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Nahlik\Desktop\"/>
    </mc:Choice>
  </mc:AlternateContent>
  <xr:revisionPtr revIDLastSave="0" documentId="8_{6A45407B-D399-4452-B699-CE08AD02973F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OVN 01 Naklady" sheetId="12" r:id="rId4"/>
    <sheet name="SO 01 01 Pol" sheetId="13" r:id="rId5"/>
    <sheet name="SO 02 01 Pol" sheetId="14" r:id="rId6"/>
    <sheet name="SO 03 01 Pol" sheetId="15" r:id="rId7"/>
    <sheet name="SO 04 01 Pol" sheetId="16" r:id="rId8"/>
    <sheet name="SO 05 01 Pol" sheetId="17" r:id="rId9"/>
  </sheets>
  <externalReferences>
    <externalReference r:id="rId10"/>
  </externalReferences>
  <definedNames>
    <definedName name="CelkemDPHVypocet" localSheetId="1">Stavba!$H$53</definedName>
    <definedName name="CenaCelkem">Stavba!$G$29</definedName>
    <definedName name="CenaCelkemBezDPH">Stavba!$G$28</definedName>
    <definedName name="CenaCelkemVypocet" localSheetId="1">Stavba!$I$53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'OVN 01 Naklady'!$1:$7</definedName>
    <definedName name="_xlnm.Print_Titles" localSheetId="4">'SO 01 01 Pol'!$1:$7</definedName>
    <definedName name="_xlnm.Print_Titles" localSheetId="5">'SO 02 01 Pol'!$1:$7</definedName>
    <definedName name="_xlnm.Print_Titles" localSheetId="6">'SO 03 01 Pol'!$1:$7</definedName>
    <definedName name="_xlnm.Print_Titles" localSheetId="7">'SO 04 01 Pol'!$1:$7</definedName>
    <definedName name="_xlnm.Print_Titles" localSheetId="8">'SO 05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'OVN 01 Naklady'!$A$1:$X$13</definedName>
    <definedName name="_xlnm.Print_Area" localSheetId="4">'SO 01 01 Pol'!$A$1:$X$60</definedName>
    <definedName name="_xlnm.Print_Area" localSheetId="5">'SO 02 01 Pol'!$A$1:$X$16</definedName>
    <definedName name="_xlnm.Print_Area" localSheetId="6">'SO 03 01 Pol'!$A$1:$X$27</definedName>
    <definedName name="_xlnm.Print_Area" localSheetId="7">'SO 04 01 Pol'!$A$1:$X$17</definedName>
    <definedName name="_xlnm.Print_Area" localSheetId="8">'SO 05 01 Pol'!$A$1:$X$24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Stavba!$F$53</definedName>
    <definedName name="ZakladDPHZakl">Stavba!$G$25</definedName>
    <definedName name="ZakladDPHZaklVypocet" localSheetId="1">Stavba!$G$53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I62" i="1"/>
  <c r="I61" i="1"/>
  <c r="I60" i="1"/>
  <c r="G52" i="1"/>
  <c r="I52" i="1" s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I45" i="1" s="1"/>
  <c r="G44" i="1"/>
  <c r="I44" i="1" s="1"/>
  <c r="F44" i="1"/>
  <c r="G43" i="1"/>
  <c r="F43" i="1"/>
  <c r="G41" i="1"/>
  <c r="F41" i="1"/>
  <c r="G40" i="1"/>
  <c r="F40" i="1"/>
  <c r="G39" i="1"/>
  <c r="F39" i="1"/>
  <c r="F53" i="1" s="1"/>
  <c r="G23" i="1" s="1"/>
  <c r="G23" i="17"/>
  <c r="BA20" i="17"/>
  <c r="BA10" i="17"/>
  <c r="G8" i="17"/>
  <c r="G9" i="17"/>
  <c r="M9" i="17" s="1"/>
  <c r="M8" i="17" s="1"/>
  <c r="I9" i="17"/>
  <c r="I8" i="17" s="1"/>
  <c r="K9" i="17"/>
  <c r="K8" i="17" s="1"/>
  <c r="O9" i="17"/>
  <c r="O8" i="17" s="1"/>
  <c r="Q9" i="17"/>
  <c r="Q8" i="17" s="1"/>
  <c r="V9" i="17"/>
  <c r="V8" i="17" s="1"/>
  <c r="G19" i="17"/>
  <c r="I19" i="17"/>
  <c r="K19" i="17"/>
  <c r="M19" i="17"/>
  <c r="O19" i="17"/>
  <c r="Q19" i="17"/>
  <c r="V19" i="17"/>
  <c r="AE23" i="17"/>
  <c r="AF23" i="17"/>
  <c r="G16" i="16"/>
  <c r="BA13" i="16"/>
  <c r="BA11" i="16"/>
  <c r="BA10" i="16"/>
  <c r="G8" i="16"/>
  <c r="G9" i="16"/>
  <c r="AF16" i="16" s="1"/>
  <c r="I9" i="16"/>
  <c r="I8" i="16" s="1"/>
  <c r="K9" i="16"/>
  <c r="K8" i="16" s="1"/>
  <c r="O9" i="16"/>
  <c r="O8" i="16" s="1"/>
  <c r="Q9" i="16"/>
  <c r="Q8" i="16" s="1"/>
  <c r="V9" i="16"/>
  <c r="V8" i="16" s="1"/>
  <c r="G12" i="16"/>
  <c r="M12" i="16" s="1"/>
  <c r="I12" i="16"/>
  <c r="K12" i="16"/>
  <c r="O12" i="16"/>
  <c r="Q12" i="16"/>
  <c r="V12" i="16"/>
  <c r="G14" i="16"/>
  <c r="I14" i="16"/>
  <c r="K14" i="16"/>
  <c r="M14" i="16"/>
  <c r="O14" i="16"/>
  <c r="Q14" i="16"/>
  <c r="V14" i="16"/>
  <c r="AE16" i="16"/>
  <c r="G26" i="15"/>
  <c r="BA21" i="15"/>
  <c r="BA18" i="15"/>
  <c r="BA17" i="15"/>
  <c r="BA11" i="15"/>
  <c r="BA10" i="15"/>
  <c r="Q8" i="15"/>
  <c r="V8" i="15"/>
  <c r="G9" i="15"/>
  <c r="M9" i="15" s="1"/>
  <c r="I9" i="15"/>
  <c r="I8" i="15" s="1"/>
  <c r="K9" i="15"/>
  <c r="K8" i="15" s="1"/>
  <c r="O9" i="15"/>
  <c r="O8" i="15" s="1"/>
  <c r="Q9" i="15"/>
  <c r="V9" i="15"/>
  <c r="G16" i="15"/>
  <c r="AF26" i="15" s="1"/>
  <c r="I16" i="15"/>
  <c r="K16" i="15"/>
  <c r="O16" i="15"/>
  <c r="Q16" i="15"/>
  <c r="V16" i="15"/>
  <c r="G20" i="15"/>
  <c r="M20" i="15" s="1"/>
  <c r="I20" i="15"/>
  <c r="K20" i="15"/>
  <c r="O20" i="15"/>
  <c r="Q20" i="15"/>
  <c r="V20" i="15"/>
  <c r="G24" i="15"/>
  <c r="M24" i="15" s="1"/>
  <c r="I24" i="15"/>
  <c r="K24" i="15"/>
  <c r="O24" i="15"/>
  <c r="Q24" i="15"/>
  <c r="V24" i="15"/>
  <c r="AE26" i="15"/>
  <c r="G15" i="14"/>
  <c r="BA10" i="14"/>
  <c r="G8" i="14"/>
  <c r="I8" i="14"/>
  <c r="K8" i="14"/>
  <c r="Q8" i="14"/>
  <c r="G9" i="14"/>
  <c r="I9" i="14"/>
  <c r="K9" i="14"/>
  <c r="M9" i="14"/>
  <c r="M8" i="14" s="1"/>
  <c r="O9" i="14"/>
  <c r="O8" i="14" s="1"/>
  <c r="Q9" i="14"/>
  <c r="V9" i="14"/>
  <c r="V8" i="14" s="1"/>
  <c r="G13" i="14"/>
  <c r="I13" i="14"/>
  <c r="K13" i="14"/>
  <c r="M13" i="14"/>
  <c r="O13" i="14"/>
  <c r="Q13" i="14"/>
  <c r="V13" i="14"/>
  <c r="AE15" i="14"/>
  <c r="AF15" i="14"/>
  <c r="G59" i="13"/>
  <c r="BA43" i="13"/>
  <c r="BA25" i="13"/>
  <c r="BA11" i="13"/>
  <c r="G8" i="13"/>
  <c r="G9" i="13"/>
  <c r="M9" i="13" s="1"/>
  <c r="M8" i="13" s="1"/>
  <c r="I9" i="13"/>
  <c r="I8" i="13" s="1"/>
  <c r="K9" i="13"/>
  <c r="O9" i="13"/>
  <c r="O8" i="13" s="1"/>
  <c r="Q9" i="13"/>
  <c r="Q8" i="13" s="1"/>
  <c r="V9" i="13"/>
  <c r="G21" i="13"/>
  <c r="M21" i="13" s="1"/>
  <c r="I21" i="13"/>
  <c r="K21" i="13"/>
  <c r="K8" i="13" s="1"/>
  <c r="O21" i="13"/>
  <c r="Q21" i="13"/>
  <c r="V21" i="13"/>
  <c r="V8" i="13" s="1"/>
  <c r="G24" i="13"/>
  <c r="I24" i="13"/>
  <c r="K24" i="13"/>
  <c r="M24" i="13"/>
  <c r="O24" i="13"/>
  <c r="Q24" i="13"/>
  <c r="V24" i="13"/>
  <c r="G42" i="13"/>
  <c r="I42" i="13"/>
  <c r="K42" i="13"/>
  <c r="M42" i="13"/>
  <c r="O42" i="13"/>
  <c r="Q42" i="13"/>
  <c r="V42" i="13"/>
  <c r="G57" i="13"/>
  <c r="M57" i="13" s="1"/>
  <c r="I57" i="13"/>
  <c r="K57" i="13"/>
  <c r="O57" i="13"/>
  <c r="Q57" i="13"/>
  <c r="V57" i="13"/>
  <c r="AE59" i="13"/>
  <c r="AF59" i="13"/>
  <c r="G12" i="12"/>
  <c r="G8" i="12"/>
  <c r="V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G10" i="12"/>
  <c r="M10" i="12" s="1"/>
  <c r="I10" i="12"/>
  <c r="K10" i="12"/>
  <c r="O10" i="12"/>
  <c r="Q10" i="12"/>
  <c r="V10" i="12"/>
  <c r="AE12" i="12"/>
  <c r="AF12" i="12"/>
  <c r="I20" i="1"/>
  <c r="I19" i="1"/>
  <c r="I18" i="1"/>
  <c r="I17" i="1"/>
  <c r="I16" i="1"/>
  <c r="G53" i="1"/>
  <c r="G25" i="1" s="1"/>
  <c r="H53" i="1"/>
  <c r="I51" i="1"/>
  <c r="J28" i="1"/>
  <c r="J26" i="1"/>
  <c r="G38" i="1"/>
  <c r="F38" i="1"/>
  <c r="J23" i="1"/>
  <c r="J24" i="1"/>
  <c r="J25" i="1"/>
  <c r="J27" i="1"/>
  <c r="E24" i="1"/>
  <c r="E26" i="1"/>
  <c r="I64" i="1" l="1"/>
  <c r="J62" i="1" s="1"/>
  <c r="J63" i="1"/>
  <c r="J60" i="1"/>
  <c r="J61" i="1"/>
  <c r="I50" i="1"/>
  <c r="I49" i="1"/>
  <c r="I48" i="1"/>
  <c r="I47" i="1"/>
  <c r="I46" i="1"/>
  <c r="I43" i="1"/>
  <c r="I41" i="1"/>
  <c r="I40" i="1"/>
  <c r="A27" i="1"/>
  <c r="I39" i="1"/>
  <c r="I53" i="1" s="1"/>
  <c r="J40" i="1" s="1"/>
  <c r="M9" i="16"/>
  <c r="M8" i="16" s="1"/>
  <c r="M16" i="15"/>
  <c r="M8" i="15" s="1"/>
  <c r="G8" i="15"/>
  <c r="I21" i="1"/>
  <c r="J64" i="1" l="1"/>
  <c r="J47" i="1"/>
  <c r="J48" i="1"/>
  <c r="J41" i="1"/>
  <c r="J52" i="1"/>
  <c r="J51" i="1"/>
  <c r="J49" i="1"/>
  <c r="J50" i="1"/>
  <c r="J39" i="1"/>
  <c r="J53" i="1" s="1"/>
  <c r="J44" i="1"/>
  <c r="J46" i="1"/>
  <c r="J45" i="1"/>
  <c r="G28" i="1"/>
  <c r="G27" i="1" s="1"/>
  <c r="G29" i="1" s="1"/>
  <c r="A28" i="1"/>
  <c r="J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JNahlik</author>
  </authors>
  <commentList>
    <comment ref="S6" authorId="0" shapeId="0" xr:uid="{5E6946D4-E1CA-4C0E-9823-CA00B80AF6A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82A03FA-1793-49B9-A5EF-F8912DBE277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JNahlik</author>
  </authors>
  <commentList>
    <comment ref="S6" authorId="0" shapeId="0" xr:uid="{E24717F4-8D39-460C-950E-A98A7F86401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9213426-E021-4021-AB5B-67615D1C49A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JNahlik</author>
  </authors>
  <commentList>
    <comment ref="S6" authorId="0" shapeId="0" xr:uid="{E1B78E8A-52B3-4CCD-9204-968F38FAAB0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645425F-B973-491E-A1DF-CF0BC38B596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JNahlik</author>
  </authors>
  <commentList>
    <comment ref="S6" authorId="0" shapeId="0" xr:uid="{C1F82F8F-6564-4F2A-99F9-8B7FA9299ED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27CDF73-4303-4AFD-93F9-A5E4E6CBE83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JNahlik</author>
  </authors>
  <commentList>
    <comment ref="S6" authorId="0" shapeId="0" xr:uid="{D7BE562F-13A8-4D56-B7BC-4C49BD06BDF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47D0745-096B-49D7-98B1-982945467CA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JNahlik</author>
  </authors>
  <commentList>
    <comment ref="S6" authorId="0" shapeId="0" xr:uid="{CD0D2E4F-DFD2-44F0-A046-D4D1E90109E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0E83B2A-517B-4EF0-9202-21087ACEE39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<sst xmlns="http://schemas.openxmlformats.org/spreadsheetml/2006/main" count="681" uniqueCount="232">
  <si>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</si>
  <si>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</si>
  <si>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</si>
  <si>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</si>
  <si>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</si>
  <si>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</si>
  <si>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</si>
  <si>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</si>
  <si>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</si>
  <si>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</si>
  <si>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</si>
  <si>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</si>
  <si>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</si>
  <si>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</si>
  <si>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</si>
  <si>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</si>
  <si>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</si>
  <si>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</si>
  <si>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</si>
  <si>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</si>
  <si>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</si>
  <si>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</si>
  <si>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</si>
  <si>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</si>
  <si>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</si>
  <si>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</si>
  <si>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</si>
  <si>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</si>
  <si>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</si>
  <si>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</si>
  <si>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</si>
  <si>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</si>
  <si>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</si>
  <si>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</si>
  <si>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</si>
  <si>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</si>
  <si>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</si>
  <si>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</si>
  <si>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</si>
  <si>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</si>
  <si>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</si>
  <si>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</si>
  <si>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</si>
  <si>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2021/028</t>
  </si>
  <si>
    <t>Infrastruktura pro 32 RD U KapličkyJevíčko</t>
  </si>
  <si>
    <t>Město Jevíčko</t>
  </si>
  <si>
    <t>Palackého náměstí 1</t>
  </si>
  <si>
    <t>Jevíčko</t>
  </si>
  <si>
    <t>56943</t>
  </si>
  <si>
    <t>00276791</t>
  </si>
  <si>
    <t>BETA  PROJEKT, s.r.o.</t>
  </si>
  <si>
    <t>Zadní 402/1a</t>
  </si>
  <si>
    <t>Svitavy-Předměstí</t>
  </si>
  <si>
    <t>56802</t>
  </si>
  <si>
    <t>64257614</t>
  </si>
  <si>
    <t>CZ64257614</t>
  </si>
  <si>
    <t>2.8.2021</t>
  </si>
  <si>
    <t>Stavba</t>
  </si>
  <si>
    <t>Ostatní a vedlejší náklady</t>
  </si>
  <si>
    <t>01</t>
  </si>
  <si>
    <t>Stavební objekt</t>
  </si>
  <si>
    <t>SO 01</t>
  </si>
  <si>
    <t>Komunikace</t>
  </si>
  <si>
    <t>SO 02</t>
  </si>
  <si>
    <t>Vodovod</t>
  </si>
  <si>
    <t>SO 03</t>
  </si>
  <si>
    <t xml:space="preserve">Kanalizace </t>
  </si>
  <si>
    <t>SO 04</t>
  </si>
  <si>
    <t>Plynovod</t>
  </si>
  <si>
    <t>SO 05</t>
  </si>
  <si>
    <t>Veřejné osvětlení</t>
  </si>
  <si>
    <t>Celkem za stavbu</t>
  </si>
  <si>
    <t>CZK</t>
  </si>
  <si>
    <t>Rekapitulace dílů</t>
  </si>
  <si>
    <t>Typ dílu</t>
  </si>
  <si>
    <t>5</t>
  </si>
  <si>
    <t>8</t>
  </si>
  <si>
    <t>Trubní vedení</t>
  </si>
  <si>
    <t>M21</t>
  </si>
  <si>
    <t>Elektromontáže</t>
  </si>
  <si>
    <t>ON</t>
  </si>
  <si>
    <t>VN</t>
  </si>
  <si>
    <t>Soupis vedlejších a ostatních nákladů</t>
  </si>
  <si>
    <t>#TypZaznamu#</t>
  </si>
  <si>
    <t>STA</t>
  </si>
  <si>
    <t>OVN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</si>
  <si>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</si>
  <si>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</si>
  <si>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</si>
  <si>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</si>
  <si>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</si>
  <si>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</si>
  <si>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</si>
  <si>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</si>
  <si>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</si>
  <si>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</si>
  <si>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</si>
  <si>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</si>
  <si>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</si>
  <si>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</si>
  <si>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</si>
  <si>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</si>
  <si>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</si>
  <si>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</si>
  <si>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</si>
  <si>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</si>
  <si>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</si>
  <si>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</si>
  <si>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</si>
  <si>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</si>
  <si>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</si>
  <si>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</si>
  <si>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005261030R</t>
  </si>
  <si>
    <t xml:space="preserve">Finanční rezerva </t>
  </si>
  <si>
    <t>Soubor</t>
  </si>
  <si>
    <t>RTS 20/ II</t>
  </si>
  <si>
    <t>Indiv</t>
  </si>
  <si>
    <t>VRN</t>
  </si>
  <si>
    <t>POL99_2</t>
  </si>
  <si>
    <t>VRNT</t>
  </si>
  <si>
    <t>Vedlejší rozpočtové náklady</t>
  </si>
  <si>
    <t>Vlastní</t>
  </si>
  <si>
    <t>POL99_0</t>
  </si>
  <si>
    <t>SUM</t>
  </si>
  <si>
    <t>END</t>
  </si>
  <si>
    <t>Položkový soupis prací a dodávek</t>
  </si>
  <si>
    <t>577000012RA0</t>
  </si>
  <si>
    <t>Komunikace s krytem z asfalt. betonu dle TP 170 D1-N-2-III-PIII, celková tloušťka 540 mm, včetně výkopových prací</t>
  </si>
  <si>
    <t>m2</t>
  </si>
  <si>
    <t>AP-HSV</t>
  </si>
  <si>
    <t>Agregovaná položka</t>
  </si>
  <si>
    <t>POL2_</t>
  </si>
  <si>
    <t>včetně betonového obrubníku.</t>
  </si>
  <si>
    <t>SPI</t>
  </si>
  <si>
    <t>Skladba dle publikace vydané Ministerstvem dopravy České republiky pod č. TP 170  "Navrhování vozovek pozemních komunikací":</t>
  </si>
  <si>
    <t>POP</t>
  </si>
  <si>
    <t>ACO 11+          40 mm</t>
  </si>
  <si>
    <t>ACL 16+           60 mm</t>
  </si>
  <si>
    <t>ACP 22+           90 mm</t>
  </si>
  <si>
    <t>ŠDA                 200 mm</t>
  </si>
  <si>
    <t>ŠDB                150 mm</t>
  </si>
  <si>
    <t>Celkem          540 mm</t>
  </si>
  <si>
    <t xml:space="preserve"> </t>
  </si>
  <si>
    <t>Včetně zemních prací.</t>
  </si>
  <si>
    <t>3600</t>
  </si>
  <si>
    <t>VV</t>
  </si>
  <si>
    <t>58402OA0</t>
  </si>
  <si>
    <t>VOZOVKOVÉ KRYTY Z VEGETAČNÍCH DÍLCŮ DO LOŽE Z KAM TL PŘES 100MM</t>
  </si>
  <si>
    <t>M2</t>
  </si>
  <si>
    <t>kolmá stání : 400</t>
  </si>
  <si>
    <t>podélná stání : 275</t>
  </si>
  <si>
    <t>591050020RAA</t>
  </si>
  <si>
    <t>Komunikace z dlažby zámkové, podklad štěrkopísek přírodní , tloušťky 80 mm, celkové tloušťky 530 mm</t>
  </si>
  <si>
    <t>Součtová</t>
  </si>
  <si>
    <t>odkopávky nezapažené pro silnice, s přemístěním výkopku v příčných profilech, s naložením na dopravní prostředek a odvozem do 1 km, s uložením výkopku na skládku a úpravou pláně. Podklad ze štěrkopísku s rozprostřením, vlhčením a zhutněním tl. 15 cm, podklad z kameniva hrubého, drceného velikosti 32 - 63 mm s výplňovým kamenivem (vibrovaný štěrk), s rozprostřením, vlhčení a zhutněním tl. 25 cm, dodávka a položení dlažby zámkové do lože z těženého kameniva do tl. 5 cm, s vyplněním spár, s dvojím beraněním a se smetením přebytečného materiálu na krajnici, osazení a dodávka záhonových obrubníků do lože z prostého betonu tl. 5 - 10 cm se zalitím a zatřením spár maltou, s opěrou.</t>
  </si>
  <si>
    <t>Skladba:</t>
  </si>
  <si>
    <t>podklad ze štěrkopísku                  15 cm</t>
  </si>
  <si>
    <t>podklad z drceného kameniva       25 cm</t>
  </si>
  <si>
    <t>lože z kameniva                               5 cm</t>
  </si>
  <si>
    <t>dlažba zámková, betonová              8 cm</t>
  </si>
  <si>
    <t>celkem                                           53 cm</t>
  </si>
  <si>
    <t/>
  </si>
  <si>
    <t>sjezdy : 660</t>
  </si>
  <si>
    <t>kontejnery : 70</t>
  </si>
  <si>
    <t>591100020RAA</t>
  </si>
  <si>
    <t>Chodník z dlažby zámkové, podklad štěrkopísek přírodní , tloušťky 60 mm, celkové tloušťky 200 mm</t>
  </si>
  <si>
    <t>odkopávka s přemístěním výkopku v příčných profilech, s naložením na dopravní prostředek a odvozem do 1 km, s uložením výkopku na skládku a úpravou pláně. Podklad ze štěrkopísku s rozprostřením, vlhčením a zhutněním tl. 10 cm. Dodávka a položení dlažby zámkové do lože z těženého kameniva do tl. 5 cm, s vyplněním spár, s dvojím beraněním a se smetením přebytečného materiálu na krajnici. Osazení a dodávka záhonových obrubníků do lože z prostého betonu tl. 5 - 10 cm se zalitím a zatřením spár maltou, s opěrou.</t>
  </si>
  <si>
    <t>podklad ze štěrkopísku                  10 cm</t>
  </si>
  <si>
    <t>dlažba zámková, betonová              6 cm</t>
  </si>
  <si>
    <t>celkem                                            21 cm</t>
  </si>
  <si>
    <t>podklad ze štěrkodrti                     15 cm</t>
  </si>
  <si>
    <t>lože z kameniva                               4 cm</t>
  </si>
  <si>
    <t>dlažba zámková, betonová             6 cm</t>
  </si>
  <si>
    <t>celkem                                            25 cm</t>
  </si>
  <si>
    <t>1070</t>
  </si>
  <si>
    <t>596100051RA0</t>
  </si>
  <si>
    <t>Chodník z dlažby žulové podklad ze štěrkodrti</t>
  </si>
  <si>
    <t>831230020RAB</t>
  </si>
  <si>
    <t>Venkovní vodovod z trub polyetylénových D 110 mm, hloubka 1,5 m</t>
  </si>
  <si>
    <t>m</t>
  </si>
  <si>
    <t>hloubení rýh nezapažených, šířky do 200 cm, v hornině 3 (včetně příplatku za lepivost), se svislým přemístěním, s naložením přebytku po zásypu (0,12 m3/m rýhy)  na dopravní prostředek, s odvozem do 6 km a uložením na skládku, lože pod potrubí z písku a štěrkopísku do 63 mm, dodávka a montáž potrubí z trub polyetylénových tlakových hrdlových, dodávka a montáž šoupátek s osazením zemní soupravy (1 kus/20 m potrubí), tlaková zkouška potrubí, proplach a dezinfekce, obsyp potrubí sypaninou bez prohození připravenou podél výkopu ve vzdálenosti do 3 m od jeho okraje, pro jakoukoliv míru zhutnění, zásyp rýhy sypaninou z jakékoliv horniny, s uložením výkopku ve vrstvách, se zhutněním.</t>
  </si>
  <si>
    <t>V1 : 520,05</t>
  </si>
  <si>
    <t>V2 : 368,65</t>
  </si>
  <si>
    <t>02</t>
  </si>
  <si>
    <t>Přepojení, zkoušky, ostatní práce</t>
  </si>
  <si>
    <t>soubor</t>
  </si>
  <si>
    <t>831350014RAD</t>
  </si>
  <si>
    <t>Kanalizace z trub plastových D 315 mm, hloubka 3,0 m</t>
  </si>
  <si>
    <t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t>
  </si>
  <si>
    <t>V položce je zakalkulováno: hloubení rýh, pažení a rozepření rýh včetně přepažování, svislé přemístění, naložení přebytku po zásypu (0,747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zhutněním, 1ks prefabrikované šachty/50 m potrubí).</t>
  </si>
  <si>
    <t>dešťová  DN300 : 308,4+397+44,15</t>
  </si>
  <si>
    <t>splašková  DN300 : 296,3+239,85</t>
  </si>
  <si>
    <t>dešťová DN250 : 34,85</t>
  </si>
  <si>
    <t>splašková DN250 : 44,8+15,05</t>
  </si>
  <si>
    <t>831350015RAD</t>
  </si>
  <si>
    <t>Kanalizace z trub plastových D 400 mm, hloubka 3,0 m</t>
  </si>
  <si>
    <t>dešťová přepad  DN400 : 10,7</t>
  </si>
  <si>
    <t>831350113RAF</t>
  </si>
  <si>
    <t>Kanalizační přípojka D 160 mm, rýha 900x2000 mm</t>
  </si>
  <si>
    <t>Položka obsahuje: vyhloubení rýhy, svislé přemístění, naložení přebytku po zásypu na dopravní prostředek a odvoz do 10 km, lože pod potrubí z kameniva 4-8 mm, dodávku a montáž potrubí z trub PVC hrdlových vnějšího průměru podle popisu, dodávku a montáž PVC tvarovek jednoosých (1 kus/ 10 m potrubí), zkoušku těsnosti potrubí, obsyp potrubí z kameniva 4-8 mm, dosyp rýhy výkopkem se zhutněním.</t>
  </si>
  <si>
    <t>přípojky : 32*8</t>
  </si>
  <si>
    <t>dešťová : 5,5</t>
  </si>
  <si>
    <t>831350</t>
  </si>
  <si>
    <t>Tlaková kanalizace, rýha šířky 0,9 m, hloubky 1,5 m</t>
  </si>
  <si>
    <t>841220010RAA</t>
  </si>
  <si>
    <t>Plynovodní přípojky z trub PE D 32 mm, délky 5 m, napojení na řád D 63 mm</t>
  </si>
  <si>
    <t>kus</t>
  </si>
  <si>
    <t>hloubení rýh nezapažených, šířky do 60 cm, v hornině 3 (včetně příplatku za lepivost), ve volném terénu, dodávka a montáž potrubí včetně navrtávací objímky, bez podsypu nebo s podsypem štěrkopískem, obsyp potrubí kamenivem fr. 4-8 mm, zhutnění, zásyp rýhy vytěženou zeminou, s uložením ve vrstvách, se zhutněním, odvoz přebytečné zeminy do 6 km, bez poplatku za skládku.</t>
  </si>
  <si>
    <t>V položce je zakalkulováno hloubení rýh nezapažených, šířky 50 cm v hornině 3, ve volném terénu, dodávka a montáž potrubí včetně navrtávací objímky, s podsypem štěrkopískem, s obsypem pískem nebo štěrkopískem, se zásypem hutněným a s odvozem přebytečné zeminy do 6 km. Součástí ceny je dodávka trubního materiálu, elektrokoleno, chránička bralen, objímka, kulový kohout Novasfer, těsnící tmel, přechodka Isiflo, podpůrná vložka, držák chráničky a montáž všech částí přípojky, dále pak i výstražná fólie.</t>
  </si>
  <si>
    <t>841230114RAB</t>
  </si>
  <si>
    <t>Venkovní plynovody z trub PE D 63 x 5,8 návin, SDR11, hloubka 1,20 m, s podsypem štěrkopískem</t>
  </si>
  <si>
    <t>Kalkul</t>
  </si>
  <si>
    <t>hloubení rýh nezapažených, šířky do 60 cm, v hornině 3 (včetně příplatku za lepivost), ve volném terénu, dodávka a montáž potrubí včetně tvarovek, bez podsypu nebo s podsypem štěrkopískem,obsyp potrubí kamenivem fr. 4-8 mm, zhutnění, zásyp rýhy vytěženou zeminou, s uložením ve vrstvách, se zhutněním, odvoz přebytečné zeminy do 6 km, bez poplatku za skládku.</t>
  </si>
  <si>
    <t>84111</t>
  </si>
  <si>
    <t>Plynoměrna D+M</t>
  </si>
  <si>
    <t>ks</t>
  </si>
  <si>
    <t>210100051RA0</t>
  </si>
  <si>
    <t>Kabelová přípojka v zemní rýze NN, ve volném terénu, 2x kabel AYKY 4x35</t>
  </si>
  <si>
    <t>AP-M</t>
  </si>
  <si>
    <t>hloubení rýhy 50 x 70 cm  v hornině 3, strojně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rýhy. Zřízení kabelového lože z kopaného písku bez zakrytí, dodání kopaného písku, přísun písku do rýhy, pokrytí dna rýhy souvislou urovnanou vrstvou písku tloušťky 10 cm pod kabelem. Dodávka kabelu do 1000 V, položení . Zakrytí kabelu výstražnou fólií z PVC s rozvinutím a uložením, včetně dodávky fólie. Ruční zához nezapažené kabelové rýhy s případným rozpojováním výkopku a s jedním přehozem až do vzdálenosti 3 m nebo se shozením z vozidel, bez pěchování zeminy. Úprava terénu, odkopání terénních nerovností až do hloubky 10 cm, zásyp materiálem získaným odkopávkou. Upěchování zasypaných nerovností ručním pěchem tak, aby nerovnosti terénu nebyly větší než 2 cm od vodorovné hladiny.</t>
  </si>
  <si>
    <t>Položka obsahuje:</t>
  </si>
  <si>
    <t>- výkop rýhy strojně 50/70 cm</t>
  </si>
  <si>
    <t>- kabelové lože tl. 20 cm</t>
  </si>
  <si>
    <t>- dodávku a osazení kabelů</t>
  </si>
  <si>
    <t>- zához rýhy ručně 50/70 cm</t>
  </si>
  <si>
    <t>- provizorní úprava terénu</t>
  </si>
  <si>
    <t>1106</t>
  </si>
  <si>
    <t>210500020RA0</t>
  </si>
  <si>
    <t>Venkovní osvětlení stožár uliční, ocelový, výška 8 m</t>
  </si>
  <si>
    <t>ruční výkop jámy v hornině 3 pro stožár o objemu do 2 m3, rozrušení živičného povrchu nebo odstranění mozaiky, zakrytí jámy deskou a zajištění proti posunutí, základ z prostého betonu včetně dopravy směsi k základu, zhotovení azbestocementového pouzdra mimo osu kabelu, uložení podkladového plechu na vybetonované dno, uložení, vyrovnání a zabetonování pouzdra, vytvoření kabelových prostupů, zabezpečení pouzdra proti zasypání a úrazu osob, dodávka a osazení osvětlovacího ocelového stožáru včetně výložníku, stožárové patice, elektrovýzbroje stožáru pro dva okruhy, hloubení kabelové rýhy 50 x 70 cm strojně bez ohledu na druh použitého mechanizačního prostředku,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cm, dodávka a položení kabelu druhu dle popisu, do 1000 V,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výbojkové parkové, uzemňovací vedení v zemi včetně svorek, propojení a izolace spojů, silový kabel do 1 kV volně uložený CYKY-M 3 x 1,5 a 4 x 10, upravení povrchu pouzdrového základu včetně zhotovení spádové betonové desky.</t>
  </si>
  <si>
    <t>34</t>
  </si>
  <si>
    <t>- zakrytí kabelu výstražnou fólií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</si>
</sst>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8" fillId="0" borderId="0" xfId="0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/sE3fAloz06FCXtqbFAmO7RZdfu14tXhTGZzQb/qjhLfijjeCOMqXo3fYJ9MLRiyj8lUbrKYOi9u6+5o4DL+pg==" saltValue="NhGGSLsMoggqcSe9kZg0M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36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1" customWidth="1"/>
    <col min="4" max="4" width="13" style="51" customWidth="1"/>
    <col min="5" max="5" width="9.6640625" style="51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74" t="s">
        <v>41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5">
      <c r="A2" s="2"/>
      <c r="B2" s="105" t="s">
        <v>22</v>
      </c>
      <c r="C2" s="106"/>
      <c r="D2" s="107" t="s">
        <v>43</v>
      </c>
      <c r="E2" s="108" t="s">
        <v>44</v>
      </c>
      <c r="F2" s="109"/>
      <c r="G2" s="109"/>
      <c r="H2" s="109"/>
      <c r="I2" s="109"/>
      <c r="J2" s="110"/>
      <c r="O2" s="1"/>
    </row>
    <row r="3" spans="1:15" ht="27" hidden="1" customHeight="1" x14ac:dyDescent="0.25">
      <c r="A3" s="2"/>
      <c r="B3" s="111"/>
      <c r="C3" s="106"/>
      <c r="D3" s="112"/>
      <c r="E3" s="113"/>
      <c r="F3" s="114"/>
      <c r="G3" s="114"/>
      <c r="H3" s="114"/>
      <c r="I3" s="114"/>
      <c r="J3" s="115"/>
    </row>
    <row r="4" spans="1:15" ht="23.25" customHeight="1" x14ac:dyDescent="0.25">
      <c r="A4" s="2"/>
      <c r="B4" s="116"/>
      <c r="C4" s="117"/>
      <c r="D4" s="118"/>
      <c r="E4" s="119"/>
      <c r="F4" s="119"/>
      <c r="G4" s="119"/>
      <c r="H4" s="119"/>
      <c r="I4" s="119"/>
      <c r="J4" s="120"/>
    </row>
    <row r="5" spans="1:15" ht="24" customHeight="1" x14ac:dyDescent="0.25">
      <c r="A5" s="2"/>
      <c r="B5" s="31" t="s">
        <v>42</v>
      </c>
      <c r="D5" s="121" t="s">
        <v>45</v>
      </c>
      <c r="E5" s="88"/>
      <c r="F5" s="88"/>
      <c r="G5" s="88"/>
      <c r="H5" s="18" t="s">
        <v>40</v>
      </c>
      <c r="I5" s="125" t="s">
        <v>49</v>
      </c>
      <c r="J5" s="8"/>
    </row>
    <row r="6" spans="1:15" ht="15.75" customHeight="1" x14ac:dyDescent="0.25">
      <c r="A6" s="2"/>
      <c r="B6" s="28"/>
      <c r="C6" s="53"/>
      <c r="D6" s="122" t="s">
        <v>46</v>
      </c>
      <c r="E6" s="89"/>
      <c r="F6" s="89"/>
      <c r="G6" s="89"/>
      <c r="H6" s="18" t="s">
        <v>34</v>
      </c>
      <c r="I6" s="22"/>
      <c r="J6" s="8"/>
    </row>
    <row r="7" spans="1:15" ht="15.75" customHeight="1" x14ac:dyDescent="0.25">
      <c r="A7" s="2"/>
      <c r="B7" s="29"/>
      <c r="C7" s="54"/>
      <c r="D7" s="124" t="s">
        <v>48</v>
      </c>
      <c r="E7" s="123" t="s">
        <v>47</v>
      </c>
      <c r="F7" s="90"/>
      <c r="G7" s="90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126" t="s">
        <v>50</v>
      </c>
      <c r="H8" s="18" t="s">
        <v>40</v>
      </c>
      <c r="I8" s="125" t="s">
        <v>54</v>
      </c>
      <c r="J8" s="8"/>
    </row>
    <row r="9" spans="1:15" ht="15.75" hidden="1" customHeight="1" x14ac:dyDescent="0.25">
      <c r="A9" s="2"/>
      <c r="B9" s="2"/>
      <c r="D9" s="126" t="s">
        <v>51</v>
      </c>
      <c r="H9" s="18" t="s">
        <v>34</v>
      </c>
      <c r="I9" s="125" t="s">
        <v>55</v>
      </c>
      <c r="J9" s="8"/>
    </row>
    <row r="10" spans="1:15" ht="15.75" hidden="1" customHeight="1" x14ac:dyDescent="0.25">
      <c r="A10" s="2"/>
      <c r="B10" s="35"/>
      <c r="C10" s="54"/>
      <c r="D10" s="124" t="s">
        <v>53</v>
      </c>
      <c r="E10" s="127" t="s">
        <v>52</v>
      </c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5">
      <c r="A12" s="2"/>
      <c r="B12" s="28"/>
      <c r="C12" s="53"/>
      <c r="D12" s="129"/>
      <c r="E12" s="129"/>
      <c r="F12" s="129"/>
      <c r="G12" s="129"/>
      <c r="H12" s="18" t="s">
        <v>34</v>
      </c>
      <c r="I12" s="133"/>
      <c r="J12" s="8"/>
    </row>
    <row r="13" spans="1:15" ht="15.75" customHeight="1" x14ac:dyDescent="0.25">
      <c r="A13" s="2"/>
      <c r="B13" s="29"/>
      <c r="C13" s="54"/>
      <c r="D13" s="132"/>
      <c r="E13" s="130"/>
      <c r="F13" s="131"/>
      <c r="G13" s="131"/>
      <c r="H13" s="19"/>
      <c r="I13" s="23"/>
      <c r="J13" s="34"/>
    </row>
    <row r="14" spans="1:15" ht="24" customHeight="1" x14ac:dyDescent="0.25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58"/>
      <c r="D15" s="52"/>
      <c r="E15" s="83"/>
      <c r="F15" s="83"/>
      <c r="G15" s="84"/>
      <c r="H15" s="84"/>
      <c r="I15" s="84" t="s">
        <v>29</v>
      </c>
      <c r="J15" s="85"/>
    </row>
    <row r="16" spans="1:15" ht="23.25" customHeight="1" x14ac:dyDescent="0.25">
      <c r="A16" s="198" t="s">
        <v>24</v>
      </c>
      <c r="B16" s="38" t="s">
        <v>24</v>
      </c>
      <c r="C16" s="59"/>
      <c r="D16" s="60"/>
      <c r="E16" s="80"/>
      <c r="F16" s="81"/>
      <c r="G16" s="80"/>
      <c r="H16" s="81"/>
      <c r="I16" s="80">
        <f>SUMIF(F60:F63,A16,I60:I63)+SUMIF(F60:F63,"PSU",I60:I63)</f>
        <v>28488008.689999998</v>
      </c>
      <c r="J16" s="82"/>
    </row>
    <row r="17" spans="1:10" ht="23.25" customHeight="1" x14ac:dyDescent="0.25">
      <c r="A17" s="198" t="s">
        <v>25</v>
      </c>
      <c r="B17" s="38" t="s">
        <v>25</v>
      </c>
      <c r="C17" s="59"/>
      <c r="D17" s="60"/>
      <c r="E17" s="80"/>
      <c r="F17" s="81"/>
      <c r="G17" s="80"/>
      <c r="H17" s="81"/>
      <c r="I17" s="80">
        <f>SUMIF(F60:F63,A17,I60:I63)</f>
        <v>0</v>
      </c>
      <c r="J17" s="82"/>
    </row>
    <row r="18" spans="1:10" ht="23.25" customHeight="1" x14ac:dyDescent="0.25">
      <c r="A18" s="198" t="s">
        <v>26</v>
      </c>
      <c r="B18" s="38" t="s">
        <v>26</v>
      </c>
      <c r="C18" s="59"/>
      <c r="D18" s="60"/>
      <c r="E18" s="80"/>
      <c r="F18" s="81"/>
      <c r="G18" s="80"/>
      <c r="H18" s="81"/>
      <c r="I18" s="80">
        <f>SUMIF(F60:F63,A18,I60:I63)</f>
        <v>2563143</v>
      </c>
      <c r="J18" s="82"/>
    </row>
    <row r="19" spans="1:10" ht="23.25" customHeight="1" x14ac:dyDescent="0.25">
      <c r="A19" s="198" t="s">
        <v>81</v>
      </c>
      <c r="B19" s="38" t="s">
        <v>27</v>
      </c>
      <c r="C19" s="59"/>
      <c r="D19" s="60"/>
      <c r="E19" s="80"/>
      <c r="F19" s="81"/>
      <c r="G19" s="80"/>
      <c r="H19" s="81"/>
      <c r="I19" s="80">
        <f>SUMIF(F60:F63,A19,I60:I63)</f>
        <v>0</v>
      </c>
      <c r="J19" s="82"/>
    </row>
    <row r="20" spans="1:10" ht="23.25" customHeight="1" x14ac:dyDescent="0.25">
      <c r="A20" s="198" t="s">
        <v>80</v>
      </c>
      <c r="B20" s="38" t="s">
        <v>28</v>
      </c>
      <c r="C20" s="59"/>
      <c r="D20" s="60"/>
      <c r="E20" s="80"/>
      <c r="F20" s="81"/>
      <c r="G20" s="80"/>
      <c r="H20" s="81"/>
      <c r="I20" s="80">
        <f>SUMIF(F60:F63,A20,I60:I63)</f>
        <v>3597981.05</v>
      </c>
      <c r="J20" s="82"/>
    </row>
    <row r="21" spans="1:10" ht="23.25" customHeight="1" x14ac:dyDescent="0.25">
      <c r="A21" s="2"/>
      <c r="B21" s="48" t="s">
        <v>29</v>
      </c>
      <c r="C21" s="61"/>
      <c r="D21" s="62"/>
      <c r="E21" s="86"/>
      <c r="F21" s="87"/>
      <c r="G21" s="86"/>
      <c r="H21" s="87"/>
      <c r="I21" s="86">
        <f>SUM(I16:J20)</f>
        <v>34649132.739999995</v>
      </c>
      <c r="J21" s="96"/>
    </row>
    <row r="22" spans="1:10" ht="33" customHeight="1" x14ac:dyDescent="0.25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59"/>
      <c r="D24" s="60"/>
      <c r="E24" s="64">
        <f>SazbaDPH1</f>
        <v>15</v>
      </c>
      <c r="F24" s="39" t="s">
        <v>0</v>
      </c>
      <c r="G24" s="92">
        <v>0</v>
      </c>
      <c r="H24" s="93"/>
      <c r="I24" s="93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59"/>
      <c r="D25" s="60"/>
      <c r="E25" s="64">
        <v>21</v>
      </c>
      <c r="F25" s="39" t="s">
        <v>0</v>
      </c>
      <c r="G25" s="94">
        <f>ZakladDPHZaklVypocet</f>
        <v>34649132.739999995</v>
      </c>
      <c r="H25" s="95"/>
      <c r="I25" s="95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5"/>
      <c r="D26" s="52"/>
      <c r="E26" s="66">
        <f>SazbaDPH2</f>
        <v>21</v>
      </c>
      <c r="F26" s="30" t="s">
        <v>0</v>
      </c>
      <c r="G26" s="77">
        <v>7276317.8799999999</v>
      </c>
      <c r="H26" s="78"/>
      <c r="I26" s="78"/>
      <c r="J26" s="37" t="str">
        <f t="shared" si="0"/>
        <v>CZK</v>
      </c>
    </row>
    <row r="27" spans="1:10" ht="23.25" customHeight="1" thickBot="1" x14ac:dyDescent="0.3">
      <c r="A27" s="2">
        <f>ZakladDPHSni+ZakladDPHZakl</f>
        <v>34649132.739999995</v>
      </c>
      <c r="B27" s="31" t="s">
        <v>4</v>
      </c>
      <c r="C27" s="67"/>
      <c r="D27" s="68"/>
      <c r="E27" s="67"/>
      <c r="F27" s="16"/>
      <c r="G27" s="79">
        <f>CenaCelkemBezDPH-(ZakladDPHSni+ZakladDPHZakl)</f>
        <v>0</v>
      </c>
      <c r="H27" s="79"/>
      <c r="I27" s="79"/>
      <c r="J27" s="41" t="str">
        <f t="shared" si="0"/>
        <v>CZK</v>
      </c>
    </row>
    <row r="28" spans="1:10" ht="27.75" customHeight="1" thickBot="1" x14ac:dyDescent="0.3">
      <c r="A28" s="2">
        <f>(A27-INT(A27))*100</f>
        <v>73.999999463558197</v>
      </c>
      <c r="B28" s="168" t="s">
        <v>23</v>
      </c>
      <c r="C28" s="169"/>
      <c r="D28" s="169"/>
      <c r="E28" s="170"/>
      <c r="F28" s="171"/>
      <c r="G28" s="172">
        <f>A27</f>
        <v>34649132.739999995</v>
      </c>
      <c r="H28" s="173"/>
      <c r="I28" s="173"/>
      <c r="J28" s="174" t="str">
        <f t="shared" si="0"/>
        <v>CZK</v>
      </c>
    </row>
    <row r="29" spans="1:10" ht="27.75" hidden="1" customHeight="1" thickBot="1" x14ac:dyDescent="0.3">
      <c r="A29" s="2"/>
      <c r="B29" s="168" t="s">
        <v>35</v>
      </c>
      <c r="C29" s="175"/>
      <c r="D29" s="175"/>
      <c r="E29" s="175"/>
      <c r="F29" s="176"/>
      <c r="G29" s="172">
        <f>ZakladDPHSni+DPHSni+ZakladDPHZakl+DPHZakl+Zaokrouhleni</f>
        <v>41925450.619999997</v>
      </c>
      <c r="H29" s="172"/>
      <c r="I29" s="172"/>
      <c r="J29" s="177" t="s">
        <v>72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9" t="s">
        <v>11</v>
      </c>
      <c r="D32" s="70"/>
      <c r="E32" s="70"/>
      <c r="F32" s="15" t="s">
        <v>10</v>
      </c>
      <c r="G32" s="26"/>
      <c r="H32" s="27" t="s">
        <v>56</v>
      </c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1"/>
      <c r="D34" s="97"/>
      <c r="E34" s="98"/>
      <c r="G34" s="99"/>
      <c r="H34" s="100"/>
      <c r="I34" s="100"/>
      <c r="J34" s="25"/>
    </row>
    <row r="35" spans="1:10" ht="12.75" customHeight="1" x14ac:dyDescent="0.25">
      <c r="A35" s="2"/>
      <c r="B35" s="2"/>
      <c r="D35" s="91" t="s">
        <v>2</v>
      </c>
      <c r="E35" s="91"/>
      <c r="H35" s="10" t="s">
        <v>3</v>
      </c>
      <c r="J35" s="9"/>
    </row>
    <row r="36" spans="1:10" ht="13.5" customHeight="1" thickBot="1" x14ac:dyDescent="0.3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5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5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5" t="s">
        <v>1</v>
      </c>
      <c r="J38" s="146" t="s">
        <v>0</v>
      </c>
    </row>
    <row r="39" spans="1:10" ht="25.5" hidden="1" customHeight="1" x14ac:dyDescent="0.25">
      <c r="A39" s="136">
        <v>1</v>
      </c>
      <c r="B39" s="147" t="s">
        <v>57</v>
      </c>
      <c r="C39" s="148"/>
      <c r="D39" s="148"/>
      <c r="E39" s="148"/>
      <c r="F39" s="149">
        <f>'OVN 01 Naklady'!AE12+'SO 01 01 Pol'!AE59+'SO 02 01 Pol'!AE15+'SO 03 01 Pol'!AE26+'SO 04 01 Pol'!AE16+'SO 05 01 Pol'!AE23</f>
        <v>0</v>
      </c>
      <c r="G39" s="150">
        <f>'OVN 01 Naklady'!AF12+'SO 01 01 Pol'!AF59+'SO 02 01 Pol'!AF15+'SO 03 01 Pol'!AF26+'SO 04 01 Pol'!AF16+'SO 05 01 Pol'!AF23</f>
        <v>34649132.739999995</v>
      </c>
      <c r="H39" s="151"/>
      <c r="I39" s="152">
        <f>F39+G39+H39</f>
        <v>34649132.739999995</v>
      </c>
      <c r="J39" s="153">
        <f>IF(CenaCelkemVypocet=0,"",I39/CenaCelkemVypocet*100)</f>
        <v>100</v>
      </c>
    </row>
    <row r="40" spans="1:10" ht="25.5" customHeight="1" x14ac:dyDescent="0.25">
      <c r="A40" s="136">
        <v>2</v>
      </c>
      <c r="B40" s="154"/>
      <c r="C40" s="155" t="s">
        <v>58</v>
      </c>
      <c r="D40" s="155"/>
      <c r="E40" s="155"/>
      <c r="F40" s="156">
        <f>'OVN 01 Naklady'!AE12</f>
        <v>0</v>
      </c>
      <c r="G40" s="157">
        <f>'OVN 01 Naklady'!AF12</f>
        <v>3597981.05</v>
      </c>
      <c r="H40" s="157"/>
      <c r="I40" s="158">
        <f>F40+G40+H40</f>
        <v>3597981.05</v>
      </c>
      <c r="J40" s="159">
        <f>IF(CenaCelkemVypocet=0,"",I40/CenaCelkemVypocet*100)</f>
        <v>10.384043597854276</v>
      </c>
    </row>
    <row r="41" spans="1:10" ht="25.5" customHeight="1" x14ac:dyDescent="0.25">
      <c r="A41" s="136">
        <v>3</v>
      </c>
      <c r="B41" s="160" t="s">
        <v>59</v>
      </c>
      <c r="C41" s="148" t="s">
        <v>58</v>
      </c>
      <c r="D41" s="148"/>
      <c r="E41" s="148"/>
      <c r="F41" s="161">
        <f>'OVN 01 Naklady'!AE12</f>
        <v>0</v>
      </c>
      <c r="G41" s="151">
        <f>'OVN 01 Naklady'!AF12</f>
        <v>3597981.05</v>
      </c>
      <c r="H41" s="151"/>
      <c r="I41" s="152">
        <f>F41+G41+H41</f>
        <v>3597981.05</v>
      </c>
      <c r="J41" s="153">
        <f>IF(CenaCelkemVypocet=0,"",I41/CenaCelkemVypocet*100)</f>
        <v>10.384043597854276</v>
      </c>
    </row>
    <row r="42" spans="1:10" ht="25.5" customHeight="1" x14ac:dyDescent="0.25">
      <c r="A42" s="136">
        <v>2</v>
      </c>
      <c r="B42" s="154"/>
      <c r="C42" s="155" t="s">
        <v>60</v>
      </c>
      <c r="D42" s="155"/>
      <c r="E42" s="155"/>
      <c r="F42" s="156"/>
      <c r="G42" s="157"/>
      <c r="H42" s="157"/>
      <c r="I42" s="158"/>
      <c r="J42" s="159"/>
    </row>
    <row r="43" spans="1:10" ht="25.5" customHeight="1" x14ac:dyDescent="0.25">
      <c r="A43" s="136">
        <v>2</v>
      </c>
      <c r="B43" s="154" t="s">
        <v>61</v>
      </c>
      <c r="C43" s="155" t="s">
        <v>62</v>
      </c>
      <c r="D43" s="155"/>
      <c r="E43" s="155"/>
      <c r="F43" s="156">
        <f>'SO 01 01 Pol'!AE59</f>
        <v>0</v>
      </c>
      <c r="G43" s="157">
        <f>'SO 01 01 Pol'!AF59</f>
        <v>14243107.1</v>
      </c>
      <c r="H43" s="157"/>
      <c r="I43" s="158">
        <f>F43+G43+H43</f>
        <v>14243107.1</v>
      </c>
      <c r="J43" s="159">
        <f>IF(CenaCelkemVypocet=0,"",I43/CenaCelkemVypocet*100)</f>
        <v>41.106677061378022</v>
      </c>
    </row>
    <row r="44" spans="1:10" ht="25.5" customHeight="1" x14ac:dyDescent="0.25">
      <c r="A44" s="136">
        <v>3</v>
      </c>
      <c r="B44" s="160" t="s">
        <v>59</v>
      </c>
      <c r="C44" s="148" t="s">
        <v>62</v>
      </c>
      <c r="D44" s="148"/>
      <c r="E44" s="148"/>
      <c r="F44" s="161">
        <f>'SO 01 01 Pol'!AE59</f>
        <v>0</v>
      </c>
      <c r="G44" s="151">
        <f>'SO 01 01 Pol'!AF59</f>
        <v>14243107.1</v>
      </c>
      <c r="H44" s="151"/>
      <c r="I44" s="152">
        <f>F44+G44+H44</f>
        <v>14243107.1</v>
      </c>
      <c r="J44" s="153">
        <f>IF(CenaCelkemVypocet=0,"",I44/CenaCelkemVypocet*100)</f>
        <v>41.106677061378022</v>
      </c>
    </row>
    <row r="45" spans="1:10" ht="25.5" customHeight="1" x14ac:dyDescent="0.25">
      <c r="A45" s="136">
        <v>2</v>
      </c>
      <c r="B45" s="154" t="s">
        <v>63</v>
      </c>
      <c r="C45" s="155" t="s">
        <v>64</v>
      </c>
      <c r="D45" s="155"/>
      <c r="E45" s="155"/>
      <c r="F45" s="156">
        <f>'SO 02 01 Pol'!AE15</f>
        <v>0</v>
      </c>
      <c r="G45" s="157">
        <f>'SO 02 01 Pol'!AF15</f>
        <v>3260450</v>
      </c>
      <c r="H45" s="157"/>
      <c r="I45" s="158">
        <f>F45+G45+H45</f>
        <v>3260450</v>
      </c>
      <c r="J45" s="159">
        <f>IF(CenaCelkemVypocet=0,"",I45/CenaCelkemVypocet*100)</f>
        <v>9.409903631544692</v>
      </c>
    </row>
    <row r="46" spans="1:10" ht="25.5" customHeight="1" x14ac:dyDescent="0.25">
      <c r="A46" s="136">
        <v>3</v>
      </c>
      <c r="B46" s="160" t="s">
        <v>59</v>
      </c>
      <c r="C46" s="148" t="s">
        <v>64</v>
      </c>
      <c r="D46" s="148"/>
      <c r="E46" s="148"/>
      <c r="F46" s="161">
        <f>'SO 02 01 Pol'!AE15</f>
        <v>0</v>
      </c>
      <c r="G46" s="151">
        <f>'SO 02 01 Pol'!AF15</f>
        <v>3260450</v>
      </c>
      <c r="H46" s="151"/>
      <c r="I46" s="152">
        <f>F46+G46+H46</f>
        <v>3260450</v>
      </c>
      <c r="J46" s="153">
        <f>IF(CenaCelkemVypocet=0,"",I46/CenaCelkemVypocet*100)</f>
        <v>9.409903631544692</v>
      </c>
    </row>
    <row r="47" spans="1:10" ht="25.5" customHeight="1" x14ac:dyDescent="0.25">
      <c r="A47" s="136">
        <v>2</v>
      </c>
      <c r="B47" s="154" t="s">
        <v>65</v>
      </c>
      <c r="C47" s="155" t="s">
        <v>66</v>
      </c>
      <c r="D47" s="155"/>
      <c r="E47" s="155"/>
      <c r="F47" s="156">
        <f>'SO 03 01 Pol'!AE26</f>
        <v>0</v>
      </c>
      <c r="G47" s="157">
        <f>'SO 03 01 Pol'!AF26</f>
        <v>9364507.1899999995</v>
      </c>
      <c r="H47" s="157"/>
      <c r="I47" s="158">
        <f>F47+G47+H47</f>
        <v>9364507.1899999995</v>
      </c>
      <c r="J47" s="159">
        <f>IF(CenaCelkemVypocet=0,"",I47/CenaCelkemVypocet*100)</f>
        <v>27.026671230905968</v>
      </c>
    </row>
    <row r="48" spans="1:10" ht="25.5" customHeight="1" x14ac:dyDescent="0.25">
      <c r="A48" s="136">
        <v>3</v>
      </c>
      <c r="B48" s="160" t="s">
        <v>59</v>
      </c>
      <c r="C48" s="148" t="s">
        <v>66</v>
      </c>
      <c r="D48" s="148"/>
      <c r="E48" s="148"/>
      <c r="F48" s="161">
        <f>'SO 03 01 Pol'!AE26</f>
        <v>0</v>
      </c>
      <c r="G48" s="151">
        <f>'SO 03 01 Pol'!AF26</f>
        <v>9364507.1899999995</v>
      </c>
      <c r="H48" s="151"/>
      <c r="I48" s="152">
        <f>F48+G48+H48</f>
        <v>9364507.1899999995</v>
      </c>
      <c r="J48" s="153">
        <f>IF(CenaCelkemVypocet=0,"",I48/CenaCelkemVypocet*100)</f>
        <v>27.026671230905968</v>
      </c>
    </row>
    <row r="49" spans="1:10" ht="25.5" customHeight="1" x14ac:dyDescent="0.25">
      <c r="A49" s="136">
        <v>2</v>
      </c>
      <c r="B49" s="154" t="s">
        <v>67</v>
      </c>
      <c r="C49" s="155" t="s">
        <v>68</v>
      </c>
      <c r="D49" s="155"/>
      <c r="E49" s="155"/>
      <c r="F49" s="156">
        <f>'SO 04 01 Pol'!AE16</f>
        <v>0</v>
      </c>
      <c r="G49" s="157">
        <f>'SO 04 01 Pol'!AF16</f>
        <v>1619944.4</v>
      </c>
      <c r="H49" s="157"/>
      <c r="I49" s="158">
        <f>F49+G49+H49</f>
        <v>1619944.4</v>
      </c>
      <c r="J49" s="159">
        <f>IF(CenaCelkemVypocet=0,"",I49/CenaCelkemVypocet*100)</f>
        <v>4.6752812318730497</v>
      </c>
    </row>
    <row r="50" spans="1:10" ht="25.5" customHeight="1" x14ac:dyDescent="0.25">
      <c r="A50" s="136">
        <v>3</v>
      </c>
      <c r="B50" s="160" t="s">
        <v>59</v>
      </c>
      <c r="C50" s="148" t="s">
        <v>68</v>
      </c>
      <c r="D50" s="148"/>
      <c r="E50" s="148"/>
      <c r="F50" s="161">
        <f>'SO 04 01 Pol'!AE16</f>
        <v>0</v>
      </c>
      <c r="G50" s="151">
        <f>'SO 04 01 Pol'!AF16</f>
        <v>1619944.4</v>
      </c>
      <c r="H50" s="151"/>
      <c r="I50" s="152">
        <f>F50+G50+H50</f>
        <v>1619944.4</v>
      </c>
      <c r="J50" s="153">
        <f>IF(CenaCelkemVypocet=0,"",I50/CenaCelkemVypocet*100)</f>
        <v>4.6752812318730497</v>
      </c>
    </row>
    <row r="51" spans="1:10" ht="25.5" customHeight="1" x14ac:dyDescent="0.25">
      <c r="A51" s="136">
        <v>2</v>
      </c>
      <c r="B51" s="154" t="s">
        <v>69</v>
      </c>
      <c r="C51" s="155" t="s">
        <v>70</v>
      </c>
      <c r="D51" s="155"/>
      <c r="E51" s="155"/>
      <c r="F51" s="156">
        <f>'SO 05 01 Pol'!AE23</f>
        <v>0</v>
      </c>
      <c r="G51" s="157">
        <f>'SO 05 01 Pol'!AF23</f>
        <v>2563143</v>
      </c>
      <c r="H51" s="157"/>
      <c r="I51" s="158">
        <f>F51+G51+H51</f>
        <v>2563143</v>
      </c>
      <c r="J51" s="159">
        <f>IF(CenaCelkemVypocet=0,"",I51/CenaCelkemVypocet*100)</f>
        <v>7.3974232464440046</v>
      </c>
    </row>
    <row r="52" spans="1:10" ht="25.5" customHeight="1" x14ac:dyDescent="0.25">
      <c r="A52" s="136">
        <v>3</v>
      </c>
      <c r="B52" s="160" t="s">
        <v>59</v>
      </c>
      <c r="C52" s="148" t="s">
        <v>70</v>
      </c>
      <c r="D52" s="148"/>
      <c r="E52" s="148"/>
      <c r="F52" s="161">
        <f>'SO 05 01 Pol'!AE23</f>
        <v>0</v>
      </c>
      <c r="G52" s="151">
        <f>'SO 05 01 Pol'!AF23</f>
        <v>2563143</v>
      </c>
      <c r="H52" s="151"/>
      <c r="I52" s="152">
        <f>F52+G52+H52</f>
        <v>2563143</v>
      </c>
      <c r="J52" s="153">
        <f>IF(CenaCelkemVypocet=0,"",I52/CenaCelkemVypocet*100)</f>
        <v>7.3974232464440046</v>
      </c>
    </row>
    <row r="53" spans="1:10" ht="25.5" customHeight="1" x14ac:dyDescent="0.25">
      <c r="A53" s="136"/>
      <c r="B53" s="162" t="s">
        <v>71</v>
      </c>
      <c r="C53" s="163"/>
      <c r="D53" s="163"/>
      <c r="E53" s="163"/>
      <c r="F53" s="164">
        <f>SUMIF(A39:A52,"=1",F39:F52)</f>
        <v>0</v>
      </c>
      <c r="G53" s="165">
        <f>SUMIF(A39:A52,"=1",G39:G52)</f>
        <v>34649132.739999995</v>
      </c>
      <c r="H53" s="165">
        <f>SUMIF(A39:A52,"=1",H39:H52)</f>
        <v>0</v>
      </c>
      <c r="I53" s="166">
        <f>SUMIF(A39:A52,"=1",I39:I52)</f>
        <v>34649132.739999995</v>
      </c>
      <c r="J53" s="167">
        <f>SUMIF(A39:A52,"=1",J39:J52)</f>
        <v>100</v>
      </c>
    </row>
    <row r="57" spans="1:10" ht="15.6" x14ac:dyDescent="0.3">
      <c r="B57" s="178" t="s">
        <v>73</v>
      </c>
    </row>
    <row r="59" spans="1:10" ht="25.5" customHeight="1" x14ac:dyDescent="0.25">
      <c r="A59" s="180"/>
      <c r="B59" s="183" t="s">
        <v>17</v>
      </c>
      <c r="C59" s="183" t="s">
        <v>5</v>
      </c>
      <c r="D59" s="184"/>
      <c r="E59" s="184"/>
      <c r="F59" s="185" t="s">
        <v>74</v>
      </c>
      <c r="G59" s="185"/>
      <c r="H59" s="185"/>
      <c r="I59" s="185" t="s">
        <v>29</v>
      </c>
      <c r="J59" s="185" t="s">
        <v>0</v>
      </c>
    </row>
    <row r="60" spans="1:10" ht="36.75" customHeight="1" x14ac:dyDescent="0.25">
      <c r="A60" s="181"/>
      <c r="B60" s="186" t="s">
        <v>75</v>
      </c>
      <c r="C60" s="187" t="s">
        <v>62</v>
      </c>
      <c r="D60" s="188"/>
      <c r="E60" s="188"/>
      <c r="F60" s="196" t="s">
        <v>24</v>
      </c>
      <c r="G60" s="189"/>
      <c r="H60" s="189"/>
      <c r="I60" s="189">
        <f>'SO 01 01 Pol'!G8</f>
        <v>14243107.1</v>
      </c>
      <c r="J60" s="194">
        <f>IF(I64=0,"",I60/I64*100)</f>
        <v>41.106677061378022</v>
      </c>
    </row>
    <row r="61" spans="1:10" ht="36.75" customHeight="1" x14ac:dyDescent="0.25">
      <c r="A61" s="181"/>
      <c r="B61" s="186" t="s">
        <v>76</v>
      </c>
      <c r="C61" s="187" t="s">
        <v>77</v>
      </c>
      <c r="D61" s="188"/>
      <c r="E61" s="188"/>
      <c r="F61" s="196" t="s">
        <v>24</v>
      </c>
      <c r="G61" s="189"/>
      <c r="H61" s="189"/>
      <c r="I61" s="189">
        <f>'SO 02 01 Pol'!G8+'SO 03 01 Pol'!G8+'SO 04 01 Pol'!G8</f>
        <v>14244901.59</v>
      </c>
      <c r="J61" s="194">
        <f>IF(I64=0,"",I61/I64*100)</f>
        <v>41.111856094323713</v>
      </c>
    </row>
    <row r="62" spans="1:10" ht="36.75" customHeight="1" x14ac:dyDescent="0.25">
      <c r="A62" s="181"/>
      <c r="B62" s="186" t="s">
        <v>78</v>
      </c>
      <c r="C62" s="187" t="s">
        <v>79</v>
      </c>
      <c r="D62" s="188"/>
      <c r="E62" s="188"/>
      <c r="F62" s="196" t="s">
        <v>26</v>
      </c>
      <c r="G62" s="189"/>
      <c r="H62" s="189"/>
      <c r="I62" s="189">
        <f>'SO 05 01 Pol'!G8</f>
        <v>2563143</v>
      </c>
      <c r="J62" s="194">
        <f>IF(I64=0,"",I62/I64*100)</f>
        <v>7.3974232464440046</v>
      </c>
    </row>
    <row r="63" spans="1:10" ht="36.75" customHeight="1" x14ac:dyDescent="0.25">
      <c r="A63" s="181"/>
      <c r="B63" s="186" t="s">
        <v>80</v>
      </c>
      <c r="C63" s="187" t="s">
        <v>28</v>
      </c>
      <c r="D63" s="188"/>
      <c r="E63" s="188"/>
      <c r="F63" s="196" t="s">
        <v>80</v>
      </c>
      <c r="G63" s="189"/>
      <c r="H63" s="189"/>
      <c r="I63" s="189">
        <f>'OVN 01 Naklady'!G8</f>
        <v>3597981.05</v>
      </c>
      <c r="J63" s="194">
        <f>IF(I64=0,"",I63/I64*100)</f>
        <v>10.384043597854276</v>
      </c>
    </row>
    <row r="64" spans="1:10" ht="25.5" customHeight="1" x14ac:dyDescent="0.25">
      <c r="A64" s="182"/>
      <c r="B64" s="190" t="s">
        <v>1</v>
      </c>
      <c r="C64" s="191"/>
      <c r="D64" s="192"/>
      <c r="E64" s="192"/>
      <c r="F64" s="197"/>
      <c r="G64" s="193"/>
      <c r="H64" s="193"/>
      <c r="I64" s="193">
        <f>SUM(I60:I63)</f>
        <v>34649132.739999995</v>
      </c>
      <c r="J64" s="195">
        <f>SUM(J60:J63)</f>
        <v>100.00000000000001</v>
      </c>
    </row>
    <row r="65" spans="6:10" x14ac:dyDescent="0.25">
      <c r="F65" s="134"/>
      <c r="G65" s="134"/>
      <c r="H65" s="134"/>
      <c r="I65" s="134"/>
      <c r="J65" s="135"/>
    </row>
    <row r="66" spans="6:10" x14ac:dyDescent="0.25">
      <c r="F66" s="134"/>
      <c r="G66" s="134"/>
      <c r="H66" s="134"/>
      <c r="I66" s="134"/>
      <c r="J66" s="135"/>
    </row>
    <row r="67" spans="6:10" x14ac:dyDescent="0.25">
      <c r="F67" s="134"/>
      <c r="G67" s="134"/>
      <c r="H67" s="134"/>
      <c r="I67" s="134"/>
      <c r="J67" s="135"/>
    </row>
  </sheetData>
  <sheetProtection algorithmName="SHA-512" hashValue="K4jB+HGnI9mxWCRiteyNqmoaGqorS0P5WwJ3aYjKSyMqDNP6r0Mh0Bjx14uIfoG/0/w7UUNFrUDsU17Jt6KcwQ==" saltValue="fDdDZFjlz1f05NQjZrGXx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C60:E60"/>
    <mergeCell ref="C61:E61"/>
    <mergeCell ref="C62:E62"/>
    <mergeCell ref="C63:E63"/>
    <mergeCell ref="C49:E49"/>
    <mergeCell ref="C50:E50"/>
    <mergeCell ref="C51:E51"/>
    <mergeCell ref="C52:E52"/>
    <mergeCell ref="B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50" t="s">
        <v>7</v>
      </c>
      <c r="B2" s="49"/>
      <c r="C2" s="103"/>
      <c r="D2" s="103"/>
      <c r="E2" s="103"/>
      <c r="F2" s="103"/>
      <c r="G2" s="104"/>
    </row>
    <row r="3" spans="1:7" ht="24.9" customHeight="1" x14ac:dyDescent="0.25">
      <c r="A3" s="50" t="s">
        <v>8</v>
      </c>
      <c r="B3" s="49"/>
      <c r="C3" s="103"/>
      <c r="D3" s="103"/>
      <c r="E3" s="103"/>
      <c r="F3" s="103"/>
      <c r="G3" s="104"/>
    </row>
    <row r="4" spans="1:7" ht="24.9" customHeight="1" x14ac:dyDescent="0.25">
      <c r="A4" s="50" t="s">
        <v>9</v>
      </c>
      <c r="B4" s="49"/>
      <c r="C4" s="103"/>
      <c r="D4" s="103"/>
      <c r="E4" s="103"/>
      <c r="F4" s="103"/>
      <c r="G4" s="104"/>
    </row>
    <row r="5" spans="1:7" x14ac:dyDescent="0.25">
      <c r="B5" s="4"/>
      <c r="C5" s="5"/>
      <c r="D5" s="6"/>
    </row>
  </sheetData>
  <sheetProtection algorithmName="SHA-512" hashValue="S99YAa6QX1pQSB3xPpRj63PpiVsA8J6k8TKrDmHstH0QjvGw2zhCuOQ9fg4SsYJ7/+ttd47DnQ5t2/kM20+fEA==" saltValue="1xyhFXQk7d/7ufm2nNIYK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14CBE-7E5D-4111-BAF2-5B4E070325C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9" t="s">
        <v>82</v>
      </c>
      <c r="B1" s="199"/>
      <c r="C1" s="199"/>
      <c r="D1" s="199"/>
      <c r="E1" s="199"/>
      <c r="F1" s="199"/>
      <c r="G1" s="199"/>
      <c r="AG1" t="s">
        <v>83</v>
      </c>
    </row>
    <row r="2" spans="1:60" ht="25.05" customHeight="1" x14ac:dyDescent="0.25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84</v>
      </c>
    </row>
    <row r="3" spans="1:60" ht="25.05" customHeight="1" x14ac:dyDescent="0.25">
      <c r="A3" s="200" t="s">
        <v>8</v>
      </c>
      <c r="B3" s="49" t="s">
        <v>85</v>
      </c>
      <c r="C3" s="203" t="s">
        <v>58</v>
      </c>
      <c r="D3" s="201"/>
      <c r="E3" s="201"/>
      <c r="F3" s="201"/>
      <c r="G3" s="202"/>
      <c r="AC3" s="179" t="s">
        <v>86</v>
      </c>
      <c r="AG3" t="s">
        <v>87</v>
      </c>
    </row>
    <row r="4" spans="1:60" ht="25.05" customHeight="1" x14ac:dyDescent="0.25">
      <c r="A4" s="204" t="s">
        <v>9</v>
      </c>
      <c r="B4" s="205" t="s">
        <v>59</v>
      </c>
      <c r="C4" s="206" t="s">
        <v>58</v>
      </c>
      <c r="D4" s="207"/>
      <c r="E4" s="207"/>
      <c r="F4" s="207"/>
      <c r="G4" s="208"/>
      <c r="AG4" t="s">
        <v>88</v>
      </c>
    </row>
    <row r="5" spans="1:60" x14ac:dyDescent="0.25">
      <c r="D5" s="10"/>
    </row>
    <row r="6" spans="1:60" ht="39.6" x14ac:dyDescent="0.25">
      <c r="A6" s="210" t="s">
        <v>89</v>
      </c>
      <c r="B6" s="212" t="s">
        <v>90</v>
      </c>
      <c r="C6" s="212" t="s">
        <v>91</v>
      </c>
      <c r="D6" s="211" t="s">
        <v>92</v>
      </c>
      <c r="E6" s="210" t="s">
        <v>93</v>
      </c>
      <c r="F6" s="209" t="s">
        <v>94</v>
      </c>
      <c r="G6" s="210" t="s">
        <v>29</v>
      </c>
      <c r="H6" s="213" t="s">
        <v>30</v>
      </c>
      <c r="I6" s="213" t="s">
        <v>95</v>
      </c>
      <c r="J6" s="213" t="s">
        <v>31</v>
      </c>
      <c r="K6" s="213" t="s">
        <v>96</v>
      </c>
      <c r="L6" s="213" t="s">
        <v>97</v>
      </c>
      <c r="M6" s="213" t="s">
        <v>98</v>
      </c>
      <c r="N6" s="213" t="s">
        <v>99</v>
      </c>
      <c r="O6" s="213" t="s">
        <v>100</v>
      </c>
      <c r="P6" s="213" t="s">
        <v>101</v>
      </c>
      <c r="Q6" s="213" t="s">
        <v>102</v>
      </c>
      <c r="R6" s="213" t="s">
        <v>103</v>
      </c>
      <c r="S6" s="213" t="s">
        <v>104</v>
      </c>
      <c r="T6" s="213" t="s">
        <v>105</v>
      </c>
      <c r="U6" s="213" t="s">
        <v>106</v>
      </c>
      <c r="V6" s="213" t="s">
        <v>107</v>
      </c>
      <c r="W6" s="213" t="s">
        <v>108</v>
      </c>
      <c r="X6" s="213" t="s">
        <v>109</v>
      </c>
    </row>
    <row r="7" spans="1:60" hidden="1" x14ac:dyDescent="0.25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5">
      <c r="A8" s="225" t="s">
        <v>110</v>
      </c>
      <c r="B8" s="226" t="s">
        <v>80</v>
      </c>
      <c r="C8" s="246" t="s">
        <v>28</v>
      </c>
      <c r="D8" s="227"/>
      <c r="E8" s="228"/>
      <c r="F8" s="229"/>
      <c r="G8" s="229">
        <f>SUMIF(AG9:AG10,"&lt;&gt;NOR",G9:G10)</f>
        <v>3597981.05</v>
      </c>
      <c r="H8" s="229"/>
      <c r="I8" s="229">
        <f>SUM(I9:I10)</f>
        <v>0</v>
      </c>
      <c r="J8" s="229"/>
      <c r="K8" s="229">
        <f>SUM(K9:K10)</f>
        <v>3597981.05</v>
      </c>
      <c r="L8" s="229"/>
      <c r="M8" s="229">
        <f>SUM(M9:M10)</f>
        <v>4353557.0704999994</v>
      </c>
      <c r="N8" s="229"/>
      <c r="O8" s="229">
        <f>SUM(O9:O10)</f>
        <v>0</v>
      </c>
      <c r="P8" s="229"/>
      <c r="Q8" s="229">
        <f>SUM(Q9:Q10)</f>
        <v>0</v>
      </c>
      <c r="R8" s="229"/>
      <c r="S8" s="229"/>
      <c r="T8" s="230"/>
      <c r="U8" s="224"/>
      <c r="V8" s="224">
        <f>SUM(V9:V10)</f>
        <v>0</v>
      </c>
      <c r="W8" s="224"/>
      <c r="X8" s="224"/>
      <c r="AG8" t="s">
        <v>111</v>
      </c>
    </row>
    <row r="9" spans="1:60" outlineLevel="1" x14ac:dyDescent="0.25">
      <c r="A9" s="238">
        <v>1</v>
      </c>
      <c r="B9" s="239" t="s">
        <v>112</v>
      </c>
      <c r="C9" s="247" t="s">
        <v>113</v>
      </c>
      <c r="D9" s="240" t="s">
        <v>114</v>
      </c>
      <c r="E9" s="241">
        <v>1</v>
      </c>
      <c r="F9" s="242">
        <v>2173580.62</v>
      </c>
      <c r="G9" s="243">
        <f>ROUND(E9*F9,2)</f>
        <v>2173580.62</v>
      </c>
      <c r="H9" s="242">
        <v>0</v>
      </c>
      <c r="I9" s="243">
        <f>ROUND(E9*H9,2)</f>
        <v>0</v>
      </c>
      <c r="J9" s="242">
        <v>2173580.62</v>
      </c>
      <c r="K9" s="243">
        <f>ROUND(E9*J9,2)</f>
        <v>2173580.62</v>
      </c>
      <c r="L9" s="243">
        <v>21</v>
      </c>
      <c r="M9" s="243">
        <f>G9*(1+L9/100)</f>
        <v>2630032.5501999999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/>
      <c r="S9" s="243" t="s">
        <v>115</v>
      </c>
      <c r="T9" s="244" t="s">
        <v>116</v>
      </c>
      <c r="U9" s="223">
        <v>0</v>
      </c>
      <c r="V9" s="223">
        <f>ROUND(E9*U9,2)</f>
        <v>0</v>
      </c>
      <c r="W9" s="223"/>
      <c r="X9" s="223" t="s">
        <v>117</v>
      </c>
      <c r="Y9" s="214"/>
      <c r="Z9" s="214"/>
      <c r="AA9" s="214"/>
      <c r="AB9" s="214"/>
      <c r="AC9" s="214"/>
      <c r="AD9" s="214"/>
      <c r="AE9" s="214"/>
      <c r="AF9" s="214"/>
      <c r="AG9" s="214" t="s">
        <v>118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5">
      <c r="A10" s="231">
        <v>2</v>
      </c>
      <c r="B10" s="232" t="s">
        <v>119</v>
      </c>
      <c r="C10" s="248" t="s">
        <v>120</v>
      </c>
      <c r="D10" s="233" t="s">
        <v>114</v>
      </c>
      <c r="E10" s="234">
        <v>1</v>
      </c>
      <c r="F10" s="235">
        <v>1424400.43</v>
      </c>
      <c r="G10" s="236">
        <f>ROUND(E10*F10,2)</f>
        <v>1424400.43</v>
      </c>
      <c r="H10" s="235">
        <v>0</v>
      </c>
      <c r="I10" s="236">
        <f>ROUND(E10*H10,2)</f>
        <v>0</v>
      </c>
      <c r="J10" s="235">
        <v>1424400.43</v>
      </c>
      <c r="K10" s="236">
        <f>ROUND(E10*J10,2)</f>
        <v>1424400.43</v>
      </c>
      <c r="L10" s="236">
        <v>21</v>
      </c>
      <c r="M10" s="236">
        <f>G10*(1+L10/100)</f>
        <v>1723524.5203</v>
      </c>
      <c r="N10" s="236">
        <v>0</v>
      </c>
      <c r="O10" s="236">
        <f>ROUND(E10*N10,2)</f>
        <v>0</v>
      </c>
      <c r="P10" s="236">
        <v>0</v>
      </c>
      <c r="Q10" s="236">
        <f>ROUND(E10*P10,2)</f>
        <v>0</v>
      </c>
      <c r="R10" s="236"/>
      <c r="S10" s="236" t="s">
        <v>121</v>
      </c>
      <c r="T10" s="237" t="s">
        <v>116</v>
      </c>
      <c r="U10" s="223">
        <v>0</v>
      </c>
      <c r="V10" s="223">
        <f>ROUND(E10*U10,2)</f>
        <v>0</v>
      </c>
      <c r="W10" s="223"/>
      <c r="X10" s="223" t="s">
        <v>117</v>
      </c>
      <c r="Y10" s="214"/>
      <c r="Z10" s="214"/>
      <c r="AA10" s="214"/>
      <c r="AB10" s="214"/>
      <c r="AC10" s="214"/>
      <c r="AD10" s="214"/>
      <c r="AE10" s="214"/>
      <c r="AF10" s="214"/>
      <c r="AG10" s="214" t="s">
        <v>122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5">
      <c r="A11" s="3"/>
      <c r="B11" s="4"/>
      <c r="C11" s="249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v>15</v>
      </c>
      <c r="AF11">
        <v>21</v>
      </c>
      <c r="AG11" t="s">
        <v>97</v>
      </c>
    </row>
    <row r="12" spans="1:60" x14ac:dyDescent="0.25">
      <c r="A12" s="217"/>
      <c r="B12" s="218" t="s">
        <v>29</v>
      </c>
      <c r="C12" s="250"/>
      <c r="D12" s="219"/>
      <c r="E12" s="220"/>
      <c r="F12" s="220"/>
      <c r="G12" s="245">
        <f>G8</f>
        <v>3597981.05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f>SUMIF(L7:L10,AE11,G7:G10)</f>
        <v>0</v>
      </c>
      <c r="AF12">
        <f>SUMIF(L7:L10,AF11,G7:G10)</f>
        <v>3597981.05</v>
      </c>
      <c r="AG12" t="s">
        <v>123</v>
      </c>
    </row>
    <row r="13" spans="1:60" x14ac:dyDescent="0.25">
      <c r="C13" s="251"/>
      <c r="D13" s="10"/>
      <c r="AG13" t="s">
        <v>124</v>
      </c>
    </row>
    <row r="14" spans="1:60" x14ac:dyDescent="0.25">
      <c r="D14" s="10"/>
    </row>
    <row r="15" spans="1:60" x14ac:dyDescent="0.25">
      <c r="D15" s="10"/>
    </row>
    <row r="16" spans="1:60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+iV631CdIXeQaWhn5d9MsOiSS/ZE9pcgvMvNB7HLSsYpIoU4Ilmy4JtnlHaEWEEHAz/WIGhSYIYjV0Ke2otPGA==" saltValue="6KbnOqcoDLLdOb6yjSYNs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789B-1A2C-458E-8B6D-900F01E30D0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9" t="s">
        <v>125</v>
      </c>
      <c r="B1" s="199"/>
      <c r="C1" s="199"/>
      <c r="D1" s="199"/>
      <c r="E1" s="199"/>
      <c r="F1" s="199"/>
      <c r="G1" s="199"/>
      <c r="AG1" t="s">
        <v>83</v>
      </c>
    </row>
    <row r="2" spans="1:60" ht="25.05" customHeight="1" x14ac:dyDescent="0.25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84</v>
      </c>
    </row>
    <row r="3" spans="1:60" ht="25.05" customHeight="1" x14ac:dyDescent="0.25">
      <c r="A3" s="200" t="s">
        <v>8</v>
      </c>
      <c r="B3" s="49" t="s">
        <v>61</v>
      </c>
      <c r="C3" s="203" t="s">
        <v>62</v>
      </c>
      <c r="D3" s="201"/>
      <c r="E3" s="201"/>
      <c r="F3" s="201"/>
      <c r="G3" s="202"/>
      <c r="AC3" s="179" t="s">
        <v>84</v>
      </c>
      <c r="AG3" t="s">
        <v>87</v>
      </c>
    </row>
    <row r="4" spans="1:60" ht="25.05" customHeight="1" x14ac:dyDescent="0.25">
      <c r="A4" s="204" t="s">
        <v>9</v>
      </c>
      <c r="B4" s="205" t="s">
        <v>59</v>
      </c>
      <c r="C4" s="206" t="s">
        <v>62</v>
      </c>
      <c r="D4" s="207"/>
      <c r="E4" s="207"/>
      <c r="F4" s="207"/>
      <c r="G4" s="208"/>
      <c r="AG4" t="s">
        <v>88</v>
      </c>
    </row>
    <row r="5" spans="1:60" x14ac:dyDescent="0.25">
      <c r="D5" s="10"/>
    </row>
    <row r="6" spans="1:60" ht="39.6" x14ac:dyDescent="0.25">
      <c r="A6" s="210" t="s">
        <v>89</v>
      </c>
      <c r="B6" s="212" t="s">
        <v>90</v>
      </c>
      <c r="C6" s="212" t="s">
        <v>91</v>
      </c>
      <c r="D6" s="211" t="s">
        <v>92</v>
      </c>
      <c r="E6" s="210" t="s">
        <v>93</v>
      </c>
      <c r="F6" s="209" t="s">
        <v>94</v>
      </c>
      <c r="G6" s="210" t="s">
        <v>29</v>
      </c>
      <c r="H6" s="213" t="s">
        <v>30</v>
      </c>
      <c r="I6" s="213" t="s">
        <v>95</v>
      </c>
      <c r="J6" s="213" t="s">
        <v>31</v>
      </c>
      <c r="K6" s="213" t="s">
        <v>96</v>
      </c>
      <c r="L6" s="213" t="s">
        <v>97</v>
      </c>
      <c r="M6" s="213" t="s">
        <v>98</v>
      </c>
      <c r="N6" s="213" t="s">
        <v>99</v>
      </c>
      <c r="O6" s="213" t="s">
        <v>100</v>
      </c>
      <c r="P6" s="213" t="s">
        <v>101</v>
      </c>
      <c r="Q6" s="213" t="s">
        <v>102</v>
      </c>
      <c r="R6" s="213" t="s">
        <v>103</v>
      </c>
      <c r="S6" s="213" t="s">
        <v>104</v>
      </c>
      <c r="T6" s="213" t="s">
        <v>105</v>
      </c>
      <c r="U6" s="213" t="s">
        <v>106</v>
      </c>
      <c r="V6" s="213" t="s">
        <v>107</v>
      </c>
      <c r="W6" s="213" t="s">
        <v>108</v>
      </c>
      <c r="X6" s="213" t="s">
        <v>109</v>
      </c>
    </row>
    <row r="7" spans="1:60" hidden="1" x14ac:dyDescent="0.25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5">
      <c r="A8" s="225" t="s">
        <v>110</v>
      </c>
      <c r="B8" s="226" t="s">
        <v>75</v>
      </c>
      <c r="C8" s="246" t="s">
        <v>62</v>
      </c>
      <c r="D8" s="227"/>
      <c r="E8" s="228"/>
      <c r="F8" s="229"/>
      <c r="G8" s="229">
        <f>SUMIF(AG9:AG57,"&lt;&gt;NOR",G9:G57)</f>
        <v>14243107.1</v>
      </c>
      <c r="H8" s="229"/>
      <c r="I8" s="229">
        <f>SUM(I9:I57)</f>
        <v>10050038.299999999</v>
      </c>
      <c r="J8" s="229"/>
      <c r="K8" s="229">
        <f>SUM(K9:K57)</f>
        <v>4193068.8</v>
      </c>
      <c r="L8" s="229"/>
      <c r="M8" s="229">
        <f>SUM(M9:M57)</f>
        <v>17234159.590999998</v>
      </c>
      <c r="N8" s="229"/>
      <c r="O8" s="229">
        <f>SUM(O9:O57)</f>
        <v>7141.49</v>
      </c>
      <c r="P8" s="229"/>
      <c r="Q8" s="229">
        <f>SUM(Q9:Q57)</f>
        <v>0</v>
      </c>
      <c r="R8" s="229"/>
      <c r="S8" s="229"/>
      <c r="T8" s="230"/>
      <c r="U8" s="224"/>
      <c r="V8" s="224">
        <f>SUM(V9:V57)</f>
        <v>4453.829999999999</v>
      </c>
      <c r="W8" s="224"/>
      <c r="X8" s="224"/>
      <c r="AG8" t="s">
        <v>111</v>
      </c>
    </row>
    <row r="9" spans="1:60" ht="20.399999999999999" outlineLevel="1" x14ac:dyDescent="0.25">
      <c r="A9" s="231">
        <v>1</v>
      </c>
      <c r="B9" s="232" t="s">
        <v>126</v>
      </c>
      <c r="C9" s="248" t="s">
        <v>127</v>
      </c>
      <c r="D9" s="233" t="s">
        <v>128</v>
      </c>
      <c r="E9" s="234">
        <v>3600</v>
      </c>
      <c r="F9" s="235">
        <v>2900</v>
      </c>
      <c r="G9" s="236">
        <f>ROUND(E9*F9,2)</f>
        <v>10440000</v>
      </c>
      <c r="H9" s="235">
        <v>2172.13</v>
      </c>
      <c r="I9" s="236">
        <f>ROUND(E9*H9,2)</f>
        <v>7819668</v>
      </c>
      <c r="J9" s="235">
        <v>727.87</v>
      </c>
      <c r="K9" s="236">
        <f>ROUND(E9*J9,2)</f>
        <v>2620332</v>
      </c>
      <c r="L9" s="236">
        <v>21</v>
      </c>
      <c r="M9" s="236">
        <f>G9*(1+L9/100)</f>
        <v>12632400</v>
      </c>
      <c r="N9" s="236">
        <v>1.4106700000000001</v>
      </c>
      <c r="O9" s="236">
        <f>ROUND(E9*N9,2)</f>
        <v>5078.41</v>
      </c>
      <c r="P9" s="236">
        <v>0</v>
      </c>
      <c r="Q9" s="236">
        <f>ROUND(E9*P9,2)</f>
        <v>0</v>
      </c>
      <c r="R9" s="236" t="s">
        <v>129</v>
      </c>
      <c r="S9" s="236" t="s">
        <v>115</v>
      </c>
      <c r="T9" s="237" t="s">
        <v>116</v>
      </c>
      <c r="U9" s="223">
        <v>0.46245000000000003</v>
      </c>
      <c r="V9" s="223">
        <f>ROUND(E9*U9,2)</f>
        <v>1664.82</v>
      </c>
      <c r="W9" s="223"/>
      <c r="X9" s="223" t="s">
        <v>130</v>
      </c>
      <c r="Y9" s="214"/>
      <c r="Z9" s="214"/>
      <c r="AA9" s="214"/>
      <c r="AB9" s="214"/>
      <c r="AC9" s="214"/>
      <c r="AD9" s="214"/>
      <c r="AE9" s="214"/>
      <c r="AF9" s="214"/>
      <c r="AG9" s="214" t="s">
        <v>131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5">
      <c r="A10" s="221"/>
      <c r="B10" s="222"/>
      <c r="C10" s="261" t="s">
        <v>132</v>
      </c>
      <c r="D10" s="257"/>
      <c r="E10" s="257"/>
      <c r="F10" s="257"/>
      <c r="G10" s="257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133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5">
      <c r="A11" s="221"/>
      <c r="B11" s="222"/>
      <c r="C11" s="262" t="s">
        <v>134</v>
      </c>
      <c r="D11" s="259"/>
      <c r="E11" s="259"/>
      <c r="F11" s="259"/>
      <c r="G11" s="259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135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58" t="str">
        <f>C11</f>
        <v>Skladba dle publikace vydané Ministerstvem dopravy České republiky pod č. TP 170  "Navrhování vozovek pozemních komunikací":</v>
      </c>
      <c r="BB11" s="214"/>
      <c r="BC11" s="214"/>
      <c r="BD11" s="214"/>
      <c r="BE11" s="214"/>
      <c r="BF11" s="214"/>
      <c r="BG11" s="214"/>
      <c r="BH11" s="214"/>
    </row>
    <row r="12" spans="1:60" outlineLevel="1" x14ac:dyDescent="0.25">
      <c r="A12" s="221"/>
      <c r="B12" s="222"/>
      <c r="C12" s="262" t="s">
        <v>136</v>
      </c>
      <c r="D12" s="259"/>
      <c r="E12" s="259"/>
      <c r="F12" s="259"/>
      <c r="G12" s="259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135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5">
      <c r="A13" s="221"/>
      <c r="B13" s="222"/>
      <c r="C13" s="262" t="s">
        <v>137</v>
      </c>
      <c r="D13" s="259"/>
      <c r="E13" s="259"/>
      <c r="F13" s="259"/>
      <c r="G13" s="259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4"/>
      <c r="Z13" s="214"/>
      <c r="AA13" s="214"/>
      <c r="AB13" s="214"/>
      <c r="AC13" s="214"/>
      <c r="AD13" s="214"/>
      <c r="AE13" s="214"/>
      <c r="AF13" s="214"/>
      <c r="AG13" s="214" t="s">
        <v>135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5">
      <c r="A14" s="221"/>
      <c r="B14" s="222"/>
      <c r="C14" s="262" t="s">
        <v>138</v>
      </c>
      <c r="D14" s="259"/>
      <c r="E14" s="259"/>
      <c r="F14" s="259"/>
      <c r="G14" s="259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4"/>
      <c r="Z14" s="214"/>
      <c r="AA14" s="214"/>
      <c r="AB14" s="214"/>
      <c r="AC14" s="214"/>
      <c r="AD14" s="214"/>
      <c r="AE14" s="214"/>
      <c r="AF14" s="214"/>
      <c r="AG14" s="214" t="s">
        <v>135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5">
      <c r="A15" s="221"/>
      <c r="B15" s="222"/>
      <c r="C15" s="262" t="s">
        <v>139</v>
      </c>
      <c r="D15" s="259"/>
      <c r="E15" s="259"/>
      <c r="F15" s="259"/>
      <c r="G15" s="259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4"/>
      <c r="Z15" s="214"/>
      <c r="AA15" s="214"/>
      <c r="AB15" s="214"/>
      <c r="AC15" s="214"/>
      <c r="AD15" s="214"/>
      <c r="AE15" s="214"/>
      <c r="AF15" s="214"/>
      <c r="AG15" s="214" t="s">
        <v>135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5">
      <c r="A16" s="221"/>
      <c r="B16" s="222"/>
      <c r="C16" s="262" t="s">
        <v>140</v>
      </c>
      <c r="D16" s="259"/>
      <c r="E16" s="259"/>
      <c r="F16" s="259"/>
      <c r="G16" s="259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4"/>
      <c r="Z16" s="214"/>
      <c r="AA16" s="214"/>
      <c r="AB16" s="214"/>
      <c r="AC16" s="214"/>
      <c r="AD16" s="214"/>
      <c r="AE16" s="214"/>
      <c r="AF16" s="214"/>
      <c r="AG16" s="214" t="s">
        <v>135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5">
      <c r="A17" s="221"/>
      <c r="B17" s="222"/>
      <c r="C17" s="262" t="s">
        <v>141</v>
      </c>
      <c r="D17" s="259"/>
      <c r="E17" s="259"/>
      <c r="F17" s="259"/>
      <c r="G17" s="259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4"/>
      <c r="Z17" s="214"/>
      <c r="AA17" s="214"/>
      <c r="AB17" s="214"/>
      <c r="AC17" s="214"/>
      <c r="AD17" s="214"/>
      <c r="AE17" s="214"/>
      <c r="AF17" s="214"/>
      <c r="AG17" s="214" t="s">
        <v>135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5">
      <c r="A18" s="221"/>
      <c r="B18" s="222"/>
      <c r="C18" s="263" t="s">
        <v>142</v>
      </c>
      <c r="D18" s="252"/>
      <c r="E18" s="253"/>
      <c r="F18" s="254"/>
      <c r="G18" s="254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135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5">
      <c r="A19" s="221"/>
      <c r="B19" s="222"/>
      <c r="C19" s="262" t="s">
        <v>143</v>
      </c>
      <c r="D19" s="259"/>
      <c r="E19" s="259"/>
      <c r="F19" s="259"/>
      <c r="G19" s="259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4"/>
      <c r="Z19" s="214"/>
      <c r="AA19" s="214"/>
      <c r="AB19" s="214"/>
      <c r="AC19" s="214"/>
      <c r="AD19" s="214"/>
      <c r="AE19" s="214"/>
      <c r="AF19" s="214"/>
      <c r="AG19" s="214" t="s">
        <v>135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5">
      <c r="A20" s="221"/>
      <c r="B20" s="222"/>
      <c r="C20" s="264" t="s">
        <v>144</v>
      </c>
      <c r="D20" s="255"/>
      <c r="E20" s="256">
        <v>3600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4"/>
      <c r="Z20" s="214"/>
      <c r="AA20" s="214"/>
      <c r="AB20" s="214"/>
      <c r="AC20" s="214"/>
      <c r="AD20" s="214"/>
      <c r="AE20" s="214"/>
      <c r="AF20" s="214"/>
      <c r="AG20" s="214" t="s">
        <v>145</v>
      </c>
      <c r="AH20" s="214">
        <v>0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5">
      <c r="A21" s="231">
        <v>2</v>
      </c>
      <c r="B21" s="232" t="s">
        <v>146</v>
      </c>
      <c r="C21" s="248" t="s">
        <v>147</v>
      </c>
      <c r="D21" s="233" t="s">
        <v>148</v>
      </c>
      <c r="E21" s="234">
        <v>675</v>
      </c>
      <c r="F21" s="235">
        <v>1369</v>
      </c>
      <c r="G21" s="236">
        <f>ROUND(E21*F21,2)</f>
        <v>924075</v>
      </c>
      <c r="H21" s="235">
        <v>973.88</v>
      </c>
      <c r="I21" s="236">
        <f>ROUND(E21*H21,2)</f>
        <v>657369</v>
      </c>
      <c r="J21" s="235">
        <v>395.12</v>
      </c>
      <c r="K21" s="236">
        <f>ROUND(E21*J21,2)</f>
        <v>266706</v>
      </c>
      <c r="L21" s="236">
        <v>21</v>
      </c>
      <c r="M21" s="236">
        <f>G21*(1+L21/100)</f>
        <v>1118130.75</v>
      </c>
      <c r="N21" s="236">
        <v>0.61887000000000003</v>
      </c>
      <c r="O21" s="236">
        <f>ROUND(E21*N21,2)</f>
        <v>417.74</v>
      </c>
      <c r="P21" s="236">
        <v>0</v>
      </c>
      <c r="Q21" s="236">
        <f>ROUND(E21*P21,2)</f>
        <v>0</v>
      </c>
      <c r="R21" s="236"/>
      <c r="S21" s="236" t="s">
        <v>115</v>
      </c>
      <c r="T21" s="237" t="s">
        <v>115</v>
      </c>
      <c r="U21" s="223">
        <v>0.68535000000000001</v>
      </c>
      <c r="V21" s="223">
        <f>ROUND(E21*U21,2)</f>
        <v>462.61</v>
      </c>
      <c r="W21" s="223"/>
      <c r="X21" s="223" t="s">
        <v>130</v>
      </c>
      <c r="Y21" s="214"/>
      <c r="Z21" s="214"/>
      <c r="AA21" s="214"/>
      <c r="AB21" s="214"/>
      <c r="AC21" s="214"/>
      <c r="AD21" s="214"/>
      <c r="AE21" s="214"/>
      <c r="AF21" s="214"/>
      <c r="AG21" s="214" t="s">
        <v>131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5">
      <c r="A22" s="221"/>
      <c r="B22" s="222"/>
      <c r="C22" s="264" t="s">
        <v>149</v>
      </c>
      <c r="D22" s="255"/>
      <c r="E22" s="256">
        <v>400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4"/>
      <c r="Z22" s="214"/>
      <c r="AA22" s="214"/>
      <c r="AB22" s="214"/>
      <c r="AC22" s="214"/>
      <c r="AD22" s="214"/>
      <c r="AE22" s="214"/>
      <c r="AF22" s="214"/>
      <c r="AG22" s="214" t="s">
        <v>145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5">
      <c r="A23" s="221"/>
      <c r="B23" s="222"/>
      <c r="C23" s="264" t="s">
        <v>150</v>
      </c>
      <c r="D23" s="255"/>
      <c r="E23" s="256">
        <v>275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4"/>
      <c r="Z23" s="214"/>
      <c r="AA23" s="214"/>
      <c r="AB23" s="214"/>
      <c r="AC23" s="214"/>
      <c r="AD23" s="214"/>
      <c r="AE23" s="214"/>
      <c r="AF23" s="214"/>
      <c r="AG23" s="214" t="s">
        <v>145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0.399999999999999" outlineLevel="1" x14ac:dyDescent="0.25">
      <c r="A24" s="231">
        <v>3</v>
      </c>
      <c r="B24" s="232" t="s">
        <v>151</v>
      </c>
      <c r="C24" s="248" t="s">
        <v>152</v>
      </c>
      <c r="D24" s="233" t="s">
        <v>128</v>
      </c>
      <c r="E24" s="234">
        <v>730</v>
      </c>
      <c r="F24" s="235">
        <v>1487.77</v>
      </c>
      <c r="G24" s="236">
        <f>ROUND(E24*F24,2)</f>
        <v>1086072.1000000001</v>
      </c>
      <c r="H24" s="235">
        <v>746.27</v>
      </c>
      <c r="I24" s="236">
        <f>ROUND(E24*H24,2)</f>
        <v>544777.1</v>
      </c>
      <c r="J24" s="235">
        <v>741.5</v>
      </c>
      <c r="K24" s="236">
        <f>ROUND(E24*J24,2)</f>
        <v>541295</v>
      </c>
      <c r="L24" s="236">
        <v>21</v>
      </c>
      <c r="M24" s="236">
        <f>G24*(1+L24/100)</f>
        <v>1314147.2410000002</v>
      </c>
      <c r="N24" s="236">
        <v>1.1893</v>
      </c>
      <c r="O24" s="236">
        <f>ROUND(E24*N24,2)</f>
        <v>868.19</v>
      </c>
      <c r="P24" s="236">
        <v>0</v>
      </c>
      <c r="Q24" s="236">
        <f>ROUND(E24*P24,2)</f>
        <v>0</v>
      </c>
      <c r="R24" s="236" t="s">
        <v>129</v>
      </c>
      <c r="S24" s="236" t="s">
        <v>115</v>
      </c>
      <c r="T24" s="237" t="s">
        <v>153</v>
      </c>
      <c r="U24" s="223">
        <v>1.2577499999999999</v>
      </c>
      <c r="V24" s="223">
        <f>ROUND(E24*U24,2)</f>
        <v>918.16</v>
      </c>
      <c r="W24" s="223"/>
      <c r="X24" s="223" t="s">
        <v>130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131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51.6" outlineLevel="1" x14ac:dyDescent="0.25">
      <c r="A25" s="221"/>
      <c r="B25" s="222"/>
      <c r="C25" s="261" t="s">
        <v>154</v>
      </c>
      <c r="D25" s="257"/>
      <c r="E25" s="257"/>
      <c r="F25" s="257"/>
      <c r="G25" s="257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4"/>
      <c r="Z25" s="214"/>
      <c r="AA25" s="214"/>
      <c r="AB25" s="214"/>
      <c r="AC25" s="214"/>
      <c r="AD25" s="214"/>
      <c r="AE25" s="214"/>
      <c r="AF25" s="214"/>
      <c r="AG25" s="214" t="s">
        <v>133</v>
      </c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58" t="str">
        <f>C25</f>
        <v>odkopávky nezapažené pro silnice, s přemístěním výkopku v příčných profilech, s naložením na dopravní prostředek a odvozem do 1 km, s uložením výkopku na skládku a úpravou pláně. Podklad ze štěrkopísku s rozprostřením, vlhčením a zhutněním tl. 15 cm, podklad z kameniva hrubého, drceného velikosti 32 - 63 mm s výplňovým kamenivem (vibrovaný štěrk), s rozprostřením, vlhčení a zhutněním tl. 25 cm, dodávka a položení dlažby zámkové do lože z těženého kameniva do tl. 5 cm, s vyplněním spár, s dvojím beraněním a se smetením přebytečného materiálu na krajnici, osazení a dodávka záhonových obrubníků do lože z prostého betonu tl. 5 - 10 cm se zalitím a zatřením spár maltou, s opěrou.</v>
      </c>
      <c r="BB25" s="214"/>
      <c r="BC25" s="214"/>
      <c r="BD25" s="214"/>
      <c r="BE25" s="214"/>
      <c r="BF25" s="214"/>
      <c r="BG25" s="214"/>
      <c r="BH25" s="214"/>
    </row>
    <row r="26" spans="1:60" outlineLevel="1" x14ac:dyDescent="0.25">
      <c r="A26" s="221"/>
      <c r="B26" s="222"/>
      <c r="C26" s="265" t="s">
        <v>155</v>
      </c>
      <c r="D26" s="260"/>
      <c r="E26" s="260"/>
      <c r="F26" s="260"/>
      <c r="G26" s="260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4"/>
      <c r="Z26" s="214"/>
      <c r="AA26" s="214"/>
      <c r="AB26" s="214"/>
      <c r="AC26" s="214"/>
      <c r="AD26" s="214"/>
      <c r="AE26" s="214"/>
      <c r="AF26" s="214"/>
      <c r="AG26" s="214" t="s">
        <v>133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5">
      <c r="A27" s="221"/>
      <c r="B27" s="222"/>
      <c r="C27" s="265" t="s">
        <v>156</v>
      </c>
      <c r="D27" s="260"/>
      <c r="E27" s="260"/>
      <c r="F27" s="260"/>
      <c r="G27" s="260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4"/>
      <c r="Z27" s="214"/>
      <c r="AA27" s="214"/>
      <c r="AB27" s="214"/>
      <c r="AC27" s="214"/>
      <c r="AD27" s="214"/>
      <c r="AE27" s="214"/>
      <c r="AF27" s="214"/>
      <c r="AG27" s="214" t="s">
        <v>133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5">
      <c r="A28" s="221"/>
      <c r="B28" s="222"/>
      <c r="C28" s="265" t="s">
        <v>157</v>
      </c>
      <c r="D28" s="260"/>
      <c r="E28" s="260"/>
      <c r="F28" s="260"/>
      <c r="G28" s="260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4"/>
      <c r="Z28" s="214"/>
      <c r="AA28" s="214"/>
      <c r="AB28" s="214"/>
      <c r="AC28" s="214"/>
      <c r="AD28" s="214"/>
      <c r="AE28" s="214"/>
      <c r="AF28" s="214"/>
      <c r="AG28" s="214" t="s">
        <v>133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5">
      <c r="A29" s="221"/>
      <c r="B29" s="222"/>
      <c r="C29" s="265" t="s">
        <v>158</v>
      </c>
      <c r="D29" s="260"/>
      <c r="E29" s="260"/>
      <c r="F29" s="260"/>
      <c r="G29" s="260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4"/>
      <c r="Z29" s="214"/>
      <c r="AA29" s="214"/>
      <c r="AB29" s="214"/>
      <c r="AC29" s="214"/>
      <c r="AD29" s="214"/>
      <c r="AE29" s="214"/>
      <c r="AF29" s="214"/>
      <c r="AG29" s="214" t="s">
        <v>133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5">
      <c r="A30" s="221"/>
      <c r="B30" s="222"/>
      <c r="C30" s="265" t="s">
        <v>159</v>
      </c>
      <c r="D30" s="260"/>
      <c r="E30" s="260"/>
      <c r="F30" s="260"/>
      <c r="G30" s="260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4"/>
      <c r="Z30" s="214"/>
      <c r="AA30" s="214"/>
      <c r="AB30" s="214"/>
      <c r="AC30" s="214"/>
      <c r="AD30" s="214"/>
      <c r="AE30" s="214"/>
      <c r="AF30" s="214"/>
      <c r="AG30" s="214" t="s">
        <v>133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5">
      <c r="A31" s="221"/>
      <c r="B31" s="222"/>
      <c r="C31" s="265" t="s">
        <v>160</v>
      </c>
      <c r="D31" s="260"/>
      <c r="E31" s="260"/>
      <c r="F31" s="260"/>
      <c r="G31" s="260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4"/>
      <c r="Z31" s="214"/>
      <c r="AA31" s="214"/>
      <c r="AB31" s="214"/>
      <c r="AC31" s="214"/>
      <c r="AD31" s="214"/>
      <c r="AE31" s="214"/>
      <c r="AF31" s="214"/>
      <c r="AG31" s="214" t="s">
        <v>133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5">
      <c r="A32" s="221"/>
      <c r="B32" s="222"/>
      <c r="C32" s="262" t="s">
        <v>155</v>
      </c>
      <c r="D32" s="259"/>
      <c r="E32" s="259"/>
      <c r="F32" s="259"/>
      <c r="G32" s="259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4"/>
      <c r="Z32" s="214"/>
      <c r="AA32" s="214"/>
      <c r="AB32" s="214"/>
      <c r="AC32" s="214"/>
      <c r="AD32" s="214"/>
      <c r="AE32" s="214"/>
      <c r="AF32" s="214"/>
      <c r="AG32" s="214" t="s">
        <v>135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5">
      <c r="A33" s="221"/>
      <c r="B33" s="222"/>
      <c r="C33" s="262" t="s">
        <v>156</v>
      </c>
      <c r="D33" s="259"/>
      <c r="E33" s="259"/>
      <c r="F33" s="259"/>
      <c r="G33" s="259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14"/>
      <c r="Z33" s="214"/>
      <c r="AA33" s="214"/>
      <c r="AB33" s="214"/>
      <c r="AC33" s="214"/>
      <c r="AD33" s="214"/>
      <c r="AE33" s="214"/>
      <c r="AF33" s="214"/>
      <c r="AG33" s="214" t="s">
        <v>135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5">
      <c r="A34" s="221"/>
      <c r="B34" s="222"/>
      <c r="C34" s="262" t="s">
        <v>157</v>
      </c>
      <c r="D34" s="259"/>
      <c r="E34" s="259"/>
      <c r="F34" s="259"/>
      <c r="G34" s="259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4"/>
      <c r="Z34" s="214"/>
      <c r="AA34" s="214"/>
      <c r="AB34" s="214"/>
      <c r="AC34" s="214"/>
      <c r="AD34" s="214"/>
      <c r="AE34" s="214"/>
      <c r="AF34" s="214"/>
      <c r="AG34" s="214" t="s">
        <v>135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5">
      <c r="A35" s="221"/>
      <c r="B35" s="222"/>
      <c r="C35" s="262" t="s">
        <v>158</v>
      </c>
      <c r="D35" s="259"/>
      <c r="E35" s="259"/>
      <c r="F35" s="259"/>
      <c r="G35" s="259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4"/>
      <c r="Z35" s="214"/>
      <c r="AA35" s="214"/>
      <c r="AB35" s="214"/>
      <c r="AC35" s="214"/>
      <c r="AD35" s="214"/>
      <c r="AE35" s="214"/>
      <c r="AF35" s="214"/>
      <c r="AG35" s="214" t="s">
        <v>135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5">
      <c r="A36" s="221"/>
      <c r="B36" s="222"/>
      <c r="C36" s="262" t="s">
        <v>159</v>
      </c>
      <c r="D36" s="259"/>
      <c r="E36" s="259"/>
      <c r="F36" s="259"/>
      <c r="G36" s="259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4"/>
      <c r="Z36" s="214"/>
      <c r="AA36" s="214"/>
      <c r="AB36" s="214"/>
      <c r="AC36" s="214"/>
      <c r="AD36" s="214"/>
      <c r="AE36" s="214"/>
      <c r="AF36" s="214"/>
      <c r="AG36" s="214" t="s">
        <v>135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5">
      <c r="A37" s="221"/>
      <c r="B37" s="222"/>
      <c r="C37" s="262" t="s">
        <v>160</v>
      </c>
      <c r="D37" s="259"/>
      <c r="E37" s="259"/>
      <c r="F37" s="259"/>
      <c r="G37" s="259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4"/>
      <c r="Z37" s="214"/>
      <c r="AA37" s="214"/>
      <c r="AB37" s="214"/>
      <c r="AC37" s="214"/>
      <c r="AD37" s="214"/>
      <c r="AE37" s="214"/>
      <c r="AF37" s="214"/>
      <c r="AG37" s="214" t="s">
        <v>135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5">
      <c r="A38" s="221"/>
      <c r="B38" s="222"/>
      <c r="C38" s="263" t="s">
        <v>161</v>
      </c>
      <c r="D38" s="252"/>
      <c r="E38" s="253"/>
      <c r="F38" s="254"/>
      <c r="G38" s="254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4"/>
      <c r="Z38" s="214"/>
      <c r="AA38" s="214"/>
      <c r="AB38" s="214"/>
      <c r="AC38" s="214"/>
      <c r="AD38" s="214"/>
      <c r="AE38" s="214"/>
      <c r="AF38" s="214"/>
      <c r="AG38" s="214" t="s">
        <v>135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5">
      <c r="A39" s="221"/>
      <c r="B39" s="222"/>
      <c r="C39" s="262" t="s">
        <v>143</v>
      </c>
      <c r="D39" s="259"/>
      <c r="E39" s="259"/>
      <c r="F39" s="259"/>
      <c r="G39" s="259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4"/>
      <c r="Z39" s="214"/>
      <c r="AA39" s="214"/>
      <c r="AB39" s="214"/>
      <c r="AC39" s="214"/>
      <c r="AD39" s="214"/>
      <c r="AE39" s="214"/>
      <c r="AF39" s="214"/>
      <c r="AG39" s="214" t="s">
        <v>135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5">
      <c r="A40" s="221"/>
      <c r="B40" s="222"/>
      <c r="C40" s="264" t="s">
        <v>162</v>
      </c>
      <c r="D40" s="255"/>
      <c r="E40" s="256">
        <v>660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4"/>
      <c r="Z40" s="214"/>
      <c r="AA40" s="214"/>
      <c r="AB40" s="214"/>
      <c r="AC40" s="214"/>
      <c r="AD40" s="214"/>
      <c r="AE40" s="214"/>
      <c r="AF40" s="214"/>
      <c r="AG40" s="214" t="s">
        <v>145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5">
      <c r="A41" s="221"/>
      <c r="B41" s="222"/>
      <c r="C41" s="264" t="s">
        <v>163</v>
      </c>
      <c r="D41" s="255"/>
      <c r="E41" s="256">
        <v>70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4"/>
      <c r="Z41" s="214"/>
      <c r="AA41" s="214"/>
      <c r="AB41" s="214"/>
      <c r="AC41" s="214"/>
      <c r="AD41" s="214"/>
      <c r="AE41" s="214"/>
      <c r="AF41" s="214"/>
      <c r="AG41" s="214" t="s">
        <v>145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20.399999999999999" outlineLevel="1" x14ac:dyDescent="0.25">
      <c r="A42" s="231">
        <v>4</v>
      </c>
      <c r="B42" s="232" t="s">
        <v>164</v>
      </c>
      <c r="C42" s="248" t="s">
        <v>165</v>
      </c>
      <c r="D42" s="233" t="s">
        <v>128</v>
      </c>
      <c r="E42" s="234">
        <v>1070</v>
      </c>
      <c r="F42" s="235">
        <v>1298</v>
      </c>
      <c r="G42" s="236">
        <f>ROUND(E42*F42,2)</f>
        <v>1388860</v>
      </c>
      <c r="H42" s="235">
        <v>646.98</v>
      </c>
      <c r="I42" s="236">
        <f>ROUND(E42*H42,2)</f>
        <v>692268.6</v>
      </c>
      <c r="J42" s="235">
        <v>651.02</v>
      </c>
      <c r="K42" s="236">
        <f>ROUND(E42*J42,2)</f>
        <v>696591.4</v>
      </c>
      <c r="L42" s="236">
        <v>21</v>
      </c>
      <c r="M42" s="236">
        <f>G42*(1+L42/100)</f>
        <v>1680520.5999999999</v>
      </c>
      <c r="N42" s="236">
        <v>0.66954999999999998</v>
      </c>
      <c r="O42" s="236">
        <f>ROUND(E42*N42,2)</f>
        <v>716.42</v>
      </c>
      <c r="P42" s="236">
        <v>0</v>
      </c>
      <c r="Q42" s="236">
        <f>ROUND(E42*P42,2)</f>
        <v>0</v>
      </c>
      <c r="R42" s="236" t="s">
        <v>129</v>
      </c>
      <c r="S42" s="236" t="s">
        <v>115</v>
      </c>
      <c r="T42" s="237" t="s">
        <v>115</v>
      </c>
      <c r="U42" s="223">
        <v>1.18485</v>
      </c>
      <c r="V42" s="223">
        <f>ROUND(E42*U42,2)</f>
        <v>1267.79</v>
      </c>
      <c r="W42" s="223"/>
      <c r="X42" s="223" t="s">
        <v>130</v>
      </c>
      <c r="Y42" s="214"/>
      <c r="Z42" s="214"/>
      <c r="AA42" s="214"/>
      <c r="AB42" s="214"/>
      <c r="AC42" s="214"/>
      <c r="AD42" s="214"/>
      <c r="AE42" s="214"/>
      <c r="AF42" s="214"/>
      <c r="AG42" s="214" t="s">
        <v>131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41.4" outlineLevel="1" x14ac:dyDescent="0.25">
      <c r="A43" s="221"/>
      <c r="B43" s="222"/>
      <c r="C43" s="261" t="s">
        <v>166</v>
      </c>
      <c r="D43" s="257"/>
      <c r="E43" s="257"/>
      <c r="F43" s="257"/>
      <c r="G43" s="257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4"/>
      <c r="Z43" s="214"/>
      <c r="AA43" s="214"/>
      <c r="AB43" s="214"/>
      <c r="AC43" s="214"/>
      <c r="AD43" s="214"/>
      <c r="AE43" s="214"/>
      <c r="AF43" s="214"/>
      <c r="AG43" s="214" t="s">
        <v>133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58" t="str">
        <f>C43</f>
        <v>odkopávka s přemístěním výkopku v příčných profilech, s naložením na dopravní prostředek a odvozem do 1 km, s uložením výkopku na skládku a úpravou pláně. Podklad ze štěrkopísku s rozprostřením, vlhčením a zhutněním tl. 10 cm. Dodávka a položení dlažby zámkové do lože z těženého kameniva do tl. 5 cm, s vyplněním spár, s dvojím beraněním a se smetením přebytečného materiálu na krajnici. Osazení a dodávka záhonových obrubníků do lože z prostého betonu tl. 5 - 10 cm se zalitím a zatřením spár maltou, s opěrou.</v>
      </c>
      <c r="BB43" s="214"/>
      <c r="BC43" s="214"/>
      <c r="BD43" s="214"/>
      <c r="BE43" s="214"/>
      <c r="BF43" s="214"/>
      <c r="BG43" s="214"/>
      <c r="BH43" s="214"/>
    </row>
    <row r="44" spans="1:60" outlineLevel="1" x14ac:dyDescent="0.25">
      <c r="A44" s="221"/>
      <c r="B44" s="222"/>
      <c r="C44" s="265" t="s">
        <v>155</v>
      </c>
      <c r="D44" s="260"/>
      <c r="E44" s="260"/>
      <c r="F44" s="260"/>
      <c r="G44" s="260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4"/>
      <c r="Z44" s="214"/>
      <c r="AA44" s="214"/>
      <c r="AB44" s="214"/>
      <c r="AC44" s="214"/>
      <c r="AD44" s="214"/>
      <c r="AE44" s="214"/>
      <c r="AF44" s="214"/>
      <c r="AG44" s="214" t="s">
        <v>133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5">
      <c r="A45" s="221"/>
      <c r="B45" s="222"/>
      <c r="C45" s="265" t="s">
        <v>167</v>
      </c>
      <c r="D45" s="260"/>
      <c r="E45" s="260"/>
      <c r="F45" s="260"/>
      <c r="G45" s="260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14"/>
      <c r="Z45" s="214"/>
      <c r="AA45" s="214"/>
      <c r="AB45" s="214"/>
      <c r="AC45" s="214"/>
      <c r="AD45" s="214"/>
      <c r="AE45" s="214"/>
      <c r="AF45" s="214"/>
      <c r="AG45" s="214" t="s">
        <v>133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5">
      <c r="A46" s="221"/>
      <c r="B46" s="222"/>
      <c r="C46" s="265" t="s">
        <v>158</v>
      </c>
      <c r="D46" s="260"/>
      <c r="E46" s="260"/>
      <c r="F46" s="260"/>
      <c r="G46" s="260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4"/>
      <c r="Z46" s="214"/>
      <c r="AA46" s="214"/>
      <c r="AB46" s="214"/>
      <c r="AC46" s="214"/>
      <c r="AD46" s="214"/>
      <c r="AE46" s="214"/>
      <c r="AF46" s="214"/>
      <c r="AG46" s="214" t="s">
        <v>133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5">
      <c r="A47" s="221"/>
      <c r="B47" s="222"/>
      <c r="C47" s="265" t="s">
        <v>168</v>
      </c>
      <c r="D47" s="260"/>
      <c r="E47" s="260"/>
      <c r="F47" s="260"/>
      <c r="G47" s="260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4"/>
      <c r="Z47" s="214"/>
      <c r="AA47" s="214"/>
      <c r="AB47" s="214"/>
      <c r="AC47" s="214"/>
      <c r="AD47" s="214"/>
      <c r="AE47" s="214"/>
      <c r="AF47" s="214"/>
      <c r="AG47" s="214" t="s">
        <v>133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5">
      <c r="A48" s="221"/>
      <c r="B48" s="222"/>
      <c r="C48" s="265" t="s">
        <v>169</v>
      </c>
      <c r="D48" s="260"/>
      <c r="E48" s="260"/>
      <c r="F48" s="260"/>
      <c r="G48" s="260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14"/>
      <c r="Z48" s="214"/>
      <c r="AA48" s="214"/>
      <c r="AB48" s="214"/>
      <c r="AC48" s="214"/>
      <c r="AD48" s="214"/>
      <c r="AE48" s="214"/>
      <c r="AF48" s="214"/>
      <c r="AG48" s="214" t="s">
        <v>133</v>
      </c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5">
      <c r="A49" s="221"/>
      <c r="B49" s="222"/>
      <c r="C49" s="262" t="s">
        <v>155</v>
      </c>
      <c r="D49" s="259"/>
      <c r="E49" s="259"/>
      <c r="F49" s="259"/>
      <c r="G49" s="259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4"/>
      <c r="Z49" s="214"/>
      <c r="AA49" s="214"/>
      <c r="AB49" s="214"/>
      <c r="AC49" s="214"/>
      <c r="AD49" s="214"/>
      <c r="AE49" s="214"/>
      <c r="AF49" s="214"/>
      <c r="AG49" s="214" t="s">
        <v>135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5">
      <c r="A50" s="221"/>
      <c r="B50" s="222"/>
      <c r="C50" s="262" t="s">
        <v>170</v>
      </c>
      <c r="D50" s="259"/>
      <c r="E50" s="259"/>
      <c r="F50" s="259"/>
      <c r="G50" s="259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4"/>
      <c r="Z50" s="214"/>
      <c r="AA50" s="214"/>
      <c r="AB50" s="214"/>
      <c r="AC50" s="214"/>
      <c r="AD50" s="214"/>
      <c r="AE50" s="214"/>
      <c r="AF50" s="214"/>
      <c r="AG50" s="214" t="s">
        <v>135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5">
      <c r="A51" s="221"/>
      <c r="B51" s="222"/>
      <c r="C51" s="262" t="s">
        <v>171</v>
      </c>
      <c r="D51" s="259"/>
      <c r="E51" s="259"/>
      <c r="F51" s="259"/>
      <c r="G51" s="259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4"/>
      <c r="Z51" s="214"/>
      <c r="AA51" s="214"/>
      <c r="AB51" s="214"/>
      <c r="AC51" s="214"/>
      <c r="AD51" s="214"/>
      <c r="AE51" s="214"/>
      <c r="AF51" s="214"/>
      <c r="AG51" s="214" t="s">
        <v>135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5">
      <c r="A52" s="221"/>
      <c r="B52" s="222"/>
      <c r="C52" s="262" t="s">
        <v>172</v>
      </c>
      <c r="D52" s="259"/>
      <c r="E52" s="259"/>
      <c r="F52" s="259"/>
      <c r="G52" s="259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4"/>
      <c r="Z52" s="214"/>
      <c r="AA52" s="214"/>
      <c r="AB52" s="214"/>
      <c r="AC52" s="214"/>
      <c r="AD52" s="214"/>
      <c r="AE52" s="214"/>
      <c r="AF52" s="214"/>
      <c r="AG52" s="214" t="s">
        <v>135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5">
      <c r="A53" s="221"/>
      <c r="B53" s="222"/>
      <c r="C53" s="262" t="s">
        <v>173</v>
      </c>
      <c r="D53" s="259"/>
      <c r="E53" s="259"/>
      <c r="F53" s="259"/>
      <c r="G53" s="259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4"/>
      <c r="Z53" s="214"/>
      <c r="AA53" s="214"/>
      <c r="AB53" s="214"/>
      <c r="AC53" s="214"/>
      <c r="AD53" s="214"/>
      <c r="AE53" s="214"/>
      <c r="AF53" s="214"/>
      <c r="AG53" s="214" t="s">
        <v>135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5">
      <c r="A54" s="221"/>
      <c r="B54" s="222"/>
      <c r="C54" s="263" t="s">
        <v>161</v>
      </c>
      <c r="D54" s="252"/>
      <c r="E54" s="253"/>
      <c r="F54" s="254"/>
      <c r="G54" s="254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4"/>
      <c r="Z54" s="214"/>
      <c r="AA54" s="214"/>
      <c r="AB54" s="214"/>
      <c r="AC54" s="214"/>
      <c r="AD54" s="214"/>
      <c r="AE54" s="214"/>
      <c r="AF54" s="214"/>
      <c r="AG54" s="214" t="s">
        <v>135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5">
      <c r="A55" s="221"/>
      <c r="B55" s="222"/>
      <c r="C55" s="262" t="s">
        <v>143</v>
      </c>
      <c r="D55" s="259"/>
      <c r="E55" s="259"/>
      <c r="F55" s="259"/>
      <c r="G55" s="259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4"/>
      <c r="Z55" s="214"/>
      <c r="AA55" s="214"/>
      <c r="AB55" s="214"/>
      <c r="AC55" s="214"/>
      <c r="AD55" s="214"/>
      <c r="AE55" s="214"/>
      <c r="AF55" s="214"/>
      <c r="AG55" s="214" t="s">
        <v>135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5">
      <c r="A56" s="221"/>
      <c r="B56" s="222"/>
      <c r="C56" s="264" t="s">
        <v>174</v>
      </c>
      <c r="D56" s="255"/>
      <c r="E56" s="256">
        <v>1070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4"/>
      <c r="Z56" s="214"/>
      <c r="AA56" s="214"/>
      <c r="AB56" s="214"/>
      <c r="AC56" s="214"/>
      <c r="AD56" s="214"/>
      <c r="AE56" s="214"/>
      <c r="AF56" s="214"/>
      <c r="AG56" s="214" t="s">
        <v>145</v>
      </c>
      <c r="AH56" s="214"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5">
      <c r="A57" s="231">
        <v>5</v>
      </c>
      <c r="B57" s="232" t="s">
        <v>175</v>
      </c>
      <c r="C57" s="248" t="s">
        <v>176</v>
      </c>
      <c r="D57" s="233" t="s">
        <v>128</v>
      </c>
      <c r="E57" s="234">
        <v>90</v>
      </c>
      <c r="F57" s="235">
        <v>4490</v>
      </c>
      <c r="G57" s="236">
        <f>ROUND(E57*F57,2)</f>
        <v>404100</v>
      </c>
      <c r="H57" s="235">
        <v>3732.84</v>
      </c>
      <c r="I57" s="236">
        <f>ROUND(E57*H57,2)</f>
        <v>335955.6</v>
      </c>
      <c r="J57" s="235">
        <v>757.16</v>
      </c>
      <c r="K57" s="236">
        <f>ROUND(E57*J57,2)</f>
        <v>68144.399999999994</v>
      </c>
      <c r="L57" s="236">
        <v>21</v>
      </c>
      <c r="M57" s="236">
        <f>G57*(1+L57/100)</f>
        <v>488961</v>
      </c>
      <c r="N57" s="236">
        <v>0.67473000000000005</v>
      </c>
      <c r="O57" s="236">
        <f>ROUND(E57*N57,2)</f>
        <v>60.73</v>
      </c>
      <c r="P57" s="236">
        <v>0</v>
      </c>
      <c r="Q57" s="236">
        <f>ROUND(E57*P57,2)</f>
        <v>0</v>
      </c>
      <c r="R57" s="236" t="s">
        <v>129</v>
      </c>
      <c r="S57" s="236" t="s">
        <v>115</v>
      </c>
      <c r="T57" s="237" t="s">
        <v>115</v>
      </c>
      <c r="U57" s="223">
        <v>1.56054</v>
      </c>
      <c r="V57" s="223">
        <f>ROUND(E57*U57,2)</f>
        <v>140.44999999999999</v>
      </c>
      <c r="W57" s="223"/>
      <c r="X57" s="223" t="s">
        <v>130</v>
      </c>
      <c r="Y57" s="214"/>
      <c r="Z57" s="214"/>
      <c r="AA57" s="214"/>
      <c r="AB57" s="214"/>
      <c r="AC57" s="214"/>
      <c r="AD57" s="214"/>
      <c r="AE57" s="214"/>
      <c r="AF57" s="214"/>
      <c r="AG57" s="214" t="s">
        <v>131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x14ac:dyDescent="0.25">
      <c r="A58" s="3"/>
      <c r="B58" s="4"/>
      <c r="C58" s="249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E58">
        <v>15</v>
      </c>
      <c r="AF58">
        <v>21</v>
      </c>
      <c r="AG58" t="s">
        <v>97</v>
      </c>
    </row>
    <row r="59" spans="1:60" x14ac:dyDescent="0.25">
      <c r="A59" s="217"/>
      <c r="B59" s="218" t="s">
        <v>29</v>
      </c>
      <c r="C59" s="250"/>
      <c r="D59" s="219"/>
      <c r="E59" s="220"/>
      <c r="F59" s="220"/>
      <c r="G59" s="245">
        <f>G8</f>
        <v>14243107.1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f>SUMIF(L7:L57,AE58,G7:G57)</f>
        <v>0</v>
      </c>
      <c r="AF59">
        <f>SUMIF(L7:L57,AF58,G7:G57)</f>
        <v>14243107.1</v>
      </c>
      <c r="AG59" t="s">
        <v>123</v>
      </c>
    </row>
    <row r="60" spans="1:60" x14ac:dyDescent="0.25">
      <c r="C60" s="251"/>
      <c r="D60" s="10"/>
      <c r="AG60" t="s">
        <v>124</v>
      </c>
    </row>
    <row r="61" spans="1:60" x14ac:dyDescent="0.25">
      <c r="D61" s="10"/>
    </row>
    <row r="62" spans="1:60" x14ac:dyDescent="0.25">
      <c r="D62" s="10"/>
    </row>
    <row r="63" spans="1:60" x14ac:dyDescent="0.25">
      <c r="D63" s="10"/>
    </row>
    <row r="64" spans="1:60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4S+9OrPT35OJOkQ4DICp4OSBf6LFKEPf18VB7C1Ke27SaEMLephOR3jUyQTNzI3r9ZB7XJGNHC7zurvdYM4C3A==" saltValue="rpy9JbNawNNmJ4F3OSrY6g==" spinCount="100000" sheet="1"/>
  <mergeCells count="39">
    <mergeCell ref="C52:G52"/>
    <mergeCell ref="C53:G53"/>
    <mergeCell ref="C55:G55"/>
    <mergeCell ref="C46:G46"/>
    <mergeCell ref="C47:G47"/>
    <mergeCell ref="C48:G48"/>
    <mergeCell ref="C49:G49"/>
    <mergeCell ref="C50:G50"/>
    <mergeCell ref="C51:G51"/>
    <mergeCell ref="C36:G36"/>
    <mergeCell ref="C37:G37"/>
    <mergeCell ref="C39:G39"/>
    <mergeCell ref="C43:G43"/>
    <mergeCell ref="C44:G44"/>
    <mergeCell ref="C45:G45"/>
    <mergeCell ref="C30:G30"/>
    <mergeCell ref="C31:G31"/>
    <mergeCell ref="C32:G32"/>
    <mergeCell ref="C33:G33"/>
    <mergeCell ref="C34:G34"/>
    <mergeCell ref="C35:G35"/>
    <mergeCell ref="C19:G19"/>
    <mergeCell ref="C25:G25"/>
    <mergeCell ref="C26:G26"/>
    <mergeCell ref="C27:G27"/>
    <mergeCell ref="C28:G28"/>
    <mergeCell ref="C29:G29"/>
    <mergeCell ref="C12:G12"/>
    <mergeCell ref="C13:G13"/>
    <mergeCell ref="C14:G14"/>
    <mergeCell ref="C15:G15"/>
    <mergeCell ref="C16:G16"/>
    <mergeCell ref="C17:G17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7F83-BA32-478B-A94C-8A79B568D43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9" t="s">
        <v>125</v>
      </c>
      <c r="B1" s="199"/>
      <c r="C1" s="199"/>
      <c r="D1" s="199"/>
      <c r="E1" s="199"/>
      <c r="F1" s="199"/>
      <c r="G1" s="199"/>
      <c r="AG1" t="s">
        <v>83</v>
      </c>
    </row>
    <row r="2" spans="1:60" ht="25.05" customHeight="1" x14ac:dyDescent="0.25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84</v>
      </c>
    </row>
    <row r="3" spans="1:60" ht="25.05" customHeight="1" x14ac:dyDescent="0.25">
      <c r="A3" s="200" t="s">
        <v>8</v>
      </c>
      <c r="B3" s="49" t="s">
        <v>63</v>
      </c>
      <c r="C3" s="203" t="s">
        <v>64</v>
      </c>
      <c r="D3" s="201"/>
      <c r="E3" s="201"/>
      <c r="F3" s="201"/>
      <c r="G3" s="202"/>
      <c r="AC3" s="179" t="s">
        <v>84</v>
      </c>
      <c r="AG3" t="s">
        <v>87</v>
      </c>
    </row>
    <row r="4" spans="1:60" ht="25.05" customHeight="1" x14ac:dyDescent="0.25">
      <c r="A4" s="204" t="s">
        <v>9</v>
      </c>
      <c r="B4" s="205" t="s">
        <v>59</v>
      </c>
      <c r="C4" s="206" t="s">
        <v>64</v>
      </c>
      <c r="D4" s="207"/>
      <c r="E4" s="207"/>
      <c r="F4" s="207"/>
      <c r="G4" s="208"/>
      <c r="AG4" t="s">
        <v>88</v>
      </c>
    </row>
    <row r="5" spans="1:60" x14ac:dyDescent="0.25">
      <c r="D5" s="10"/>
    </row>
    <row r="6" spans="1:60" ht="39.6" x14ac:dyDescent="0.25">
      <c r="A6" s="210" t="s">
        <v>89</v>
      </c>
      <c r="B6" s="212" t="s">
        <v>90</v>
      </c>
      <c r="C6" s="212" t="s">
        <v>91</v>
      </c>
      <c r="D6" s="211" t="s">
        <v>92</v>
      </c>
      <c r="E6" s="210" t="s">
        <v>93</v>
      </c>
      <c r="F6" s="209" t="s">
        <v>94</v>
      </c>
      <c r="G6" s="210" t="s">
        <v>29</v>
      </c>
      <c r="H6" s="213" t="s">
        <v>30</v>
      </c>
      <c r="I6" s="213" t="s">
        <v>95</v>
      </c>
      <c r="J6" s="213" t="s">
        <v>31</v>
      </c>
      <c r="K6" s="213" t="s">
        <v>96</v>
      </c>
      <c r="L6" s="213" t="s">
        <v>97</v>
      </c>
      <c r="M6" s="213" t="s">
        <v>98</v>
      </c>
      <c r="N6" s="213" t="s">
        <v>99</v>
      </c>
      <c r="O6" s="213" t="s">
        <v>100</v>
      </c>
      <c r="P6" s="213" t="s">
        <v>101</v>
      </c>
      <c r="Q6" s="213" t="s">
        <v>102</v>
      </c>
      <c r="R6" s="213" t="s">
        <v>103</v>
      </c>
      <c r="S6" s="213" t="s">
        <v>104</v>
      </c>
      <c r="T6" s="213" t="s">
        <v>105</v>
      </c>
      <c r="U6" s="213" t="s">
        <v>106</v>
      </c>
      <c r="V6" s="213" t="s">
        <v>107</v>
      </c>
      <c r="W6" s="213" t="s">
        <v>108</v>
      </c>
      <c r="X6" s="213" t="s">
        <v>109</v>
      </c>
    </row>
    <row r="7" spans="1:60" hidden="1" x14ac:dyDescent="0.25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5">
      <c r="A8" s="225" t="s">
        <v>110</v>
      </c>
      <c r="B8" s="226" t="s">
        <v>76</v>
      </c>
      <c r="C8" s="246" t="s">
        <v>77</v>
      </c>
      <c r="D8" s="227"/>
      <c r="E8" s="228"/>
      <c r="F8" s="229"/>
      <c r="G8" s="229">
        <f>SUMIF(AG9:AG13,"&lt;&gt;NOR",G9:G13)</f>
        <v>3260450</v>
      </c>
      <c r="H8" s="229"/>
      <c r="I8" s="229">
        <f>SUM(I9:I13)</f>
        <v>937418.53</v>
      </c>
      <c r="J8" s="229"/>
      <c r="K8" s="229">
        <f>SUM(K9:K13)</f>
        <v>2323031.4700000002</v>
      </c>
      <c r="L8" s="229"/>
      <c r="M8" s="229">
        <f>SUM(M9:M13)</f>
        <v>3945144.5</v>
      </c>
      <c r="N8" s="229"/>
      <c r="O8" s="229">
        <f>SUM(O9:O13)</f>
        <v>643.64</v>
      </c>
      <c r="P8" s="229"/>
      <c r="Q8" s="229">
        <f>SUM(Q9:Q13)</f>
        <v>0</v>
      </c>
      <c r="R8" s="229"/>
      <c r="S8" s="229"/>
      <c r="T8" s="230"/>
      <c r="U8" s="224"/>
      <c r="V8" s="224">
        <f>SUM(V9:V13)</f>
        <v>2584.0300000000002</v>
      </c>
      <c r="W8" s="224"/>
      <c r="X8" s="224"/>
      <c r="AG8" t="s">
        <v>111</v>
      </c>
    </row>
    <row r="9" spans="1:60" outlineLevel="1" x14ac:dyDescent="0.25">
      <c r="A9" s="231">
        <v>1</v>
      </c>
      <c r="B9" s="232" t="s">
        <v>177</v>
      </c>
      <c r="C9" s="248" t="s">
        <v>178</v>
      </c>
      <c r="D9" s="233" t="s">
        <v>179</v>
      </c>
      <c r="E9" s="234">
        <v>888.7</v>
      </c>
      <c r="F9" s="235">
        <v>3500</v>
      </c>
      <c r="G9" s="236">
        <f>ROUND(E9*F9,2)</f>
        <v>3110450</v>
      </c>
      <c r="H9" s="235">
        <v>1054.82</v>
      </c>
      <c r="I9" s="236">
        <f>ROUND(E9*H9,2)</f>
        <v>937418.53</v>
      </c>
      <c r="J9" s="235">
        <v>2445.1799999999998</v>
      </c>
      <c r="K9" s="236">
        <f>ROUND(E9*J9,2)</f>
        <v>2173031.4700000002</v>
      </c>
      <c r="L9" s="236">
        <v>21</v>
      </c>
      <c r="M9" s="236">
        <f>G9*(1+L9/100)</f>
        <v>3763644.5</v>
      </c>
      <c r="N9" s="236">
        <v>0.72424999999999995</v>
      </c>
      <c r="O9" s="236">
        <f>ROUND(E9*N9,2)</f>
        <v>643.64</v>
      </c>
      <c r="P9" s="236">
        <v>0</v>
      </c>
      <c r="Q9" s="236">
        <f>ROUND(E9*P9,2)</f>
        <v>0</v>
      </c>
      <c r="R9" s="236" t="s">
        <v>129</v>
      </c>
      <c r="S9" s="236" t="s">
        <v>115</v>
      </c>
      <c r="T9" s="237" t="s">
        <v>116</v>
      </c>
      <c r="U9" s="223">
        <v>2.9076499999999998</v>
      </c>
      <c r="V9" s="223">
        <f>ROUND(E9*U9,2)</f>
        <v>2584.0300000000002</v>
      </c>
      <c r="W9" s="223"/>
      <c r="X9" s="223" t="s">
        <v>130</v>
      </c>
      <c r="Y9" s="214"/>
      <c r="Z9" s="214"/>
      <c r="AA9" s="214"/>
      <c r="AB9" s="214"/>
      <c r="AC9" s="214"/>
      <c r="AD9" s="214"/>
      <c r="AE9" s="214"/>
      <c r="AF9" s="214"/>
      <c r="AG9" s="214" t="s">
        <v>131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51.6" outlineLevel="1" x14ac:dyDescent="0.25">
      <c r="A10" s="221"/>
      <c r="B10" s="222"/>
      <c r="C10" s="261" t="s">
        <v>180</v>
      </c>
      <c r="D10" s="257"/>
      <c r="E10" s="257"/>
      <c r="F10" s="257"/>
      <c r="G10" s="257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133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58" t="str">
        <f>C10</f>
        <v>hloubení rýh nezapažených, šířky do 200 cm, v hornině 3 (včetně příplatku za lepivost), se svislým přemístěním, s naložením přebytku po zásypu (0,12 m3/m rýhy)  na dopravní prostředek, s odvozem do 6 km a uložením na skládku, lože pod potrubí z písku a štěrkopísku do 63 mm, dodávka a montáž potrubí z trub polyetylénových tlakových hrdlových, dodávka a montáž šoupátek s osazením zemní soupravy (1 kus/20 m potrubí), tlaková zkouška potrubí, proplach a dezinfekce, obsyp potrubí sypaninou bez prohození připravenou podél výkopu ve vzdálenosti do 3 m od jeho okraje, pro jakoukoliv míru zhutnění, zásyp rýhy sypaninou z jakékoliv horniny, s uložením výkopku ve vrstvách, se zhutněním.</v>
      </c>
      <c r="BB10" s="214"/>
      <c r="BC10" s="214"/>
      <c r="BD10" s="214"/>
      <c r="BE10" s="214"/>
      <c r="BF10" s="214"/>
      <c r="BG10" s="214"/>
      <c r="BH10" s="214"/>
    </row>
    <row r="11" spans="1:60" outlineLevel="1" x14ac:dyDescent="0.25">
      <c r="A11" s="221"/>
      <c r="B11" s="222"/>
      <c r="C11" s="264" t="s">
        <v>181</v>
      </c>
      <c r="D11" s="255"/>
      <c r="E11" s="256">
        <v>520.04999999999995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145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5">
      <c r="A12" s="221"/>
      <c r="B12" s="222"/>
      <c r="C12" s="264" t="s">
        <v>182</v>
      </c>
      <c r="D12" s="255"/>
      <c r="E12" s="256">
        <v>368.65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145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5">
      <c r="A13" s="231">
        <v>2</v>
      </c>
      <c r="B13" s="232" t="s">
        <v>183</v>
      </c>
      <c r="C13" s="248" t="s">
        <v>184</v>
      </c>
      <c r="D13" s="233" t="s">
        <v>185</v>
      </c>
      <c r="E13" s="234">
        <v>1</v>
      </c>
      <c r="F13" s="235">
        <v>150000</v>
      </c>
      <c r="G13" s="236">
        <f>ROUND(E13*F13,2)</f>
        <v>150000</v>
      </c>
      <c r="H13" s="235">
        <v>0</v>
      </c>
      <c r="I13" s="236">
        <f>ROUND(E13*H13,2)</f>
        <v>0</v>
      </c>
      <c r="J13" s="235">
        <v>150000</v>
      </c>
      <c r="K13" s="236">
        <f>ROUND(E13*J13,2)</f>
        <v>150000</v>
      </c>
      <c r="L13" s="236">
        <v>21</v>
      </c>
      <c r="M13" s="236">
        <f>G13*(1+L13/100)</f>
        <v>181500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6"/>
      <c r="S13" s="236" t="s">
        <v>121</v>
      </c>
      <c r="T13" s="237" t="s">
        <v>116</v>
      </c>
      <c r="U13" s="223">
        <v>0</v>
      </c>
      <c r="V13" s="223">
        <f>ROUND(E13*U13,2)</f>
        <v>0</v>
      </c>
      <c r="W13" s="223"/>
      <c r="X13" s="223" t="s">
        <v>130</v>
      </c>
      <c r="Y13" s="214"/>
      <c r="Z13" s="214"/>
      <c r="AA13" s="214"/>
      <c r="AB13" s="214"/>
      <c r="AC13" s="214"/>
      <c r="AD13" s="214"/>
      <c r="AE13" s="214"/>
      <c r="AF13" s="214"/>
      <c r="AG13" s="214" t="s">
        <v>131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x14ac:dyDescent="0.25">
      <c r="A14" s="3"/>
      <c r="B14" s="4"/>
      <c r="C14" s="249"/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E14">
        <v>15</v>
      </c>
      <c r="AF14">
        <v>21</v>
      </c>
      <c r="AG14" t="s">
        <v>97</v>
      </c>
    </row>
    <row r="15" spans="1:60" x14ac:dyDescent="0.25">
      <c r="A15" s="217"/>
      <c r="B15" s="218" t="s">
        <v>29</v>
      </c>
      <c r="C15" s="250"/>
      <c r="D15" s="219"/>
      <c r="E15" s="220"/>
      <c r="F15" s="220"/>
      <c r="G15" s="245">
        <f>G8</f>
        <v>3260450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E15">
        <f>SUMIF(L7:L13,AE14,G7:G13)</f>
        <v>0</v>
      </c>
      <c r="AF15">
        <f>SUMIF(L7:L13,AF14,G7:G13)</f>
        <v>3260450</v>
      </c>
      <c r="AG15" t="s">
        <v>123</v>
      </c>
    </row>
    <row r="16" spans="1:60" x14ac:dyDescent="0.25">
      <c r="C16" s="251"/>
      <c r="D16" s="10"/>
      <c r="AG16" t="s">
        <v>124</v>
      </c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aQZ4nYOmIx2NOYvN14Mjzf4gVjWcZTUkxJpPnfxk81vX0oAEIabfR8rdsEvRs5PhiPbbcopSqEe4VuTvbNAv8g==" saltValue="v+NIXrggtMn3tEbNMz9uRQ==" spinCount="100000" sheet="1"/>
  <mergeCells count="5"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3191-499A-4768-A9F7-1F5F8D14046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9" t="s">
        <v>125</v>
      </c>
      <c r="B1" s="199"/>
      <c r="C1" s="199"/>
      <c r="D1" s="199"/>
      <c r="E1" s="199"/>
      <c r="F1" s="199"/>
      <c r="G1" s="199"/>
      <c r="AG1" t="s">
        <v>83</v>
      </c>
    </row>
    <row r="2" spans="1:60" ht="25.05" customHeight="1" x14ac:dyDescent="0.25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84</v>
      </c>
    </row>
    <row r="3" spans="1:60" ht="25.05" customHeight="1" x14ac:dyDescent="0.25">
      <c r="A3" s="200" t="s">
        <v>8</v>
      </c>
      <c r="B3" s="49" t="s">
        <v>65</v>
      </c>
      <c r="C3" s="203" t="s">
        <v>66</v>
      </c>
      <c r="D3" s="201"/>
      <c r="E3" s="201"/>
      <c r="F3" s="201"/>
      <c r="G3" s="202"/>
      <c r="AC3" s="179" t="s">
        <v>84</v>
      </c>
      <c r="AG3" t="s">
        <v>87</v>
      </c>
    </row>
    <row r="4" spans="1:60" ht="25.05" customHeight="1" x14ac:dyDescent="0.25">
      <c r="A4" s="204" t="s">
        <v>9</v>
      </c>
      <c r="B4" s="205" t="s">
        <v>59</v>
      </c>
      <c r="C4" s="206" t="s">
        <v>66</v>
      </c>
      <c r="D4" s="207"/>
      <c r="E4" s="207"/>
      <c r="F4" s="207"/>
      <c r="G4" s="208"/>
      <c r="AG4" t="s">
        <v>88</v>
      </c>
    </row>
    <row r="5" spans="1:60" x14ac:dyDescent="0.25">
      <c r="D5" s="10"/>
    </row>
    <row r="6" spans="1:60" ht="39.6" x14ac:dyDescent="0.25">
      <c r="A6" s="210" t="s">
        <v>89</v>
      </c>
      <c r="B6" s="212" t="s">
        <v>90</v>
      </c>
      <c r="C6" s="212" t="s">
        <v>91</v>
      </c>
      <c r="D6" s="211" t="s">
        <v>92</v>
      </c>
      <c r="E6" s="210" t="s">
        <v>93</v>
      </c>
      <c r="F6" s="209" t="s">
        <v>94</v>
      </c>
      <c r="G6" s="210" t="s">
        <v>29</v>
      </c>
      <c r="H6" s="213" t="s">
        <v>30</v>
      </c>
      <c r="I6" s="213" t="s">
        <v>95</v>
      </c>
      <c r="J6" s="213" t="s">
        <v>31</v>
      </c>
      <c r="K6" s="213" t="s">
        <v>96</v>
      </c>
      <c r="L6" s="213" t="s">
        <v>97</v>
      </c>
      <c r="M6" s="213" t="s">
        <v>98</v>
      </c>
      <c r="N6" s="213" t="s">
        <v>99</v>
      </c>
      <c r="O6" s="213" t="s">
        <v>100</v>
      </c>
      <c r="P6" s="213" t="s">
        <v>101</v>
      </c>
      <c r="Q6" s="213" t="s">
        <v>102</v>
      </c>
      <c r="R6" s="213" t="s">
        <v>103</v>
      </c>
      <c r="S6" s="213" t="s">
        <v>104</v>
      </c>
      <c r="T6" s="213" t="s">
        <v>105</v>
      </c>
      <c r="U6" s="213" t="s">
        <v>106</v>
      </c>
      <c r="V6" s="213" t="s">
        <v>107</v>
      </c>
      <c r="W6" s="213" t="s">
        <v>108</v>
      </c>
      <c r="X6" s="213" t="s">
        <v>109</v>
      </c>
    </row>
    <row r="7" spans="1:60" hidden="1" x14ac:dyDescent="0.25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5">
      <c r="A8" s="225" t="s">
        <v>110</v>
      </c>
      <c r="B8" s="226" t="s">
        <v>76</v>
      </c>
      <c r="C8" s="246" t="s">
        <v>77</v>
      </c>
      <c r="D8" s="227"/>
      <c r="E8" s="228"/>
      <c r="F8" s="229"/>
      <c r="G8" s="229">
        <f>SUMIF(AG9:AG24,"&lt;&gt;NOR",G9:G24)</f>
        <v>9364507.1899999995</v>
      </c>
      <c r="H8" s="229"/>
      <c r="I8" s="229">
        <f>SUM(I9:I24)</f>
        <v>2833472.52</v>
      </c>
      <c r="J8" s="229"/>
      <c r="K8" s="229">
        <f>SUM(K9:K24)</f>
        <v>6531034.669999999</v>
      </c>
      <c r="L8" s="229"/>
      <c r="M8" s="229">
        <f>SUM(M9:M24)</f>
        <v>11331053.699899999</v>
      </c>
      <c r="N8" s="229"/>
      <c r="O8" s="229">
        <f>SUM(O9:O24)</f>
        <v>1903.21</v>
      </c>
      <c r="P8" s="229"/>
      <c r="Q8" s="229">
        <f>SUM(Q9:Q24)</f>
        <v>0</v>
      </c>
      <c r="R8" s="229"/>
      <c r="S8" s="229"/>
      <c r="T8" s="230"/>
      <c r="U8" s="224"/>
      <c r="V8" s="224">
        <f>SUM(V9:V24)</f>
        <v>13667.45</v>
      </c>
      <c r="W8" s="224"/>
      <c r="X8" s="224"/>
      <c r="AG8" t="s">
        <v>111</v>
      </c>
    </row>
    <row r="9" spans="1:60" outlineLevel="1" x14ac:dyDescent="0.25">
      <c r="A9" s="231">
        <v>1</v>
      </c>
      <c r="B9" s="232" t="s">
        <v>186</v>
      </c>
      <c r="C9" s="248" t="s">
        <v>187</v>
      </c>
      <c r="D9" s="233" t="s">
        <v>179</v>
      </c>
      <c r="E9" s="234">
        <v>1380.4</v>
      </c>
      <c r="F9" s="235">
        <v>5750</v>
      </c>
      <c r="G9" s="236">
        <f>ROUND(E9*F9,2)</f>
        <v>7937300</v>
      </c>
      <c r="H9" s="235">
        <v>1825.71</v>
      </c>
      <c r="I9" s="236">
        <f>ROUND(E9*H9,2)</f>
        <v>2520210.08</v>
      </c>
      <c r="J9" s="235">
        <v>3924.29</v>
      </c>
      <c r="K9" s="236">
        <f>ROUND(E9*J9,2)</f>
        <v>5417089.9199999999</v>
      </c>
      <c r="L9" s="236">
        <v>21</v>
      </c>
      <c r="M9" s="236">
        <f>G9*(1+L9/100)</f>
        <v>9604133</v>
      </c>
      <c r="N9" s="236">
        <v>1.14832</v>
      </c>
      <c r="O9" s="236">
        <f>ROUND(E9*N9,2)</f>
        <v>1585.14</v>
      </c>
      <c r="P9" s="236">
        <v>0</v>
      </c>
      <c r="Q9" s="236">
        <f>ROUND(E9*P9,2)</f>
        <v>0</v>
      </c>
      <c r="R9" s="236" t="s">
        <v>129</v>
      </c>
      <c r="S9" s="236" t="s">
        <v>115</v>
      </c>
      <c r="T9" s="237" t="s">
        <v>115</v>
      </c>
      <c r="U9" s="223">
        <v>8.2663899999999995</v>
      </c>
      <c r="V9" s="223">
        <f>ROUND(E9*U9,2)</f>
        <v>11410.92</v>
      </c>
      <c r="W9" s="223"/>
      <c r="X9" s="223" t="s">
        <v>130</v>
      </c>
      <c r="Y9" s="214"/>
      <c r="Z9" s="214"/>
      <c r="AA9" s="214"/>
      <c r="AB9" s="214"/>
      <c r="AC9" s="214"/>
      <c r="AD9" s="214"/>
      <c r="AE9" s="214"/>
      <c r="AF9" s="214"/>
      <c r="AG9" s="214" t="s">
        <v>131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51.6" outlineLevel="1" x14ac:dyDescent="0.25">
      <c r="A10" s="221"/>
      <c r="B10" s="222"/>
      <c r="C10" s="261" t="s">
        <v>188</v>
      </c>
      <c r="D10" s="257"/>
      <c r="E10" s="257"/>
      <c r="F10" s="257"/>
      <c r="G10" s="257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133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58" t="str">
        <f>C10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10" s="214"/>
      <c r="BC10" s="214"/>
      <c r="BD10" s="214"/>
      <c r="BE10" s="214"/>
      <c r="BF10" s="214"/>
      <c r="BG10" s="214"/>
      <c r="BH10" s="214"/>
    </row>
    <row r="11" spans="1:60" ht="51.6" outlineLevel="1" x14ac:dyDescent="0.25">
      <c r="A11" s="221"/>
      <c r="B11" s="222"/>
      <c r="C11" s="262" t="s">
        <v>189</v>
      </c>
      <c r="D11" s="259"/>
      <c r="E11" s="259"/>
      <c r="F11" s="259"/>
      <c r="G11" s="259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135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58" t="str">
        <f>C11</f>
        <v>V položce je zakalkulováno: hloubení rýh, pažení a rozepření rýh včetně přepažování, svislé přemístění, naložení přebytku po zásypu (0,747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zhutněním, 1ks prefabrikované šachty/50 m potrubí).</v>
      </c>
      <c r="BB11" s="214"/>
      <c r="BC11" s="214"/>
      <c r="BD11" s="214"/>
      <c r="BE11" s="214"/>
      <c r="BF11" s="214"/>
      <c r="BG11" s="214"/>
      <c r="BH11" s="214"/>
    </row>
    <row r="12" spans="1:60" outlineLevel="1" x14ac:dyDescent="0.25">
      <c r="A12" s="221"/>
      <c r="B12" s="222"/>
      <c r="C12" s="264" t="s">
        <v>190</v>
      </c>
      <c r="D12" s="255"/>
      <c r="E12" s="256">
        <v>749.55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145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5">
      <c r="A13" s="221"/>
      <c r="B13" s="222"/>
      <c r="C13" s="264" t="s">
        <v>191</v>
      </c>
      <c r="D13" s="255"/>
      <c r="E13" s="256">
        <v>536.15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4"/>
      <c r="Z13" s="214"/>
      <c r="AA13" s="214"/>
      <c r="AB13" s="214"/>
      <c r="AC13" s="214"/>
      <c r="AD13" s="214"/>
      <c r="AE13" s="214"/>
      <c r="AF13" s="214"/>
      <c r="AG13" s="214" t="s">
        <v>145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5">
      <c r="A14" s="221"/>
      <c r="B14" s="222"/>
      <c r="C14" s="264" t="s">
        <v>192</v>
      </c>
      <c r="D14" s="255"/>
      <c r="E14" s="256">
        <v>34.85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4"/>
      <c r="Z14" s="214"/>
      <c r="AA14" s="214"/>
      <c r="AB14" s="214"/>
      <c r="AC14" s="214"/>
      <c r="AD14" s="214"/>
      <c r="AE14" s="214"/>
      <c r="AF14" s="214"/>
      <c r="AG14" s="214" t="s">
        <v>145</v>
      </c>
      <c r="AH14" s="214"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5">
      <c r="A15" s="221"/>
      <c r="B15" s="222"/>
      <c r="C15" s="264" t="s">
        <v>193</v>
      </c>
      <c r="D15" s="255"/>
      <c r="E15" s="256">
        <v>59.85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4"/>
      <c r="Z15" s="214"/>
      <c r="AA15" s="214"/>
      <c r="AB15" s="214"/>
      <c r="AC15" s="214"/>
      <c r="AD15" s="214"/>
      <c r="AE15" s="214"/>
      <c r="AF15" s="214"/>
      <c r="AG15" s="214" t="s">
        <v>145</v>
      </c>
      <c r="AH15" s="214">
        <v>0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5">
      <c r="A16" s="231">
        <v>2</v>
      </c>
      <c r="B16" s="232" t="s">
        <v>194</v>
      </c>
      <c r="C16" s="248" t="s">
        <v>195</v>
      </c>
      <c r="D16" s="233" t="s">
        <v>179</v>
      </c>
      <c r="E16" s="234">
        <v>10.7</v>
      </c>
      <c r="F16" s="235">
        <v>7285</v>
      </c>
      <c r="G16" s="236">
        <f>ROUND(E16*F16,2)</f>
        <v>77949.5</v>
      </c>
      <c r="H16" s="235">
        <v>3079.19</v>
      </c>
      <c r="I16" s="236">
        <f>ROUND(E16*H16,2)</f>
        <v>32947.33</v>
      </c>
      <c r="J16" s="235">
        <v>4205.8100000000004</v>
      </c>
      <c r="K16" s="236">
        <f>ROUND(E16*J16,2)</f>
        <v>45002.17</v>
      </c>
      <c r="L16" s="236">
        <v>21</v>
      </c>
      <c r="M16" s="236">
        <f>G16*(1+L16/100)</f>
        <v>94318.895000000004</v>
      </c>
      <c r="N16" s="236">
        <v>1.3738600000000001</v>
      </c>
      <c r="O16" s="236">
        <f>ROUND(E16*N16,2)</f>
        <v>14.7</v>
      </c>
      <c r="P16" s="236">
        <v>0</v>
      </c>
      <c r="Q16" s="236">
        <f>ROUND(E16*P16,2)</f>
        <v>0</v>
      </c>
      <c r="R16" s="236" t="s">
        <v>129</v>
      </c>
      <c r="S16" s="236" t="s">
        <v>115</v>
      </c>
      <c r="T16" s="237" t="s">
        <v>115</v>
      </c>
      <c r="U16" s="223">
        <v>8.8356999999999992</v>
      </c>
      <c r="V16" s="223">
        <f>ROUND(E16*U16,2)</f>
        <v>94.54</v>
      </c>
      <c r="W16" s="223"/>
      <c r="X16" s="223" t="s">
        <v>130</v>
      </c>
      <c r="Y16" s="214"/>
      <c r="Z16" s="214"/>
      <c r="AA16" s="214"/>
      <c r="AB16" s="214"/>
      <c r="AC16" s="214"/>
      <c r="AD16" s="214"/>
      <c r="AE16" s="214"/>
      <c r="AF16" s="214"/>
      <c r="AG16" s="214" t="s">
        <v>131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51.6" outlineLevel="1" x14ac:dyDescent="0.25">
      <c r="A17" s="221"/>
      <c r="B17" s="222"/>
      <c r="C17" s="261" t="s">
        <v>188</v>
      </c>
      <c r="D17" s="257"/>
      <c r="E17" s="257"/>
      <c r="F17" s="257"/>
      <c r="G17" s="257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4"/>
      <c r="Z17" s="214"/>
      <c r="AA17" s="214"/>
      <c r="AB17" s="214"/>
      <c r="AC17" s="214"/>
      <c r="AD17" s="214"/>
      <c r="AE17" s="214"/>
      <c r="AF17" s="214"/>
      <c r="AG17" s="214" t="s">
        <v>133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58" t="str">
        <f>C17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17" s="214"/>
      <c r="BC17" s="214"/>
      <c r="BD17" s="214"/>
      <c r="BE17" s="214"/>
      <c r="BF17" s="214"/>
      <c r="BG17" s="214"/>
      <c r="BH17" s="214"/>
    </row>
    <row r="18" spans="1:60" ht="51.6" outlineLevel="1" x14ac:dyDescent="0.25">
      <c r="A18" s="221"/>
      <c r="B18" s="222"/>
      <c r="C18" s="262" t="s">
        <v>189</v>
      </c>
      <c r="D18" s="259"/>
      <c r="E18" s="259"/>
      <c r="F18" s="259"/>
      <c r="G18" s="259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135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58" t="str">
        <f>C18</f>
        <v>V položce je zakalkulováno: hloubení rýh, pažení a rozepření rýh včetně přepažování, svislé přemístění, naložení přebytku po zásypu (0,747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zhutněním, 1ks prefabrikované šachty/50 m potrubí).</v>
      </c>
      <c r="BB18" s="214"/>
      <c r="BC18" s="214"/>
      <c r="BD18" s="214"/>
      <c r="BE18" s="214"/>
      <c r="BF18" s="214"/>
      <c r="BG18" s="214"/>
      <c r="BH18" s="214"/>
    </row>
    <row r="19" spans="1:60" outlineLevel="1" x14ac:dyDescent="0.25">
      <c r="A19" s="221"/>
      <c r="B19" s="222"/>
      <c r="C19" s="264" t="s">
        <v>196</v>
      </c>
      <c r="D19" s="255"/>
      <c r="E19" s="256">
        <v>10.7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4"/>
      <c r="Z19" s="214"/>
      <c r="AA19" s="214"/>
      <c r="AB19" s="214"/>
      <c r="AC19" s="214"/>
      <c r="AD19" s="214"/>
      <c r="AE19" s="214"/>
      <c r="AF19" s="214"/>
      <c r="AG19" s="214" t="s">
        <v>145</v>
      </c>
      <c r="AH19" s="214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5">
      <c r="A20" s="231">
        <v>3</v>
      </c>
      <c r="B20" s="232" t="s">
        <v>197</v>
      </c>
      <c r="C20" s="248" t="s">
        <v>198</v>
      </c>
      <c r="D20" s="233" t="s">
        <v>179</v>
      </c>
      <c r="E20" s="234">
        <v>261.5</v>
      </c>
      <c r="F20" s="235">
        <v>2905</v>
      </c>
      <c r="G20" s="236">
        <f>ROUND(E20*F20,2)</f>
        <v>759657.5</v>
      </c>
      <c r="H20" s="235">
        <v>588.94000000000005</v>
      </c>
      <c r="I20" s="236">
        <f>ROUND(E20*H20,2)</f>
        <v>154007.81</v>
      </c>
      <c r="J20" s="235">
        <v>2316.06</v>
      </c>
      <c r="K20" s="236">
        <f>ROUND(E20*J20,2)</f>
        <v>605649.68999999994</v>
      </c>
      <c r="L20" s="236">
        <v>21</v>
      </c>
      <c r="M20" s="236">
        <f>G20*(1+L20/100)</f>
        <v>919185.57499999995</v>
      </c>
      <c r="N20" s="236">
        <v>0.58716999999999997</v>
      </c>
      <c r="O20" s="236">
        <f>ROUND(E20*N20,2)</f>
        <v>153.54</v>
      </c>
      <c r="P20" s="236">
        <v>0</v>
      </c>
      <c r="Q20" s="236">
        <f>ROUND(E20*P20,2)</f>
        <v>0</v>
      </c>
      <c r="R20" s="236" t="s">
        <v>129</v>
      </c>
      <c r="S20" s="236" t="s">
        <v>115</v>
      </c>
      <c r="T20" s="237" t="s">
        <v>115</v>
      </c>
      <c r="U20" s="223">
        <v>4.7088000000000001</v>
      </c>
      <c r="V20" s="223">
        <f>ROUND(E20*U20,2)</f>
        <v>1231.3499999999999</v>
      </c>
      <c r="W20" s="223"/>
      <c r="X20" s="223" t="s">
        <v>130</v>
      </c>
      <c r="Y20" s="214"/>
      <c r="Z20" s="214"/>
      <c r="AA20" s="214"/>
      <c r="AB20" s="214"/>
      <c r="AC20" s="214"/>
      <c r="AD20" s="214"/>
      <c r="AE20" s="214"/>
      <c r="AF20" s="214"/>
      <c r="AG20" s="214" t="s">
        <v>131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31.2" outlineLevel="1" x14ac:dyDescent="0.25">
      <c r="A21" s="221"/>
      <c r="B21" s="222"/>
      <c r="C21" s="267" t="s">
        <v>199</v>
      </c>
      <c r="D21" s="266"/>
      <c r="E21" s="266"/>
      <c r="F21" s="266"/>
      <c r="G21" s="266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4"/>
      <c r="Z21" s="214"/>
      <c r="AA21" s="214"/>
      <c r="AB21" s="214"/>
      <c r="AC21" s="214"/>
      <c r="AD21" s="214"/>
      <c r="AE21" s="214"/>
      <c r="AF21" s="214"/>
      <c r="AG21" s="214" t="s">
        <v>135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58" t="str">
        <f>C21</f>
        <v>Položka obsahuje: vyhloubení rýhy, svislé přemístění, naložení přebytku po zásypu na dopravní prostředek a odvoz do 10 km, lože pod potrubí z kameniva 4-8 mm, dodávku a montáž potrubí z trub PVC hrdlových vnějšího průměru podle popisu, dodávku a montáž PVC tvarovek jednoosých (1 kus/ 10 m potrubí), zkoušku těsnosti potrubí, obsyp potrubí z kameniva 4-8 mm, dosyp rýhy výkopkem se zhutněním.</v>
      </c>
      <c r="BB21" s="214"/>
      <c r="BC21" s="214"/>
      <c r="BD21" s="214"/>
      <c r="BE21" s="214"/>
      <c r="BF21" s="214"/>
      <c r="BG21" s="214"/>
      <c r="BH21" s="214"/>
    </row>
    <row r="22" spans="1:60" outlineLevel="1" x14ac:dyDescent="0.25">
      <c r="A22" s="221"/>
      <c r="B22" s="222"/>
      <c r="C22" s="264" t="s">
        <v>200</v>
      </c>
      <c r="D22" s="255"/>
      <c r="E22" s="256">
        <v>256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4"/>
      <c r="Z22" s="214"/>
      <c r="AA22" s="214"/>
      <c r="AB22" s="214"/>
      <c r="AC22" s="214"/>
      <c r="AD22" s="214"/>
      <c r="AE22" s="214"/>
      <c r="AF22" s="214"/>
      <c r="AG22" s="214" t="s">
        <v>145</v>
      </c>
      <c r="AH22" s="214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5">
      <c r="A23" s="221"/>
      <c r="B23" s="222"/>
      <c r="C23" s="264" t="s">
        <v>201</v>
      </c>
      <c r="D23" s="255"/>
      <c r="E23" s="256">
        <v>5.5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4"/>
      <c r="Z23" s="214"/>
      <c r="AA23" s="214"/>
      <c r="AB23" s="214"/>
      <c r="AC23" s="214"/>
      <c r="AD23" s="214"/>
      <c r="AE23" s="214"/>
      <c r="AF23" s="214"/>
      <c r="AG23" s="214" t="s">
        <v>145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5">
      <c r="A24" s="231">
        <v>4</v>
      </c>
      <c r="B24" s="232" t="s">
        <v>202</v>
      </c>
      <c r="C24" s="248" t="s">
        <v>203</v>
      </c>
      <c r="D24" s="233" t="s">
        <v>179</v>
      </c>
      <c r="E24" s="234">
        <v>255.6</v>
      </c>
      <c r="F24" s="235">
        <v>2306.73</v>
      </c>
      <c r="G24" s="236">
        <f>ROUND(E24*F24,2)</f>
        <v>589600.18999999994</v>
      </c>
      <c r="H24" s="235">
        <v>494.16</v>
      </c>
      <c r="I24" s="236">
        <f>ROUND(E24*H24,2)</f>
        <v>126307.3</v>
      </c>
      <c r="J24" s="235">
        <v>1812.57</v>
      </c>
      <c r="K24" s="236">
        <f>ROUND(E24*J24,2)</f>
        <v>463292.89</v>
      </c>
      <c r="L24" s="236">
        <v>21</v>
      </c>
      <c r="M24" s="236">
        <f>G24*(1+L24/100)</f>
        <v>713416.22989999992</v>
      </c>
      <c r="N24" s="236">
        <v>0.58618000000000003</v>
      </c>
      <c r="O24" s="236">
        <f>ROUND(E24*N24,2)</f>
        <v>149.83000000000001</v>
      </c>
      <c r="P24" s="236">
        <v>0</v>
      </c>
      <c r="Q24" s="236">
        <f>ROUND(E24*P24,2)</f>
        <v>0</v>
      </c>
      <c r="R24" s="236"/>
      <c r="S24" s="236" t="s">
        <v>121</v>
      </c>
      <c r="T24" s="237" t="s">
        <v>153</v>
      </c>
      <c r="U24" s="223">
        <v>3.641</v>
      </c>
      <c r="V24" s="223">
        <f>ROUND(E24*U24,2)</f>
        <v>930.64</v>
      </c>
      <c r="W24" s="223"/>
      <c r="X24" s="223" t="s">
        <v>130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131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x14ac:dyDescent="0.25">
      <c r="A25" s="3"/>
      <c r="B25" s="4"/>
      <c r="C25" s="249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v>15</v>
      </c>
      <c r="AF25">
        <v>21</v>
      </c>
      <c r="AG25" t="s">
        <v>97</v>
      </c>
    </row>
    <row r="26" spans="1:60" x14ac:dyDescent="0.25">
      <c r="A26" s="217"/>
      <c r="B26" s="218" t="s">
        <v>29</v>
      </c>
      <c r="C26" s="250"/>
      <c r="D26" s="219"/>
      <c r="E26" s="220"/>
      <c r="F26" s="220"/>
      <c r="G26" s="245">
        <f>G8</f>
        <v>9364507.1899999995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f>SUMIF(L7:L24,AE25,G7:G24)</f>
        <v>0</v>
      </c>
      <c r="AF26">
        <f>SUMIF(L7:L24,AF25,G7:G24)</f>
        <v>9364507.1899999995</v>
      </c>
      <c r="AG26" t="s">
        <v>123</v>
      </c>
    </row>
    <row r="27" spans="1:60" x14ac:dyDescent="0.25">
      <c r="C27" s="251"/>
      <c r="D27" s="10"/>
      <c r="AG27" t="s">
        <v>124</v>
      </c>
    </row>
    <row r="28" spans="1:60" x14ac:dyDescent="0.25">
      <c r="D28" s="10"/>
    </row>
    <row r="29" spans="1:60" x14ac:dyDescent="0.25">
      <c r="D29" s="10"/>
    </row>
    <row r="30" spans="1:60" x14ac:dyDescent="0.25">
      <c r="D30" s="10"/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+Z9WAMgYAHRRsv1XpztXvaj9h3gukH+mF6UPItFiXkOW7atcUuLcLOEH+1MS3NZkqos9EU9LQOaBTrgdokBJpg==" saltValue="HZJV03bwbv6Ho91WVPt5Hw==" spinCount="100000" sheet="1"/>
  <mergeCells count="9">
    <mergeCell ref="C17:G17"/>
    <mergeCell ref="C18:G18"/>
    <mergeCell ref="C21:G21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2EAA-AF07-45B2-8337-AA6FE61984F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9" t="s">
        <v>125</v>
      </c>
      <c r="B1" s="199"/>
      <c r="C1" s="199"/>
      <c r="D1" s="199"/>
      <c r="E1" s="199"/>
      <c r="F1" s="199"/>
      <c r="G1" s="199"/>
      <c r="AG1" t="s">
        <v>83</v>
      </c>
    </row>
    <row r="2" spans="1:60" ht="25.05" customHeight="1" x14ac:dyDescent="0.25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84</v>
      </c>
    </row>
    <row r="3" spans="1:60" ht="25.05" customHeight="1" x14ac:dyDescent="0.25">
      <c r="A3" s="200" t="s">
        <v>8</v>
      </c>
      <c r="B3" s="49" t="s">
        <v>67</v>
      </c>
      <c r="C3" s="203" t="s">
        <v>68</v>
      </c>
      <c r="D3" s="201"/>
      <c r="E3" s="201"/>
      <c r="F3" s="201"/>
      <c r="G3" s="202"/>
      <c r="AC3" s="179" t="s">
        <v>84</v>
      </c>
      <c r="AG3" t="s">
        <v>87</v>
      </c>
    </row>
    <row r="4" spans="1:60" ht="25.05" customHeight="1" x14ac:dyDescent="0.25">
      <c r="A4" s="204" t="s">
        <v>9</v>
      </c>
      <c r="B4" s="205" t="s">
        <v>59</v>
      </c>
      <c r="C4" s="206" t="s">
        <v>68</v>
      </c>
      <c r="D4" s="207"/>
      <c r="E4" s="207"/>
      <c r="F4" s="207"/>
      <c r="G4" s="208"/>
      <c r="AG4" t="s">
        <v>88</v>
      </c>
    </row>
    <row r="5" spans="1:60" x14ac:dyDescent="0.25">
      <c r="D5" s="10"/>
    </row>
    <row r="6" spans="1:60" ht="39.6" x14ac:dyDescent="0.25">
      <c r="A6" s="210" t="s">
        <v>89</v>
      </c>
      <c r="B6" s="212" t="s">
        <v>90</v>
      </c>
      <c r="C6" s="212" t="s">
        <v>91</v>
      </c>
      <c r="D6" s="211" t="s">
        <v>92</v>
      </c>
      <c r="E6" s="210" t="s">
        <v>93</v>
      </c>
      <c r="F6" s="209" t="s">
        <v>94</v>
      </c>
      <c r="G6" s="210" t="s">
        <v>29</v>
      </c>
      <c r="H6" s="213" t="s">
        <v>30</v>
      </c>
      <c r="I6" s="213" t="s">
        <v>95</v>
      </c>
      <c r="J6" s="213" t="s">
        <v>31</v>
      </c>
      <c r="K6" s="213" t="s">
        <v>96</v>
      </c>
      <c r="L6" s="213" t="s">
        <v>97</v>
      </c>
      <c r="M6" s="213" t="s">
        <v>98</v>
      </c>
      <c r="N6" s="213" t="s">
        <v>99</v>
      </c>
      <c r="O6" s="213" t="s">
        <v>100</v>
      </c>
      <c r="P6" s="213" t="s">
        <v>101</v>
      </c>
      <c r="Q6" s="213" t="s">
        <v>102</v>
      </c>
      <c r="R6" s="213" t="s">
        <v>103</v>
      </c>
      <c r="S6" s="213" t="s">
        <v>104</v>
      </c>
      <c r="T6" s="213" t="s">
        <v>105</v>
      </c>
      <c r="U6" s="213" t="s">
        <v>106</v>
      </c>
      <c r="V6" s="213" t="s">
        <v>107</v>
      </c>
      <c r="W6" s="213" t="s">
        <v>108</v>
      </c>
      <c r="X6" s="213" t="s">
        <v>109</v>
      </c>
    </row>
    <row r="7" spans="1:60" hidden="1" x14ac:dyDescent="0.25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5">
      <c r="A8" s="225" t="s">
        <v>110</v>
      </c>
      <c r="B8" s="226" t="s">
        <v>76</v>
      </c>
      <c r="C8" s="246" t="s">
        <v>77</v>
      </c>
      <c r="D8" s="227"/>
      <c r="E8" s="228"/>
      <c r="F8" s="229"/>
      <c r="G8" s="229">
        <f>SUMIF(AG9:AG14,"&lt;&gt;NOR",G9:G14)</f>
        <v>1619944.4</v>
      </c>
      <c r="H8" s="229"/>
      <c r="I8" s="229">
        <f>SUM(I9:I14)</f>
        <v>326275.43</v>
      </c>
      <c r="J8" s="229"/>
      <c r="K8" s="229">
        <f>SUM(K9:K14)</f>
        <v>1293668.97</v>
      </c>
      <c r="L8" s="229"/>
      <c r="M8" s="229">
        <f>SUM(M9:M14)</f>
        <v>1960132.7239999999</v>
      </c>
      <c r="N8" s="229"/>
      <c r="O8" s="229">
        <f>SUM(O9:O14)</f>
        <v>295.27999999999997</v>
      </c>
      <c r="P8" s="229"/>
      <c r="Q8" s="229">
        <f>SUM(Q9:Q14)</f>
        <v>0</v>
      </c>
      <c r="R8" s="229"/>
      <c r="S8" s="229"/>
      <c r="T8" s="230"/>
      <c r="U8" s="224"/>
      <c r="V8" s="224">
        <f>SUM(V9:V14)</f>
        <v>1369.95</v>
      </c>
      <c r="W8" s="224"/>
      <c r="X8" s="224"/>
      <c r="AG8" t="s">
        <v>111</v>
      </c>
    </row>
    <row r="9" spans="1:60" outlineLevel="1" x14ac:dyDescent="0.25">
      <c r="A9" s="231">
        <v>1</v>
      </c>
      <c r="B9" s="232" t="s">
        <v>204</v>
      </c>
      <c r="C9" s="248" t="s">
        <v>205</v>
      </c>
      <c r="D9" s="233" t="s">
        <v>206</v>
      </c>
      <c r="E9" s="234">
        <v>32</v>
      </c>
      <c r="F9" s="235">
        <v>9575</v>
      </c>
      <c r="G9" s="236">
        <f>ROUND(E9*F9,2)</f>
        <v>306400</v>
      </c>
      <c r="H9" s="235">
        <v>3718.14</v>
      </c>
      <c r="I9" s="236">
        <f>ROUND(E9*H9,2)</f>
        <v>118980.48</v>
      </c>
      <c r="J9" s="235">
        <v>5856.86</v>
      </c>
      <c r="K9" s="236">
        <f>ROUND(E9*J9,2)</f>
        <v>187419.51999999999</v>
      </c>
      <c r="L9" s="236">
        <v>21</v>
      </c>
      <c r="M9" s="236">
        <f>G9*(1+L9/100)</f>
        <v>370744</v>
      </c>
      <c r="N9" s="236">
        <v>1.45879</v>
      </c>
      <c r="O9" s="236">
        <f>ROUND(E9*N9,2)</f>
        <v>46.68</v>
      </c>
      <c r="P9" s="236">
        <v>0</v>
      </c>
      <c r="Q9" s="236">
        <f>ROUND(E9*P9,2)</f>
        <v>0</v>
      </c>
      <c r="R9" s="236" t="s">
        <v>129</v>
      </c>
      <c r="S9" s="236" t="s">
        <v>115</v>
      </c>
      <c r="T9" s="237" t="s">
        <v>115</v>
      </c>
      <c r="U9" s="223">
        <v>11.096170000000001</v>
      </c>
      <c r="V9" s="223">
        <f>ROUND(E9*U9,2)</f>
        <v>355.08</v>
      </c>
      <c r="W9" s="223"/>
      <c r="X9" s="223" t="s">
        <v>130</v>
      </c>
      <c r="Y9" s="214"/>
      <c r="Z9" s="214"/>
      <c r="AA9" s="214"/>
      <c r="AB9" s="214"/>
      <c r="AC9" s="214"/>
      <c r="AD9" s="214"/>
      <c r="AE9" s="214"/>
      <c r="AF9" s="214"/>
      <c r="AG9" s="214" t="s">
        <v>131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31.2" outlineLevel="1" x14ac:dyDescent="0.25">
      <c r="A10" s="221"/>
      <c r="B10" s="222"/>
      <c r="C10" s="261" t="s">
        <v>207</v>
      </c>
      <c r="D10" s="257"/>
      <c r="E10" s="257"/>
      <c r="F10" s="257"/>
      <c r="G10" s="257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133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58" t="str">
        <f>C10</f>
        <v>hloubení rýh nezapažených, šířky do 60 cm, v hornině 3 (včetně příplatku za lepivost), ve volném terénu, dodávka a montáž potrubí včetně navrtávací objímky, bez podsypu nebo s podsypem štěrkopískem, obsyp potrubí kamenivem fr. 4-8 mm, zhutnění, zásyp rýhy vytěženou zeminou, s uložením ve vrstvách, se zhutněním, odvoz přebytečné zeminy do 6 km, bez poplatku za skládku.</v>
      </c>
      <c r="BB10" s="214"/>
      <c r="BC10" s="214"/>
      <c r="BD10" s="214"/>
      <c r="BE10" s="214"/>
      <c r="BF10" s="214"/>
      <c r="BG10" s="214"/>
      <c r="BH10" s="214"/>
    </row>
    <row r="11" spans="1:60" ht="41.4" outlineLevel="1" x14ac:dyDescent="0.25">
      <c r="A11" s="221"/>
      <c r="B11" s="222"/>
      <c r="C11" s="262" t="s">
        <v>208</v>
      </c>
      <c r="D11" s="259"/>
      <c r="E11" s="259"/>
      <c r="F11" s="259"/>
      <c r="G11" s="259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135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58" t="str">
        <f>C11</f>
        <v>V položce je zakalkulováno hloubení rýh nezapažených, šířky 50 cm v hornině 3, ve volném terénu, dodávka a montáž potrubí včetně navrtávací objímky, s podsypem štěrkopískem, s obsypem pískem nebo štěrkopískem, se zásypem hutněným a s odvozem přebytečné zeminy do 6 km. Součástí ceny je dodávka trubního materiálu, elektrokoleno, chránička bralen, objímka, kulový kohout Novasfer, těsnící tmel, přechodka Isiflo, podpůrná vložka, držák chráničky a montáž všech částí přípojky, dále pak i výstražná fólie.</v>
      </c>
      <c r="BB11" s="214"/>
      <c r="BC11" s="214"/>
      <c r="BD11" s="214"/>
      <c r="BE11" s="214"/>
      <c r="BF11" s="214"/>
      <c r="BG11" s="214"/>
      <c r="BH11" s="214"/>
    </row>
    <row r="12" spans="1:60" ht="20.399999999999999" outlineLevel="1" x14ac:dyDescent="0.25">
      <c r="A12" s="231">
        <v>2</v>
      </c>
      <c r="B12" s="232" t="s">
        <v>209</v>
      </c>
      <c r="C12" s="248" t="s">
        <v>210</v>
      </c>
      <c r="D12" s="233" t="s">
        <v>179</v>
      </c>
      <c r="E12" s="234">
        <v>785</v>
      </c>
      <c r="F12" s="235">
        <v>1061.8399999999999</v>
      </c>
      <c r="G12" s="236">
        <f>ROUND(E12*F12,2)</f>
        <v>833544.4</v>
      </c>
      <c r="H12" s="235">
        <v>264.07</v>
      </c>
      <c r="I12" s="236">
        <f>ROUND(E12*H12,2)</f>
        <v>207294.95</v>
      </c>
      <c r="J12" s="235">
        <v>797.77</v>
      </c>
      <c r="K12" s="236">
        <f>ROUND(E12*J12,2)</f>
        <v>626249.44999999995</v>
      </c>
      <c r="L12" s="236">
        <v>21</v>
      </c>
      <c r="M12" s="236">
        <f>G12*(1+L12/100)</f>
        <v>1008588.724</v>
      </c>
      <c r="N12" s="236">
        <v>0.31669000000000003</v>
      </c>
      <c r="O12" s="236">
        <f>ROUND(E12*N12,2)</f>
        <v>248.6</v>
      </c>
      <c r="P12" s="236">
        <v>0</v>
      </c>
      <c r="Q12" s="236">
        <f>ROUND(E12*P12,2)</f>
        <v>0</v>
      </c>
      <c r="R12" s="236" t="s">
        <v>129</v>
      </c>
      <c r="S12" s="236" t="s">
        <v>115</v>
      </c>
      <c r="T12" s="237" t="s">
        <v>211</v>
      </c>
      <c r="U12" s="223">
        <v>1.2928299999999999</v>
      </c>
      <c r="V12" s="223">
        <f>ROUND(E12*U12,2)</f>
        <v>1014.87</v>
      </c>
      <c r="W12" s="223"/>
      <c r="X12" s="223" t="s">
        <v>130</v>
      </c>
      <c r="Y12" s="214"/>
      <c r="Z12" s="214"/>
      <c r="AA12" s="214"/>
      <c r="AB12" s="214"/>
      <c r="AC12" s="214"/>
      <c r="AD12" s="214"/>
      <c r="AE12" s="214"/>
      <c r="AF12" s="214"/>
      <c r="AG12" s="214" t="s">
        <v>131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31.2" outlineLevel="1" x14ac:dyDescent="0.25">
      <c r="A13" s="221"/>
      <c r="B13" s="222"/>
      <c r="C13" s="261" t="s">
        <v>212</v>
      </c>
      <c r="D13" s="257"/>
      <c r="E13" s="257"/>
      <c r="F13" s="257"/>
      <c r="G13" s="257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4"/>
      <c r="Z13" s="214"/>
      <c r="AA13" s="214"/>
      <c r="AB13" s="214"/>
      <c r="AC13" s="214"/>
      <c r="AD13" s="214"/>
      <c r="AE13" s="214"/>
      <c r="AF13" s="214"/>
      <c r="AG13" s="214" t="s">
        <v>133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58" t="str">
        <f>C13</f>
        <v>hloubení rýh nezapažených, šířky do 60 cm, v hornině 3 (včetně příplatku za lepivost), ve volném terénu, dodávka a montáž potrubí včetně tvarovek, bez podsypu nebo s podsypem štěrkopískem,obsyp potrubí kamenivem fr. 4-8 mm, zhutnění, zásyp rýhy vytěženou zeminou, s uložením ve vrstvách, se zhutněním, odvoz přebytečné zeminy do 6 km, bez poplatku za skládku.</v>
      </c>
      <c r="BB13" s="214"/>
      <c r="BC13" s="214"/>
      <c r="BD13" s="214"/>
      <c r="BE13" s="214"/>
      <c r="BF13" s="214"/>
      <c r="BG13" s="214"/>
      <c r="BH13" s="214"/>
    </row>
    <row r="14" spans="1:60" outlineLevel="1" x14ac:dyDescent="0.25">
      <c r="A14" s="231">
        <v>3</v>
      </c>
      <c r="B14" s="232" t="s">
        <v>213</v>
      </c>
      <c r="C14" s="248" t="s">
        <v>214</v>
      </c>
      <c r="D14" s="233" t="s">
        <v>215</v>
      </c>
      <c r="E14" s="234">
        <v>32</v>
      </c>
      <c r="F14" s="235">
        <v>15000</v>
      </c>
      <c r="G14" s="236">
        <f>ROUND(E14*F14,2)</f>
        <v>480000</v>
      </c>
      <c r="H14" s="235">
        <v>0</v>
      </c>
      <c r="I14" s="236">
        <f>ROUND(E14*H14,2)</f>
        <v>0</v>
      </c>
      <c r="J14" s="235">
        <v>15000</v>
      </c>
      <c r="K14" s="236">
        <f>ROUND(E14*J14,2)</f>
        <v>480000</v>
      </c>
      <c r="L14" s="236">
        <v>21</v>
      </c>
      <c r="M14" s="236">
        <f>G14*(1+L14/100)</f>
        <v>580800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121</v>
      </c>
      <c r="T14" s="237" t="s">
        <v>116</v>
      </c>
      <c r="U14" s="223">
        <v>0</v>
      </c>
      <c r="V14" s="223">
        <f>ROUND(E14*U14,2)</f>
        <v>0</v>
      </c>
      <c r="W14" s="223"/>
      <c r="X14" s="223" t="s">
        <v>130</v>
      </c>
      <c r="Y14" s="214"/>
      <c r="Z14" s="214"/>
      <c r="AA14" s="214"/>
      <c r="AB14" s="214"/>
      <c r="AC14" s="214"/>
      <c r="AD14" s="214"/>
      <c r="AE14" s="214"/>
      <c r="AF14" s="214"/>
      <c r="AG14" s="214" t="s">
        <v>131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x14ac:dyDescent="0.25">
      <c r="A15" s="3"/>
      <c r="B15" s="4"/>
      <c r="C15" s="249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E15">
        <v>15</v>
      </c>
      <c r="AF15">
        <v>21</v>
      </c>
      <c r="AG15" t="s">
        <v>97</v>
      </c>
    </row>
    <row r="16" spans="1:60" x14ac:dyDescent="0.25">
      <c r="A16" s="217"/>
      <c r="B16" s="218" t="s">
        <v>29</v>
      </c>
      <c r="C16" s="250"/>
      <c r="D16" s="219"/>
      <c r="E16" s="220"/>
      <c r="F16" s="220"/>
      <c r="G16" s="245">
        <f>G8</f>
        <v>1619944.4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E16">
        <f>SUMIF(L7:L14,AE15,G7:G14)</f>
        <v>0</v>
      </c>
      <c r="AF16">
        <f>SUMIF(L7:L14,AF15,G7:G14)</f>
        <v>1619944.4</v>
      </c>
      <c r="AG16" t="s">
        <v>123</v>
      </c>
    </row>
    <row r="17" spans="3:33" x14ac:dyDescent="0.25">
      <c r="C17" s="251"/>
      <c r="D17" s="10"/>
      <c r="AG17" t="s">
        <v>124</v>
      </c>
    </row>
    <row r="18" spans="3:33" x14ac:dyDescent="0.25">
      <c r="D18" s="10"/>
    </row>
    <row r="19" spans="3:33" x14ac:dyDescent="0.25">
      <c r="D19" s="10"/>
    </row>
    <row r="20" spans="3:33" x14ac:dyDescent="0.25">
      <c r="D20" s="10"/>
    </row>
    <row r="21" spans="3:33" x14ac:dyDescent="0.25">
      <c r="D21" s="10"/>
    </row>
    <row r="22" spans="3:33" x14ac:dyDescent="0.25">
      <c r="D22" s="10"/>
    </row>
    <row r="23" spans="3:33" x14ac:dyDescent="0.25">
      <c r="D23" s="10"/>
    </row>
    <row r="24" spans="3:33" x14ac:dyDescent="0.25">
      <c r="D24" s="10"/>
    </row>
    <row r="25" spans="3:33" x14ac:dyDescent="0.25">
      <c r="D25" s="10"/>
    </row>
    <row r="26" spans="3:33" x14ac:dyDescent="0.25">
      <c r="D26" s="10"/>
    </row>
    <row r="27" spans="3:33" x14ac:dyDescent="0.25">
      <c r="D27" s="10"/>
    </row>
    <row r="28" spans="3:33" x14ac:dyDescent="0.25">
      <c r="D28" s="10"/>
    </row>
    <row r="29" spans="3:33" x14ac:dyDescent="0.25">
      <c r="D29" s="10"/>
    </row>
    <row r="30" spans="3:33" x14ac:dyDescent="0.25">
      <c r="D30" s="10"/>
    </row>
    <row r="31" spans="3:33" x14ac:dyDescent="0.25">
      <c r="D31" s="10"/>
    </row>
    <row r="32" spans="3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Hc4NPvy3f8Yap0tnbXCRLdeAa9vdPx9KGQ5SFkv6BF9OE7EThqgL+Z6zHWjT5EuM4wk1j17khu2JVACbRCxxZQ==" saltValue="noRtyVCwCUxTJsei7wPrDA==" spinCount="100000" sheet="1"/>
  <mergeCells count="7">
    <mergeCell ref="C13:G13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163F-5CA1-4E82-91DC-C4C4D878602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9" t="s">
        <v>125</v>
      </c>
      <c r="B1" s="199"/>
      <c r="C1" s="199"/>
      <c r="D1" s="199"/>
      <c r="E1" s="199"/>
      <c r="F1" s="199"/>
      <c r="G1" s="199"/>
      <c r="AG1" t="s">
        <v>83</v>
      </c>
    </row>
    <row r="2" spans="1:60" ht="25.05" customHeight="1" x14ac:dyDescent="0.25">
      <c r="A2" s="200" t="s">
        <v>7</v>
      </c>
      <c r="B2" s="49" t="s">
        <v>43</v>
      </c>
      <c r="C2" s="203" t="s">
        <v>44</v>
      </c>
      <c r="D2" s="201"/>
      <c r="E2" s="201"/>
      <c r="F2" s="201"/>
      <c r="G2" s="202"/>
      <c r="AG2" t="s">
        <v>84</v>
      </c>
    </row>
    <row r="3" spans="1:60" ht="25.05" customHeight="1" x14ac:dyDescent="0.25">
      <c r="A3" s="200" t="s">
        <v>8</v>
      </c>
      <c r="B3" s="49" t="s">
        <v>69</v>
      </c>
      <c r="C3" s="203" t="s">
        <v>70</v>
      </c>
      <c r="D3" s="201"/>
      <c r="E3" s="201"/>
      <c r="F3" s="201"/>
      <c r="G3" s="202"/>
      <c r="AC3" s="179" t="s">
        <v>84</v>
      </c>
      <c r="AG3" t="s">
        <v>87</v>
      </c>
    </row>
    <row r="4" spans="1:60" ht="25.05" customHeight="1" x14ac:dyDescent="0.25">
      <c r="A4" s="204" t="s">
        <v>9</v>
      </c>
      <c r="B4" s="205" t="s">
        <v>59</v>
      </c>
      <c r="C4" s="206" t="s">
        <v>70</v>
      </c>
      <c r="D4" s="207"/>
      <c r="E4" s="207"/>
      <c r="F4" s="207"/>
      <c r="G4" s="208"/>
      <c r="AG4" t="s">
        <v>88</v>
      </c>
    </row>
    <row r="5" spans="1:60" x14ac:dyDescent="0.25">
      <c r="D5" s="10"/>
    </row>
    <row r="6" spans="1:60" ht="39.6" x14ac:dyDescent="0.25">
      <c r="A6" s="210" t="s">
        <v>89</v>
      </c>
      <c r="B6" s="212" t="s">
        <v>90</v>
      </c>
      <c r="C6" s="212" t="s">
        <v>91</v>
      </c>
      <c r="D6" s="211" t="s">
        <v>92</v>
      </c>
      <c r="E6" s="210" t="s">
        <v>93</v>
      </c>
      <c r="F6" s="209" t="s">
        <v>94</v>
      </c>
      <c r="G6" s="210" t="s">
        <v>29</v>
      </c>
      <c r="H6" s="213" t="s">
        <v>30</v>
      </c>
      <c r="I6" s="213" t="s">
        <v>95</v>
      </c>
      <c r="J6" s="213" t="s">
        <v>31</v>
      </c>
      <c r="K6" s="213" t="s">
        <v>96</v>
      </c>
      <c r="L6" s="213" t="s">
        <v>97</v>
      </c>
      <c r="M6" s="213" t="s">
        <v>98</v>
      </c>
      <c r="N6" s="213" t="s">
        <v>99</v>
      </c>
      <c r="O6" s="213" t="s">
        <v>100</v>
      </c>
      <c r="P6" s="213" t="s">
        <v>101</v>
      </c>
      <c r="Q6" s="213" t="s">
        <v>102</v>
      </c>
      <c r="R6" s="213" t="s">
        <v>103</v>
      </c>
      <c r="S6" s="213" t="s">
        <v>104</v>
      </c>
      <c r="T6" s="213" t="s">
        <v>105</v>
      </c>
      <c r="U6" s="213" t="s">
        <v>106</v>
      </c>
      <c r="V6" s="213" t="s">
        <v>107</v>
      </c>
      <c r="W6" s="213" t="s">
        <v>108</v>
      </c>
      <c r="X6" s="213" t="s">
        <v>109</v>
      </c>
    </row>
    <row r="7" spans="1:60" hidden="1" x14ac:dyDescent="0.25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5">
      <c r="A8" s="225" t="s">
        <v>110</v>
      </c>
      <c r="B8" s="226" t="s">
        <v>78</v>
      </c>
      <c r="C8" s="246" t="s">
        <v>79</v>
      </c>
      <c r="D8" s="227"/>
      <c r="E8" s="228"/>
      <c r="F8" s="229"/>
      <c r="G8" s="229">
        <f>SUMIF(AG9:AG21,"&lt;&gt;NOR",G9:G21)</f>
        <v>2563143</v>
      </c>
      <c r="H8" s="229"/>
      <c r="I8" s="229">
        <f>SUM(I9:I21)</f>
        <v>1442476.02</v>
      </c>
      <c r="J8" s="229"/>
      <c r="K8" s="229">
        <f>SUM(K9:K21)</f>
        <v>1120666.98</v>
      </c>
      <c r="L8" s="229"/>
      <c r="M8" s="229">
        <f>SUM(M9:M21)</f>
        <v>3101403.0300000003</v>
      </c>
      <c r="N8" s="229"/>
      <c r="O8" s="229">
        <f>SUM(O9:O21)</f>
        <v>558.32999999999993</v>
      </c>
      <c r="P8" s="229"/>
      <c r="Q8" s="229">
        <f>SUM(Q9:Q21)</f>
        <v>0</v>
      </c>
      <c r="R8" s="229"/>
      <c r="S8" s="229"/>
      <c r="T8" s="230"/>
      <c r="U8" s="224"/>
      <c r="V8" s="224">
        <f>SUM(V9:V21)</f>
        <v>2229.36</v>
      </c>
      <c r="W8" s="224"/>
      <c r="X8" s="224"/>
      <c r="AG8" t="s">
        <v>111</v>
      </c>
    </row>
    <row r="9" spans="1:60" outlineLevel="1" x14ac:dyDescent="0.25">
      <c r="A9" s="231">
        <v>1</v>
      </c>
      <c r="B9" s="232" t="s">
        <v>216</v>
      </c>
      <c r="C9" s="248" t="s">
        <v>217</v>
      </c>
      <c r="D9" s="233" t="s">
        <v>179</v>
      </c>
      <c r="E9" s="234">
        <v>1106</v>
      </c>
      <c r="F9" s="235">
        <v>605.5</v>
      </c>
      <c r="G9" s="236">
        <f>ROUND(E9*F9,2)</f>
        <v>669683</v>
      </c>
      <c r="H9" s="235">
        <v>275.07</v>
      </c>
      <c r="I9" s="236">
        <f>ROUND(E9*H9,2)</f>
        <v>304227.42</v>
      </c>
      <c r="J9" s="235">
        <v>330.43</v>
      </c>
      <c r="K9" s="236">
        <f>ROUND(E9*J9,2)</f>
        <v>365455.58</v>
      </c>
      <c r="L9" s="236">
        <v>21</v>
      </c>
      <c r="M9" s="236">
        <f>G9*(1+L9/100)</f>
        <v>810316.42999999993</v>
      </c>
      <c r="N9" s="236">
        <v>0.27544000000000002</v>
      </c>
      <c r="O9" s="236">
        <f>ROUND(E9*N9,2)</f>
        <v>304.64</v>
      </c>
      <c r="P9" s="236">
        <v>0</v>
      </c>
      <c r="Q9" s="236">
        <f>ROUND(E9*P9,2)</f>
        <v>0</v>
      </c>
      <c r="R9" s="236" t="s">
        <v>218</v>
      </c>
      <c r="S9" s="236" t="s">
        <v>115</v>
      </c>
      <c r="T9" s="237" t="s">
        <v>153</v>
      </c>
      <c r="U9" s="223">
        <v>0.66486000000000001</v>
      </c>
      <c r="V9" s="223">
        <f>ROUND(E9*U9,2)</f>
        <v>735.34</v>
      </c>
      <c r="W9" s="223"/>
      <c r="X9" s="223" t="s">
        <v>130</v>
      </c>
      <c r="Y9" s="214"/>
      <c r="Z9" s="214"/>
      <c r="AA9" s="214"/>
      <c r="AB9" s="214"/>
      <c r="AC9" s="214"/>
      <c r="AD9" s="214"/>
      <c r="AE9" s="214"/>
      <c r="AF9" s="214"/>
      <c r="AG9" s="214" t="s">
        <v>131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82.2" outlineLevel="1" x14ac:dyDescent="0.25">
      <c r="A10" s="221"/>
      <c r="B10" s="222"/>
      <c r="C10" s="261" t="s">
        <v>219</v>
      </c>
      <c r="D10" s="257"/>
      <c r="E10" s="257"/>
      <c r="F10" s="257"/>
      <c r="G10" s="257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4"/>
      <c r="Z10" s="214"/>
      <c r="AA10" s="214"/>
      <c r="AB10" s="214"/>
      <c r="AC10" s="214"/>
      <c r="AD10" s="214"/>
      <c r="AE10" s="214"/>
      <c r="AF10" s="214"/>
      <c r="AG10" s="214" t="s">
        <v>133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58" t="str">
        <f>C10</f>
        <v>hloubení rýhy 50 x 70 cm  v hornině 3, strojně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rýhy. Zřízení kabelového lože z kopaného písku bez zakrytí, dodání kopaného písku, přísun písku do rýhy, pokrytí dna rýhy souvislou urovnanou vrstvou písku tloušťky 10 cm pod kabelem. Dodávka kabelu do 1000 V, položení . Zakrytí kabelu výstražnou fólií z PVC s rozvinutím a uložením, včetně dodávky fólie. Ruční zához nezapažené kabelové rýhy s případným rozpojováním výkopku a s jedním přehozem až do vzdálenosti 3 m nebo se shozením z vozidel, bez pěchování zeminy. Úprava terénu, odkopání terénních nerovností až do hloubky 10 cm, zásyp materiálem získaným odkopávkou. Upěchování zasypaných nerovností ručním pěchem tak, aby nerovnosti terénu nebyly větší než 2 cm od vodorovné hladiny.</v>
      </c>
      <c r="BB10" s="214"/>
      <c r="BC10" s="214"/>
      <c r="BD10" s="214"/>
      <c r="BE10" s="214"/>
      <c r="BF10" s="214"/>
      <c r="BG10" s="214"/>
      <c r="BH10" s="214"/>
    </row>
    <row r="11" spans="1:60" outlineLevel="1" x14ac:dyDescent="0.25">
      <c r="A11" s="221"/>
      <c r="B11" s="222"/>
      <c r="C11" s="262" t="s">
        <v>220</v>
      </c>
      <c r="D11" s="259"/>
      <c r="E11" s="259"/>
      <c r="F11" s="259"/>
      <c r="G11" s="259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4"/>
      <c r="Z11" s="214"/>
      <c r="AA11" s="214"/>
      <c r="AB11" s="214"/>
      <c r="AC11" s="214"/>
      <c r="AD11" s="214"/>
      <c r="AE11" s="214"/>
      <c r="AF11" s="214"/>
      <c r="AG11" s="214" t="s">
        <v>135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5">
      <c r="A12" s="221"/>
      <c r="B12" s="222"/>
      <c r="C12" s="262" t="s">
        <v>221</v>
      </c>
      <c r="D12" s="259"/>
      <c r="E12" s="259"/>
      <c r="F12" s="259"/>
      <c r="G12" s="259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4"/>
      <c r="Z12" s="214"/>
      <c r="AA12" s="214"/>
      <c r="AB12" s="214"/>
      <c r="AC12" s="214"/>
      <c r="AD12" s="214"/>
      <c r="AE12" s="214"/>
      <c r="AF12" s="214"/>
      <c r="AG12" s="214" t="s">
        <v>135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5">
      <c r="A13" s="221"/>
      <c r="B13" s="222"/>
      <c r="C13" s="262" t="s">
        <v>222</v>
      </c>
      <c r="D13" s="259"/>
      <c r="E13" s="259"/>
      <c r="F13" s="259"/>
      <c r="G13" s="259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4"/>
      <c r="Z13" s="214"/>
      <c r="AA13" s="214"/>
      <c r="AB13" s="214"/>
      <c r="AC13" s="214"/>
      <c r="AD13" s="214"/>
      <c r="AE13" s="214"/>
      <c r="AF13" s="214"/>
      <c r="AG13" s="214" t="s">
        <v>135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5">
      <c r="A14" s="221"/>
      <c r="B14" s="222"/>
      <c r="C14" s="262" t="s">
        <v>223</v>
      </c>
      <c r="D14" s="259"/>
      <c r="E14" s="259"/>
      <c r="F14" s="259"/>
      <c r="G14" s="259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4"/>
      <c r="Z14" s="214"/>
      <c r="AA14" s="214"/>
      <c r="AB14" s="214"/>
      <c r="AC14" s="214"/>
      <c r="AD14" s="214"/>
      <c r="AE14" s="214"/>
      <c r="AF14" s="214"/>
      <c r="AG14" s="214" t="s">
        <v>135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5">
      <c r="A15" s="221"/>
      <c r="B15" s="222"/>
      <c r="C15" s="262" t="s">
        <v>231</v>
      </c>
      <c r="D15" s="259"/>
      <c r="E15" s="259"/>
      <c r="F15" s="259"/>
      <c r="G15" s="259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4"/>
      <c r="Z15" s="214"/>
      <c r="AA15" s="214"/>
      <c r="AB15" s="214"/>
      <c r="AC15" s="214"/>
      <c r="AD15" s="214"/>
      <c r="AE15" s="214"/>
      <c r="AF15" s="214"/>
      <c r="AG15" s="214" t="s">
        <v>135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5">
      <c r="A16" s="221"/>
      <c r="B16" s="222"/>
      <c r="C16" s="262" t="s">
        <v>224</v>
      </c>
      <c r="D16" s="259"/>
      <c r="E16" s="259"/>
      <c r="F16" s="259"/>
      <c r="G16" s="259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4"/>
      <c r="Z16" s="214"/>
      <c r="AA16" s="214"/>
      <c r="AB16" s="214"/>
      <c r="AC16" s="214"/>
      <c r="AD16" s="214"/>
      <c r="AE16" s="214"/>
      <c r="AF16" s="214"/>
      <c r="AG16" s="214" t="s">
        <v>135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5">
      <c r="A17" s="221"/>
      <c r="B17" s="222"/>
      <c r="C17" s="262" t="s">
        <v>225</v>
      </c>
      <c r="D17" s="259"/>
      <c r="E17" s="259"/>
      <c r="F17" s="259"/>
      <c r="G17" s="259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4"/>
      <c r="Z17" s="214"/>
      <c r="AA17" s="214"/>
      <c r="AB17" s="214"/>
      <c r="AC17" s="214"/>
      <c r="AD17" s="214"/>
      <c r="AE17" s="214"/>
      <c r="AF17" s="214"/>
      <c r="AG17" s="214" t="s">
        <v>135</v>
      </c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5">
      <c r="A18" s="221"/>
      <c r="B18" s="222"/>
      <c r="C18" s="264" t="s">
        <v>226</v>
      </c>
      <c r="D18" s="255"/>
      <c r="E18" s="256">
        <v>1106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14"/>
      <c r="AA18" s="214"/>
      <c r="AB18" s="214"/>
      <c r="AC18" s="214"/>
      <c r="AD18" s="214"/>
      <c r="AE18" s="214"/>
      <c r="AF18" s="214"/>
      <c r="AG18" s="214" t="s">
        <v>145</v>
      </c>
      <c r="AH18" s="214"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5">
      <c r="A19" s="231">
        <v>2</v>
      </c>
      <c r="B19" s="232" t="s">
        <v>227</v>
      </c>
      <c r="C19" s="248" t="s">
        <v>228</v>
      </c>
      <c r="D19" s="233" t="s">
        <v>206</v>
      </c>
      <c r="E19" s="234">
        <v>34</v>
      </c>
      <c r="F19" s="235">
        <v>55690</v>
      </c>
      <c r="G19" s="236">
        <f>ROUND(E19*F19,2)</f>
        <v>1893460</v>
      </c>
      <c r="H19" s="235">
        <v>33477.9</v>
      </c>
      <c r="I19" s="236">
        <f>ROUND(E19*H19,2)</f>
        <v>1138248.6000000001</v>
      </c>
      <c r="J19" s="235">
        <v>22212.1</v>
      </c>
      <c r="K19" s="236">
        <f>ROUND(E19*J19,2)</f>
        <v>755211.4</v>
      </c>
      <c r="L19" s="236">
        <v>21</v>
      </c>
      <c r="M19" s="236">
        <f>G19*(1+L19/100)</f>
        <v>2291086.6</v>
      </c>
      <c r="N19" s="236">
        <v>7.4615900000000002</v>
      </c>
      <c r="O19" s="236">
        <f>ROUND(E19*N19,2)</f>
        <v>253.69</v>
      </c>
      <c r="P19" s="236">
        <v>0</v>
      </c>
      <c r="Q19" s="236">
        <f>ROUND(E19*P19,2)</f>
        <v>0</v>
      </c>
      <c r="R19" s="236" t="s">
        <v>218</v>
      </c>
      <c r="S19" s="236" t="s">
        <v>115</v>
      </c>
      <c r="T19" s="237" t="s">
        <v>115</v>
      </c>
      <c r="U19" s="223">
        <v>43.941699999999997</v>
      </c>
      <c r="V19" s="223">
        <f>ROUND(E19*U19,2)</f>
        <v>1494.02</v>
      </c>
      <c r="W19" s="223"/>
      <c r="X19" s="223" t="s">
        <v>130</v>
      </c>
      <c r="Y19" s="214"/>
      <c r="Z19" s="214"/>
      <c r="AA19" s="214"/>
      <c r="AB19" s="214"/>
      <c r="AC19" s="214"/>
      <c r="AD19" s="214"/>
      <c r="AE19" s="214"/>
      <c r="AF19" s="214"/>
      <c r="AG19" s="214" t="s">
        <v>131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133.19999999999999" outlineLevel="1" x14ac:dyDescent="0.25">
      <c r="A20" s="221"/>
      <c r="B20" s="222"/>
      <c r="C20" s="261" t="s">
        <v>229</v>
      </c>
      <c r="D20" s="257"/>
      <c r="E20" s="257"/>
      <c r="F20" s="257"/>
      <c r="G20" s="257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4"/>
      <c r="Z20" s="214"/>
      <c r="AA20" s="214"/>
      <c r="AB20" s="214"/>
      <c r="AC20" s="214"/>
      <c r="AD20" s="214"/>
      <c r="AE20" s="214"/>
      <c r="AF20" s="214"/>
      <c r="AG20" s="214" t="s">
        <v>133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58" t="str">
        <f>C20</f>
        <v>ruční výkop jámy v hornině 3 pro stožár o objemu do 2 m3, rozrušení živičného povrchu nebo odstranění mozaiky, zakrytí jámy deskou a zajištění proti posunutí, základ z prostého betonu včetně dopravy směsi k základu, zhotovení azbestocementového pouzdra mimo osu kabelu, uložení podkladového plechu na vybetonované dno, uložení, vyrovnání a zabetonování pouzdra, vytvoření kabelových prostupů, zabezpečení pouzdra proti zasypání a úrazu osob, dodávka a osazení osvětlovacího ocelového stožáru včetně výložníku, stožárové patice, elektrovýzbroje stožáru pro dva okruhy, hloubení kabelové rýhy 50 x 70 cm strojně bez ohledu na druh použitého mechanizačního prostředku,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cm, dodávka a položení kabelu druhu dle popisu, do 1000 V,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výbojkové parkové, uzemňovací vedení v zemi včetně svorek, propojení a izolace spojů, silový kabel do 1 kV volně uložený CYKY-M 3 x 1,5 a 4 x 10, upravení povrchu pouzdrového základu včetně zhotovení spádové betonové desky.</v>
      </c>
      <c r="BB20" s="214"/>
      <c r="BC20" s="214"/>
      <c r="BD20" s="214"/>
      <c r="BE20" s="214"/>
      <c r="BF20" s="214"/>
      <c r="BG20" s="214"/>
      <c r="BH20" s="214"/>
    </row>
    <row r="21" spans="1:60" outlineLevel="1" x14ac:dyDescent="0.25">
      <c r="A21" s="221"/>
      <c r="B21" s="222"/>
      <c r="C21" s="264" t="s">
        <v>230</v>
      </c>
      <c r="D21" s="255"/>
      <c r="E21" s="256">
        <v>34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4"/>
      <c r="Z21" s="214"/>
      <c r="AA21" s="214"/>
      <c r="AB21" s="214"/>
      <c r="AC21" s="214"/>
      <c r="AD21" s="214"/>
      <c r="AE21" s="214"/>
      <c r="AF21" s="214"/>
      <c r="AG21" s="214" t="s">
        <v>145</v>
      </c>
      <c r="AH21" s="214"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x14ac:dyDescent="0.25">
      <c r="A22" s="3"/>
      <c r="B22" s="4"/>
      <c r="C22" s="24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97</v>
      </c>
    </row>
    <row r="23" spans="1:60" x14ac:dyDescent="0.25">
      <c r="A23" s="217"/>
      <c r="B23" s="218" t="s">
        <v>29</v>
      </c>
      <c r="C23" s="250"/>
      <c r="D23" s="219"/>
      <c r="E23" s="220"/>
      <c r="F23" s="220"/>
      <c r="G23" s="245">
        <f>G8</f>
        <v>2563143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2563143</v>
      </c>
      <c r="AG23" t="s">
        <v>123</v>
      </c>
    </row>
    <row r="24" spans="1:60" x14ac:dyDescent="0.25">
      <c r="C24" s="251"/>
      <c r="D24" s="10"/>
      <c r="AG24" t="s">
        <v>124</v>
      </c>
    </row>
    <row r="25" spans="1:60" x14ac:dyDescent="0.25">
      <c r="D25" s="10"/>
    </row>
    <row r="26" spans="1:60" x14ac:dyDescent="0.25">
      <c r="D26" s="10"/>
    </row>
    <row r="27" spans="1:60" x14ac:dyDescent="0.25">
      <c r="D27" s="10"/>
    </row>
    <row r="28" spans="1:60" x14ac:dyDescent="0.25">
      <c r="D28" s="10"/>
    </row>
    <row r="29" spans="1:60" x14ac:dyDescent="0.25">
      <c r="D29" s="10"/>
    </row>
    <row r="30" spans="1:60" x14ac:dyDescent="0.25">
      <c r="D30" s="10"/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ZB8yf6s5Q4BTZofF08eWbMlYjLElN866PrPNekViQNcnjx4qHSCVoCPmNXem5n2BPOAxqVhTfdBUU76coYhXmw==" saltValue="HM/i0RvbThGuYYpwv/OSvA==" spinCount="100000" sheet="1"/>
  <mergeCells count="13">
    <mergeCell ref="C20:G20"/>
    <mergeCell ref="C12:G12"/>
    <mergeCell ref="C13:G13"/>
    <mergeCell ref="C14:G14"/>
    <mergeCell ref="C15:G15"/>
    <mergeCell ref="C16:G16"/>
    <mergeCell ref="C17:G17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OVN 01 Naklady</vt:lpstr>
      <vt:lpstr>SO 01 01 Pol</vt:lpstr>
      <vt:lpstr>SO 02 01 Pol</vt:lpstr>
      <vt:lpstr>SO 03 01 Pol</vt:lpstr>
      <vt:lpstr>SO 04 01 Pol</vt:lpstr>
      <vt:lpstr>SO 05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'OVN 01 Naklady'!Názvy_tisku</vt:lpstr>
      <vt:lpstr>'SO 01 01 Pol'!Názvy_tisku</vt:lpstr>
      <vt:lpstr>'SO 02 01 Pol'!Názvy_tisku</vt:lpstr>
      <vt:lpstr>'SO 03 01 Pol'!Názvy_tisku</vt:lpstr>
      <vt:lpstr>'SO 04 01 Pol'!Názvy_tisku</vt:lpstr>
      <vt:lpstr>'SO 05 01 Pol'!Názvy_tisku</vt:lpstr>
      <vt:lpstr>oadresa</vt:lpstr>
      <vt:lpstr>Stavba!Objednatel</vt:lpstr>
      <vt:lpstr>Stavba!Objekt</vt:lpstr>
      <vt:lpstr>'OVN 01 Naklady'!Oblast_tisku</vt:lpstr>
      <vt:lpstr>'SO 01 01 Pol'!Oblast_tisku</vt:lpstr>
      <vt:lpstr>'SO 02 01 Pol'!Oblast_tisku</vt:lpstr>
      <vt:lpstr>'SO 03 01 Pol'!Oblast_tisku</vt:lpstr>
      <vt:lpstr>'SO 04 01 Pol'!Oblast_tisku</vt:lpstr>
      <vt:lpstr>'SO 05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JNahlik</dc:creator>
  <cp:lastModifiedBy>JNahlik</cp:lastModifiedBy>
  <cp:lastPrinted>2019-03-19T12:27:02Z</cp:lastPrinted>
  <dcterms:created xsi:type="dcterms:W3CDTF">2009-04-08T07:15:50Z</dcterms:created>
  <dcterms:modified xsi:type="dcterms:W3CDTF">2021-08-02T09:34:35Z</dcterms:modified>
</cp:coreProperties>
</file>