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Dotace a podpory\Intergované městské centrum služeb Tilia\2021 SFPI\Smlouvy\CL Evans\Dodatek č. 6\"/>
    </mc:Choice>
  </mc:AlternateContent>
  <xr:revisionPtr revIDLastSave="0" documentId="8_{8D57169F-B99F-4129-A42E-9E763EEAB4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L32 - KRYCÍ LIST" sheetId="4" r:id="rId1"/>
    <sheet name="Rekapitulace stavby" sheetId="1" r:id="rId2"/>
    <sheet name="MNP - ZL32 - VZT" sheetId="2" r:id="rId3"/>
    <sheet name="VCP - ZL32 - VZT" sheetId="3" r:id="rId4"/>
  </sheets>
  <externalReferences>
    <externalReference r:id="rId5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'MNP - ZL32 - VZT'!$C$125:$K$136</definedName>
    <definedName name="_xlnm._FilterDatabase" localSheetId="3" hidden="1">'VCP - ZL32 - VZT'!$C$128:$K$168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'MNP - ZL32 - VZT'!$125:$125</definedName>
    <definedName name="_xlnm.Print_Titles" localSheetId="1">'Rekapitulace stavby'!$92:$92</definedName>
    <definedName name="_xlnm.Print_Titles" localSheetId="3">'VCP - ZL32 - VZT'!$128:$128</definedName>
    <definedName name="_xlnm.Print_Area" localSheetId="2">'MNP - ZL32 - VZT'!$C$4:$J$76,'MNP - ZL32 - VZT'!$C$82:$J$136</definedName>
    <definedName name="_xlnm.Print_Area" localSheetId="1">'Rekapitulace stavby'!$D$4:$AO$76,'Rekapitulace stavby'!$C$82:$AQ$101</definedName>
    <definedName name="_xlnm.Print_Area" localSheetId="3">'VCP - ZL32 - VZT'!$C$4:$J$76,'VCP - ZL32 - VZT'!$C$82:$J$108,'VCP - ZL32 - VZT'!$C$114:$K$168</definedName>
    <definedName name="_xlnm.Print_Area" localSheetId="0">'ZL32 -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81029"/>
</workbook>
</file>

<file path=xl/calcChain.xml><?xml version="1.0" encoding="utf-8"?>
<calcChain xmlns="http://schemas.openxmlformats.org/spreadsheetml/2006/main">
  <c r="J41" i="3" l="1"/>
  <c r="J40" i="3"/>
  <c r="AY97" i="1"/>
  <c r="J39" i="3"/>
  <c r="AX97" i="1" s="1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J126" i="3"/>
  <c r="F126" i="3"/>
  <c r="J125" i="3"/>
  <c r="F125" i="3"/>
  <c r="F123" i="3"/>
  <c r="E121" i="3"/>
  <c r="J33" i="3"/>
  <c r="J94" i="3"/>
  <c r="F94" i="3"/>
  <c r="J93" i="3"/>
  <c r="F93" i="3"/>
  <c r="F91" i="3"/>
  <c r="E89" i="3"/>
  <c r="J14" i="3"/>
  <c r="J123" i="3" s="1"/>
  <c r="E7" i="3"/>
  <c r="E85" i="3" s="1"/>
  <c r="J41" i="2"/>
  <c r="J40" i="2"/>
  <c r="AY96" i="1" s="1"/>
  <c r="J39" i="2"/>
  <c r="AX96" i="1" s="1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J123" i="2"/>
  <c r="F123" i="2"/>
  <c r="J122" i="2"/>
  <c r="F122" i="2"/>
  <c r="F120" i="2"/>
  <c r="E118" i="2"/>
  <c r="J33" i="2"/>
  <c r="J94" i="2"/>
  <c r="F94" i="2"/>
  <c r="J93" i="2"/>
  <c r="F93" i="2"/>
  <c r="F91" i="2"/>
  <c r="E89" i="2"/>
  <c r="J14" i="2"/>
  <c r="J120" i="2"/>
  <c r="E7" i="2"/>
  <c r="E114" i="2"/>
  <c r="L90" i="1"/>
  <c r="AM90" i="1"/>
  <c r="AM89" i="1"/>
  <c r="L89" i="1"/>
  <c r="AM87" i="1"/>
  <c r="L87" i="1"/>
  <c r="L85" i="1"/>
  <c r="L84" i="1"/>
  <c r="J129" i="2"/>
  <c r="BK135" i="2"/>
  <c r="J165" i="3"/>
  <c r="BK159" i="3"/>
  <c r="BK146" i="3"/>
  <c r="BK163" i="3"/>
  <c r="J146" i="3"/>
  <c r="J137" i="3"/>
  <c r="J163" i="3"/>
  <c r="BK137" i="3"/>
  <c r="J152" i="3"/>
  <c r="J135" i="2"/>
  <c r="J133" i="2"/>
  <c r="AS95" i="1"/>
  <c r="BK144" i="3"/>
  <c r="J159" i="3"/>
  <c r="BK141" i="3"/>
  <c r="J167" i="3"/>
  <c r="BK156" i="3"/>
  <c r="J131" i="2"/>
  <c r="BK129" i="2"/>
  <c r="BK167" i="3"/>
  <c r="J156" i="3"/>
  <c r="J148" i="3"/>
  <c r="BK165" i="3"/>
  <c r="BK148" i="3"/>
  <c r="J135" i="3"/>
  <c r="BK161" i="3"/>
  <c r="J141" i="3"/>
  <c r="J150" i="3"/>
  <c r="BK131" i="2"/>
  <c r="BK133" i="2"/>
  <c r="AK27" i="1"/>
  <c r="J161" i="3"/>
  <c r="BK150" i="3"/>
  <c r="BK135" i="3"/>
  <c r="BK152" i="3"/>
  <c r="J144" i="3"/>
  <c r="BK133" i="3"/>
  <c r="J154" i="3"/>
  <c r="BK154" i="3"/>
  <c r="J133" i="3"/>
  <c r="BK128" i="2" l="1"/>
  <c r="BK127" i="2"/>
  <c r="J127" i="2" s="1"/>
  <c r="J99" i="2" s="1"/>
  <c r="BK126" i="2"/>
  <c r="J126" i="2"/>
  <c r="J98" i="2" s="1"/>
  <c r="BK132" i="3"/>
  <c r="BK143" i="3"/>
  <c r="J143" i="3"/>
  <c r="J102" i="3" s="1"/>
  <c r="BK158" i="3"/>
  <c r="J158" i="3" s="1"/>
  <c r="J103" i="3" s="1"/>
  <c r="R128" i="2"/>
  <c r="R127" i="2"/>
  <c r="R126" i="2" s="1"/>
  <c r="R132" i="3"/>
  <c r="P143" i="3"/>
  <c r="P131" i="3" s="1"/>
  <c r="P130" i="3" s="1"/>
  <c r="P129" i="3" s="1"/>
  <c r="AU97" i="1" s="1"/>
  <c r="P158" i="3"/>
  <c r="P128" i="2"/>
  <c r="P127" i="2"/>
  <c r="P126" i="2" s="1"/>
  <c r="AU96" i="1" s="1"/>
  <c r="T132" i="3"/>
  <c r="T143" i="3"/>
  <c r="R158" i="3"/>
  <c r="T128" i="2"/>
  <c r="T127" i="2"/>
  <c r="T126" i="2"/>
  <c r="P132" i="3"/>
  <c r="R143" i="3"/>
  <c r="T158" i="3"/>
  <c r="J91" i="3"/>
  <c r="BE135" i="3"/>
  <c r="BE137" i="3"/>
  <c r="BE141" i="3"/>
  <c r="BE156" i="3"/>
  <c r="BE144" i="3"/>
  <c r="BE146" i="3"/>
  <c r="BE148" i="3"/>
  <c r="BE150" i="3"/>
  <c r="BE159" i="3"/>
  <c r="BE165" i="3"/>
  <c r="J128" i="2"/>
  <c r="J100" i="2"/>
  <c r="E117" i="3"/>
  <c r="BE154" i="3"/>
  <c r="BE161" i="3"/>
  <c r="BE163" i="3"/>
  <c r="BE167" i="3"/>
  <c r="BE133" i="3"/>
  <c r="BE152" i="3"/>
  <c r="E85" i="2"/>
  <c r="J91" i="2"/>
  <c r="BE133" i="2"/>
  <c r="BE129" i="2"/>
  <c r="BE131" i="2"/>
  <c r="BE135" i="2"/>
  <c r="AS94" i="1"/>
  <c r="F40" i="2"/>
  <c r="BC96" i="1"/>
  <c r="F41" i="3"/>
  <c r="BD97" i="1" s="1"/>
  <c r="F38" i="3"/>
  <c r="BA97" i="1"/>
  <c r="F39" i="2"/>
  <c r="BB96" i="1" s="1"/>
  <c r="F41" i="2"/>
  <c r="BD96" i="1"/>
  <c r="F40" i="3"/>
  <c r="BC97" i="1" s="1"/>
  <c r="F39" i="3"/>
  <c r="BB97" i="1"/>
  <c r="J38" i="2"/>
  <c r="AW96" i="1" s="1"/>
  <c r="F38" i="2"/>
  <c r="BA96" i="1"/>
  <c r="J38" i="3"/>
  <c r="AW97" i="1" s="1"/>
  <c r="J105" i="2" l="1"/>
  <c r="J32" i="2"/>
  <c r="J34" i="2" s="1"/>
  <c r="AG96" i="1" s="1"/>
  <c r="I17" i="4" s="1"/>
  <c r="J17" i="4" s="1"/>
  <c r="R131" i="3"/>
  <c r="R130" i="3"/>
  <c r="R129" i="3" s="1"/>
  <c r="BK131" i="3"/>
  <c r="J131" i="3"/>
  <c r="J100" i="3"/>
  <c r="T131" i="3"/>
  <c r="T130" i="3" s="1"/>
  <c r="T129" i="3" s="1"/>
  <c r="J132" i="3"/>
  <c r="J101" i="3" s="1"/>
  <c r="AU95" i="1"/>
  <c r="AU94" i="1" s="1"/>
  <c r="J37" i="2"/>
  <c r="AV96" i="1" s="1"/>
  <c r="AT96" i="1" s="1"/>
  <c r="AN96" i="1" s="1"/>
  <c r="BA95" i="1"/>
  <c r="AW95" i="1" s="1"/>
  <c r="J37" i="3"/>
  <c r="AV97" i="1" s="1"/>
  <c r="AT97" i="1" s="1"/>
  <c r="F37" i="2"/>
  <c r="AZ96" i="1"/>
  <c r="BC95" i="1"/>
  <c r="AY95" i="1"/>
  <c r="F37" i="3"/>
  <c r="AZ97" i="1"/>
  <c r="BD95" i="1"/>
  <c r="BD94" i="1"/>
  <c r="W36" i="1" s="1"/>
  <c r="BB95" i="1"/>
  <c r="AX95" i="1"/>
  <c r="BK130" i="3" l="1"/>
  <c r="J130" i="3" s="1"/>
  <c r="J99" i="3" s="1"/>
  <c r="J43" i="2"/>
  <c r="AZ95" i="1"/>
  <c r="AV95" i="1" s="1"/>
  <c r="AT95" i="1" s="1"/>
  <c r="BB94" i="1"/>
  <c r="W34" i="1" s="1"/>
  <c r="BC94" i="1"/>
  <c r="W35" i="1"/>
  <c r="BA94" i="1"/>
  <c r="W33" i="1" s="1"/>
  <c r="BK129" i="3" l="1"/>
  <c r="J129" i="3" s="1"/>
  <c r="J98" i="3" s="1"/>
  <c r="J108" i="3" s="1"/>
  <c r="AW94" i="1"/>
  <c r="AK33" i="1" s="1"/>
  <c r="AZ94" i="1"/>
  <c r="W32" i="1"/>
  <c r="AY94" i="1"/>
  <c r="AX94" i="1"/>
  <c r="J32" i="3" l="1"/>
  <c r="J34" i="3" s="1"/>
  <c r="AG97" i="1" s="1"/>
  <c r="I16" i="4" s="1"/>
  <c r="J16" i="4" s="1"/>
  <c r="J18" i="4" s="1"/>
  <c r="G21" i="4" s="1"/>
  <c r="AV94" i="1"/>
  <c r="AK32" i="1" s="1"/>
  <c r="J43" i="3" l="1"/>
  <c r="AG95" i="1"/>
  <c r="AG94" i="1"/>
  <c r="AK26" i="1"/>
  <c r="AK29" i="1" s="1"/>
  <c r="AK38" i="1" s="1"/>
  <c r="AN97" i="1"/>
  <c r="AN95" i="1"/>
  <c r="AT94" i="1"/>
  <c r="AN94" i="1" l="1"/>
  <c r="AN101" i="1" s="1"/>
  <c r="AG101" i="1"/>
</calcChain>
</file>

<file path=xl/sharedStrings.xml><?xml version="1.0" encoding="utf-8"?>
<sst xmlns="http://schemas.openxmlformats.org/spreadsheetml/2006/main" count="915" uniqueCount="256">
  <si>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</si>
  <si>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</si>
  <si>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</si>
  <si>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</si>
  <si>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</si>
  <si>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</si>
  <si>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</si>
  <si>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</si>
  <si>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</si>
  <si>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</si>
  <si>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</si>
  <si>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</si>
  <si>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</si>
  <si>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</si>
  <si>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</si>
  <si>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</si>
  <si>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</si>
  <si>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</si>
  <si>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</si>
  <si>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</si>
  <si>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</si>
  <si>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</si>
  <si>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</si>
  <si>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</si>
  <si>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</si>
  <si>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</si>
  <si>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</si>
  <si>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</si>
  <si>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</si>
  <si>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</si>
  <si>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</si>
  <si>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</si>
  <si>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</si>
  <si>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</si>
  <si>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</si>
  <si>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</si>
  <si>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</si>
  <si>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</si>
  <si>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</si>
  <si>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</si>
  <si>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</si>
  <si>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</si>
  <si>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</si>
  <si>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</si>
  <si>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</si>
  <si>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</si>
  <si>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</si>
  <si>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</si>
  <si>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</si>
  <si>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</si>
  <si>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</si>
  <si>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</si>
  <si>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</si>
  <si>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</si>
  <si>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</si>
  <si>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</si>
  <si>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</si>
  <si>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</si>
  <si>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</si>
  <si>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</si>
  <si>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</si>
  <si>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</si>
  <si>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</si>
  <si>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</si>
  <si>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</si>
  <si>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</si>
  <si>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</si>
  <si>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</si>
  <si>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</si>
  <si>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</si>
  <si>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</si>
  <si>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</si>
  <si>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</si>
  <si>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</si>
  <si>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</si>
  <si>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</si>
  <si>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</si>
  <si>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</si>
  <si>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</si>
  <si>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</si>
  <si>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</si>
  <si>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</si>
  <si>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</si>
  <si>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</si>
  <si>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32</t>
  </si>
  <si>
    <t>ZL32 - VZT</t>
  </si>
  <si>
    <t>STA</t>
  </si>
  <si>
    <t>1</t>
  </si>
  <si>
    <t>{af7f9604-ddf7-4647-b657-bda0b15c7ffc}</t>
  </si>
  <si>
    <t>2</t>
  </si>
  <si>
    <t>/</t>
  </si>
  <si>
    <t>MNP</t>
  </si>
  <si>
    <t>Soupis</t>
  </si>
  <si>
    <t>{565ba0c7-8558-471c-901b-a78804b40846}</t>
  </si>
  <si>
    <t>VCP</t>
  </si>
  <si>
    <t>{18953061-1f12-41b4-b949-ac0521001a27}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</si>
  <si>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</si>
  <si>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</si>
  <si>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</si>
  <si>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</si>
  <si>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</si>
  <si>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</si>
  <si>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32 - ZL32 - VZT</t>
  </si>
  <si>
    <t>Soupis:</t>
  </si>
  <si>
    <t>MNP - ZL32 - VZT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</si>
  <si>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</si>
  <si>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</si>
  <si>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</si>
  <si>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</si>
  <si>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</si>
  <si>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</si>
  <si>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</si>
  <si>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</si>
  <si>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728 - Vzduchotechnika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</si>
  <si>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</si>
  <si>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</si>
  <si>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</si>
  <si>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</si>
  <si>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</si>
  <si>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</si>
  <si>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</si>
  <si>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</si>
  <si>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</si>
  <si>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</si>
  <si>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</si>
  <si>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</si>
  <si>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</si>
  <si>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</si>
  <si>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</si>
  <si>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</si>
  <si>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</si>
  <si>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</si>
  <si>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728</t>
  </si>
  <si>
    <t>Vzduchotechnika</t>
  </si>
  <si>
    <t>K</t>
  </si>
  <si>
    <t>728602</t>
  </si>
  <si>
    <t>D+M - Vnitřní klimatizační 4-cestná kazetová jednotka s výkonem 3,5 kW, vč. příslušenství</t>
  </si>
  <si>
    <t>kus</t>
  </si>
  <si>
    <t>4</t>
  </si>
  <si>
    <t>603711584</t>
  </si>
  <si>
    <t>PP</t>
  </si>
  <si>
    <t>728604</t>
  </si>
  <si>
    <t>D+M - Wi-Fi adaptér pro klimatizační jednotky</t>
  </si>
  <si>
    <t>1734591170</t>
  </si>
  <si>
    <t>3</t>
  </si>
  <si>
    <t>728607</t>
  </si>
  <si>
    <t>D+M - 3D I-See sensor</t>
  </si>
  <si>
    <t>1544176815</t>
  </si>
  <si>
    <t>728608</t>
  </si>
  <si>
    <t>D+M - IR ovladač pro jednotku</t>
  </si>
  <si>
    <t>-983783720</t>
  </si>
  <si>
    <t>VCP - ZL32 - VZT</t>
  </si>
  <si>
    <t xml:space="preserve">      728.1 - Vzduchotechnika - přemístění VZT jednotky na střeše</t>
  </si>
  <si>
    <t xml:space="preserve">      728.2 - Vzduchotechnika - odvětrání m.č.1.59 (lékař)</t>
  </si>
  <si>
    <t xml:space="preserve">      728.3 - Vzduchotechnika - úprava rozvodů (průvlaky)</t>
  </si>
  <si>
    <t>728.1</t>
  </si>
  <si>
    <t>Vzduchotechnika - přemístění VZT jednotky na střeše</t>
  </si>
  <si>
    <t>728R1</t>
  </si>
  <si>
    <t>Cu potrubí 3/8" /3/4" včetně komunikace</t>
  </si>
  <si>
    <t>soubor</t>
  </si>
  <si>
    <t>-142750442</t>
  </si>
  <si>
    <t>728R2</t>
  </si>
  <si>
    <t>Krycí žlab Cu potrubí a komunikační kabeláže</t>
  </si>
  <si>
    <t>-1400600750</t>
  </si>
  <si>
    <t>728R3</t>
  </si>
  <si>
    <t>Demontážní a montážní práce</t>
  </si>
  <si>
    <t>hod</t>
  </si>
  <si>
    <t>1471611224</t>
  </si>
  <si>
    <t>Montážní práce</t>
  </si>
  <si>
    <t>VV</t>
  </si>
  <si>
    <t>3*9*3</t>
  </si>
  <si>
    <t>Součet</t>
  </si>
  <si>
    <t>728R4</t>
  </si>
  <si>
    <t>Přesuny hmot a doprava</t>
  </si>
  <si>
    <t>ks</t>
  </si>
  <si>
    <t>-1504536047</t>
  </si>
  <si>
    <t>728.2</t>
  </si>
  <si>
    <t>Vzduchotechnika - odvětrání m.č.1.59 (lékař)</t>
  </si>
  <si>
    <t>677</t>
  </si>
  <si>
    <t>728201</t>
  </si>
  <si>
    <t>D+M - Diagonální ventilátor do kruhového potrubí 350/125, tichý a úsporný, vč. Příslušenství</t>
  </si>
  <si>
    <t>1132679299</t>
  </si>
  <si>
    <t>719</t>
  </si>
  <si>
    <t>728218</t>
  </si>
  <si>
    <t>D+M - Potrubí ohebné do O 127 mm</t>
  </si>
  <si>
    <t>m</t>
  </si>
  <si>
    <t>-1710085904</t>
  </si>
  <si>
    <t>742</t>
  </si>
  <si>
    <t>728241</t>
  </si>
  <si>
    <t>D+M - Univerzální plastový anemostat O 125 mm</t>
  </si>
  <si>
    <t>-1489937544</t>
  </si>
  <si>
    <t>746</t>
  </si>
  <si>
    <t>728245</t>
  </si>
  <si>
    <t>Montážní a závěsový materiál</t>
  </si>
  <si>
    <t>kg</t>
  </si>
  <si>
    <t>2094843462</t>
  </si>
  <si>
    <t>477</t>
  </si>
  <si>
    <t>728246</t>
  </si>
  <si>
    <t>Spojovací a těsnící materiál</t>
  </si>
  <si>
    <t>419473456</t>
  </si>
  <si>
    <t>823</t>
  </si>
  <si>
    <t>728803</t>
  </si>
  <si>
    <t>Ostatní bourací, přípomocné a zednické práce</t>
  </si>
  <si>
    <t>27066971</t>
  </si>
  <si>
    <t>837</t>
  </si>
  <si>
    <t>728913</t>
  </si>
  <si>
    <t>Přesun hmot</t>
  </si>
  <si>
    <t>-217261094</t>
  </si>
  <si>
    <t>728.3</t>
  </si>
  <si>
    <t>Vzduchotechnika - úprava rozvodů (průvlaky)</t>
  </si>
  <si>
    <t>710</t>
  </si>
  <si>
    <t>728208</t>
  </si>
  <si>
    <t>D+M - Potrubí SPIRO do O 100 mm - 40% tvarovek</t>
  </si>
  <si>
    <t>-121196736</t>
  </si>
  <si>
    <t>711</t>
  </si>
  <si>
    <t>728209</t>
  </si>
  <si>
    <t>D+M - Potrubí SPIRO do O 125 mm - 40% tvarovek</t>
  </si>
  <si>
    <t>749446884</t>
  </si>
  <si>
    <t>713</t>
  </si>
  <si>
    <t>728211</t>
  </si>
  <si>
    <t>D+M - Potrubí SPIRO do O 160 mm - 40% tvarovek</t>
  </si>
  <si>
    <t>-2132489729</t>
  </si>
  <si>
    <t>715</t>
  </si>
  <si>
    <t>728213</t>
  </si>
  <si>
    <t>D+M - Potrubí SPIRO do O 200 mm - 40% tvarovek</t>
  </si>
  <si>
    <t>-1284849453</t>
  </si>
  <si>
    <t>5</t>
  </si>
  <si>
    <t>728R5</t>
  </si>
  <si>
    <t>Změny v PD (úprava VZT potrubí - výšky, trasy, etáže)</t>
  </si>
  <si>
    <t>-115683407</t>
  </si>
  <si>
    <t>CL-EVANS s.r.o.</t>
  </si>
  <si>
    <t xml:space="preserve">POČET PŘÍLOH:  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</si>
  <si>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</si>
  <si>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</si>
  <si>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</si>
  <si>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</si>
  <si>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</si>
  <si>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</si>
  <si>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</si>
  <si>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</si>
  <si>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</si>
  <si>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</si>
  <si>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Rozpočet viz příloha - méněpráce</t>
  </si>
  <si>
    <t>CELKEM bez DPH</t>
  </si>
  <si>
    <t>Smluvní cena se na základě této změny  zvýšíí  o :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</si>
  <si>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</si>
  <si>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</si>
  <si>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</si>
  <si>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</si>
  <si>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</si>
  <si>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</si>
  <si>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</si>
  <si>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7 listů</t>
  </si>
  <si>
    <t>VZT,chlazení</t>
  </si>
  <si>
    <t>POPIS A DŮVOD ZMĚNY: Změny tras VZT, chlazení a doplnění.</t>
  </si>
  <si>
    <t>Po posouzení zástupcem hygieny v průběhu realizace stavby vyplynul požadavek na  doplnění nuceného odvětrání v několika místnostech včetně odvětrání lékařských prostor. V místech kolize vzduchotechnického potrubí s konstrukčními prvky - průvlaky - je nutno provést úpravu trasy potrubí. Zároveň je z architektonického i akustického hlediska přemístěna vzduchotechnická jednotka. po revizi dokumentace byla zrušena jedna jednotka chlazení.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</si>
</sst>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39" fillId="0" borderId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1" fillId="0" borderId="12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5" xfId="2" applyFont="1" applyBorder="1" applyAlignment="1">
      <alignment vertical="center" wrapText="1"/>
    </xf>
    <xf numFmtId="0" fontId="38" fillId="0" borderId="26" xfId="2" applyFont="1" applyBorder="1" applyAlignment="1">
      <alignment vertical="top" wrapText="1"/>
    </xf>
    <xf numFmtId="0" fontId="36" fillId="0" borderId="0" xfId="2"/>
    <xf numFmtId="49" fontId="37" fillId="6" borderId="0" xfId="3" applyNumberFormat="1" applyFont="1" applyFill="1" applyAlignment="1">
      <alignment horizontal="center" vertical="center" wrapText="1"/>
    </xf>
    <xf numFmtId="0" fontId="37" fillId="5" borderId="0" xfId="3" applyFont="1" applyFill="1" applyAlignment="1">
      <alignment horizontal="left" vertical="center" wrapText="1"/>
    </xf>
    <xf numFmtId="0" fontId="37" fillId="5" borderId="0" xfId="3" applyFont="1" applyFill="1" applyAlignment="1">
      <alignment vertical="top" wrapText="1"/>
    </xf>
    <xf numFmtId="0" fontId="37" fillId="5" borderId="32" xfId="3" applyFont="1" applyFill="1" applyBorder="1" applyAlignment="1">
      <alignment vertical="top" wrapText="1"/>
    </xf>
    <xf numFmtId="0" fontId="37" fillId="5" borderId="33" xfId="3" applyFont="1" applyFill="1" applyBorder="1" applyAlignment="1">
      <alignment vertical="top" wrapText="1"/>
    </xf>
    <xf numFmtId="0" fontId="36" fillId="0" borderId="0" xfId="2" applyAlignment="1">
      <alignment vertical="center"/>
    </xf>
    <xf numFmtId="0" fontId="37" fillId="0" borderId="0" xfId="2" applyFont="1" applyAlignment="1">
      <alignment horizontal="center" vertical="center" wrapText="1"/>
    </xf>
    <xf numFmtId="0" fontId="39" fillId="0" borderId="48" xfId="2" applyFont="1" applyBorder="1" applyAlignment="1">
      <alignment horizontal="center" vertical="center" wrapText="1"/>
    </xf>
    <xf numFmtId="0" fontId="39" fillId="0" borderId="48" xfId="2" applyFont="1" applyBorder="1" applyAlignment="1">
      <alignment horizontal="center" vertical="center"/>
    </xf>
    <xf numFmtId="168" fontId="42" fillId="0" borderId="48" xfId="2" applyNumberFormat="1" applyFont="1" applyBorder="1" applyAlignment="1">
      <alignment horizontal="right" vertical="center"/>
    </xf>
    <xf numFmtId="0" fontId="37" fillId="0" borderId="50" xfId="2" applyFont="1" applyBorder="1" applyAlignment="1">
      <alignment vertical="top"/>
    </xf>
    <xf numFmtId="0" fontId="36" fillId="0" borderId="51" xfId="2" applyBorder="1"/>
    <xf numFmtId="0" fontId="37" fillId="0" borderId="51" xfId="2" applyFont="1" applyBorder="1" applyAlignment="1">
      <alignment vertical="top"/>
    </xf>
    <xf numFmtId="0" fontId="37" fillId="0" borderId="52" xfId="2" applyFont="1" applyBorder="1" applyAlignment="1">
      <alignment vertical="top"/>
    </xf>
    <xf numFmtId="0" fontId="36" fillId="0" borderId="0" xfId="2" applyAlignment="1">
      <alignment horizontal="center"/>
    </xf>
    <xf numFmtId="0" fontId="37" fillId="0" borderId="30" xfId="2" applyFont="1" applyBorder="1" applyAlignment="1">
      <alignment vertical="top" wrapText="1"/>
    </xf>
    <xf numFmtId="0" fontId="36" fillId="0" borderId="0" xfId="2" applyAlignment="1">
      <alignment vertical="top" wrapText="1"/>
    </xf>
    <xf numFmtId="0" fontId="36" fillId="0" borderId="31" xfId="2" applyBorder="1" applyAlignment="1">
      <alignment vertical="top" wrapText="1"/>
    </xf>
    <xf numFmtId="0" fontId="38" fillId="0" borderId="30" xfId="2" applyFont="1" applyBorder="1" applyAlignment="1">
      <alignment vertical="center" wrapText="1"/>
    </xf>
    <xf numFmtId="0" fontId="38" fillId="0" borderId="0" xfId="2" applyFont="1" applyAlignment="1">
      <alignment vertical="center" wrapText="1"/>
    </xf>
    <xf numFmtId="0" fontId="38" fillId="0" borderId="31" xfId="2" applyFont="1" applyBorder="1" applyAlignment="1">
      <alignment vertical="center" wrapText="1"/>
    </xf>
    <xf numFmtId="0" fontId="37" fillId="0" borderId="0" xfId="2" applyFont="1" applyAlignment="1">
      <alignment vertical="top" wrapText="1"/>
    </xf>
    <xf numFmtId="0" fontId="37" fillId="0" borderId="31" xfId="2" applyFont="1" applyBorder="1" applyAlignment="1">
      <alignment vertical="top" wrapText="1"/>
    </xf>
    <xf numFmtId="0" fontId="37" fillId="0" borderId="50" xfId="2" applyFont="1" applyBorder="1" applyAlignment="1">
      <alignment horizontal="center" vertical="top"/>
    </xf>
    <xf numFmtId="0" fontId="37" fillId="0" borderId="51" xfId="2" applyFont="1" applyBorder="1" applyAlignment="1">
      <alignment horizontal="center" vertical="top"/>
    </xf>
    <xf numFmtId="0" fontId="37" fillId="0" borderId="52" xfId="2" applyFont="1" applyBorder="1" applyAlignment="1">
      <alignment horizontal="center" vertical="top"/>
    </xf>
    <xf numFmtId="0" fontId="37" fillId="0" borderId="30" xfId="2" applyFont="1" applyBorder="1" applyAlignment="1">
      <alignment vertical="top"/>
    </xf>
    <xf numFmtId="0" fontId="37" fillId="0" borderId="0" xfId="2" applyFont="1" applyAlignment="1">
      <alignment vertical="top"/>
    </xf>
    <xf numFmtId="0" fontId="38" fillId="0" borderId="0" xfId="2" applyFont="1" applyAlignment="1">
      <alignment horizontal="center" vertical="center"/>
    </xf>
    <xf numFmtId="0" fontId="37" fillId="0" borderId="31" xfId="2" applyFont="1" applyBorder="1" applyAlignment="1">
      <alignment vertical="top"/>
    </xf>
    <xf numFmtId="0" fontId="43" fillId="0" borderId="0" xfId="2" applyFont="1" applyAlignment="1">
      <alignment wrapText="1"/>
    </xf>
    <xf numFmtId="0" fontId="36" fillId="0" borderId="0" xfId="2" applyAlignment="1">
      <alignment vertical="center" wrapText="1"/>
    </xf>
    <xf numFmtId="14" fontId="2" fillId="0" borderId="0" xfId="0" applyNumberFormat="1" applyFont="1" applyAlignment="1">
      <alignment horizontal="left" vertical="center"/>
    </xf>
    <xf numFmtId="0" fontId="36" fillId="0" borderId="0" xfId="2" applyAlignment="1">
      <alignment horizontal="center" wrapText="1"/>
    </xf>
    <xf numFmtId="0" fontId="38" fillId="0" borderId="35" xfId="2" applyFont="1" applyBorder="1" applyAlignment="1">
      <alignment horizontal="center" vertical="center" wrapText="1"/>
    </xf>
    <xf numFmtId="0" fontId="38" fillId="0" borderId="36" xfId="2" applyFont="1" applyBorder="1" applyAlignment="1">
      <alignment horizontal="center" vertical="center" wrapText="1"/>
    </xf>
    <xf numFmtId="0" fontId="38" fillId="0" borderId="37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top"/>
    </xf>
    <xf numFmtId="0" fontId="36" fillId="0" borderId="51" xfId="2" applyBorder="1" applyAlignment="1">
      <alignment horizontal="center" vertical="top"/>
    </xf>
    <xf numFmtId="0" fontId="37" fillId="0" borderId="0" xfId="2" applyFont="1" applyAlignment="1">
      <alignment vertical="top" wrapText="1"/>
    </xf>
    <xf numFmtId="0" fontId="36" fillId="0" borderId="0" xfId="2" applyAlignment="1">
      <alignment horizontal="left" vertical="center" wrapText="1"/>
    </xf>
    <xf numFmtId="0" fontId="37" fillId="0" borderId="30" xfId="2" applyFont="1" applyBorder="1" applyAlignment="1">
      <alignment horizontal="left" vertical="center" wrapText="1"/>
    </xf>
    <xf numFmtId="0" fontId="37" fillId="0" borderId="0" xfId="2" applyFont="1" applyAlignment="1">
      <alignment horizontal="left" vertical="center" wrapText="1"/>
    </xf>
    <xf numFmtId="0" fontId="37" fillId="0" borderId="50" xfId="2" applyFont="1" applyBorder="1" applyAlignment="1">
      <alignment horizontal="left" vertical="center" wrapText="1"/>
    </xf>
    <xf numFmtId="0" fontId="37" fillId="0" borderId="51" xfId="2" applyFont="1" applyBorder="1" applyAlignment="1">
      <alignment horizontal="left" vertical="center" wrapText="1"/>
    </xf>
    <xf numFmtId="14" fontId="38" fillId="0" borderId="0" xfId="2" applyNumberFormat="1" applyFont="1" applyAlignment="1">
      <alignment horizontal="left" vertical="center" wrapText="1"/>
    </xf>
    <xf numFmtId="0" fontId="38" fillId="0" borderId="0" xfId="2" applyFont="1" applyAlignment="1">
      <alignment horizontal="left" vertical="center" wrapText="1"/>
    </xf>
    <xf numFmtId="0" fontId="38" fillId="0" borderId="31" xfId="2" applyFont="1" applyBorder="1" applyAlignment="1">
      <alignment horizontal="left" vertical="center" wrapText="1"/>
    </xf>
    <xf numFmtId="0" fontId="38" fillId="0" borderId="51" xfId="2" applyFont="1" applyBorder="1" applyAlignment="1">
      <alignment horizontal="left" vertical="center" wrapText="1"/>
    </xf>
    <xf numFmtId="0" fontId="38" fillId="0" borderId="52" xfId="2" applyFont="1" applyBorder="1" applyAlignment="1">
      <alignment horizontal="left" vertical="center" wrapText="1"/>
    </xf>
    <xf numFmtId="0" fontId="38" fillId="0" borderId="53" xfId="2" applyFont="1" applyBorder="1" applyAlignment="1">
      <alignment horizontal="center" vertical="center" wrapText="1"/>
    </xf>
    <xf numFmtId="0" fontId="38" fillId="0" borderId="54" xfId="2" applyFont="1" applyBorder="1" applyAlignment="1">
      <alignment horizontal="center" vertical="center" wrapText="1"/>
    </xf>
    <xf numFmtId="0" fontId="38" fillId="0" borderId="55" xfId="2" applyFont="1" applyBorder="1" applyAlignment="1">
      <alignment horizontal="center" vertical="center" wrapText="1"/>
    </xf>
    <xf numFmtId="0" fontId="37" fillId="0" borderId="30" xfId="2" applyFont="1" applyBorder="1" applyAlignment="1">
      <alignment horizontal="center" vertical="top"/>
    </xf>
    <xf numFmtId="0" fontId="36" fillId="0" borderId="0" xfId="2" applyAlignment="1">
      <alignment horizontal="center" vertical="top"/>
    </xf>
    <xf numFmtId="0" fontId="37" fillId="0" borderId="27" xfId="2" applyFont="1" applyBorder="1" applyAlignment="1">
      <alignment horizontal="left" vertical="center" wrapText="1"/>
    </xf>
    <xf numFmtId="0" fontId="36" fillId="0" borderId="28" xfId="2" applyBorder="1" applyAlignment="1">
      <alignment horizontal="left" vertical="center" wrapText="1"/>
    </xf>
    <xf numFmtId="8" fontId="37" fillId="0" borderId="28" xfId="2" applyNumberFormat="1" applyFont="1" applyBorder="1" applyAlignment="1">
      <alignment vertical="center"/>
    </xf>
    <xf numFmtId="8" fontId="36" fillId="0" borderId="29" xfId="2" applyNumberFormat="1" applyBorder="1" applyAlignment="1">
      <alignment vertical="center"/>
    </xf>
    <xf numFmtId="0" fontId="37" fillId="0" borderId="53" xfId="2" applyFont="1" applyBorder="1" applyAlignment="1">
      <alignment vertical="top" wrapText="1"/>
    </xf>
    <xf numFmtId="0" fontId="37" fillId="0" borderId="54" xfId="2" applyFont="1" applyBorder="1" applyAlignment="1">
      <alignment vertical="top" wrapText="1"/>
    </xf>
    <xf numFmtId="0" fontId="37" fillId="0" borderId="55" xfId="2" applyFont="1" applyBorder="1" applyAlignment="1">
      <alignment vertical="top" wrapText="1"/>
    </xf>
    <xf numFmtId="0" fontId="36" fillId="0" borderId="30" xfId="2" applyBorder="1" applyAlignment="1">
      <alignment wrapText="1"/>
    </xf>
    <xf numFmtId="0" fontId="39" fillId="0" borderId="0" xfId="2" applyFont="1" applyAlignment="1">
      <alignment wrapText="1"/>
    </xf>
    <xf numFmtId="8" fontId="38" fillId="0" borderId="0" xfId="2" applyNumberFormat="1" applyFont="1" applyAlignment="1">
      <alignment horizontal="right" wrapText="1"/>
    </xf>
    <xf numFmtId="8" fontId="38" fillId="0" borderId="31" xfId="2" applyNumberFormat="1" applyFont="1" applyBorder="1" applyAlignment="1">
      <alignment horizontal="right" wrapText="1"/>
    </xf>
    <xf numFmtId="0" fontId="37" fillId="0" borderId="44" xfId="2" applyFont="1" applyBorder="1" applyAlignment="1">
      <alignment horizontal="left" vertical="center" wrapText="1"/>
    </xf>
    <xf numFmtId="0" fontId="37" fillId="0" borderId="45" xfId="2" applyFont="1" applyBorder="1" applyAlignment="1">
      <alignment horizontal="left" vertical="center" wrapText="1"/>
    </xf>
    <xf numFmtId="0" fontId="37" fillId="0" borderId="46" xfId="2" applyFont="1" applyBorder="1" applyAlignment="1">
      <alignment horizontal="left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0" fontId="37" fillId="0" borderId="29" xfId="2" applyFont="1" applyBorder="1" applyAlignment="1">
      <alignment horizontal="center" vertical="center" wrapText="1"/>
    </xf>
    <xf numFmtId="0" fontId="37" fillId="0" borderId="30" xfId="2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 wrapText="1"/>
    </xf>
    <xf numFmtId="0" fontId="37" fillId="0" borderId="31" xfId="2" applyFont="1" applyBorder="1" applyAlignment="1">
      <alignment horizontal="center" vertical="center" wrapText="1"/>
    </xf>
    <xf numFmtId="0" fontId="36" fillId="0" borderId="44" xfId="2" applyBorder="1" applyAlignment="1">
      <alignment horizontal="left" vertical="center" wrapText="1"/>
    </xf>
    <xf numFmtId="0" fontId="36" fillId="0" borderId="45" xfId="2" applyBorder="1" applyAlignment="1">
      <alignment horizontal="left" vertical="center" wrapText="1"/>
    </xf>
    <xf numFmtId="0" fontId="36" fillId="0" borderId="47" xfId="2" applyBorder="1" applyAlignment="1">
      <alignment horizontal="left" vertical="center" wrapText="1"/>
    </xf>
    <xf numFmtId="168" fontId="39" fillId="0" borderId="49" xfId="2" applyNumberFormat="1" applyFont="1" applyBorder="1" applyAlignment="1">
      <alignment horizontal="right" vertical="center"/>
    </xf>
    <xf numFmtId="168" fontId="39" fillId="0" borderId="46" xfId="2" applyNumberFormat="1" applyFont="1" applyBorder="1" applyAlignment="1">
      <alignment horizontal="right" vertical="center"/>
    </xf>
    <xf numFmtId="0" fontId="37" fillId="0" borderId="38" xfId="2" applyFont="1" applyBorder="1" applyAlignment="1">
      <alignment vertical="center" wrapText="1"/>
    </xf>
    <xf numFmtId="0" fontId="37" fillId="0" borderId="39" xfId="2" applyFont="1" applyBorder="1" applyAlignment="1">
      <alignment vertical="center" wrapText="1"/>
    </xf>
    <xf numFmtId="14" fontId="37" fillId="0" borderId="39" xfId="2" applyNumberFormat="1" applyFont="1" applyBorder="1" applyAlignment="1">
      <alignment horizontal="center" vertical="center" wrapText="1"/>
    </xf>
    <xf numFmtId="14" fontId="37" fillId="0" borderId="40" xfId="2" applyNumberFormat="1" applyFont="1" applyBorder="1" applyAlignment="1">
      <alignment horizontal="center" vertical="center" wrapText="1"/>
    </xf>
    <xf numFmtId="0" fontId="37" fillId="0" borderId="41" xfId="2" applyFont="1" applyBorder="1" applyAlignment="1">
      <alignment vertical="top" wrapText="1"/>
    </xf>
    <xf numFmtId="0" fontId="37" fillId="0" borderId="42" xfId="2" applyFont="1" applyBorder="1" applyAlignment="1">
      <alignment vertical="top" wrapText="1"/>
    </xf>
    <xf numFmtId="0" fontId="37" fillId="0" borderId="43" xfId="2" applyFont="1" applyBorder="1" applyAlignment="1">
      <alignment vertical="top" wrapText="1"/>
    </xf>
    <xf numFmtId="0" fontId="41" fillId="0" borderId="35" xfId="2" applyFont="1" applyBorder="1" applyAlignment="1">
      <alignment horizontal="left" vertical="center" wrapText="1"/>
    </xf>
    <xf numFmtId="0" fontId="41" fillId="0" borderId="36" xfId="2" applyFont="1" applyBorder="1" applyAlignment="1">
      <alignment horizontal="left" vertical="center" wrapText="1"/>
    </xf>
    <xf numFmtId="0" fontId="41" fillId="0" borderId="37" xfId="2" applyFont="1" applyBorder="1" applyAlignment="1">
      <alignment horizontal="left" vertical="center" wrapText="1"/>
    </xf>
    <xf numFmtId="0" fontId="37" fillId="0" borderId="31" xfId="2" applyFont="1" applyBorder="1" applyAlignment="1">
      <alignment horizontal="left" vertical="center" wrapText="1"/>
    </xf>
    <xf numFmtId="0" fontId="37" fillId="5" borderId="33" xfId="3" applyFont="1" applyFill="1" applyBorder="1" applyAlignment="1">
      <alignment vertical="center" wrapText="1"/>
    </xf>
    <xf numFmtId="0" fontId="37" fillId="5" borderId="34" xfId="3" applyFont="1" applyFill="1" applyBorder="1" applyAlignment="1">
      <alignment vertical="center" wrapText="1"/>
    </xf>
    <xf numFmtId="0" fontId="37" fillId="0" borderId="35" xfId="2" applyFont="1" applyBorder="1" applyAlignment="1">
      <alignment vertical="top" wrapText="1"/>
    </xf>
    <xf numFmtId="0" fontId="37" fillId="0" borderId="36" xfId="2" applyFont="1" applyBorder="1" applyAlignment="1">
      <alignment vertical="top" wrapText="1"/>
    </xf>
    <xf numFmtId="0" fontId="40" fillId="0" borderId="36" xfId="2" applyFont="1" applyBorder="1" applyAlignment="1">
      <alignment horizontal="center" vertical="center" wrapText="1"/>
    </xf>
    <xf numFmtId="0" fontId="40" fillId="0" borderId="37" xfId="2" applyFont="1" applyBorder="1" applyAlignment="1">
      <alignment horizontal="center" vertical="center" wrapText="1"/>
    </xf>
    <xf numFmtId="0" fontId="40" fillId="0" borderId="39" xfId="2" applyFont="1" applyBorder="1" applyAlignment="1">
      <alignment horizontal="center" vertical="center" wrapText="1"/>
    </xf>
    <xf numFmtId="0" fontId="40" fillId="0" borderId="40" xfId="2" applyFont="1" applyBorder="1" applyAlignment="1">
      <alignment horizontal="center" vertical="center" wrapText="1"/>
    </xf>
    <xf numFmtId="0" fontId="37" fillId="0" borderId="38" xfId="2" applyFont="1" applyBorder="1" applyAlignment="1">
      <alignment vertical="top" wrapText="1"/>
    </xf>
    <xf numFmtId="0" fontId="37" fillId="0" borderId="39" xfId="2" applyFont="1" applyBorder="1" applyAlignment="1">
      <alignment vertical="top" wrapText="1"/>
    </xf>
    <xf numFmtId="0" fontId="37" fillId="0" borderId="35" xfId="2" applyFont="1" applyBorder="1" applyAlignment="1">
      <alignment vertical="center" wrapText="1"/>
    </xf>
    <xf numFmtId="0" fontId="37" fillId="0" borderId="36" xfId="2" applyFont="1" applyBorder="1" applyAlignment="1">
      <alignment vertical="center" wrapText="1"/>
    </xf>
    <xf numFmtId="0" fontId="37" fillId="0" borderId="36" xfId="2" applyFont="1" applyBorder="1" applyAlignment="1">
      <alignment horizontal="center" vertical="center" wrapText="1"/>
    </xf>
    <xf numFmtId="0" fontId="37" fillId="0" borderId="37" xfId="2" applyFont="1" applyBorder="1" applyAlignment="1">
      <alignment horizontal="center" vertical="center" wrapText="1"/>
    </xf>
    <xf numFmtId="0" fontId="37" fillId="0" borderId="24" xfId="2" applyFont="1" applyBorder="1" applyAlignment="1">
      <alignment horizontal="justify" vertical="center" wrapText="1"/>
    </xf>
    <xf numFmtId="0" fontId="37" fillId="0" borderId="25" xfId="2" applyFont="1" applyBorder="1" applyAlignment="1">
      <alignment horizontal="justify" vertical="center" wrapText="1"/>
    </xf>
    <xf numFmtId="0" fontId="38" fillId="0" borderId="25" xfId="2" applyFont="1" applyBorder="1" applyAlignment="1">
      <alignment horizontal="center" vertical="center" wrapText="1"/>
    </xf>
    <xf numFmtId="0" fontId="37" fillId="5" borderId="27" xfId="3" applyFont="1" applyFill="1" applyBorder="1" applyAlignment="1">
      <alignment vertical="top" wrapText="1"/>
    </xf>
    <xf numFmtId="0" fontId="37" fillId="5" borderId="28" xfId="3" applyFont="1" applyFill="1" applyBorder="1" applyAlignment="1">
      <alignment vertical="top" wrapText="1"/>
    </xf>
    <xf numFmtId="0" fontId="37" fillId="5" borderId="29" xfId="3" applyFont="1" applyFill="1" applyBorder="1" applyAlignment="1">
      <alignment vertical="top" wrapText="1"/>
    </xf>
    <xf numFmtId="0" fontId="37" fillId="5" borderId="30" xfId="3" applyFont="1" applyFill="1" applyBorder="1" applyAlignment="1">
      <alignment horizontal="right" vertical="center" wrapText="1"/>
    </xf>
    <xf numFmtId="0" fontId="37" fillId="5" borderId="0" xfId="3" applyFont="1" applyFill="1" applyAlignment="1">
      <alignment horizontal="right" vertical="center" wrapText="1"/>
    </xf>
    <xf numFmtId="0" fontId="37" fillId="6" borderId="0" xfId="3" applyFont="1" applyFill="1" applyAlignment="1">
      <alignment horizontal="right" vertical="center" wrapText="1"/>
    </xf>
    <xf numFmtId="0" fontId="37" fillId="5" borderId="0" xfId="3" applyFont="1" applyFill="1" applyAlignment="1">
      <alignment vertical="center" wrapText="1"/>
    </xf>
    <xf numFmtId="0" fontId="37" fillId="5" borderId="31" xfId="3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</cellXfs>
  <cellStyles count="4">
    <cellStyle name="Hypertextový odkaz" xfId="1" builtinId="8"/>
    <cellStyle name="Normální" xfId="0" builtinId="0" customBuiltin="1"/>
    <cellStyle name="Normální 2" xfId="2" xr:uid="{00000000-0005-0000-0000-000002000000}"/>
    <cellStyle name="Normální 3" xfId="3" xr:uid="{00000000-0005-0000-0000-00000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361726</xdr:colOff>
      <xdr:row>3</xdr:row>
      <xdr:rowOff>89647</xdr:rowOff>
    </xdr:from>
    <xdr:to>
      <xdr:col>9</xdr:col>
      <xdr:colOff>1227866</xdr:colOff>
      <xdr:row>7</xdr:row>
      <xdr:rowOff>89647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226" y="795618"/>
          <a:ext cx="866140" cy="773205"/>
        </a:xfrm>
        <a:prstGeom prst="rect">
          <a:avLst/>
        </a:prstGeom>
      </xdr:spPr>
    </xdr:pic>
    <xdr:clientData/>
  </xdr:twoCellAnchor>
  <xdr:twoCellAnchor>
    <xdr:from>
      <xdr:col>9</xdr:col>
      <xdr:colOff>294491</xdr:colOff>
      <xdr:row>81</xdr:row>
      <xdr:rowOff>78441</xdr:rowOff>
    </xdr:from>
    <xdr:to>
      <xdr:col>9</xdr:col>
      <xdr:colOff>1160631</xdr:colOff>
      <xdr:row>85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991" y="12942794"/>
          <a:ext cx="866140" cy="773206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350520</xdr:colOff>
      <xdr:row>113</xdr:row>
      <xdr:rowOff>67235</xdr:rowOff>
    </xdr:from>
    <xdr:to>
      <xdr:col>9</xdr:col>
      <xdr:colOff>1216660</xdr:colOff>
      <xdr:row>117</xdr:row>
      <xdr:rowOff>67235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9020" y="19386176"/>
          <a:ext cx="866140" cy="773206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STAVBY\462019-Fehrer%20oprava%20st&#345;echy\B1-SOD%20inv\Zm&#283;nov&#233;%20listy\ZL05-kabel&#225;&#382;_sv&#283;tl&#237;k&#367;,sv&#283;tl&#237;ky\ZL05-kabel&#225;&#382;_sv&#283;tl&#237;ky,O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47"/>
  <sheetViews>
    <sheetView tabSelected="1" view="pageBreakPreview" zoomScale="115" zoomScaleNormal="70" zoomScaleSheetLayoutView="115" workbookViewId="0">
      <selection activeCell="B11" sqref="B11:K12"/>
    </sheetView>
  </sheetViews>
  <sheetFormatPr defaultColWidth="9.6640625" defaultRowHeight="14.5"/>
  <cols>
    <col min="1" max="1" width="9.6640625" style="168"/>
    <col min="2" max="2" width="15.6640625" style="168" customWidth="1"/>
    <col min="3" max="3" width="14.109375" style="168" customWidth="1"/>
    <col min="4" max="5" width="9.6640625" style="168"/>
    <col min="6" max="6" width="5.44140625" style="168" customWidth="1"/>
    <col min="7" max="7" width="6.33203125" style="168" customWidth="1"/>
    <col min="8" max="8" width="8.44140625" style="168" customWidth="1"/>
    <col min="9" max="9" width="18.77734375" style="168" customWidth="1"/>
    <col min="10" max="10" width="9.6640625" style="168"/>
    <col min="11" max="11" width="14.33203125" style="168" customWidth="1"/>
    <col min="12" max="16384" width="9.6640625" style="168"/>
  </cols>
  <sheetData>
    <row r="1" spans="2:13" ht="15.75" customHeight="1" thickBot="1">
      <c r="B1" s="274" t="s">
        <v>230</v>
      </c>
      <c r="C1" s="275"/>
      <c r="D1" s="275"/>
      <c r="E1" s="275"/>
      <c r="F1" s="275"/>
      <c r="G1" s="275"/>
      <c r="H1" s="276" t="s">
        <v>231</v>
      </c>
      <c r="I1" s="276"/>
      <c r="J1" s="166" t="s">
        <v>252</v>
      </c>
      <c r="K1" s="167"/>
    </row>
    <row r="2" spans="2:13" ht="2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pans="2:13" ht="13.5" customHeight="1">
      <c r="B3" s="280" t="s">
        <v>232</v>
      </c>
      <c r="C3" s="281"/>
      <c r="D3" s="169" t="s">
        <v>84</v>
      </c>
      <c r="E3" s="282"/>
      <c r="F3" s="282"/>
      <c r="G3" s="170"/>
      <c r="H3" s="171"/>
      <c r="I3" s="283" t="s">
        <v>233</v>
      </c>
      <c r="J3" s="283"/>
      <c r="K3" s="284"/>
    </row>
    <row r="4" spans="2:13" ht="15.75" customHeight="1" thickBot="1">
      <c r="B4" s="172"/>
      <c r="C4" s="173"/>
      <c r="D4" s="173"/>
      <c r="E4" s="173"/>
      <c r="F4" s="173"/>
      <c r="G4" s="173"/>
      <c r="H4" s="173"/>
      <c r="I4" s="260" t="s">
        <v>234</v>
      </c>
      <c r="J4" s="260"/>
      <c r="K4" s="261"/>
    </row>
    <row r="5" spans="2:13" ht="19.899999999999999" customHeight="1">
      <c r="B5" s="262"/>
      <c r="C5" s="263"/>
      <c r="D5" s="264" t="s">
        <v>235</v>
      </c>
      <c r="E5" s="264"/>
      <c r="F5" s="264"/>
      <c r="G5" s="264"/>
      <c r="H5" s="264"/>
      <c r="I5" s="264"/>
      <c r="J5" s="264"/>
      <c r="K5" s="265"/>
    </row>
    <row r="6" spans="2:13" ht="24" customHeight="1" thickBot="1">
      <c r="B6" s="268" t="s">
        <v>236</v>
      </c>
      <c r="C6" s="269"/>
      <c r="D6" s="266"/>
      <c r="E6" s="266"/>
      <c r="F6" s="266"/>
      <c r="G6" s="266"/>
      <c r="H6" s="266"/>
      <c r="I6" s="266"/>
      <c r="J6" s="266"/>
      <c r="K6" s="267"/>
    </row>
    <row r="7" spans="2:13" ht="16.899999999999999" customHeight="1">
      <c r="B7" s="270" t="s">
        <v>237</v>
      </c>
      <c r="C7" s="271"/>
      <c r="D7" s="272" t="s">
        <v>253</v>
      </c>
      <c r="E7" s="272"/>
      <c r="F7" s="272"/>
      <c r="G7" s="272"/>
      <c r="H7" s="272"/>
      <c r="I7" s="272"/>
      <c r="J7" s="272"/>
      <c r="K7" s="273"/>
    </row>
    <row r="8" spans="2:13" ht="16.899999999999999" customHeight="1" thickBot="1">
      <c r="B8" s="249" t="s">
        <v>238</v>
      </c>
      <c r="C8" s="250"/>
      <c r="D8" s="251">
        <v>45205</v>
      </c>
      <c r="E8" s="251"/>
      <c r="F8" s="251"/>
      <c r="G8" s="251"/>
      <c r="H8" s="251"/>
      <c r="I8" s="251"/>
      <c r="J8" s="251"/>
      <c r="K8" s="252"/>
    </row>
    <row r="9" spans="2:13" ht="6.75" customHeight="1" thickBot="1">
      <c r="B9" s="253"/>
      <c r="C9" s="254"/>
      <c r="D9" s="254"/>
      <c r="E9" s="254"/>
      <c r="F9" s="254"/>
      <c r="G9" s="254"/>
      <c r="H9" s="254"/>
      <c r="I9" s="254"/>
      <c r="J9" s="254"/>
      <c r="K9" s="255"/>
    </row>
    <row r="10" spans="2:13" ht="20.5" customHeight="1">
      <c r="B10" s="256" t="s">
        <v>254</v>
      </c>
      <c r="C10" s="257"/>
      <c r="D10" s="257"/>
      <c r="E10" s="257"/>
      <c r="F10" s="257"/>
      <c r="G10" s="257"/>
      <c r="H10" s="257"/>
      <c r="I10" s="257"/>
      <c r="J10" s="257"/>
      <c r="K10" s="258"/>
    </row>
    <row r="11" spans="2:13" ht="63.65" customHeight="1">
      <c r="B11" s="210" t="s">
        <v>255</v>
      </c>
      <c r="C11" s="211"/>
      <c r="D11" s="211"/>
      <c r="E11" s="211"/>
      <c r="F11" s="211"/>
      <c r="G11" s="211"/>
      <c r="H11" s="211"/>
      <c r="I11" s="211"/>
      <c r="J11" s="211"/>
      <c r="K11" s="259"/>
    </row>
    <row r="12" spans="2:13" ht="212.5" customHeight="1">
      <c r="B12" s="210"/>
      <c r="C12" s="211"/>
      <c r="D12" s="211"/>
      <c r="E12" s="211"/>
      <c r="F12" s="211"/>
      <c r="G12" s="211"/>
      <c r="H12" s="211"/>
      <c r="I12" s="211"/>
      <c r="J12" s="211"/>
      <c r="K12" s="259"/>
      <c r="M12" s="174"/>
    </row>
    <row r="13" spans="2:13" ht="16.149999999999999" customHeight="1">
      <c r="B13" s="235" t="s">
        <v>239</v>
      </c>
      <c r="C13" s="236"/>
      <c r="D13" s="236"/>
      <c r="E13" s="236"/>
      <c r="F13" s="236"/>
      <c r="G13" s="236"/>
      <c r="H13" s="236"/>
      <c r="I13" s="236"/>
      <c r="J13" s="236"/>
      <c r="K13" s="237"/>
    </row>
    <row r="14" spans="2:13" ht="9.65" customHeight="1">
      <c r="B14" s="238" t="s">
        <v>240</v>
      </c>
      <c r="C14" s="239"/>
      <c r="D14" s="239"/>
      <c r="E14" s="239"/>
      <c r="F14" s="239"/>
      <c r="G14" s="239"/>
      <c r="H14" s="239"/>
      <c r="I14" s="239"/>
      <c r="J14" s="239"/>
      <c r="K14" s="240"/>
    </row>
    <row r="15" spans="2:13" ht="9.65" customHeight="1">
      <c r="B15" s="241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2:13" ht="20.5" customHeight="1">
      <c r="B16" s="244" t="s">
        <v>241</v>
      </c>
      <c r="C16" s="245"/>
      <c r="D16" s="245"/>
      <c r="E16" s="245"/>
      <c r="F16" s="246"/>
      <c r="G16" s="176" t="s">
        <v>174</v>
      </c>
      <c r="H16" s="177">
        <v>1</v>
      </c>
      <c r="I16" s="178">
        <f>'Rekapitulace stavby'!AG97</f>
        <v>92711.45</v>
      </c>
      <c r="J16" s="247">
        <f>H16*I16</f>
        <v>92711.45</v>
      </c>
      <c r="K16" s="248"/>
    </row>
    <row r="17" spans="2:15" ht="18" customHeight="1">
      <c r="B17" s="244" t="s">
        <v>242</v>
      </c>
      <c r="C17" s="245"/>
      <c r="D17" s="245"/>
      <c r="E17" s="245"/>
      <c r="F17" s="246"/>
      <c r="G17" s="176" t="s">
        <v>174</v>
      </c>
      <c r="H17" s="177">
        <v>1</v>
      </c>
      <c r="I17" s="178">
        <f>'Rekapitulace stavby'!AG96</f>
        <v>-40057</v>
      </c>
      <c r="J17" s="247">
        <f>H17*I17</f>
        <v>-40057</v>
      </c>
      <c r="K17" s="248"/>
    </row>
    <row r="18" spans="2:15" ht="16.149999999999999" customHeight="1">
      <c r="B18" s="224" t="s">
        <v>243</v>
      </c>
      <c r="C18" s="225"/>
      <c r="D18" s="225"/>
      <c r="E18" s="225"/>
      <c r="F18" s="225"/>
      <c r="G18" s="175"/>
      <c r="H18" s="175"/>
      <c r="I18" s="175"/>
      <c r="J18" s="226">
        <f>J16+J17</f>
        <v>52654.45</v>
      </c>
      <c r="K18" s="227"/>
    </row>
    <row r="19" spans="2:15" ht="5.5" customHeight="1" thickBot="1">
      <c r="B19" s="179"/>
      <c r="C19" s="180"/>
      <c r="D19" s="180"/>
      <c r="E19" s="180"/>
      <c r="F19" s="180"/>
      <c r="G19" s="180"/>
      <c r="H19" s="180"/>
      <c r="I19" s="181"/>
      <c r="J19" s="181"/>
      <c r="K19" s="182"/>
    </row>
    <row r="20" spans="2:15" ht="5.5" customHeight="1">
      <c r="B20" s="228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2:15">
      <c r="B21" s="231" t="s">
        <v>244</v>
      </c>
      <c r="C21" s="232"/>
      <c r="D21" s="232"/>
      <c r="E21" s="232"/>
      <c r="F21" s="232"/>
      <c r="G21" s="233">
        <f>J18</f>
        <v>52654.45</v>
      </c>
      <c r="H21" s="233"/>
      <c r="I21" s="233"/>
      <c r="J21" s="233"/>
      <c r="K21" s="234"/>
    </row>
    <row r="22" spans="2:15" ht="7.5" customHeight="1">
      <c r="B22" s="210"/>
      <c r="C22" s="211"/>
      <c r="D22" s="211"/>
      <c r="E22" s="211"/>
      <c r="F22" s="211"/>
      <c r="G22" s="214"/>
      <c r="H22" s="215"/>
      <c r="I22" s="215"/>
      <c r="J22" s="215"/>
      <c r="K22" s="216"/>
    </row>
    <row r="23" spans="2:15" ht="7.5" customHeight="1">
      <c r="B23" s="210"/>
      <c r="C23" s="211"/>
      <c r="D23" s="211"/>
      <c r="E23" s="211"/>
      <c r="F23" s="211"/>
      <c r="G23" s="215"/>
      <c r="H23" s="215"/>
      <c r="I23" s="215"/>
      <c r="J23" s="215"/>
      <c r="K23" s="216"/>
    </row>
    <row r="24" spans="2:15" ht="7.5" customHeight="1" thickBot="1">
      <c r="B24" s="212"/>
      <c r="C24" s="213"/>
      <c r="D24" s="213"/>
      <c r="E24" s="213"/>
      <c r="F24" s="213"/>
      <c r="G24" s="217"/>
      <c r="H24" s="217"/>
      <c r="I24" s="217"/>
      <c r="J24" s="217"/>
      <c r="K24" s="218"/>
    </row>
    <row r="25" spans="2:15" ht="15" customHeight="1">
      <c r="B25" s="219" t="s">
        <v>245</v>
      </c>
      <c r="C25" s="220"/>
      <c r="D25" s="220"/>
      <c r="E25" s="220"/>
      <c r="F25" s="221"/>
      <c r="G25" s="219" t="s">
        <v>246</v>
      </c>
      <c r="H25" s="220"/>
      <c r="I25" s="220"/>
      <c r="J25" s="220"/>
      <c r="K25" s="221"/>
      <c r="O25" s="183"/>
    </row>
    <row r="26" spans="2:15" ht="12.75" customHeight="1">
      <c r="B26" s="184"/>
      <c r="C26" s="185"/>
      <c r="D26" s="185"/>
      <c r="E26" s="185"/>
      <c r="F26" s="186"/>
      <c r="G26" s="187"/>
      <c r="H26" s="188"/>
      <c r="I26" s="188"/>
      <c r="J26" s="188"/>
      <c r="K26" s="189"/>
    </row>
    <row r="27" spans="2:15">
      <c r="B27" s="184"/>
      <c r="C27" s="190"/>
      <c r="D27" s="190"/>
      <c r="E27" s="190"/>
      <c r="F27" s="190"/>
      <c r="G27" s="184"/>
      <c r="H27" s="190"/>
      <c r="I27" s="190"/>
      <c r="J27" s="190"/>
      <c r="K27" s="191"/>
    </row>
    <row r="28" spans="2:15">
      <c r="B28" s="184"/>
      <c r="C28" s="190"/>
      <c r="D28" s="190"/>
      <c r="E28" s="190"/>
      <c r="F28" s="190"/>
      <c r="G28" s="184"/>
      <c r="H28" s="190"/>
      <c r="I28" s="190"/>
      <c r="J28" s="190"/>
      <c r="K28" s="191"/>
    </row>
    <row r="29" spans="2:15" ht="15" thickBot="1">
      <c r="B29" s="206" t="s">
        <v>247</v>
      </c>
      <c r="C29" s="207"/>
      <c r="D29" s="207"/>
      <c r="E29" s="207"/>
      <c r="F29" s="207"/>
      <c r="G29" s="192"/>
      <c r="H29" s="193"/>
      <c r="I29" s="193" t="s">
        <v>247</v>
      </c>
      <c r="J29" s="193"/>
      <c r="K29" s="194"/>
    </row>
    <row r="30" spans="2:15" ht="5.25" customHeight="1" thickBot="1">
      <c r="B30" s="222"/>
      <c r="C30" s="223"/>
      <c r="D30" s="223"/>
      <c r="E30" s="223"/>
      <c r="F30" s="223"/>
      <c r="G30" s="192"/>
      <c r="H30" s="193"/>
      <c r="I30" s="193"/>
      <c r="J30" s="193"/>
      <c r="K30" s="194"/>
    </row>
    <row r="31" spans="2:15" ht="15" customHeight="1">
      <c r="B31" s="203" t="s">
        <v>53</v>
      </c>
      <c r="C31" s="204"/>
      <c r="D31" s="204"/>
      <c r="E31" s="204"/>
      <c r="F31" s="205"/>
      <c r="G31" s="195"/>
      <c r="H31" s="196"/>
      <c r="I31" s="197" t="s">
        <v>248</v>
      </c>
      <c r="J31" s="196"/>
      <c r="K31" s="198"/>
    </row>
    <row r="32" spans="2:15">
      <c r="B32" s="195"/>
      <c r="C32" s="196"/>
      <c r="D32" s="196"/>
      <c r="E32" s="196"/>
      <c r="F32" s="198"/>
      <c r="G32" s="195"/>
      <c r="H32" s="196"/>
      <c r="I32" s="196"/>
      <c r="J32" s="196"/>
      <c r="K32" s="198"/>
    </row>
    <row r="33" spans="2:11">
      <c r="B33" s="195"/>
      <c r="C33" s="196"/>
      <c r="D33" s="196"/>
      <c r="E33" s="196"/>
      <c r="F33" s="198"/>
      <c r="G33" s="195"/>
      <c r="H33" s="196"/>
      <c r="I33" s="196"/>
      <c r="J33" s="196"/>
      <c r="K33" s="198"/>
    </row>
    <row r="34" spans="2:11">
      <c r="B34" s="195"/>
      <c r="C34" s="196"/>
      <c r="D34" s="196"/>
      <c r="E34" s="196"/>
      <c r="F34" s="198"/>
      <c r="G34" s="195"/>
      <c r="H34" s="196"/>
      <c r="I34" s="196"/>
      <c r="J34" s="196"/>
      <c r="K34" s="198"/>
    </row>
    <row r="35" spans="2:11" ht="15" thickBot="1">
      <c r="B35" s="206" t="s">
        <v>247</v>
      </c>
      <c r="C35" s="207"/>
      <c r="D35" s="207"/>
      <c r="E35" s="207"/>
      <c r="F35" s="207"/>
      <c r="G35" s="179"/>
      <c r="H35" s="181"/>
      <c r="I35" s="181" t="s">
        <v>247</v>
      </c>
      <c r="J35" s="181"/>
      <c r="K35" s="182"/>
    </row>
    <row r="36" spans="2:11" ht="15" customHeight="1">
      <c r="B36" s="190" t="s">
        <v>249</v>
      </c>
      <c r="C36" s="208" t="s">
        <v>250</v>
      </c>
      <c r="D36" s="208"/>
      <c r="E36" s="208"/>
      <c r="F36" s="208"/>
      <c r="G36" s="208"/>
      <c r="H36" s="208"/>
      <c r="I36" s="208"/>
      <c r="J36" s="208"/>
      <c r="K36" s="199"/>
    </row>
    <row r="37" spans="2:11" ht="15.5">
      <c r="B37" s="190"/>
      <c r="C37" s="208" t="s">
        <v>251</v>
      </c>
      <c r="D37" s="208"/>
      <c r="E37" s="208"/>
      <c r="F37" s="208"/>
      <c r="G37" s="208"/>
      <c r="H37" s="208"/>
      <c r="I37" s="208"/>
      <c r="J37" s="208"/>
      <c r="K37" s="199"/>
    </row>
    <row r="38" spans="2:11" ht="15.5">
      <c r="B38" s="190"/>
      <c r="K38" s="199"/>
    </row>
    <row r="39" spans="2:11" ht="15.5">
      <c r="B39" s="190"/>
      <c r="C39" s="208"/>
      <c r="D39" s="208"/>
      <c r="E39" s="208"/>
      <c r="F39" s="208"/>
      <c r="G39" s="208"/>
      <c r="H39" s="208"/>
      <c r="I39" s="208"/>
      <c r="J39" s="208"/>
      <c r="K39" s="199"/>
    </row>
    <row r="41" spans="2:11" ht="37.5" customHeight="1">
      <c r="B41" s="209"/>
      <c r="C41" s="209"/>
      <c r="D41" s="209"/>
      <c r="E41" s="209"/>
      <c r="F41" s="209"/>
      <c r="G41" s="209"/>
      <c r="H41" s="209"/>
      <c r="I41" s="209"/>
      <c r="J41" s="209"/>
      <c r="K41" s="209"/>
    </row>
    <row r="42" spans="2:11" ht="15" customHeight="1"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spans="2:11" ht="15" customHeight="1"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7" spans="2:11" ht="65.25" customHeight="1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mergeCells count="44">
    <mergeCell ref="B1:G1"/>
    <mergeCell ref="H1:I1"/>
    <mergeCell ref="B2:E2"/>
    <mergeCell ref="F2:K2"/>
    <mergeCell ref="B3:C3"/>
    <mergeCell ref="E3:F3"/>
    <mergeCell ref="I3:K3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3:K13"/>
    <mergeCell ref="B14:K15"/>
    <mergeCell ref="B16:F16"/>
    <mergeCell ref="J16:K16"/>
    <mergeCell ref="B17:F17"/>
    <mergeCell ref="J17:K17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47:K47"/>
    <mergeCell ref="B31:F31"/>
    <mergeCell ref="B35:F35"/>
    <mergeCell ref="C36:J36"/>
    <mergeCell ref="C37:J37"/>
    <mergeCell ref="C39:J39"/>
    <mergeCell ref="B41:K41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M102"/>
  <sheetViews>
    <sheetView showGridLines="0" view="pageBreakPreview" topLeftCell="A32" zoomScale="60" zoomScaleNormal="100" workbookViewId="0">
      <selection activeCell="I18" sqref="I1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285" t="s">
        <v>5</v>
      </c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95" t="s">
        <v>13</v>
      </c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R5" s="18"/>
      <c r="BS5" s="15" t="s">
        <v>6</v>
      </c>
    </row>
    <row r="6" spans="1:74" ht="37" customHeight="1">
      <c r="B6" s="18"/>
      <c r="D6" s="23" t="s">
        <v>14</v>
      </c>
      <c r="K6" s="296" t="s">
        <v>15</v>
      </c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01">
        <v>45205</v>
      </c>
      <c r="AR8" s="18"/>
      <c r="BS8" s="15" t="s">
        <v>6</v>
      </c>
    </row>
    <row r="9" spans="1:74" ht="14.5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23</v>
      </c>
      <c r="AR10" s="18"/>
      <c r="BS10" s="15" t="s">
        <v>6</v>
      </c>
    </row>
    <row r="11" spans="1:74" ht="18.399999999999999" customHeight="1">
      <c r="B11" s="18"/>
      <c r="E11" s="22" t="s">
        <v>24</v>
      </c>
      <c r="AK11" s="24" t="s">
        <v>25</v>
      </c>
      <c r="AN11" s="22" t="s">
        <v>26</v>
      </c>
      <c r="AR11" s="18"/>
      <c r="BS11" s="15" t="s">
        <v>6</v>
      </c>
    </row>
    <row r="12" spans="1:74" ht="7" customHeight="1">
      <c r="B12" s="18"/>
      <c r="AR12" s="18"/>
      <c r="BS12" s="15" t="s">
        <v>6</v>
      </c>
    </row>
    <row r="13" spans="1:74" ht="12" customHeight="1">
      <c r="B13" s="18"/>
      <c r="D13" s="24" t="s">
        <v>27</v>
      </c>
      <c r="AK13" s="24" t="s">
        <v>22</v>
      </c>
      <c r="AN13" s="22" t="s">
        <v>28</v>
      </c>
      <c r="AR13" s="18"/>
      <c r="BS13" s="15" t="s">
        <v>6</v>
      </c>
    </row>
    <row r="14" spans="1:74" ht="12.5">
      <c r="B14" s="18"/>
      <c r="E14" s="22" t="s">
        <v>29</v>
      </c>
      <c r="AK14" s="24" t="s">
        <v>25</v>
      </c>
      <c r="AN14" s="22" t="s">
        <v>30</v>
      </c>
      <c r="AR14" s="18"/>
      <c r="BS14" s="15" t="s">
        <v>6</v>
      </c>
    </row>
    <row r="15" spans="1:74" ht="7" customHeight="1">
      <c r="B15" s="18"/>
      <c r="AR15" s="18"/>
      <c r="BS15" s="15" t="s">
        <v>3</v>
      </c>
    </row>
    <row r="16" spans="1:74" ht="12" customHeight="1">
      <c r="B16" s="18"/>
      <c r="D16" s="24" t="s">
        <v>31</v>
      </c>
      <c r="AK16" s="24" t="s">
        <v>22</v>
      </c>
      <c r="AN16" s="22" t="s">
        <v>32</v>
      </c>
      <c r="AR16" s="18"/>
      <c r="BS16" s="15" t="s">
        <v>3</v>
      </c>
    </row>
    <row r="17" spans="2:71" ht="18.399999999999999" customHeight="1">
      <c r="B17" s="18"/>
      <c r="E17" s="22" t="s">
        <v>33</v>
      </c>
      <c r="AK17" s="24" t="s">
        <v>25</v>
      </c>
      <c r="AN17" s="22" t="s">
        <v>1</v>
      </c>
      <c r="AR17" s="18"/>
      <c r="BS17" s="15" t="s">
        <v>34</v>
      </c>
    </row>
    <row r="18" spans="2:71" ht="7" customHeight="1">
      <c r="B18" s="18"/>
      <c r="AR18" s="18"/>
      <c r="BS18" s="15" t="s">
        <v>6</v>
      </c>
    </row>
    <row r="19" spans="2:71" ht="12" customHeight="1">
      <c r="B19" s="18"/>
      <c r="D19" s="24" t="s">
        <v>35</v>
      </c>
      <c r="AK19" s="24" t="s">
        <v>22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36</v>
      </c>
      <c r="AK20" s="24" t="s">
        <v>25</v>
      </c>
      <c r="AN20" s="22" t="s">
        <v>1</v>
      </c>
      <c r="AR20" s="18"/>
      <c r="BS20" s="15" t="s">
        <v>34</v>
      </c>
    </row>
    <row r="21" spans="2:71" ht="7" customHeight="1">
      <c r="B21" s="18"/>
      <c r="AR21" s="18"/>
    </row>
    <row r="22" spans="2:71" ht="12" customHeight="1">
      <c r="B22" s="18"/>
      <c r="D22" s="24" t="s">
        <v>37</v>
      </c>
      <c r="AR22" s="18"/>
    </row>
    <row r="23" spans="2:71" ht="16.5" customHeight="1">
      <c r="B23" s="18"/>
      <c r="E23" s="297" t="s">
        <v>1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18"/>
    </row>
    <row r="24" spans="2:71" ht="7" customHeight="1">
      <c r="B24" s="18"/>
      <c r="AR24" s="18"/>
    </row>
    <row r="25" spans="2:71" ht="7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ht="14.5" customHeight="1">
      <c r="B26" s="18"/>
      <c r="D26" s="27" t="s">
        <v>38</v>
      </c>
      <c r="AK26" s="298">
        <f>ROUND(AG94,2)</f>
        <v>52654.45</v>
      </c>
      <c r="AL26" s="286"/>
      <c r="AM26" s="286"/>
      <c r="AN26" s="286"/>
      <c r="AO26" s="286"/>
      <c r="AR26" s="18"/>
    </row>
    <row r="27" spans="2:71" ht="14.5" customHeight="1">
      <c r="B27" s="18"/>
      <c r="D27" s="27" t="s">
        <v>39</v>
      </c>
      <c r="AK27" s="298">
        <f>ROUND(AG99, 2)</f>
        <v>0</v>
      </c>
      <c r="AL27" s="298"/>
      <c r="AM27" s="298"/>
      <c r="AN27" s="298"/>
      <c r="AO27" s="298"/>
      <c r="AR27" s="18"/>
    </row>
    <row r="28" spans="2:71" s="1" customFormat="1" ht="7" customHeight="1">
      <c r="B28" s="29"/>
      <c r="AR28" s="29"/>
    </row>
    <row r="29" spans="2:71" s="1" customFormat="1" ht="25.9" customHeight="1">
      <c r="B29" s="29"/>
      <c r="D29" s="30" t="s">
        <v>40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99">
        <f>ROUND(AK26 + AK27, 2)</f>
        <v>52654.45</v>
      </c>
      <c r="AL29" s="300"/>
      <c r="AM29" s="300"/>
      <c r="AN29" s="300"/>
      <c r="AO29" s="300"/>
      <c r="AR29" s="29"/>
    </row>
    <row r="30" spans="2:71" s="1" customFormat="1" ht="7" customHeight="1">
      <c r="B30" s="29"/>
      <c r="AR30" s="29"/>
    </row>
    <row r="31" spans="2:71" s="1" customFormat="1" ht="12.5">
      <c r="B31" s="29"/>
      <c r="L31" s="301" t="s">
        <v>41</v>
      </c>
      <c r="M31" s="301"/>
      <c r="N31" s="301"/>
      <c r="O31" s="301"/>
      <c r="P31" s="301"/>
      <c r="W31" s="301" t="s">
        <v>42</v>
      </c>
      <c r="X31" s="301"/>
      <c r="Y31" s="301"/>
      <c r="Z31" s="301"/>
      <c r="AA31" s="301"/>
      <c r="AB31" s="301"/>
      <c r="AC31" s="301"/>
      <c r="AD31" s="301"/>
      <c r="AE31" s="301"/>
      <c r="AK31" s="301" t="s">
        <v>43</v>
      </c>
      <c r="AL31" s="301"/>
      <c r="AM31" s="301"/>
      <c r="AN31" s="301"/>
      <c r="AO31" s="301"/>
      <c r="AR31" s="29"/>
    </row>
    <row r="32" spans="2:71" s="2" customFormat="1" ht="14.5" customHeight="1">
      <c r="B32" s="33"/>
      <c r="D32" s="24" t="s">
        <v>44</v>
      </c>
      <c r="F32" s="24" t="s">
        <v>45</v>
      </c>
      <c r="L32" s="289">
        <v>0.21</v>
      </c>
      <c r="M32" s="288"/>
      <c r="N32" s="288"/>
      <c r="O32" s="288"/>
      <c r="P32" s="288"/>
      <c r="W32" s="287">
        <f>ROUND(AZ94 + SUM(CD99), 2)</f>
        <v>52654.45</v>
      </c>
      <c r="X32" s="288"/>
      <c r="Y32" s="288"/>
      <c r="Z32" s="288"/>
      <c r="AA32" s="288"/>
      <c r="AB32" s="288"/>
      <c r="AC32" s="288"/>
      <c r="AD32" s="288"/>
      <c r="AE32" s="288"/>
      <c r="AK32" s="287">
        <f>ROUND(AV94 + SUM(BY99), 2)</f>
        <v>11057.43</v>
      </c>
      <c r="AL32" s="288"/>
      <c r="AM32" s="288"/>
      <c r="AN32" s="288"/>
      <c r="AO32" s="288"/>
      <c r="AR32" s="33"/>
    </row>
    <row r="33" spans="2:44" s="2" customFormat="1" ht="14.5" customHeight="1">
      <c r="B33" s="33"/>
      <c r="F33" s="24" t="s">
        <v>46</v>
      </c>
      <c r="L33" s="289">
        <v>0.15</v>
      </c>
      <c r="M33" s="288"/>
      <c r="N33" s="288"/>
      <c r="O33" s="288"/>
      <c r="P33" s="288"/>
      <c r="W33" s="287">
        <f>ROUND(BA94 + SUM(CE99),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f>ROUND(AW94 + SUM(BZ99), 2)</f>
        <v>0</v>
      </c>
      <c r="AL33" s="288"/>
      <c r="AM33" s="288"/>
      <c r="AN33" s="288"/>
      <c r="AO33" s="288"/>
      <c r="AR33" s="33"/>
    </row>
    <row r="34" spans="2:44" s="2" customFormat="1" ht="14.5" hidden="1" customHeight="1">
      <c r="B34" s="33"/>
      <c r="F34" s="24" t="s">
        <v>47</v>
      </c>
      <c r="L34" s="289">
        <v>0.21</v>
      </c>
      <c r="M34" s="288"/>
      <c r="N34" s="288"/>
      <c r="O34" s="288"/>
      <c r="P34" s="288"/>
      <c r="W34" s="287">
        <f>ROUND(BB94 + SUM(CF99), 2)</f>
        <v>0</v>
      </c>
      <c r="X34" s="288"/>
      <c r="Y34" s="288"/>
      <c r="Z34" s="288"/>
      <c r="AA34" s="288"/>
      <c r="AB34" s="288"/>
      <c r="AC34" s="288"/>
      <c r="AD34" s="288"/>
      <c r="AE34" s="288"/>
      <c r="AK34" s="287">
        <v>0</v>
      </c>
      <c r="AL34" s="288"/>
      <c r="AM34" s="288"/>
      <c r="AN34" s="288"/>
      <c r="AO34" s="288"/>
      <c r="AR34" s="33"/>
    </row>
    <row r="35" spans="2:44" s="2" customFormat="1" ht="14.5" hidden="1" customHeight="1">
      <c r="B35" s="33"/>
      <c r="F35" s="24" t="s">
        <v>48</v>
      </c>
      <c r="L35" s="289">
        <v>0.15</v>
      </c>
      <c r="M35" s="288"/>
      <c r="N35" s="288"/>
      <c r="O35" s="288"/>
      <c r="P35" s="288"/>
      <c r="W35" s="287">
        <f>ROUND(BC94 + SUM(CG99), 2)</f>
        <v>0</v>
      </c>
      <c r="X35" s="288"/>
      <c r="Y35" s="288"/>
      <c r="Z35" s="288"/>
      <c r="AA35" s="288"/>
      <c r="AB35" s="288"/>
      <c r="AC35" s="288"/>
      <c r="AD35" s="288"/>
      <c r="AE35" s="288"/>
      <c r="AK35" s="287">
        <v>0</v>
      </c>
      <c r="AL35" s="288"/>
      <c r="AM35" s="288"/>
      <c r="AN35" s="288"/>
      <c r="AO35" s="288"/>
      <c r="AR35" s="33"/>
    </row>
    <row r="36" spans="2:44" s="2" customFormat="1" ht="14.5" hidden="1" customHeight="1">
      <c r="B36" s="33"/>
      <c r="F36" s="24" t="s">
        <v>49</v>
      </c>
      <c r="L36" s="289">
        <v>0</v>
      </c>
      <c r="M36" s="288"/>
      <c r="N36" s="288"/>
      <c r="O36" s="288"/>
      <c r="P36" s="288"/>
      <c r="W36" s="287">
        <f>ROUND(BD94 + SUM(CH99), 2)</f>
        <v>0</v>
      </c>
      <c r="X36" s="288"/>
      <c r="Y36" s="288"/>
      <c r="Z36" s="288"/>
      <c r="AA36" s="288"/>
      <c r="AB36" s="288"/>
      <c r="AC36" s="288"/>
      <c r="AD36" s="288"/>
      <c r="AE36" s="288"/>
      <c r="AK36" s="287">
        <v>0</v>
      </c>
      <c r="AL36" s="288"/>
      <c r="AM36" s="288"/>
      <c r="AN36" s="288"/>
      <c r="AO36" s="288"/>
      <c r="AR36" s="33"/>
    </row>
    <row r="37" spans="2:44" s="1" customFormat="1" ht="7" customHeight="1">
      <c r="B37" s="29"/>
      <c r="AR37" s="29"/>
    </row>
    <row r="38" spans="2:44" s="1" customFormat="1" ht="25.9" customHeight="1">
      <c r="B38" s="29"/>
      <c r="C38" s="34"/>
      <c r="D38" s="35" t="s">
        <v>50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 t="s">
        <v>51</v>
      </c>
      <c r="U38" s="36"/>
      <c r="V38" s="36"/>
      <c r="W38" s="36"/>
      <c r="X38" s="293" t="s">
        <v>52</v>
      </c>
      <c r="Y38" s="291"/>
      <c r="Z38" s="291"/>
      <c r="AA38" s="291"/>
      <c r="AB38" s="291"/>
      <c r="AC38" s="36"/>
      <c r="AD38" s="36"/>
      <c r="AE38" s="36"/>
      <c r="AF38" s="36"/>
      <c r="AG38" s="36"/>
      <c r="AH38" s="36"/>
      <c r="AI38" s="36"/>
      <c r="AJ38" s="36"/>
      <c r="AK38" s="290">
        <f>SUM(AK29:AK36)</f>
        <v>63711.88</v>
      </c>
      <c r="AL38" s="291"/>
      <c r="AM38" s="291"/>
      <c r="AN38" s="291"/>
      <c r="AO38" s="292"/>
      <c r="AP38" s="34"/>
      <c r="AQ38" s="34"/>
      <c r="AR38" s="29"/>
    </row>
    <row r="39" spans="2:44" s="1" customFormat="1" ht="7" customHeight="1">
      <c r="B39" s="29"/>
      <c r="AR39" s="29"/>
    </row>
    <row r="40" spans="2:44" s="1" customFormat="1" ht="14.5" customHeight="1">
      <c r="B40" s="29"/>
      <c r="AR40" s="29"/>
    </row>
    <row r="41" spans="2:44" ht="14.5" customHeight="1">
      <c r="B41" s="18"/>
      <c r="AR41" s="18"/>
    </row>
    <row r="42" spans="2:44" ht="14.5" customHeight="1">
      <c r="B42" s="18"/>
      <c r="AR42" s="18"/>
    </row>
    <row r="43" spans="2:44" ht="14.5" customHeight="1">
      <c r="B43" s="18"/>
      <c r="AR43" s="18"/>
    </row>
    <row r="44" spans="2:44" ht="14.5" customHeight="1">
      <c r="B44" s="18"/>
      <c r="AR44" s="18"/>
    </row>
    <row r="45" spans="2:44" ht="14.5" customHeight="1">
      <c r="B45" s="18"/>
      <c r="AR45" s="18"/>
    </row>
    <row r="46" spans="2:44" ht="14.5" customHeight="1">
      <c r="B46" s="18"/>
      <c r="AR46" s="18"/>
    </row>
    <row r="47" spans="2:44" ht="14.5" customHeight="1">
      <c r="B47" s="18"/>
      <c r="AR47" s="18"/>
    </row>
    <row r="48" spans="2:44" ht="14.5" customHeight="1">
      <c r="B48" s="18"/>
      <c r="AR48" s="18"/>
    </row>
    <row r="49" spans="2:44" s="1" customFormat="1" ht="14.5" customHeight="1">
      <c r="B49" s="29"/>
      <c r="D49" s="38" t="s">
        <v>53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54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5">
      <c r="B60" s="29"/>
      <c r="D60" s="40" t="s">
        <v>55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56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55</v>
      </c>
      <c r="AI60" s="31"/>
      <c r="AJ60" s="31"/>
      <c r="AK60" s="31"/>
      <c r="AL60" s="31"/>
      <c r="AM60" s="40" t="s">
        <v>56</v>
      </c>
      <c r="AN60" s="31"/>
      <c r="AO60" s="31"/>
      <c r="AR60" s="29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">
      <c r="B64" s="29"/>
      <c r="D64" s="38" t="s">
        <v>57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58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5">
      <c r="B75" s="29"/>
      <c r="D75" s="40" t="s">
        <v>55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56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55</v>
      </c>
      <c r="AI75" s="31"/>
      <c r="AJ75" s="31"/>
      <c r="AK75" s="31"/>
      <c r="AL75" s="31"/>
      <c r="AM75" s="40" t="s">
        <v>56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7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5" customHeight="1">
      <c r="B82" s="29"/>
      <c r="C82" s="19" t="s">
        <v>59</v>
      </c>
      <c r="AR82" s="29"/>
    </row>
    <row r="83" spans="1:91" s="1" customFormat="1" ht="7" customHeight="1">
      <c r="B83" s="29"/>
      <c r="AR83" s="29"/>
    </row>
    <row r="84" spans="1:91" s="3" customFormat="1" ht="12" customHeight="1">
      <c r="B84" s="45"/>
      <c r="C84" s="24" t="s">
        <v>12</v>
      </c>
      <c r="L84" s="3" t="str">
        <f>K5</f>
        <v>06</v>
      </c>
      <c r="AR84" s="45"/>
    </row>
    <row r="85" spans="1:91" s="4" customFormat="1" ht="37" customHeight="1">
      <c r="B85" s="46"/>
      <c r="C85" s="47" t="s">
        <v>14</v>
      </c>
      <c r="L85" s="317" t="str">
        <f>K6</f>
        <v>Integrované městské centrum TILIA -Zm.L. -dod.č.6</v>
      </c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318"/>
      <c r="AR85" s="46"/>
    </row>
    <row r="86" spans="1:91" s="1" customFormat="1" ht="7" customHeight="1">
      <c r="B86" s="29"/>
      <c r="AR86" s="29"/>
    </row>
    <row r="87" spans="1:91" s="1" customFormat="1" ht="12" customHeight="1">
      <c r="B87" s="29"/>
      <c r="C87" s="24" t="s">
        <v>18</v>
      </c>
      <c r="L87" s="48" t="str">
        <f>IF(K8="","",K8)</f>
        <v>Rychnov u Jablonce nad Nisou</v>
      </c>
      <c r="AI87" s="24" t="s">
        <v>20</v>
      </c>
      <c r="AM87" s="319">
        <f>IF(AN8= "","",AN8)</f>
        <v>45205</v>
      </c>
      <c r="AN87" s="319"/>
      <c r="AR87" s="29"/>
    </row>
    <row r="88" spans="1:91" s="1" customFormat="1" ht="7" customHeight="1">
      <c r="B88" s="29"/>
      <c r="AR88" s="29"/>
    </row>
    <row r="89" spans="1:91" s="1" customFormat="1" ht="15.25" customHeight="1">
      <c r="B89" s="29"/>
      <c r="C89" s="24" t="s">
        <v>21</v>
      </c>
      <c r="L89" s="3" t="str">
        <f>IF(E11= "","",E11)</f>
        <v>Město Rychnov u Jablonce nad Nisou</v>
      </c>
      <c r="AI89" s="24" t="s">
        <v>31</v>
      </c>
      <c r="AM89" s="320" t="str">
        <f>IF(E17="","",E17)</f>
        <v>DESIGM 4</v>
      </c>
      <c r="AN89" s="321"/>
      <c r="AO89" s="321"/>
      <c r="AP89" s="321"/>
      <c r="AR89" s="29"/>
      <c r="AS89" s="322" t="s">
        <v>60</v>
      </c>
      <c r="AT89" s="323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25.75" customHeight="1">
      <c r="B90" s="29"/>
      <c r="C90" s="24" t="s">
        <v>27</v>
      </c>
      <c r="L90" s="3" t="str">
        <f>IF(E14="","",E14)</f>
        <v>CL-EVANS s.r.o., Bulharská 1557, Česká Lípa</v>
      </c>
      <c r="AI90" s="24" t="s">
        <v>35</v>
      </c>
      <c r="AM90" s="320" t="str">
        <f>IF(E20="","",E20)</f>
        <v>Radek Ulbricht, CL-EVANS s.r.o.</v>
      </c>
      <c r="AN90" s="321"/>
      <c r="AO90" s="321"/>
      <c r="AP90" s="321"/>
      <c r="AR90" s="29"/>
      <c r="AS90" s="324"/>
      <c r="AT90" s="325"/>
      <c r="BD90" s="52"/>
    </row>
    <row r="91" spans="1:91" s="1" customFormat="1" ht="10.9" customHeight="1">
      <c r="B91" s="29"/>
      <c r="AR91" s="29"/>
      <c r="AS91" s="324"/>
      <c r="AT91" s="325"/>
      <c r="BD91" s="52"/>
    </row>
    <row r="92" spans="1:91" s="1" customFormat="1" ht="29.25" customHeight="1">
      <c r="B92" s="29"/>
      <c r="C92" s="314" t="s">
        <v>61</v>
      </c>
      <c r="D92" s="312"/>
      <c r="E92" s="312"/>
      <c r="F92" s="312"/>
      <c r="G92" s="312"/>
      <c r="H92" s="53"/>
      <c r="I92" s="311" t="s">
        <v>62</v>
      </c>
      <c r="J92" s="312"/>
      <c r="K92" s="312"/>
      <c r="L92" s="312"/>
      <c r="M92" s="312"/>
      <c r="N92" s="312"/>
      <c r="O92" s="312"/>
      <c r="P92" s="312"/>
      <c r="Q92" s="312"/>
      <c r="R92" s="312"/>
      <c r="S92" s="312"/>
      <c r="T92" s="312"/>
      <c r="U92" s="312"/>
      <c r="V92" s="312"/>
      <c r="W92" s="312"/>
      <c r="X92" s="312"/>
      <c r="Y92" s="312"/>
      <c r="Z92" s="312"/>
      <c r="AA92" s="312"/>
      <c r="AB92" s="312"/>
      <c r="AC92" s="312"/>
      <c r="AD92" s="312"/>
      <c r="AE92" s="312"/>
      <c r="AF92" s="312"/>
      <c r="AG92" s="315" t="s">
        <v>63</v>
      </c>
      <c r="AH92" s="312"/>
      <c r="AI92" s="312"/>
      <c r="AJ92" s="312"/>
      <c r="AK92" s="312"/>
      <c r="AL92" s="312"/>
      <c r="AM92" s="312"/>
      <c r="AN92" s="311" t="s">
        <v>64</v>
      </c>
      <c r="AO92" s="312"/>
      <c r="AP92" s="313"/>
      <c r="AQ92" s="54" t="s">
        <v>65</v>
      </c>
      <c r="AR92" s="29"/>
      <c r="AS92" s="55" t="s">
        <v>66</v>
      </c>
      <c r="AT92" s="56" t="s">
        <v>67</v>
      </c>
      <c r="AU92" s="56" t="s">
        <v>68</v>
      </c>
      <c r="AV92" s="56" t="s">
        <v>69</v>
      </c>
      <c r="AW92" s="56" t="s">
        <v>70</v>
      </c>
      <c r="AX92" s="56" t="s">
        <v>71</v>
      </c>
      <c r="AY92" s="56" t="s">
        <v>72</v>
      </c>
      <c r="AZ92" s="56" t="s">
        <v>73</v>
      </c>
      <c r="BA92" s="56" t="s">
        <v>74</v>
      </c>
      <c r="BB92" s="56" t="s">
        <v>75</v>
      </c>
      <c r="BC92" s="56" t="s">
        <v>76</v>
      </c>
      <c r="BD92" s="57" t="s">
        <v>77</v>
      </c>
    </row>
    <row r="93" spans="1:91" s="1" customFormat="1" ht="10.9" customHeight="1">
      <c r="B93" s="29"/>
      <c r="AR93" s="29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5" customHeight="1">
      <c r="B94" s="59"/>
      <c r="C94" s="60" t="s">
        <v>78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316">
        <f>ROUND(AG95,2)</f>
        <v>52654.45</v>
      </c>
      <c r="AH94" s="316"/>
      <c r="AI94" s="316"/>
      <c r="AJ94" s="316"/>
      <c r="AK94" s="316"/>
      <c r="AL94" s="316"/>
      <c r="AM94" s="316"/>
      <c r="AN94" s="306">
        <f>SUM(AG94,AT94)</f>
        <v>63711.88</v>
      </c>
      <c r="AO94" s="306"/>
      <c r="AP94" s="306"/>
      <c r="AQ94" s="63" t="s">
        <v>1</v>
      </c>
      <c r="AR94" s="59"/>
      <c r="AS94" s="64">
        <f>ROUND(AS95,2)</f>
        <v>0</v>
      </c>
      <c r="AT94" s="65">
        <f>ROUND(SUM(AV94:AW94),2)</f>
        <v>11057.43</v>
      </c>
      <c r="AU94" s="66">
        <f>ROUND(AU95,5)</f>
        <v>0</v>
      </c>
      <c r="AV94" s="65">
        <f>ROUND(AZ94*L32,2)</f>
        <v>11057.43</v>
      </c>
      <c r="AW94" s="65">
        <f>ROUND(BA94*L33,2)</f>
        <v>0</v>
      </c>
      <c r="AX94" s="65">
        <f>ROUND(BB94*L32,2)</f>
        <v>0</v>
      </c>
      <c r="AY94" s="65">
        <f>ROUND(BC94*L33,2)</f>
        <v>0</v>
      </c>
      <c r="AZ94" s="65">
        <f>ROUND(AZ95,2)</f>
        <v>52654.45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79</v>
      </c>
      <c r="BT94" s="68" t="s">
        <v>80</v>
      </c>
      <c r="BU94" s="69" t="s">
        <v>81</v>
      </c>
      <c r="BV94" s="68" t="s">
        <v>82</v>
      </c>
      <c r="BW94" s="68" t="s">
        <v>4</v>
      </c>
      <c r="BX94" s="68" t="s">
        <v>83</v>
      </c>
      <c r="CL94" s="68" t="s">
        <v>1</v>
      </c>
    </row>
    <row r="95" spans="1:91" s="6" customFormat="1" ht="16.5" customHeight="1">
      <c r="B95" s="70"/>
      <c r="C95" s="71"/>
      <c r="D95" s="309" t="s">
        <v>84</v>
      </c>
      <c r="E95" s="309"/>
      <c r="F95" s="309"/>
      <c r="G95" s="309"/>
      <c r="H95" s="309"/>
      <c r="I95" s="72"/>
      <c r="J95" s="309" t="s">
        <v>85</v>
      </c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307">
        <f>ROUND(SUM(AG96:AG97),2)</f>
        <v>52654.45</v>
      </c>
      <c r="AH95" s="308"/>
      <c r="AI95" s="308"/>
      <c r="AJ95" s="308"/>
      <c r="AK95" s="308"/>
      <c r="AL95" s="308"/>
      <c r="AM95" s="308"/>
      <c r="AN95" s="310">
        <f>SUM(AG95,AT95)</f>
        <v>63711.88</v>
      </c>
      <c r="AO95" s="308"/>
      <c r="AP95" s="308"/>
      <c r="AQ95" s="73" t="s">
        <v>86</v>
      </c>
      <c r="AR95" s="70"/>
      <c r="AS95" s="74">
        <f>ROUND(SUM(AS96:AS97),2)</f>
        <v>0</v>
      </c>
      <c r="AT95" s="75">
        <f>ROUND(SUM(AV95:AW95),2)</f>
        <v>11057.43</v>
      </c>
      <c r="AU95" s="76">
        <f>ROUND(SUM(AU96:AU97),5)</f>
        <v>0</v>
      </c>
      <c r="AV95" s="75">
        <f>ROUND(AZ95*L32,2)</f>
        <v>11057.43</v>
      </c>
      <c r="AW95" s="75">
        <f>ROUND(BA95*L33,2)</f>
        <v>0</v>
      </c>
      <c r="AX95" s="75">
        <f>ROUND(BB95*L32,2)</f>
        <v>0</v>
      </c>
      <c r="AY95" s="75">
        <f>ROUND(BC95*L33,2)</f>
        <v>0</v>
      </c>
      <c r="AZ95" s="75">
        <f>ROUND(SUM(AZ96:AZ97),2)</f>
        <v>52654.45</v>
      </c>
      <c r="BA95" s="75">
        <f>ROUND(SUM(BA96:BA97),2)</f>
        <v>0</v>
      </c>
      <c r="BB95" s="75">
        <f>ROUND(SUM(BB96:BB97),2)</f>
        <v>0</v>
      </c>
      <c r="BC95" s="75">
        <f>ROUND(SUM(BC96:BC97),2)</f>
        <v>0</v>
      </c>
      <c r="BD95" s="77">
        <f>ROUND(SUM(BD96:BD97),2)</f>
        <v>0</v>
      </c>
      <c r="BS95" s="78" t="s">
        <v>79</v>
      </c>
      <c r="BT95" s="78" t="s">
        <v>87</v>
      </c>
      <c r="BU95" s="78" t="s">
        <v>81</v>
      </c>
      <c r="BV95" s="78" t="s">
        <v>82</v>
      </c>
      <c r="BW95" s="78" t="s">
        <v>88</v>
      </c>
      <c r="BX95" s="78" t="s">
        <v>4</v>
      </c>
      <c r="CL95" s="78" t="s">
        <v>1</v>
      </c>
      <c r="CM95" s="78" t="s">
        <v>89</v>
      </c>
    </row>
    <row r="96" spans="1:91" s="3" customFormat="1" ht="16.5" customHeight="1">
      <c r="A96" s="79" t="s">
        <v>90</v>
      </c>
      <c r="B96" s="45"/>
      <c r="C96" s="9"/>
      <c r="D96" s="9"/>
      <c r="E96" s="302" t="s">
        <v>91</v>
      </c>
      <c r="F96" s="302"/>
      <c r="G96" s="302"/>
      <c r="H96" s="302"/>
      <c r="I96" s="302"/>
      <c r="J96" s="9"/>
      <c r="K96" s="302" t="s">
        <v>85</v>
      </c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5">
        <f>'MNP - ZL32 - VZT'!J34</f>
        <v>-40057</v>
      </c>
      <c r="AH96" s="305"/>
      <c r="AI96" s="305"/>
      <c r="AJ96" s="305"/>
      <c r="AK96" s="305"/>
      <c r="AL96" s="305"/>
      <c r="AM96" s="305"/>
      <c r="AN96" s="303">
        <f>SUM(AG96,AT96)</f>
        <v>-48468.97</v>
      </c>
      <c r="AO96" s="304"/>
      <c r="AP96" s="304"/>
      <c r="AQ96" s="80" t="s">
        <v>92</v>
      </c>
      <c r="AR96" s="45"/>
      <c r="AS96" s="81">
        <v>0</v>
      </c>
      <c r="AT96" s="82">
        <f>ROUND(SUM(AV96:AW96),2)</f>
        <v>-8411.9699999999993</v>
      </c>
      <c r="AU96" s="83">
        <f>'MNP - ZL32 - VZT'!P126</f>
        <v>0</v>
      </c>
      <c r="AV96" s="82">
        <f>'MNP - ZL32 - VZT'!J37</f>
        <v>-8411.9699999999993</v>
      </c>
      <c r="AW96" s="82">
        <f>'MNP - ZL32 - VZT'!J38</f>
        <v>0</v>
      </c>
      <c r="AX96" s="82">
        <f>'MNP - ZL32 - VZT'!J39</f>
        <v>0</v>
      </c>
      <c r="AY96" s="82">
        <f>'MNP - ZL32 - VZT'!J40</f>
        <v>0</v>
      </c>
      <c r="AZ96" s="82">
        <f>'MNP - ZL32 - VZT'!F37</f>
        <v>-40057</v>
      </c>
      <c r="BA96" s="82">
        <f>'MNP - ZL32 - VZT'!F38</f>
        <v>0</v>
      </c>
      <c r="BB96" s="82">
        <f>'MNP - ZL32 - VZT'!F39</f>
        <v>0</v>
      </c>
      <c r="BC96" s="82">
        <f>'MNP - ZL32 - VZT'!F40</f>
        <v>0</v>
      </c>
      <c r="BD96" s="84">
        <f>'MNP - ZL32 - VZT'!F41</f>
        <v>0</v>
      </c>
      <c r="BT96" s="22" t="s">
        <v>89</v>
      </c>
      <c r="BV96" s="22" t="s">
        <v>82</v>
      </c>
      <c r="BW96" s="22" t="s">
        <v>93</v>
      </c>
      <c r="BX96" s="22" t="s">
        <v>88</v>
      </c>
      <c r="CL96" s="22" t="s">
        <v>1</v>
      </c>
    </row>
    <row r="97" spans="1:90" s="3" customFormat="1" ht="16.5" customHeight="1">
      <c r="A97" s="79" t="s">
        <v>90</v>
      </c>
      <c r="B97" s="45"/>
      <c r="C97" s="9"/>
      <c r="D97" s="9"/>
      <c r="E97" s="302" t="s">
        <v>94</v>
      </c>
      <c r="F97" s="302"/>
      <c r="G97" s="302"/>
      <c r="H97" s="302"/>
      <c r="I97" s="302"/>
      <c r="J97" s="9"/>
      <c r="K97" s="302" t="s">
        <v>85</v>
      </c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5">
        <f>'VCP - ZL32 - VZT'!J34</f>
        <v>92711.45</v>
      </c>
      <c r="AH97" s="305"/>
      <c r="AI97" s="305"/>
      <c r="AJ97" s="305"/>
      <c r="AK97" s="305"/>
      <c r="AL97" s="305"/>
      <c r="AM97" s="305"/>
      <c r="AN97" s="303">
        <f>SUM(AG97,AT97)</f>
        <v>112180.85</v>
      </c>
      <c r="AO97" s="304"/>
      <c r="AP97" s="304"/>
      <c r="AQ97" s="80" t="s">
        <v>92</v>
      </c>
      <c r="AR97" s="45"/>
      <c r="AS97" s="85">
        <v>0</v>
      </c>
      <c r="AT97" s="86">
        <f>ROUND(SUM(AV97:AW97),2)</f>
        <v>19469.400000000001</v>
      </c>
      <c r="AU97" s="87">
        <f>'VCP - ZL32 - VZT'!P129</f>
        <v>0</v>
      </c>
      <c r="AV97" s="86">
        <f>'VCP - ZL32 - VZT'!J37</f>
        <v>19469.400000000001</v>
      </c>
      <c r="AW97" s="86">
        <f>'VCP - ZL32 - VZT'!J38</f>
        <v>0</v>
      </c>
      <c r="AX97" s="86">
        <f>'VCP - ZL32 - VZT'!J39</f>
        <v>0</v>
      </c>
      <c r="AY97" s="86">
        <f>'VCP - ZL32 - VZT'!J40</f>
        <v>0</v>
      </c>
      <c r="AZ97" s="86">
        <f>'VCP - ZL32 - VZT'!F37</f>
        <v>92711.45</v>
      </c>
      <c r="BA97" s="86">
        <f>'VCP - ZL32 - VZT'!F38</f>
        <v>0</v>
      </c>
      <c r="BB97" s="86">
        <f>'VCP - ZL32 - VZT'!F39</f>
        <v>0</v>
      </c>
      <c r="BC97" s="86">
        <f>'VCP - ZL32 - VZT'!F40</f>
        <v>0</v>
      </c>
      <c r="BD97" s="88">
        <f>'VCP - ZL32 - VZT'!F41</f>
        <v>0</v>
      </c>
      <c r="BT97" s="22" t="s">
        <v>89</v>
      </c>
      <c r="BV97" s="22" t="s">
        <v>82</v>
      </c>
      <c r="BW97" s="22" t="s">
        <v>95</v>
      </c>
      <c r="BX97" s="22" t="s">
        <v>88</v>
      </c>
      <c r="CL97" s="22" t="s">
        <v>1</v>
      </c>
    </row>
    <row r="98" spans="1:90">
      <c r="B98" s="18"/>
      <c r="AR98" s="18"/>
    </row>
    <row r="99" spans="1:90" s="1" customFormat="1" ht="30" customHeight="1">
      <c r="B99" s="29"/>
      <c r="C99" s="60" t="s">
        <v>96</v>
      </c>
      <c r="AG99" s="306">
        <v>0</v>
      </c>
      <c r="AH99" s="306"/>
      <c r="AI99" s="306"/>
      <c r="AJ99" s="306"/>
      <c r="AK99" s="306"/>
      <c r="AL99" s="306"/>
      <c r="AM99" s="306"/>
      <c r="AN99" s="306">
        <v>0</v>
      </c>
      <c r="AO99" s="306"/>
      <c r="AP99" s="306"/>
      <c r="AQ99" s="89"/>
      <c r="AR99" s="29"/>
      <c r="AS99" s="55" t="s">
        <v>97</v>
      </c>
      <c r="AT99" s="56" t="s">
        <v>98</v>
      </c>
      <c r="AU99" s="56" t="s">
        <v>44</v>
      </c>
      <c r="AV99" s="57" t="s">
        <v>67</v>
      </c>
    </row>
    <row r="100" spans="1:90" s="1" customFormat="1" ht="10.9" customHeight="1">
      <c r="B100" s="29"/>
      <c r="AR100" s="29"/>
    </row>
    <row r="101" spans="1:90" s="1" customFormat="1" ht="30" customHeight="1">
      <c r="B101" s="29"/>
      <c r="C101" s="90" t="s">
        <v>99</v>
      </c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294">
        <f>ROUND(AG94 + AG99, 2)</f>
        <v>52654.45</v>
      </c>
      <c r="AH101" s="294"/>
      <c r="AI101" s="294"/>
      <c r="AJ101" s="294"/>
      <c r="AK101" s="294"/>
      <c r="AL101" s="294"/>
      <c r="AM101" s="294"/>
      <c r="AN101" s="294">
        <f>ROUND(AN94 + AN99, 2)</f>
        <v>63711.88</v>
      </c>
      <c r="AO101" s="294"/>
      <c r="AP101" s="294"/>
      <c r="AQ101" s="91"/>
      <c r="AR101" s="29"/>
    </row>
    <row r="102" spans="1:90" s="1" customFormat="1" ht="7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29"/>
    </row>
  </sheetData>
  <mergeCells count="54">
    <mergeCell ref="L85:AJ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AG95:AM95"/>
    <mergeCell ref="D95:H95"/>
    <mergeCell ref="AN95:AP95"/>
    <mergeCell ref="J95:AF95"/>
    <mergeCell ref="AN96:AP96"/>
    <mergeCell ref="AG96:AM96"/>
    <mergeCell ref="K96:AF96"/>
    <mergeCell ref="E96:I96"/>
    <mergeCell ref="E97:I97"/>
    <mergeCell ref="K97:AF97"/>
    <mergeCell ref="AN97:AP97"/>
    <mergeCell ref="AG97:AM97"/>
    <mergeCell ref="AN99:AP99"/>
    <mergeCell ref="AG99:AM99"/>
    <mergeCell ref="AG101:AM101"/>
    <mergeCell ref="AN101:AP101"/>
    <mergeCell ref="K5:AJ5"/>
    <mergeCell ref="K6:AJ6"/>
    <mergeCell ref="E23:AN23"/>
    <mergeCell ref="AK26:AO26"/>
    <mergeCell ref="AK27:AO27"/>
    <mergeCell ref="AK29:AO29"/>
    <mergeCell ref="W31:AE31"/>
    <mergeCell ref="AK31:AO31"/>
    <mergeCell ref="L31:P31"/>
    <mergeCell ref="W32:AE32"/>
    <mergeCell ref="AK32:AO32"/>
    <mergeCell ref="L32:P32"/>
    <mergeCell ref="AK33:AO33"/>
    <mergeCell ref="L33:P33"/>
    <mergeCell ref="AR2:BE2"/>
    <mergeCell ref="AK36:AO36"/>
    <mergeCell ref="W36:AE36"/>
    <mergeCell ref="L36:P36"/>
    <mergeCell ref="AK38:AO38"/>
    <mergeCell ref="X38:AB38"/>
    <mergeCell ref="W33:AE33"/>
    <mergeCell ref="L34:P34"/>
    <mergeCell ref="W34:AE34"/>
    <mergeCell ref="AK34:AO34"/>
    <mergeCell ref="AK35:AO35"/>
    <mergeCell ref="L35:P35"/>
    <mergeCell ref="W35:AE35"/>
  </mergeCells>
  <hyperlinks>
    <hyperlink ref="A96" location="'MNP - ZL32 - VZT'!C2" display="/" xr:uid="{00000000-0004-0000-0100-000000000000}"/>
    <hyperlink ref="A97" location="'VCP - ZL32 - VZT'!C2" display="/" xr:uid="{00000000-0004-0000-0100-000001000000}"/>
  </hyperlinks>
  <printOptions horizontalCentered="1"/>
  <pageMargins left="0.43307086614173229" right="0.27559055118110237" top="0.78740157480314965" bottom="0.19685039370078741" header="0.19685039370078741" footer="0.11811023622047245"/>
  <pageSetup paperSize="9"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7"/>
  <sheetViews>
    <sheetView showGridLines="0" view="pageBreakPreview" topLeftCell="A107" zoomScale="85" zoomScaleNormal="100" zoomScaleSheetLayoutView="85" workbookViewId="0">
      <selection activeCell="I18" sqref="I18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1" width="14.10937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5" t="s">
        <v>5</v>
      </c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5" t="s">
        <v>93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5" customHeight="1">
      <c r="B4" s="18"/>
      <c r="D4" s="19" t="s">
        <v>100</v>
      </c>
      <c r="L4" s="18"/>
      <c r="M4" s="93" t="s">
        <v>10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326" t="str">
        <f>'Rekapitulace stavby'!K6</f>
        <v>Integrované městské centrum TILIA -Zm.L. -dod.č.6</v>
      </c>
      <c r="F7" s="328"/>
      <c r="G7" s="328"/>
      <c r="H7" s="328"/>
      <c r="L7" s="18"/>
    </row>
    <row r="8" spans="2:46" ht="12" customHeight="1">
      <c r="B8" s="18"/>
      <c r="D8" s="24" t="s">
        <v>101</v>
      </c>
      <c r="L8" s="18"/>
    </row>
    <row r="9" spans="2:46" s="1" customFormat="1" ht="16.5" customHeight="1">
      <c r="B9" s="29"/>
      <c r="E9" s="326" t="s">
        <v>102</v>
      </c>
      <c r="F9" s="327"/>
      <c r="G9" s="327"/>
      <c r="H9" s="327"/>
      <c r="L9" s="29"/>
    </row>
    <row r="10" spans="2:46" s="1" customFormat="1" ht="12" customHeight="1">
      <c r="B10" s="29"/>
      <c r="D10" s="24" t="s">
        <v>103</v>
      </c>
      <c r="L10" s="29"/>
    </row>
    <row r="11" spans="2:46" s="1" customFormat="1" ht="16.5" customHeight="1">
      <c r="B11" s="29"/>
      <c r="E11" s="317" t="s">
        <v>104</v>
      </c>
      <c r="F11" s="327"/>
      <c r="G11" s="327"/>
      <c r="H11" s="327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16</v>
      </c>
      <c r="F13" s="22" t="s">
        <v>1</v>
      </c>
      <c r="I13" s="24" t="s">
        <v>17</v>
      </c>
      <c r="J13" s="22" t="s">
        <v>1</v>
      </c>
      <c r="L13" s="29"/>
    </row>
    <row r="14" spans="2:46" s="1" customFormat="1" ht="12" customHeight="1">
      <c r="B14" s="29"/>
      <c r="D14" s="24" t="s">
        <v>18</v>
      </c>
      <c r="F14" s="22" t="s">
        <v>19</v>
      </c>
      <c r="I14" s="24" t="s">
        <v>20</v>
      </c>
      <c r="J14" s="49">
        <f>'Rekapitulace stavby'!AN8</f>
        <v>45205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21</v>
      </c>
      <c r="I16" s="24" t="s">
        <v>22</v>
      </c>
      <c r="J16" s="22" t="s">
        <v>23</v>
      </c>
      <c r="L16" s="29"/>
    </row>
    <row r="17" spans="2:12" s="1" customFormat="1" ht="18" customHeight="1">
      <c r="B17" s="29"/>
      <c r="E17" s="22" t="s">
        <v>24</v>
      </c>
      <c r="I17" s="24" t="s">
        <v>25</v>
      </c>
      <c r="J17" s="22" t="s">
        <v>26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22</v>
      </c>
      <c r="J19" s="22" t="s">
        <v>28</v>
      </c>
      <c r="L19" s="29"/>
    </row>
    <row r="20" spans="2:12" s="1" customFormat="1" ht="18" customHeight="1">
      <c r="B20" s="29"/>
      <c r="E20" s="22" t="s">
        <v>29</v>
      </c>
      <c r="I20" s="24" t="s">
        <v>25</v>
      </c>
      <c r="J20" s="22" t="s">
        <v>30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31</v>
      </c>
      <c r="I22" s="24" t="s">
        <v>22</v>
      </c>
      <c r="J22" s="22" t="s">
        <v>32</v>
      </c>
      <c r="L22" s="29"/>
    </row>
    <row r="23" spans="2:12" s="1" customFormat="1" ht="18" customHeight="1">
      <c r="B23" s="29"/>
      <c r="E23" s="22" t="s">
        <v>33</v>
      </c>
      <c r="I23" s="24" t="s">
        <v>25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35</v>
      </c>
      <c r="I25" s="24" t="s">
        <v>22</v>
      </c>
      <c r="J25" s="22" t="s">
        <v>1</v>
      </c>
      <c r="L25" s="29"/>
    </row>
    <row r="26" spans="2:12" s="1" customFormat="1" ht="18" customHeight="1">
      <c r="B26" s="29"/>
      <c r="E26" s="22" t="s">
        <v>36</v>
      </c>
      <c r="I26" s="24" t="s">
        <v>25</v>
      </c>
      <c r="J26" s="22" t="s">
        <v>1</v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94"/>
      <c r="E29" s="297" t="s">
        <v>1</v>
      </c>
      <c r="F29" s="297"/>
      <c r="G29" s="297"/>
      <c r="H29" s="297"/>
      <c r="L29" s="94"/>
    </row>
    <row r="30" spans="2:12" s="1" customFormat="1" ht="7" customHeight="1">
      <c r="B30" s="29"/>
      <c r="L30" s="29"/>
    </row>
    <row r="31" spans="2:12" s="1" customFormat="1" ht="7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5" customHeight="1">
      <c r="B32" s="29"/>
      <c r="D32" s="22" t="s">
        <v>105</v>
      </c>
      <c r="J32" s="28">
        <f>J98</f>
        <v>-40057</v>
      </c>
      <c r="L32" s="29"/>
    </row>
    <row r="33" spans="2:12" s="1" customFormat="1" ht="14.5" customHeight="1">
      <c r="B33" s="29"/>
      <c r="D33" s="27" t="s">
        <v>106</v>
      </c>
      <c r="J33" s="28">
        <f>J103</f>
        <v>0</v>
      </c>
      <c r="L33" s="29"/>
    </row>
    <row r="34" spans="2:12" s="1" customFormat="1" ht="25.4" customHeight="1">
      <c r="B34" s="29"/>
      <c r="D34" s="95" t="s">
        <v>40</v>
      </c>
      <c r="J34" s="62">
        <f>ROUND(J32 + J33, 2)</f>
        <v>-40057</v>
      </c>
      <c r="L34" s="29"/>
    </row>
    <row r="35" spans="2:12" s="1" customFormat="1" ht="7" customHeight="1">
      <c r="B35" s="29"/>
      <c r="D35" s="50"/>
      <c r="E35" s="50"/>
      <c r="F35" s="50"/>
      <c r="G35" s="50"/>
      <c r="H35" s="50"/>
      <c r="I35" s="50"/>
      <c r="J35" s="50"/>
      <c r="K35" s="50"/>
      <c r="L35" s="29"/>
    </row>
    <row r="36" spans="2:12" s="1" customFormat="1" ht="14.5" customHeight="1">
      <c r="B36" s="29"/>
      <c r="F36" s="32" t="s">
        <v>42</v>
      </c>
      <c r="I36" s="32" t="s">
        <v>41</v>
      </c>
      <c r="J36" s="32" t="s">
        <v>43</v>
      </c>
      <c r="L36" s="29"/>
    </row>
    <row r="37" spans="2:12" s="1" customFormat="1" ht="14.5" customHeight="1">
      <c r="B37" s="29"/>
      <c r="D37" s="96" t="s">
        <v>44</v>
      </c>
      <c r="E37" s="24" t="s">
        <v>45</v>
      </c>
      <c r="F37" s="82">
        <f>ROUND((SUM(BE103:BE104) + SUM(BE126:BE136)),  2)</f>
        <v>-40057</v>
      </c>
      <c r="I37" s="97">
        <v>0.21</v>
      </c>
      <c r="J37" s="82">
        <f>ROUND(((SUM(BE103:BE104) + SUM(BE126:BE136))*I37),  2)</f>
        <v>-8411.9699999999993</v>
      </c>
      <c r="L37" s="29"/>
    </row>
    <row r="38" spans="2:12" s="1" customFormat="1" ht="14.5" customHeight="1">
      <c r="B38" s="29"/>
      <c r="E38" s="24" t="s">
        <v>46</v>
      </c>
      <c r="F38" s="82">
        <f>ROUND((SUM(BF103:BF104) + SUM(BF126:BF136)),  2)</f>
        <v>0</v>
      </c>
      <c r="I38" s="97">
        <v>0.15</v>
      </c>
      <c r="J38" s="82">
        <f>ROUND(((SUM(BF103:BF104) + SUM(BF126:BF136))*I38),  2)</f>
        <v>0</v>
      </c>
      <c r="L38" s="29"/>
    </row>
    <row r="39" spans="2:12" s="1" customFormat="1" ht="14.5" hidden="1" customHeight="1">
      <c r="B39" s="29"/>
      <c r="E39" s="24" t="s">
        <v>47</v>
      </c>
      <c r="F39" s="82">
        <f>ROUND((SUM(BG103:BG104) + SUM(BG126:BG136)),  2)</f>
        <v>0</v>
      </c>
      <c r="I39" s="97">
        <v>0.21</v>
      </c>
      <c r="J39" s="82">
        <f>0</f>
        <v>0</v>
      </c>
      <c r="L39" s="29"/>
    </row>
    <row r="40" spans="2:12" s="1" customFormat="1" ht="14.5" hidden="1" customHeight="1">
      <c r="B40" s="29"/>
      <c r="E40" s="24" t="s">
        <v>48</v>
      </c>
      <c r="F40" s="82">
        <f>ROUND((SUM(BH103:BH104) + SUM(BH126:BH136)),  2)</f>
        <v>0</v>
      </c>
      <c r="I40" s="97">
        <v>0.15</v>
      </c>
      <c r="J40" s="82">
        <f>0</f>
        <v>0</v>
      </c>
      <c r="L40" s="29"/>
    </row>
    <row r="41" spans="2:12" s="1" customFormat="1" ht="14.5" hidden="1" customHeight="1">
      <c r="B41" s="29"/>
      <c r="E41" s="24" t="s">
        <v>49</v>
      </c>
      <c r="F41" s="82">
        <f>ROUND((SUM(BI103:BI104) + SUM(BI126:BI136)),  2)</f>
        <v>0</v>
      </c>
      <c r="I41" s="97">
        <v>0</v>
      </c>
      <c r="J41" s="82">
        <f>0</f>
        <v>0</v>
      </c>
      <c r="L41" s="29"/>
    </row>
    <row r="42" spans="2:12" s="1" customFormat="1" ht="7" customHeight="1">
      <c r="B42" s="29"/>
      <c r="L42" s="29"/>
    </row>
    <row r="43" spans="2:12" s="1" customFormat="1" ht="25.4" customHeight="1">
      <c r="B43" s="29"/>
      <c r="C43" s="91"/>
      <c r="D43" s="98" t="s">
        <v>50</v>
      </c>
      <c r="E43" s="53"/>
      <c r="F43" s="53"/>
      <c r="G43" s="99" t="s">
        <v>51</v>
      </c>
      <c r="H43" s="100" t="s">
        <v>52</v>
      </c>
      <c r="I43" s="53"/>
      <c r="J43" s="101">
        <f>SUM(J34:J41)</f>
        <v>-48468.97</v>
      </c>
      <c r="K43" s="102"/>
      <c r="L43" s="29"/>
    </row>
    <row r="44" spans="2:12" s="1" customFormat="1" ht="14.5" customHeight="1">
      <c r="B44" s="29"/>
      <c r="L44" s="29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9"/>
      <c r="D50" s="38" t="s">
        <v>53</v>
      </c>
      <c r="E50" s="39"/>
      <c r="F50" s="39"/>
      <c r="G50" s="38" t="s">
        <v>54</v>
      </c>
      <c r="H50" s="39"/>
      <c r="I50" s="39"/>
      <c r="J50" s="39"/>
      <c r="K50" s="39"/>
      <c r="L50" s="29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5">
      <c r="B61" s="29"/>
      <c r="D61" s="40" t="s">
        <v>55</v>
      </c>
      <c r="E61" s="31"/>
      <c r="F61" s="103" t="s">
        <v>56</v>
      </c>
      <c r="G61" s="40" t="s">
        <v>55</v>
      </c>
      <c r="H61" s="31"/>
      <c r="I61" s="31"/>
      <c r="J61" s="104" t="s">
        <v>56</v>
      </c>
      <c r="K61" s="31"/>
      <c r="L61" s="29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29"/>
      <c r="D65" s="38" t="s">
        <v>57</v>
      </c>
      <c r="E65" s="39"/>
      <c r="F65" s="39"/>
      <c r="G65" s="38" t="s">
        <v>58</v>
      </c>
      <c r="H65" s="39"/>
      <c r="I65" s="39"/>
      <c r="J65" s="39"/>
      <c r="K65" s="39"/>
      <c r="L65" s="29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5">
      <c r="B76" s="29"/>
      <c r="D76" s="40" t="s">
        <v>55</v>
      </c>
      <c r="E76" s="31"/>
      <c r="F76" s="103" t="s">
        <v>56</v>
      </c>
      <c r="G76" s="40" t="s">
        <v>55</v>
      </c>
      <c r="H76" s="31"/>
      <c r="I76" s="31"/>
      <c r="J76" s="104" t="s">
        <v>56</v>
      </c>
      <c r="K76" s="31"/>
      <c r="L76" s="29"/>
    </row>
    <row r="77" spans="2:12" s="1" customFormat="1" ht="14.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5" customHeight="1">
      <c r="B82" s="29"/>
      <c r="C82" s="19" t="s">
        <v>107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14</v>
      </c>
      <c r="L84" s="29"/>
    </row>
    <row r="85" spans="2:12" s="1" customFormat="1" ht="16.5" customHeight="1">
      <c r="B85" s="29"/>
      <c r="E85" s="326" t="str">
        <f>E7</f>
        <v>Integrované městské centrum TILIA -Zm.L. -dod.č.6</v>
      </c>
      <c r="F85" s="328"/>
      <c r="G85" s="328"/>
      <c r="H85" s="328"/>
      <c r="L85" s="29"/>
    </row>
    <row r="86" spans="2:12" ht="12" customHeight="1">
      <c r="B86" s="18"/>
      <c r="C86" s="24" t="s">
        <v>101</v>
      </c>
      <c r="L86" s="18"/>
    </row>
    <row r="87" spans="2:12" s="1" customFormat="1" ht="16.5" customHeight="1">
      <c r="B87" s="29"/>
      <c r="E87" s="326" t="s">
        <v>102</v>
      </c>
      <c r="F87" s="327"/>
      <c r="G87" s="327"/>
      <c r="H87" s="327"/>
      <c r="L87" s="29"/>
    </row>
    <row r="88" spans="2:12" s="1" customFormat="1" ht="12" customHeight="1">
      <c r="B88" s="29"/>
      <c r="C88" s="24" t="s">
        <v>103</v>
      </c>
      <c r="L88" s="29"/>
    </row>
    <row r="89" spans="2:12" s="1" customFormat="1" ht="16.5" customHeight="1">
      <c r="B89" s="29"/>
      <c r="E89" s="317" t="str">
        <f>E11</f>
        <v>MNP - ZL32 - VZT</v>
      </c>
      <c r="F89" s="327"/>
      <c r="G89" s="327"/>
      <c r="H89" s="327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18</v>
      </c>
      <c r="F91" s="22" t="str">
        <f>F14</f>
        <v>Rychnov u Jablonce nad Nisou</v>
      </c>
      <c r="I91" s="24" t="s">
        <v>20</v>
      </c>
      <c r="J91" s="49">
        <f>IF(J14="","",J14)</f>
        <v>45205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21</v>
      </c>
      <c r="F93" s="22" t="str">
        <f>E17</f>
        <v>Město Rychnov u Jablonce nad Nisou</v>
      </c>
      <c r="I93" s="24" t="s">
        <v>31</v>
      </c>
      <c r="J93" s="25" t="str">
        <f>E23</f>
        <v>DESIGM 4</v>
      </c>
      <c r="L93" s="29"/>
    </row>
    <row r="94" spans="2:12" s="1" customFormat="1" ht="25.75" customHeight="1">
      <c r="B94" s="29"/>
      <c r="C94" s="24" t="s">
        <v>27</v>
      </c>
      <c r="F94" s="22" t="str">
        <f>IF(E20="","",E20)</f>
        <v>CL-EVANS s.r.o., Bulharská 1557, Česká Lípa</v>
      </c>
      <c r="I94" s="24" t="s">
        <v>35</v>
      </c>
      <c r="J94" s="25" t="str">
        <f>E26</f>
        <v>Radek Ulbricht, CL-EVANS s.r.o.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5" t="s">
        <v>108</v>
      </c>
      <c r="D96" s="91"/>
      <c r="E96" s="91"/>
      <c r="F96" s="91"/>
      <c r="G96" s="91"/>
      <c r="H96" s="91"/>
      <c r="I96" s="91"/>
      <c r="J96" s="106" t="s">
        <v>109</v>
      </c>
      <c r="K96" s="91"/>
      <c r="L96" s="29"/>
    </row>
    <row r="97" spans="2:47" s="1" customFormat="1" ht="10.4" customHeight="1">
      <c r="B97" s="29"/>
      <c r="L97" s="29"/>
    </row>
    <row r="98" spans="2:47" s="1" customFormat="1" ht="22.9" customHeight="1">
      <c r="B98" s="29"/>
      <c r="C98" s="107" t="s">
        <v>110</v>
      </c>
      <c r="J98" s="62">
        <f>J126</f>
        <v>-40057</v>
      </c>
      <c r="L98" s="29"/>
      <c r="AU98" s="15" t="s">
        <v>111</v>
      </c>
    </row>
    <row r="99" spans="2:47" s="8" customFormat="1" ht="25" customHeight="1">
      <c r="B99" s="108"/>
      <c r="D99" s="109" t="s">
        <v>112</v>
      </c>
      <c r="E99" s="110"/>
      <c r="F99" s="110"/>
      <c r="G99" s="110"/>
      <c r="H99" s="110"/>
      <c r="I99" s="110"/>
      <c r="J99" s="111">
        <f>J127</f>
        <v>-40057</v>
      </c>
      <c r="L99" s="108"/>
    </row>
    <row r="100" spans="2:47" s="9" customFormat="1" ht="19.899999999999999" customHeight="1">
      <c r="B100" s="112"/>
      <c r="D100" s="113" t="s">
        <v>113</v>
      </c>
      <c r="E100" s="114"/>
      <c r="F100" s="114"/>
      <c r="G100" s="114"/>
      <c r="H100" s="114"/>
      <c r="I100" s="114"/>
      <c r="J100" s="115">
        <f>J128</f>
        <v>-40057</v>
      </c>
      <c r="L100" s="112"/>
    </row>
    <row r="101" spans="2:47" s="1" customFormat="1" ht="21.75" customHeight="1">
      <c r="B101" s="29"/>
      <c r="L101" s="29"/>
    </row>
    <row r="102" spans="2:47" s="1" customFormat="1" ht="7" customHeight="1">
      <c r="B102" s="29"/>
      <c r="L102" s="29"/>
    </row>
    <row r="103" spans="2:47" s="1" customFormat="1" ht="29.25" customHeight="1">
      <c r="B103" s="29"/>
      <c r="C103" s="107" t="s">
        <v>114</v>
      </c>
      <c r="J103" s="116">
        <v>0</v>
      </c>
      <c r="L103" s="29"/>
      <c r="N103" s="117" t="s">
        <v>44</v>
      </c>
    </row>
    <row r="104" spans="2:47" s="1" customFormat="1" ht="18" customHeight="1">
      <c r="B104" s="29"/>
      <c r="L104" s="29"/>
    </row>
    <row r="105" spans="2:47" s="1" customFormat="1" ht="29.25" customHeight="1">
      <c r="B105" s="29"/>
      <c r="C105" s="90" t="s">
        <v>99</v>
      </c>
      <c r="D105" s="91"/>
      <c r="E105" s="91"/>
      <c r="F105" s="91"/>
      <c r="G105" s="91"/>
      <c r="H105" s="91"/>
      <c r="I105" s="91"/>
      <c r="J105" s="92">
        <f>ROUND(J98+J103,2)</f>
        <v>-40057</v>
      </c>
      <c r="K105" s="91"/>
      <c r="L105" s="29"/>
    </row>
    <row r="106" spans="2:47" s="1" customFormat="1" ht="7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9"/>
    </row>
    <row r="110" spans="2:47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9"/>
    </row>
    <row r="111" spans="2:47" s="1" customFormat="1" ht="25" customHeight="1">
      <c r="B111" s="29"/>
      <c r="C111" s="19" t="s">
        <v>115</v>
      </c>
      <c r="L111" s="29"/>
    </row>
    <row r="112" spans="2:47" s="1" customFormat="1" ht="7" customHeight="1">
      <c r="B112" s="29"/>
      <c r="L112" s="29"/>
    </row>
    <row r="113" spans="2:63" s="1" customFormat="1" ht="12" customHeight="1">
      <c r="B113" s="29"/>
      <c r="C113" s="24" t="s">
        <v>14</v>
      </c>
      <c r="L113" s="29"/>
    </row>
    <row r="114" spans="2:63" s="1" customFormat="1" ht="16.5" customHeight="1">
      <c r="B114" s="29"/>
      <c r="E114" s="326" t="str">
        <f>E7</f>
        <v>Integrované městské centrum TILIA -Zm.L. -dod.č.6</v>
      </c>
      <c r="F114" s="328"/>
      <c r="G114" s="328"/>
      <c r="H114" s="328"/>
      <c r="L114" s="29"/>
    </row>
    <row r="115" spans="2:63" ht="12" customHeight="1">
      <c r="B115" s="18"/>
      <c r="C115" s="24" t="s">
        <v>101</v>
      </c>
      <c r="L115" s="18"/>
    </row>
    <row r="116" spans="2:63" s="1" customFormat="1" ht="16.5" customHeight="1">
      <c r="B116" s="29"/>
      <c r="E116" s="326" t="s">
        <v>102</v>
      </c>
      <c r="F116" s="327"/>
      <c r="G116" s="327"/>
      <c r="H116" s="327"/>
      <c r="L116" s="29"/>
    </row>
    <row r="117" spans="2:63" s="1" customFormat="1" ht="12" customHeight="1">
      <c r="B117" s="29"/>
      <c r="C117" s="24" t="s">
        <v>103</v>
      </c>
      <c r="L117" s="29"/>
    </row>
    <row r="118" spans="2:63" s="1" customFormat="1" ht="16.5" customHeight="1">
      <c r="B118" s="29"/>
      <c r="E118" s="317" t="str">
        <f>E11</f>
        <v>MNP - ZL32 - VZT</v>
      </c>
      <c r="F118" s="327"/>
      <c r="G118" s="327"/>
      <c r="H118" s="327"/>
      <c r="L118" s="29"/>
    </row>
    <row r="119" spans="2:63" s="1" customFormat="1" ht="7" customHeight="1">
      <c r="B119" s="29"/>
      <c r="L119" s="29"/>
    </row>
    <row r="120" spans="2:63" s="1" customFormat="1" ht="12" customHeight="1">
      <c r="B120" s="29"/>
      <c r="C120" s="24" t="s">
        <v>18</v>
      </c>
      <c r="F120" s="22" t="str">
        <f>F14</f>
        <v>Rychnov u Jablonce nad Nisou</v>
      </c>
      <c r="I120" s="24" t="s">
        <v>20</v>
      </c>
      <c r="J120" s="49">
        <f>IF(J14="","",J14)</f>
        <v>45205</v>
      </c>
      <c r="L120" s="29"/>
    </row>
    <row r="121" spans="2:63" s="1" customFormat="1" ht="7" customHeight="1">
      <c r="B121" s="29"/>
      <c r="L121" s="29"/>
    </row>
    <row r="122" spans="2:63" s="1" customFormat="1" ht="15.25" customHeight="1">
      <c r="B122" s="29"/>
      <c r="C122" s="24" t="s">
        <v>21</v>
      </c>
      <c r="F122" s="22" t="str">
        <f>E17</f>
        <v>Město Rychnov u Jablonce nad Nisou</v>
      </c>
      <c r="I122" s="24" t="s">
        <v>31</v>
      </c>
      <c r="J122" s="25" t="str">
        <f>E23</f>
        <v>DESIGM 4</v>
      </c>
      <c r="L122" s="29"/>
    </row>
    <row r="123" spans="2:63" s="1" customFormat="1" ht="25.75" customHeight="1">
      <c r="B123" s="29"/>
      <c r="C123" s="24" t="s">
        <v>27</v>
      </c>
      <c r="F123" s="22" t="str">
        <f>IF(E20="","",E20)</f>
        <v>CL-EVANS s.r.o., Bulharská 1557, Česká Lípa</v>
      </c>
      <c r="I123" s="24" t="s">
        <v>35</v>
      </c>
      <c r="J123" s="25" t="str">
        <f>E26</f>
        <v>Radek Ulbricht, CL-EVANS s.r.o.</v>
      </c>
      <c r="L123" s="29"/>
    </row>
    <row r="124" spans="2:63" s="1" customFormat="1" ht="10.4" customHeight="1">
      <c r="B124" s="29"/>
      <c r="L124" s="29"/>
    </row>
    <row r="125" spans="2:63" s="10" customFormat="1" ht="29.25" customHeight="1">
      <c r="B125" s="118"/>
      <c r="C125" s="119" t="s">
        <v>116</v>
      </c>
      <c r="D125" s="120" t="s">
        <v>65</v>
      </c>
      <c r="E125" s="120" t="s">
        <v>61</v>
      </c>
      <c r="F125" s="120" t="s">
        <v>62</v>
      </c>
      <c r="G125" s="120" t="s">
        <v>117</v>
      </c>
      <c r="H125" s="120" t="s">
        <v>118</v>
      </c>
      <c r="I125" s="120" t="s">
        <v>119</v>
      </c>
      <c r="J125" s="120" t="s">
        <v>109</v>
      </c>
      <c r="K125" s="121" t="s">
        <v>120</v>
      </c>
      <c r="L125" s="118"/>
      <c r="M125" s="55" t="s">
        <v>1</v>
      </c>
      <c r="N125" s="56" t="s">
        <v>44</v>
      </c>
      <c r="O125" s="56" t="s">
        <v>121</v>
      </c>
      <c r="P125" s="56" t="s">
        <v>122</v>
      </c>
      <c r="Q125" s="56" t="s">
        <v>123</v>
      </c>
      <c r="R125" s="56" t="s">
        <v>124</v>
      </c>
      <c r="S125" s="56" t="s">
        <v>125</v>
      </c>
      <c r="T125" s="56" t="s">
        <v>126</v>
      </c>
      <c r="U125" s="57" t="s">
        <v>127</v>
      </c>
    </row>
    <row r="126" spans="2:63" s="1" customFormat="1" ht="22.9" customHeight="1">
      <c r="B126" s="29"/>
      <c r="C126" s="60" t="s">
        <v>128</v>
      </c>
      <c r="J126" s="122">
        <f>BK126</f>
        <v>-40057</v>
      </c>
      <c r="L126" s="29"/>
      <c r="M126" s="58"/>
      <c r="N126" s="50"/>
      <c r="O126" s="50"/>
      <c r="P126" s="123">
        <f>P127</f>
        <v>0</v>
      </c>
      <c r="Q126" s="50"/>
      <c r="R126" s="123">
        <f>R127</f>
        <v>0</v>
      </c>
      <c r="S126" s="50"/>
      <c r="T126" s="123">
        <f>T127</f>
        <v>0</v>
      </c>
      <c r="U126" s="51"/>
      <c r="AT126" s="15" t="s">
        <v>79</v>
      </c>
      <c r="AU126" s="15" t="s">
        <v>111</v>
      </c>
      <c r="BK126" s="124">
        <f>BK127</f>
        <v>-40057</v>
      </c>
    </row>
    <row r="127" spans="2:63" s="11" customFormat="1" ht="25.9" customHeight="1">
      <c r="B127" s="125"/>
      <c r="D127" s="126" t="s">
        <v>79</v>
      </c>
      <c r="E127" s="127" t="s">
        <v>129</v>
      </c>
      <c r="F127" s="127" t="s">
        <v>130</v>
      </c>
      <c r="J127" s="128">
        <f>BK127</f>
        <v>-40057</v>
      </c>
      <c r="L127" s="125"/>
      <c r="M127" s="129"/>
      <c r="P127" s="130">
        <f>P128</f>
        <v>0</v>
      </c>
      <c r="R127" s="130">
        <f>R128</f>
        <v>0</v>
      </c>
      <c r="T127" s="130">
        <f>T128</f>
        <v>0</v>
      </c>
      <c r="U127" s="131"/>
      <c r="AR127" s="126" t="s">
        <v>87</v>
      </c>
      <c r="AT127" s="132" t="s">
        <v>79</v>
      </c>
      <c r="AU127" s="132" t="s">
        <v>80</v>
      </c>
      <c r="AY127" s="126" t="s">
        <v>131</v>
      </c>
      <c r="BK127" s="133">
        <f>BK128</f>
        <v>-40057</v>
      </c>
    </row>
    <row r="128" spans="2:63" s="11" customFormat="1" ht="22.9" customHeight="1">
      <c r="B128" s="125"/>
      <c r="D128" s="126" t="s">
        <v>79</v>
      </c>
      <c r="E128" s="134" t="s">
        <v>132</v>
      </c>
      <c r="F128" s="134" t="s">
        <v>133</v>
      </c>
      <c r="J128" s="135">
        <f>BK128</f>
        <v>-40057</v>
      </c>
      <c r="L128" s="125"/>
      <c r="M128" s="129"/>
      <c r="P128" s="130">
        <f>SUM(P129:P136)</f>
        <v>0</v>
      </c>
      <c r="R128" s="130">
        <f>SUM(R129:R136)</f>
        <v>0</v>
      </c>
      <c r="T128" s="130">
        <f>SUM(T129:T136)</f>
        <v>0</v>
      </c>
      <c r="U128" s="131"/>
      <c r="AR128" s="126" t="s">
        <v>87</v>
      </c>
      <c r="AT128" s="132" t="s">
        <v>79</v>
      </c>
      <c r="AU128" s="132" t="s">
        <v>87</v>
      </c>
      <c r="AY128" s="126" t="s">
        <v>131</v>
      </c>
      <c r="BK128" s="133">
        <f>SUM(BK129:BK136)</f>
        <v>-40057</v>
      </c>
    </row>
    <row r="129" spans="2:65" s="1" customFormat="1" ht="24.25" customHeight="1">
      <c r="B129" s="136"/>
      <c r="C129" s="137" t="s">
        <v>87</v>
      </c>
      <c r="D129" s="137" t="s">
        <v>134</v>
      </c>
      <c r="E129" s="138" t="s">
        <v>135</v>
      </c>
      <c r="F129" s="139" t="s">
        <v>136</v>
      </c>
      <c r="G129" s="140" t="s">
        <v>137</v>
      </c>
      <c r="H129" s="141">
        <v>-1</v>
      </c>
      <c r="I129" s="142">
        <v>26268</v>
      </c>
      <c r="J129" s="142">
        <f>ROUND(I129*H129,2)</f>
        <v>-26268</v>
      </c>
      <c r="K129" s="139" t="s">
        <v>1</v>
      </c>
      <c r="L129" s="29"/>
      <c r="M129" s="143" t="s">
        <v>1</v>
      </c>
      <c r="N129" s="117" t="s">
        <v>45</v>
      </c>
      <c r="O129" s="144">
        <v>0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4">
        <f>S129*H129</f>
        <v>0</v>
      </c>
      <c r="U129" s="145" t="s">
        <v>1</v>
      </c>
      <c r="AR129" s="146" t="s">
        <v>138</v>
      </c>
      <c r="AT129" s="146" t="s">
        <v>134</v>
      </c>
      <c r="AU129" s="146" t="s">
        <v>89</v>
      </c>
      <c r="AY129" s="15" t="s">
        <v>131</v>
      </c>
      <c r="BE129" s="147">
        <f>IF(N129="základní",J129,0)</f>
        <v>-26268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5" t="s">
        <v>87</v>
      </c>
      <c r="BK129" s="147">
        <f>ROUND(I129*H129,2)</f>
        <v>-26268</v>
      </c>
      <c r="BL129" s="15" t="s">
        <v>138</v>
      </c>
      <c r="BM129" s="146" t="s">
        <v>139</v>
      </c>
    </row>
    <row r="130" spans="2:65" s="1" customFormat="1" ht="18">
      <c r="B130" s="29"/>
      <c r="D130" s="148" t="s">
        <v>140</v>
      </c>
      <c r="F130" s="149" t="s">
        <v>136</v>
      </c>
      <c r="L130" s="29"/>
      <c r="M130" s="150"/>
      <c r="U130" s="52"/>
      <c r="AT130" s="15" t="s">
        <v>140</v>
      </c>
      <c r="AU130" s="15" t="s">
        <v>89</v>
      </c>
    </row>
    <row r="131" spans="2:65" s="1" customFormat="1" ht="16.5" customHeight="1">
      <c r="B131" s="136"/>
      <c r="C131" s="137" t="s">
        <v>89</v>
      </c>
      <c r="D131" s="137" t="s">
        <v>134</v>
      </c>
      <c r="E131" s="138" t="s">
        <v>141</v>
      </c>
      <c r="F131" s="139" t="s">
        <v>142</v>
      </c>
      <c r="G131" s="140" t="s">
        <v>137</v>
      </c>
      <c r="H131" s="141">
        <v>-1</v>
      </c>
      <c r="I131" s="142">
        <v>4745</v>
      </c>
      <c r="J131" s="142">
        <f>ROUND(I131*H131,2)</f>
        <v>-4745</v>
      </c>
      <c r="K131" s="139" t="s">
        <v>1</v>
      </c>
      <c r="L131" s="29"/>
      <c r="M131" s="143" t="s">
        <v>1</v>
      </c>
      <c r="N131" s="117" t="s">
        <v>45</v>
      </c>
      <c r="O131" s="144">
        <v>0</v>
      </c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4">
        <f>S131*H131</f>
        <v>0</v>
      </c>
      <c r="U131" s="145" t="s">
        <v>1</v>
      </c>
      <c r="AR131" s="146" t="s">
        <v>138</v>
      </c>
      <c r="AT131" s="146" t="s">
        <v>134</v>
      </c>
      <c r="AU131" s="146" t="s">
        <v>89</v>
      </c>
      <c r="AY131" s="15" t="s">
        <v>131</v>
      </c>
      <c r="BE131" s="147">
        <f>IF(N131="základní",J131,0)</f>
        <v>-4745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5" t="s">
        <v>87</v>
      </c>
      <c r="BK131" s="147">
        <f>ROUND(I131*H131,2)</f>
        <v>-4745</v>
      </c>
      <c r="BL131" s="15" t="s">
        <v>138</v>
      </c>
      <c r="BM131" s="146" t="s">
        <v>143</v>
      </c>
    </row>
    <row r="132" spans="2:65" s="1" customFormat="1">
      <c r="B132" s="29"/>
      <c r="D132" s="148" t="s">
        <v>140</v>
      </c>
      <c r="F132" s="149" t="s">
        <v>142</v>
      </c>
      <c r="L132" s="29"/>
      <c r="M132" s="150"/>
      <c r="U132" s="52"/>
      <c r="AT132" s="15" t="s">
        <v>140</v>
      </c>
      <c r="AU132" s="15" t="s">
        <v>89</v>
      </c>
    </row>
    <row r="133" spans="2:65" s="1" customFormat="1" ht="16.5" customHeight="1">
      <c r="B133" s="136"/>
      <c r="C133" s="137" t="s">
        <v>144</v>
      </c>
      <c r="D133" s="137" t="s">
        <v>134</v>
      </c>
      <c r="E133" s="138" t="s">
        <v>145</v>
      </c>
      <c r="F133" s="139" t="s">
        <v>146</v>
      </c>
      <c r="G133" s="140" t="s">
        <v>137</v>
      </c>
      <c r="H133" s="141">
        <v>-1</v>
      </c>
      <c r="I133" s="142">
        <v>4681</v>
      </c>
      <c r="J133" s="142">
        <f>ROUND(I133*H133,2)</f>
        <v>-4681</v>
      </c>
      <c r="K133" s="139" t="s">
        <v>1</v>
      </c>
      <c r="L133" s="29"/>
      <c r="M133" s="143" t="s">
        <v>1</v>
      </c>
      <c r="N133" s="117" t="s">
        <v>45</v>
      </c>
      <c r="O133" s="144">
        <v>0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4">
        <f>S133*H133</f>
        <v>0</v>
      </c>
      <c r="U133" s="145" t="s">
        <v>1</v>
      </c>
      <c r="AR133" s="146" t="s">
        <v>138</v>
      </c>
      <c r="AT133" s="146" t="s">
        <v>134</v>
      </c>
      <c r="AU133" s="146" t="s">
        <v>89</v>
      </c>
      <c r="AY133" s="15" t="s">
        <v>131</v>
      </c>
      <c r="BE133" s="147">
        <f>IF(N133="základní",J133,0)</f>
        <v>-4681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5" t="s">
        <v>87</v>
      </c>
      <c r="BK133" s="147">
        <f>ROUND(I133*H133,2)</f>
        <v>-4681</v>
      </c>
      <c r="BL133" s="15" t="s">
        <v>138</v>
      </c>
      <c r="BM133" s="146" t="s">
        <v>147</v>
      </c>
    </row>
    <row r="134" spans="2:65" s="1" customFormat="1">
      <c r="B134" s="29"/>
      <c r="D134" s="148" t="s">
        <v>140</v>
      </c>
      <c r="F134" s="149" t="s">
        <v>146</v>
      </c>
      <c r="L134" s="29"/>
      <c r="M134" s="150"/>
      <c r="U134" s="52"/>
      <c r="AT134" s="15" t="s">
        <v>140</v>
      </c>
      <c r="AU134" s="15" t="s">
        <v>89</v>
      </c>
    </row>
    <row r="135" spans="2:65" s="1" customFormat="1" ht="16.5" customHeight="1">
      <c r="B135" s="136"/>
      <c r="C135" s="137" t="s">
        <v>138</v>
      </c>
      <c r="D135" s="137" t="s">
        <v>134</v>
      </c>
      <c r="E135" s="138" t="s">
        <v>148</v>
      </c>
      <c r="F135" s="139" t="s">
        <v>149</v>
      </c>
      <c r="G135" s="140" t="s">
        <v>137</v>
      </c>
      <c r="H135" s="141">
        <v>-1</v>
      </c>
      <c r="I135" s="142">
        <v>4363</v>
      </c>
      <c r="J135" s="142">
        <f>ROUND(I135*H135,2)</f>
        <v>-4363</v>
      </c>
      <c r="K135" s="139" t="s">
        <v>1</v>
      </c>
      <c r="L135" s="29"/>
      <c r="M135" s="143" t="s">
        <v>1</v>
      </c>
      <c r="N135" s="117" t="s">
        <v>45</v>
      </c>
      <c r="O135" s="144">
        <v>0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4">
        <f>S135*H135</f>
        <v>0</v>
      </c>
      <c r="U135" s="145" t="s">
        <v>1</v>
      </c>
      <c r="AR135" s="146" t="s">
        <v>138</v>
      </c>
      <c r="AT135" s="146" t="s">
        <v>134</v>
      </c>
      <c r="AU135" s="146" t="s">
        <v>89</v>
      </c>
      <c r="AY135" s="15" t="s">
        <v>131</v>
      </c>
      <c r="BE135" s="147">
        <f>IF(N135="základní",J135,0)</f>
        <v>-4363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5" t="s">
        <v>87</v>
      </c>
      <c r="BK135" s="147">
        <f>ROUND(I135*H135,2)</f>
        <v>-4363</v>
      </c>
      <c r="BL135" s="15" t="s">
        <v>138</v>
      </c>
      <c r="BM135" s="146" t="s">
        <v>150</v>
      </c>
    </row>
    <row r="136" spans="2:65" s="1" customFormat="1">
      <c r="B136" s="29"/>
      <c r="D136" s="148" t="s">
        <v>140</v>
      </c>
      <c r="F136" s="149" t="s">
        <v>149</v>
      </c>
      <c r="L136" s="29"/>
      <c r="M136" s="151"/>
      <c r="N136" s="152"/>
      <c r="O136" s="152"/>
      <c r="P136" s="152"/>
      <c r="Q136" s="152"/>
      <c r="R136" s="152"/>
      <c r="S136" s="152"/>
      <c r="T136" s="152"/>
      <c r="U136" s="153"/>
      <c r="AT136" s="15" t="s">
        <v>140</v>
      </c>
      <c r="AU136" s="15" t="s">
        <v>89</v>
      </c>
    </row>
    <row r="137" spans="2:65" s="1" customFormat="1" ht="7" customHeight="1"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29"/>
    </row>
  </sheetData>
  <autoFilter ref="C125:K136" xr:uid="{00000000-0009-0000-0000-000002000000}"/>
  <mergeCells count="11">
    <mergeCell ref="E118:H118"/>
    <mergeCell ref="E7:H7"/>
    <mergeCell ref="E9:H9"/>
    <mergeCell ref="E11:H11"/>
    <mergeCell ref="E29:H29"/>
    <mergeCell ref="E85:H85"/>
    <mergeCell ref="L2:V2"/>
    <mergeCell ref="E87:H87"/>
    <mergeCell ref="E89:H89"/>
    <mergeCell ref="E114:H114"/>
    <mergeCell ref="E116:H116"/>
  </mergeCells>
  <printOptions horizontalCentered="1"/>
  <pageMargins left="0.43307086614173229" right="0.27559055118110237" top="0.78740157480314965" bottom="0.19685039370078741" header="0.19685039370078741" footer="0.11811023622047245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9"/>
  <sheetViews>
    <sheetView showGridLines="0" view="pageBreakPreview" topLeftCell="A133" zoomScale="85" zoomScaleNormal="100" zoomScaleSheetLayoutView="85" workbookViewId="0">
      <selection activeCell="I18" sqref="I18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1" width="14.10937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85" t="s">
        <v>5</v>
      </c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5" t="s">
        <v>95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5" customHeight="1">
      <c r="B4" s="18"/>
      <c r="D4" s="19" t="s">
        <v>100</v>
      </c>
      <c r="L4" s="18"/>
      <c r="M4" s="93" t="s">
        <v>10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326" t="str">
        <f>'Rekapitulace stavby'!K6</f>
        <v>Integrované městské centrum TILIA -Zm.L. -dod.č.6</v>
      </c>
      <c r="F7" s="328"/>
      <c r="G7" s="328"/>
      <c r="H7" s="328"/>
      <c r="L7" s="18"/>
    </row>
    <row r="8" spans="2:46" ht="12" customHeight="1">
      <c r="B8" s="18"/>
      <c r="D8" s="24" t="s">
        <v>101</v>
      </c>
      <c r="L8" s="18"/>
    </row>
    <row r="9" spans="2:46" s="1" customFormat="1" ht="16.5" customHeight="1">
      <c r="B9" s="29"/>
      <c r="E9" s="326" t="s">
        <v>102</v>
      </c>
      <c r="F9" s="327"/>
      <c r="G9" s="327"/>
      <c r="H9" s="327"/>
      <c r="L9" s="29"/>
    </row>
    <row r="10" spans="2:46" s="1" customFormat="1" ht="12" customHeight="1">
      <c r="B10" s="29"/>
      <c r="D10" s="24" t="s">
        <v>103</v>
      </c>
      <c r="L10" s="29"/>
    </row>
    <row r="11" spans="2:46" s="1" customFormat="1" ht="16.5" customHeight="1">
      <c r="B11" s="29"/>
      <c r="E11" s="317" t="s">
        <v>151</v>
      </c>
      <c r="F11" s="327"/>
      <c r="G11" s="327"/>
      <c r="H11" s="327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16</v>
      </c>
      <c r="F13" s="22" t="s">
        <v>1</v>
      </c>
      <c r="I13" s="24" t="s">
        <v>17</v>
      </c>
      <c r="J13" s="22" t="s">
        <v>1</v>
      </c>
      <c r="L13" s="29"/>
    </row>
    <row r="14" spans="2:46" s="1" customFormat="1" ht="12" customHeight="1">
      <c r="B14" s="29"/>
      <c r="D14" s="24" t="s">
        <v>18</v>
      </c>
      <c r="F14" s="22" t="s">
        <v>19</v>
      </c>
      <c r="I14" s="24" t="s">
        <v>20</v>
      </c>
      <c r="J14" s="49">
        <f>'Rekapitulace stavby'!AN8</f>
        <v>45205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21</v>
      </c>
      <c r="I16" s="24" t="s">
        <v>22</v>
      </c>
      <c r="J16" s="22" t="s">
        <v>23</v>
      </c>
      <c r="L16" s="29"/>
    </row>
    <row r="17" spans="2:12" s="1" customFormat="1" ht="18" customHeight="1">
      <c r="B17" s="29"/>
      <c r="E17" s="22" t="s">
        <v>24</v>
      </c>
      <c r="I17" s="24" t="s">
        <v>25</v>
      </c>
      <c r="J17" s="22" t="s">
        <v>26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27</v>
      </c>
      <c r="I19" s="24" t="s">
        <v>22</v>
      </c>
      <c r="J19" s="22" t="s">
        <v>28</v>
      </c>
      <c r="L19" s="29"/>
    </row>
    <row r="20" spans="2:12" s="1" customFormat="1" ht="18" customHeight="1">
      <c r="B20" s="29"/>
      <c r="E20" s="22" t="s">
        <v>29</v>
      </c>
      <c r="I20" s="24" t="s">
        <v>25</v>
      </c>
      <c r="J20" s="22" t="s">
        <v>30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31</v>
      </c>
      <c r="I22" s="24" t="s">
        <v>22</v>
      </c>
      <c r="J22" s="22" t="s">
        <v>32</v>
      </c>
      <c r="L22" s="29"/>
    </row>
    <row r="23" spans="2:12" s="1" customFormat="1" ht="18" customHeight="1">
      <c r="B23" s="29"/>
      <c r="E23" s="22" t="s">
        <v>33</v>
      </c>
      <c r="I23" s="24" t="s">
        <v>25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35</v>
      </c>
      <c r="I25" s="24" t="s">
        <v>22</v>
      </c>
      <c r="J25" s="22" t="s">
        <v>1</v>
      </c>
      <c r="L25" s="29"/>
    </row>
    <row r="26" spans="2:12" s="1" customFormat="1" ht="18" customHeight="1">
      <c r="B26" s="29"/>
      <c r="E26" s="22" t="s">
        <v>36</v>
      </c>
      <c r="I26" s="24" t="s">
        <v>25</v>
      </c>
      <c r="J26" s="22" t="s">
        <v>1</v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94"/>
      <c r="E29" s="297" t="s">
        <v>1</v>
      </c>
      <c r="F29" s="297"/>
      <c r="G29" s="297"/>
      <c r="H29" s="297"/>
      <c r="L29" s="94"/>
    </row>
    <row r="30" spans="2:12" s="1" customFormat="1" ht="7" customHeight="1">
      <c r="B30" s="29"/>
      <c r="L30" s="29"/>
    </row>
    <row r="31" spans="2:12" s="1" customFormat="1" ht="7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5" customHeight="1">
      <c r="B32" s="29"/>
      <c r="D32" s="22" t="s">
        <v>105</v>
      </c>
      <c r="J32" s="28">
        <f>J98</f>
        <v>92711.45</v>
      </c>
      <c r="L32" s="29"/>
    </row>
    <row r="33" spans="2:12" s="1" customFormat="1" ht="14.5" customHeight="1">
      <c r="B33" s="29"/>
      <c r="D33" s="27" t="s">
        <v>106</v>
      </c>
      <c r="J33" s="28">
        <f>J106</f>
        <v>0</v>
      </c>
      <c r="L33" s="29"/>
    </row>
    <row r="34" spans="2:12" s="1" customFormat="1" ht="25.4" customHeight="1">
      <c r="B34" s="29"/>
      <c r="D34" s="95" t="s">
        <v>40</v>
      </c>
      <c r="J34" s="62">
        <f>ROUND(J32 + J33, 2)</f>
        <v>92711.45</v>
      </c>
      <c r="L34" s="29"/>
    </row>
    <row r="35" spans="2:12" s="1" customFormat="1" ht="7" customHeight="1">
      <c r="B35" s="29"/>
      <c r="D35" s="50"/>
      <c r="E35" s="50"/>
      <c r="F35" s="50"/>
      <c r="G35" s="50"/>
      <c r="H35" s="50"/>
      <c r="I35" s="50"/>
      <c r="J35" s="50"/>
      <c r="K35" s="50"/>
      <c r="L35" s="29"/>
    </row>
    <row r="36" spans="2:12" s="1" customFormat="1" ht="14.5" customHeight="1">
      <c r="B36" s="29"/>
      <c r="F36" s="32" t="s">
        <v>42</v>
      </c>
      <c r="I36" s="32" t="s">
        <v>41</v>
      </c>
      <c r="J36" s="32" t="s">
        <v>43</v>
      </c>
      <c r="L36" s="29"/>
    </row>
    <row r="37" spans="2:12" s="1" customFormat="1" ht="14.5" customHeight="1">
      <c r="B37" s="29"/>
      <c r="D37" s="96" t="s">
        <v>44</v>
      </c>
      <c r="E37" s="24" t="s">
        <v>45</v>
      </c>
      <c r="F37" s="82">
        <f>ROUND((SUM(BE106:BE107) + SUM(BE129:BE168)),  2)</f>
        <v>92711.45</v>
      </c>
      <c r="I37" s="97">
        <v>0.21</v>
      </c>
      <c r="J37" s="82">
        <f>ROUND(((SUM(BE106:BE107) + SUM(BE129:BE168))*I37),  2)</f>
        <v>19469.400000000001</v>
      </c>
      <c r="L37" s="29"/>
    </row>
    <row r="38" spans="2:12" s="1" customFormat="1" ht="14.5" customHeight="1">
      <c r="B38" s="29"/>
      <c r="E38" s="24" t="s">
        <v>46</v>
      </c>
      <c r="F38" s="82">
        <f>ROUND((SUM(BF106:BF107) + SUM(BF129:BF168)),  2)</f>
        <v>0</v>
      </c>
      <c r="I38" s="97">
        <v>0.15</v>
      </c>
      <c r="J38" s="82">
        <f>ROUND(((SUM(BF106:BF107) + SUM(BF129:BF168))*I38),  2)</f>
        <v>0</v>
      </c>
      <c r="L38" s="29"/>
    </row>
    <row r="39" spans="2:12" s="1" customFormat="1" ht="14.5" hidden="1" customHeight="1">
      <c r="B39" s="29"/>
      <c r="E39" s="24" t="s">
        <v>47</v>
      </c>
      <c r="F39" s="82">
        <f>ROUND((SUM(BG106:BG107) + SUM(BG129:BG168)),  2)</f>
        <v>0</v>
      </c>
      <c r="I39" s="97">
        <v>0.21</v>
      </c>
      <c r="J39" s="82">
        <f>0</f>
        <v>0</v>
      </c>
      <c r="L39" s="29"/>
    </row>
    <row r="40" spans="2:12" s="1" customFormat="1" ht="14.5" hidden="1" customHeight="1">
      <c r="B40" s="29"/>
      <c r="E40" s="24" t="s">
        <v>48</v>
      </c>
      <c r="F40" s="82">
        <f>ROUND((SUM(BH106:BH107) + SUM(BH129:BH168)),  2)</f>
        <v>0</v>
      </c>
      <c r="I40" s="97">
        <v>0.15</v>
      </c>
      <c r="J40" s="82">
        <f>0</f>
        <v>0</v>
      </c>
      <c r="L40" s="29"/>
    </row>
    <row r="41" spans="2:12" s="1" customFormat="1" ht="14.5" hidden="1" customHeight="1">
      <c r="B41" s="29"/>
      <c r="E41" s="24" t="s">
        <v>49</v>
      </c>
      <c r="F41" s="82">
        <f>ROUND((SUM(BI106:BI107) + SUM(BI129:BI168)),  2)</f>
        <v>0</v>
      </c>
      <c r="I41" s="97">
        <v>0</v>
      </c>
      <c r="J41" s="82">
        <f>0</f>
        <v>0</v>
      </c>
      <c r="L41" s="29"/>
    </row>
    <row r="42" spans="2:12" s="1" customFormat="1" ht="7" customHeight="1">
      <c r="B42" s="29"/>
      <c r="L42" s="29"/>
    </row>
    <row r="43" spans="2:12" s="1" customFormat="1" ht="25.4" customHeight="1">
      <c r="B43" s="29"/>
      <c r="C43" s="91"/>
      <c r="D43" s="98" t="s">
        <v>50</v>
      </c>
      <c r="E43" s="53"/>
      <c r="F43" s="53"/>
      <c r="G43" s="99" t="s">
        <v>51</v>
      </c>
      <c r="H43" s="100" t="s">
        <v>52</v>
      </c>
      <c r="I43" s="53"/>
      <c r="J43" s="101">
        <f>SUM(J34:J41)</f>
        <v>112180.85</v>
      </c>
      <c r="K43" s="102"/>
      <c r="L43" s="29"/>
    </row>
    <row r="44" spans="2:12" s="1" customFormat="1" ht="14.5" customHeight="1">
      <c r="B44" s="29"/>
      <c r="L44" s="29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29"/>
      <c r="D50" s="38" t="s">
        <v>53</v>
      </c>
      <c r="E50" s="39"/>
      <c r="F50" s="39"/>
      <c r="G50" s="38" t="s">
        <v>54</v>
      </c>
      <c r="H50" s="39"/>
      <c r="I50" s="39"/>
      <c r="J50" s="39"/>
      <c r="K50" s="39"/>
      <c r="L50" s="29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5">
      <c r="B61" s="29"/>
      <c r="D61" s="40" t="s">
        <v>55</v>
      </c>
      <c r="E61" s="31"/>
      <c r="F61" s="103" t="s">
        <v>56</v>
      </c>
      <c r="G61" s="40" t="s">
        <v>55</v>
      </c>
      <c r="H61" s="31"/>
      <c r="I61" s="31"/>
      <c r="J61" s="104" t="s">
        <v>56</v>
      </c>
      <c r="K61" s="31"/>
      <c r="L61" s="29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29"/>
      <c r="D65" s="38" t="s">
        <v>57</v>
      </c>
      <c r="E65" s="39"/>
      <c r="F65" s="39"/>
      <c r="G65" s="38" t="s">
        <v>58</v>
      </c>
      <c r="H65" s="39"/>
      <c r="I65" s="39"/>
      <c r="J65" s="39"/>
      <c r="K65" s="39"/>
      <c r="L65" s="29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5">
      <c r="B76" s="29"/>
      <c r="D76" s="40" t="s">
        <v>55</v>
      </c>
      <c r="E76" s="31"/>
      <c r="F76" s="103" t="s">
        <v>56</v>
      </c>
      <c r="G76" s="40" t="s">
        <v>55</v>
      </c>
      <c r="H76" s="31"/>
      <c r="I76" s="31"/>
      <c r="J76" s="104" t="s">
        <v>56</v>
      </c>
      <c r="K76" s="31"/>
      <c r="L76" s="29"/>
    </row>
    <row r="77" spans="2:12" s="1" customFormat="1" ht="14.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12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5" customHeight="1">
      <c r="B82" s="29"/>
      <c r="C82" s="19" t="s">
        <v>107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14</v>
      </c>
      <c r="L84" s="29"/>
    </row>
    <row r="85" spans="2:12" s="1" customFormat="1" ht="16.5" customHeight="1">
      <c r="B85" s="29"/>
      <c r="E85" s="326" t="str">
        <f>E7</f>
        <v>Integrované městské centrum TILIA -Zm.L. -dod.č.6</v>
      </c>
      <c r="F85" s="328"/>
      <c r="G85" s="328"/>
      <c r="H85" s="328"/>
      <c r="L85" s="29"/>
    </row>
    <row r="86" spans="2:12" ht="12" customHeight="1">
      <c r="B86" s="18"/>
      <c r="C86" s="24" t="s">
        <v>101</v>
      </c>
      <c r="L86" s="18"/>
    </row>
    <row r="87" spans="2:12" s="1" customFormat="1" ht="16.5" customHeight="1">
      <c r="B87" s="29"/>
      <c r="E87" s="326" t="s">
        <v>102</v>
      </c>
      <c r="F87" s="327"/>
      <c r="G87" s="327"/>
      <c r="H87" s="327"/>
      <c r="L87" s="29"/>
    </row>
    <row r="88" spans="2:12" s="1" customFormat="1" ht="12" customHeight="1">
      <c r="B88" s="29"/>
      <c r="C88" s="24" t="s">
        <v>103</v>
      </c>
      <c r="L88" s="29"/>
    </row>
    <row r="89" spans="2:12" s="1" customFormat="1" ht="16.5" customHeight="1">
      <c r="B89" s="29"/>
      <c r="E89" s="317" t="str">
        <f>E11</f>
        <v>VCP - ZL32 - VZT</v>
      </c>
      <c r="F89" s="327"/>
      <c r="G89" s="327"/>
      <c r="H89" s="327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18</v>
      </c>
      <c r="F91" s="22" t="str">
        <f>F14</f>
        <v>Rychnov u Jablonce nad Nisou</v>
      </c>
      <c r="I91" s="24" t="s">
        <v>20</v>
      </c>
      <c r="J91" s="49">
        <f>IF(J14="","",J14)</f>
        <v>45205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21</v>
      </c>
      <c r="F93" s="22" t="str">
        <f>E17</f>
        <v>Město Rychnov u Jablonce nad Nisou</v>
      </c>
      <c r="I93" s="24" t="s">
        <v>31</v>
      </c>
      <c r="J93" s="25" t="str">
        <f>E23</f>
        <v>DESIGM 4</v>
      </c>
      <c r="L93" s="29"/>
    </row>
    <row r="94" spans="2:12" s="1" customFormat="1" ht="25.75" customHeight="1">
      <c r="B94" s="29"/>
      <c r="C94" s="24" t="s">
        <v>27</v>
      </c>
      <c r="F94" s="22" t="str">
        <f>IF(E20="","",E20)</f>
        <v>CL-EVANS s.r.o., Bulharská 1557, Česká Lípa</v>
      </c>
      <c r="I94" s="24" t="s">
        <v>35</v>
      </c>
      <c r="J94" s="25" t="str">
        <f>E26</f>
        <v>Radek Ulbricht, CL-EVANS s.r.o.</v>
      </c>
      <c r="L94" s="29"/>
    </row>
    <row r="95" spans="2:12" s="1" customFormat="1" ht="10.4" customHeight="1">
      <c r="B95" s="29"/>
      <c r="L95" s="29"/>
    </row>
    <row r="96" spans="2:12" s="1" customFormat="1" ht="29.25" customHeight="1">
      <c r="B96" s="29"/>
      <c r="C96" s="105" t="s">
        <v>108</v>
      </c>
      <c r="D96" s="91"/>
      <c r="E96" s="91"/>
      <c r="F96" s="91"/>
      <c r="G96" s="91"/>
      <c r="H96" s="91"/>
      <c r="I96" s="91"/>
      <c r="J96" s="106" t="s">
        <v>109</v>
      </c>
      <c r="K96" s="91"/>
      <c r="L96" s="29"/>
    </row>
    <row r="97" spans="2:47" s="1" customFormat="1" ht="10.4" customHeight="1">
      <c r="B97" s="29"/>
      <c r="L97" s="29"/>
    </row>
    <row r="98" spans="2:47" s="1" customFormat="1" ht="22.9" customHeight="1">
      <c r="B98" s="29"/>
      <c r="C98" s="107" t="s">
        <v>110</v>
      </c>
      <c r="J98" s="62">
        <f>J129</f>
        <v>92711.45</v>
      </c>
      <c r="L98" s="29"/>
      <c r="AU98" s="15" t="s">
        <v>111</v>
      </c>
    </row>
    <row r="99" spans="2:47" s="8" customFormat="1" ht="25" customHeight="1">
      <c r="B99" s="108"/>
      <c r="D99" s="109" t="s">
        <v>112</v>
      </c>
      <c r="E99" s="110"/>
      <c r="F99" s="110"/>
      <c r="G99" s="110"/>
      <c r="H99" s="110"/>
      <c r="I99" s="110"/>
      <c r="J99" s="111">
        <f>J130</f>
        <v>92711.45</v>
      </c>
      <c r="L99" s="108"/>
    </row>
    <row r="100" spans="2:47" s="9" customFormat="1" ht="19.899999999999999" customHeight="1">
      <c r="B100" s="112"/>
      <c r="D100" s="113" t="s">
        <v>113</v>
      </c>
      <c r="E100" s="114"/>
      <c r="F100" s="114"/>
      <c r="G100" s="114"/>
      <c r="H100" s="114"/>
      <c r="I100" s="114"/>
      <c r="J100" s="115">
        <f>J131</f>
        <v>92711.45</v>
      </c>
      <c r="L100" s="112"/>
    </row>
    <row r="101" spans="2:47" s="9" customFormat="1" ht="14.9" customHeight="1">
      <c r="B101" s="112"/>
      <c r="D101" s="113" t="s">
        <v>152</v>
      </c>
      <c r="E101" s="114"/>
      <c r="F101" s="114"/>
      <c r="G101" s="114"/>
      <c r="H101" s="114"/>
      <c r="I101" s="114"/>
      <c r="J101" s="115">
        <f>J132</f>
        <v>46875</v>
      </c>
      <c r="L101" s="112"/>
    </row>
    <row r="102" spans="2:47" s="9" customFormat="1" ht="14.9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J143</f>
        <v>27007</v>
      </c>
      <c r="L102" s="112"/>
    </row>
    <row r="103" spans="2:47" s="9" customFormat="1" ht="14.9" customHeight="1">
      <c r="B103" s="112"/>
      <c r="D103" s="113" t="s">
        <v>154</v>
      </c>
      <c r="E103" s="114"/>
      <c r="F103" s="114"/>
      <c r="G103" s="114"/>
      <c r="H103" s="114"/>
      <c r="I103" s="114"/>
      <c r="J103" s="115">
        <f>J158</f>
        <v>18829.45</v>
      </c>
      <c r="L103" s="112"/>
    </row>
    <row r="104" spans="2:47" s="1" customFormat="1" ht="21.75" customHeight="1">
      <c r="B104" s="29"/>
      <c r="L104" s="29"/>
    </row>
    <row r="105" spans="2:47" s="1" customFormat="1" ht="7" customHeight="1">
      <c r="B105" s="29"/>
      <c r="L105" s="29"/>
    </row>
    <row r="106" spans="2:47" s="1" customFormat="1" ht="29.25" customHeight="1">
      <c r="B106" s="29"/>
      <c r="C106" s="107" t="s">
        <v>114</v>
      </c>
      <c r="J106" s="116">
        <v>0</v>
      </c>
      <c r="L106" s="29"/>
      <c r="N106" s="117" t="s">
        <v>44</v>
      </c>
    </row>
    <row r="107" spans="2:47" s="1" customFormat="1" ht="18" customHeight="1">
      <c r="B107" s="29"/>
      <c r="L107" s="29"/>
    </row>
    <row r="108" spans="2:47" s="1" customFormat="1" ht="29.25" customHeight="1">
      <c r="B108" s="29"/>
      <c r="C108" s="90" t="s">
        <v>99</v>
      </c>
      <c r="D108" s="91"/>
      <c r="E108" s="91"/>
      <c r="F108" s="91"/>
      <c r="G108" s="91"/>
      <c r="H108" s="91"/>
      <c r="I108" s="91"/>
      <c r="J108" s="92">
        <f>ROUND(J98+J106,2)</f>
        <v>92711.45</v>
      </c>
      <c r="K108" s="91"/>
      <c r="L108" s="29"/>
    </row>
    <row r="109" spans="2:47" s="1" customFormat="1" ht="7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21" s="1" customFormat="1" ht="7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21" s="1" customFormat="1" ht="25" customHeight="1">
      <c r="B114" s="29"/>
      <c r="C114" s="19" t="s">
        <v>115</v>
      </c>
      <c r="L114" s="29"/>
    </row>
    <row r="115" spans="2:21" s="1" customFormat="1" ht="7" customHeight="1">
      <c r="B115" s="29"/>
      <c r="L115" s="29"/>
    </row>
    <row r="116" spans="2:21" s="1" customFormat="1" ht="12" customHeight="1">
      <c r="B116" s="29"/>
      <c r="C116" s="24" t="s">
        <v>14</v>
      </c>
      <c r="L116" s="29"/>
    </row>
    <row r="117" spans="2:21" s="1" customFormat="1" ht="16.5" customHeight="1">
      <c r="B117" s="29"/>
      <c r="E117" s="326" t="str">
        <f>E7</f>
        <v>Integrované městské centrum TILIA -Zm.L. -dod.č.6</v>
      </c>
      <c r="F117" s="328"/>
      <c r="G117" s="328"/>
      <c r="H117" s="328"/>
      <c r="L117" s="29"/>
    </row>
    <row r="118" spans="2:21" ht="12" customHeight="1">
      <c r="B118" s="18"/>
      <c r="C118" s="24" t="s">
        <v>101</v>
      </c>
      <c r="L118" s="18"/>
    </row>
    <row r="119" spans="2:21" s="1" customFormat="1" ht="16.5" customHeight="1">
      <c r="B119" s="29"/>
      <c r="E119" s="326" t="s">
        <v>102</v>
      </c>
      <c r="F119" s="327"/>
      <c r="G119" s="327"/>
      <c r="H119" s="327"/>
      <c r="L119" s="29"/>
    </row>
    <row r="120" spans="2:21" s="1" customFormat="1" ht="12" customHeight="1">
      <c r="B120" s="29"/>
      <c r="C120" s="24" t="s">
        <v>103</v>
      </c>
      <c r="L120" s="29"/>
    </row>
    <row r="121" spans="2:21" s="1" customFormat="1" ht="16.5" customHeight="1">
      <c r="B121" s="29"/>
      <c r="E121" s="317" t="str">
        <f>E11</f>
        <v>VCP - ZL32 - VZT</v>
      </c>
      <c r="F121" s="327"/>
      <c r="G121" s="327"/>
      <c r="H121" s="327"/>
      <c r="L121" s="29"/>
    </row>
    <row r="122" spans="2:21" s="1" customFormat="1" ht="7" customHeight="1">
      <c r="B122" s="29"/>
      <c r="L122" s="29"/>
    </row>
    <row r="123" spans="2:21" s="1" customFormat="1" ht="12" customHeight="1">
      <c r="B123" s="29"/>
      <c r="C123" s="24" t="s">
        <v>18</v>
      </c>
      <c r="F123" s="22" t="str">
        <f>F14</f>
        <v>Rychnov u Jablonce nad Nisou</v>
      </c>
      <c r="I123" s="24" t="s">
        <v>20</v>
      </c>
      <c r="J123" s="49">
        <f>IF(J14="","",J14)</f>
        <v>45205</v>
      </c>
      <c r="L123" s="29"/>
    </row>
    <row r="124" spans="2:21" s="1" customFormat="1" ht="7" customHeight="1">
      <c r="B124" s="29"/>
      <c r="L124" s="29"/>
    </row>
    <row r="125" spans="2:21" s="1" customFormat="1" ht="15.25" customHeight="1">
      <c r="B125" s="29"/>
      <c r="C125" s="24" t="s">
        <v>21</v>
      </c>
      <c r="F125" s="22" t="str">
        <f>E17</f>
        <v>Město Rychnov u Jablonce nad Nisou</v>
      </c>
      <c r="I125" s="24" t="s">
        <v>31</v>
      </c>
      <c r="J125" s="25" t="str">
        <f>E23</f>
        <v>DESIGM 4</v>
      </c>
      <c r="L125" s="29"/>
    </row>
    <row r="126" spans="2:21" s="1" customFormat="1" ht="25.75" customHeight="1">
      <c r="B126" s="29"/>
      <c r="C126" s="24" t="s">
        <v>27</v>
      </c>
      <c r="F126" s="22" t="str">
        <f>IF(E20="","",E20)</f>
        <v>CL-EVANS s.r.o., Bulharská 1557, Česká Lípa</v>
      </c>
      <c r="I126" s="24" t="s">
        <v>35</v>
      </c>
      <c r="J126" s="25" t="str">
        <f>E26</f>
        <v>Radek Ulbricht, CL-EVANS s.r.o.</v>
      </c>
      <c r="L126" s="29"/>
    </row>
    <row r="127" spans="2:21" s="1" customFormat="1" ht="10.4" customHeight="1">
      <c r="B127" s="29"/>
      <c r="L127" s="29"/>
    </row>
    <row r="128" spans="2:21" s="10" customFormat="1" ht="29.25" customHeight="1">
      <c r="B128" s="118"/>
      <c r="C128" s="119" t="s">
        <v>116</v>
      </c>
      <c r="D128" s="120" t="s">
        <v>65</v>
      </c>
      <c r="E128" s="120" t="s">
        <v>61</v>
      </c>
      <c r="F128" s="120" t="s">
        <v>62</v>
      </c>
      <c r="G128" s="120" t="s">
        <v>117</v>
      </c>
      <c r="H128" s="120" t="s">
        <v>118</v>
      </c>
      <c r="I128" s="120" t="s">
        <v>119</v>
      </c>
      <c r="J128" s="120" t="s">
        <v>109</v>
      </c>
      <c r="K128" s="121" t="s">
        <v>120</v>
      </c>
      <c r="L128" s="118"/>
      <c r="M128" s="55" t="s">
        <v>1</v>
      </c>
      <c r="N128" s="56" t="s">
        <v>44</v>
      </c>
      <c r="O128" s="56" t="s">
        <v>121</v>
      </c>
      <c r="P128" s="56" t="s">
        <v>122</v>
      </c>
      <c r="Q128" s="56" t="s">
        <v>123</v>
      </c>
      <c r="R128" s="56" t="s">
        <v>124</v>
      </c>
      <c r="S128" s="56" t="s">
        <v>125</v>
      </c>
      <c r="T128" s="56" t="s">
        <v>126</v>
      </c>
      <c r="U128" s="57" t="s">
        <v>127</v>
      </c>
    </row>
    <row r="129" spans="2:65" s="1" customFormat="1" ht="22.9" customHeight="1">
      <c r="B129" s="29"/>
      <c r="C129" s="60" t="s">
        <v>128</v>
      </c>
      <c r="J129" s="122">
        <f>BK129</f>
        <v>92711.45</v>
      </c>
      <c r="L129" s="29"/>
      <c r="M129" s="58"/>
      <c r="N129" s="50"/>
      <c r="O129" s="50"/>
      <c r="P129" s="123">
        <f>P130</f>
        <v>0</v>
      </c>
      <c r="Q129" s="50"/>
      <c r="R129" s="123">
        <f>R130</f>
        <v>0</v>
      </c>
      <c r="S129" s="50"/>
      <c r="T129" s="123">
        <f>T130</f>
        <v>0</v>
      </c>
      <c r="U129" s="51"/>
      <c r="AT129" s="15" t="s">
        <v>79</v>
      </c>
      <c r="AU129" s="15" t="s">
        <v>111</v>
      </c>
      <c r="BK129" s="124">
        <f>BK130</f>
        <v>92711.45</v>
      </c>
    </row>
    <row r="130" spans="2:65" s="11" customFormat="1" ht="25.9" customHeight="1">
      <c r="B130" s="125"/>
      <c r="D130" s="126" t="s">
        <v>79</v>
      </c>
      <c r="E130" s="127" t="s">
        <v>129</v>
      </c>
      <c r="F130" s="127" t="s">
        <v>130</v>
      </c>
      <c r="J130" s="128">
        <f>BK130</f>
        <v>92711.45</v>
      </c>
      <c r="L130" s="125"/>
      <c r="M130" s="129"/>
      <c r="P130" s="130">
        <f>P131</f>
        <v>0</v>
      </c>
      <c r="R130" s="130">
        <f>R131</f>
        <v>0</v>
      </c>
      <c r="T130" s="130">
        <f>T131</f>
        <v>0</v>
      </c>
      <c r="U130" s="131"/>
      <c r="AR130" s="126" t="s">
        <v>87</v>
      </c>
      <c r="AT130" s="132" t="s">
        <v>79</v>
      </c>
      <c r="AU130" s="132" t="s">
        <v>80</v>
      </c>
      <c r="AY130" s="126" t="s">
        <v>131</v>
      </c>
      <c r="BK130" s="133">
        <f>BK131</f>
        <v>92711.45</v>
      </c>
    </row>
    <row r="131" spans="2:65" s="11" customFormat="1" ht="22.9" customHeight="1">
      <c r="B131" s="125"/>
      <c r="D131" s="126" t="s">
        <v>79</v>
      </c>
      <c r="E131" s="134" t="s">
        <v>132</v>
      </c>
      <c r="F131" s="134" t="s">
        <v>133</v>
      </c>
      <c r="J131" s="135">
        <f>BK131</f>
        <v>92711.45</v>
      </c>
      <c r="L131" s="125"/>
      <c r="M131" s="129"/>
      <c r="P131" s="130">
        <f>P132+P143+P158</f>
        <v>0</v>
      </c>
      <c r="R131" s="130">
        <f>R132+R143+R158</f>
        <v>0</v>
      </c>
      <c r="T131" s="130">
        <f>T132+T143+T158</f>
        <v>0</v>
      </c>
      <c r="U131" s="131"/>
      <c r="AR131" s="126" t="s">
        <v>87</v>
      </c>
      <c r="AT131" s="132" t="s">
        <v>79</v>
      </c>
      <c r="AU131" s="132" t="s">
        <v>87</v>
      </c>
      <c r="AY131" s="126" t="s">
        <v>131</v>
      </c>
      <c r="BK131" s="133">
        <f>BK132+BK143+BK158</f>
        <v>92711.45</v>
      </c>
    </row>
    <row r="132" spans="2:65" s="11" customFormat="1" ht="20.9" customHeight="1">
      <c r="B132" s="125"/>
      <c r="D132" s="126" t="s">
        <v>79</v>
      </c>
      <c r="E132" s="134" t="s">
        <v>155</v>
      </c>
      <c r="F132" s="134" t="s">
        <v>156</v>
      </c>
      <c r="J132" s="135">
        <f>BK132</f>
        <v>46875</v>
      </c>
      <c r="L132" s="125"/>
      <c r="M132" s="129"/>
      <c r="P132" s="130">
        <f>SUM(P133:P142)</f>
        <v>0</v>
      </c>
      <c r="R132" s="130">
        <f>SUM(R133:R142)</f>
        <v>0</v>
      </c>
      <c r="T132" s="130">
        <f>SUM(T133:T142)</f>
        <v>0</v>
      </c>
      <c r="U132" s="131"/>
      <c r="AR132" s="126" t="s">
        <v>87</v>
      </c>
      <c r="AT132" s="132" t="s">
        <v>79</v>
      </c>
      <c r="AU132" s="132" t="s">
        <v>89</v>
      </c>
      <c r="AY132" s="126" t="s">
        <v>131</v>
      </c>
      <c r="BK132" s="133">
        <f>SUM(BK133:BK142)</f>
        <v>46875</v>
      </c>
    </row>
    <row r="133" spans="2:65" s="1" customFormat="1" ht="16.5" customHeight="1">
      <c r="B133" s="136"/>
      <c r="C133" s="137" t="s">
        <v>87</v>
      </c>
      <c r="D133" s="137" t="s">
        <v>134</v>
      </c>
      <c r="E133" s="138" t="s">
        <v>157</v>
      </c>
      <c r="F133" s="139" t="s">
        <v>158</v>
      </c>
      <c r="G133" s="140" t="s">
        <v>159</v>
      </c>
      <c r="H133" s="141">
        <v>1</v>
      </c>
      <c r="I133" s="142">
        <v>16225</v>
      </c>
      <c r="J133" s="142">
        <f>ROUND(I133*H133,2)</f>
        <v>16225</v>
      </c>
      <c r="K133" s="139" t="s">
        <v>1</v>
      </c>
      <c r="L133" s="29"/>
      <c r="M133" s="143" t="s">
        <v>1</v>
      </c>
      <c r="N133" s="117" t="s">
        <v>45</v>
      </c>
      <c r="O133" s="144">
        <v>0</v>
      </c>
      <c r="P133" s="144">
        <f>O133*H133</f>
        <v>0</v>
      </c>
      <c r="Q133" s="144">
        <v>0</v>
      </c>
      <c r="R133" s="144">
        <f>Q133*H133</f>
        <v>0</v>
      </c>
      <c r="S133" s="144">
        <v>0</v>
      </c>
      <c r="T133" s="144">
        <f>S133*H133</f>
        <v>0</v>
      </c>
      <c r="U133" s="145" t="s">
        <v>1</v>
      </c>
      <c r="AR133" s="146" t="s">
        <v>138</v>
      </c>
      <c r="AT133" s="146" t="s">
        <v>134</v>
      </c>
      <c r="AU133" s="146" t="s">
        <v>144</v>
      </c>
      <c r="AY133" s="15" t="s">
        <v>131</v>
      </c>
      <c r="BE133" s="147">
        <f>IF(N133="základní",J133,0)</f>
        <v>16225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5" t="s">
        <v>87</v>
      </c>
      <c r="BK133" s="147">
        <f>ROUND(I133*H133,2)</f>
        <v>16225</v>
      </c>
      <c r="BL133" s="15" t="s">
        <v>138</v>
      </c>
      <c r="BM133" s="146" t="s">
        <v>160</v>
      </c>
    </row>
    <row r="134" spans="2:65" s="1" customFormat="1">
      <c r="B134" s="29"/>
      <c r="D134" s="148" t="s">
        <v>140</v>
      </c>
      <c r="F134" s="149" t="s">
        <v>158</v>
      </c>
      <c r="L134" s="29"/>
      <c r="M134" s="150"/>
      <c r="U134" s="52"/>
      <c r="AT134" s="15" t="s">
        <v>140</v>
      </c>
      <c r="AU134" s="15" t="s">
        <v>144</v>
      </c>
    </row>
    <row r="135" spans="2:65" s="1" customFormat="1" ht="16.5" customHeight="1">
      <c r="B135" s="136"/>
      <c r="C135" s="137" t="s">
        <v>89</v>
      </c>
      <c r="D135" s="137" t="s">
        <v>134</v>
      </c>
      <c r="E135" s="138" t="s">
        <v>161</v>
      </c>
      <c r="F135" s="139" t="s">
        <v>162</v>
      </c>
      <c r="G135" s="140" t="s">
        <v>159</v>
      </c>
      <c r="H135" s="141">
        <v>1</v>
      </c>
      <c r="I135" s="142">
        <v>7200</v>
      </c>
      <c r="J135" s="142">
        <f>ROUND(I135*H135,2)</f>
        <v>7200</v>
      </c>
      <c r="K135" s="139" t="s">
        <v>1</v>
      </c>
      <c r="L135" s="29"/>
      <c r="M135" s="143" t="s">
        <v>1</v>
      </c>
      <c r="N135" s="117" t="s">
        <v>45</v>
      </c>
      <c r="O135" s="144">
        <v>0</v>
      </c>
      <c r="P135" s="144">
        <f>O135*H135</f>
        <v>0</v>
      </c>
      <c r="Q135" s="144">
        <v>0</v>
      </c>
      <c r="R135" s="144">
        <f>Q135*H135</f>
        <v>0</v>
      </c>
      <c r="S135" s="144">
        <v>0</v>
      </c>
      <c r="T135" s="144">
        <f>S135*H135</f>
        <v>0</v>
      </c>
      <c r="U135" s="145" t="s">
        <v>1</v>
      </c>
      <c r="AR135" s="146" t="s">
        <v>138</v>
      </c>
      <c r="AT135" s="146" t="s">
        <v>134</v>
      </c>
      <c r="AU135" s="146" t="s">
        <v>144</v>
      </c>
      <c r="AY135" s="15" t="s">
        <v>131</v>
      </c>
      <c r="BE135" s="147">
        <f>IF(N135="základní",J135,0)</f>
        <v>7200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5" t="s">
        <v>87</v>
      </c>
      <c r="BK135" s="147">
        <f>ROUND(I135*H135,2)</f>
        <v>7200</v>
      </c>
      <c r="BL135" s="15" t="s">
        <v>138</v>
      </c>
      <c r="BM135" s="146" t="s">
        <v>163</v>
      </c>
    </row>
    <row r="136" spans="2:65" s="1" customFormat="1">
      <c r="B136" s="29"/>
      <c r="D136" s="148" t="s">
        <v>140</v>
      </c>
      <c r="F136" s="149" t="s">
        <v>162</v>
      </c>
      <c r="L136" s="29"/>
      <c r="M136" s="150"/>
      <c r="U136" s="52"/>
      <c r="AT136" s="15" t="s">
        <v>140</v>
      </c>
      <c r="AU136" s="15" t="s">
        <v>144</v>
      </c>
    </row>
    <row r="137" spans="2:65" s="1" customFormat="1" ht="16.5" customHeight="1">
      <c r="B137" s="136"/>
      <c r="C137" s="137" t="s">
        <v>144</v>
      </c>
      <c r="D137" s="137" t="s">
        <v>134</v>
      </c>
      <c r="E137" s="138" t="s">
        <v>164</v>
      </c>
      <c r="F137" s="139" t="s">
        <v>165</v>
      </c>
      <c r="G137" s="140" t="s">
        <v>166</v>
      </c>
      <c r="H137" s="141">
        <v>81</v>
      </c>
      <c r="I137" s="142">
        <v>267</v>
      </c>
      <c r="J137" s="142">
        <f>ROUND(I137*H137,2)</f>
        <v>21627</v>
      </c>
      <c r="K137" s="139" t="s">
        <v>1</v>
      </c>
      <c r="L137" s="29"/>
      <c r="M137" s="143" t="s">
        <v>1</v>
      </c>
      <c r="N137" s="117" t="s">
        <v>45</v>
      </c>
      <c r="O137" s="144">
        <v>0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4">
        <f>S137*H137</f>
        <v>0</v>
      </c>
      <c r="U137" s="145" t="s">
        <v>1</v>
      </c>
      <c r="AR137" s="146" t="s">
        <v>138</v>
      </c>
      <c r="AT137" s="146" t="s">
        <v>134</v>
      </c>
      <c r="AU137" s="146" t="s">
        <v>144</v>
      </c>
      <c r="AY137" s="15" t="s">
        <v>131</v>
      </c>
      <c r="BE137" s="147">
        <f>IF(N137="základní",J137,0)</f>
        <v>21627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5" t="s">
        <v>87</v>
      </c>
      <c r="BK137" s="147">
        <f>ROUND(I137*H137,2)</f>
        <v>21627</v>
      </c>
      <c r="BL137" s="15" t="s">
        <v>138</v>
      </c>
      <c r="BM137" s="146" t="s">
        <v>167</v>
      </c>
    </row>
    <row r="138" spans="2:65" s="1" customFormat="1">
      <c r="B138" s="29"/>
      <c r="D138" s="148" t="s">
        <v>140</v>
      </c>
      <c r="F138" s="149" t="s">
        <v>168</v>
      </c>
      <c r="L138" s="29"/>
      <c r="M138" s="150"/>
      <c r="U138" s="52"/>
      <c r="AT138" s="15" t="s">
        <v>140</v>
      </c>
      <c r="AU138" s="15" t="s">
        <v>144</v>
      </c>
    </row>
    <row r="139" spans="2:65" s="12" customFormat="1">
      <c r="B139" s="154"/>
      <c r="D139" s="148" t="s">
        <v>169</v>
      </c>
      <c r="E139" s="155" t="s">
        <v>1</v>
      </c>
      <c r="F139" s="156" t="s">
        <v>170</v>
      </c>
      <c r="H139" s="157">
        <v>81</v>
      </c>
      <c r="L139" s="154"/>
      <c r="M139" s="158"/>
      <c r="U139" s="159"/>
      <c r="AT139" s="155" t="s">
        <v>169</v>
      </c>
      <c r="AU139" s="155" t="s">
        <v>144</v>
      </c>
      <c r="AV139" s="12" t="s">
        <v>89</v>
      </c>
      <c r="AW139" s="12" t="s">
        <v>34</v>
      </c>
      <c r="AX139" s="12" t="s">
        <v>80</v>
      </c>
      <c r="AY139" s="155" t="s">
        <v>131</v>
      </c>
    </row>
    <row r="140" spans="2:65" s="13" customFormat="1">
      <c r="B140" s="160"/>
      <c r="D140" s="148" t="s">
        <v>169</v>
      </c>
      <c r="E140" s="161" t="s">
        <v>1</v>
      </c>
      <c r="F140" s="162" t="s">
        <v>171</v>
      </c>
      <c r="H140" s="163">
        <v>81</v>
      </c>
      <c r="L140" s="160"/>
      <c r="M140" s="164"/>
      <c r="U140" s="165"/>
      <c r="AT140" s="161" t="s">
        <v>169</v>
      </c>
      <c r="AU140" s="161" t="s">
        <v>144</v>
      </c>
      <c r="AV140" s="13" t="s">
        <v>138</v>
      </c>
      <c r="AW140" s="13" t="s">
        <v>34</v>
      </c>
      <c r="AX140" s="13" t="s">
        <v>87</v>
      </c>
      <c r="AY140" s="161" t="s">
        <v>131</v>
      </c>
    </row>
    <row r="141" spans="2:65" s="1" customFormat="1" ht="16.5" customHeight="1">
      <c r="B141" s="136"/>
      <c r="C141" s="137" t="s">
        <v>138</v>
      </c>
      <c r="D141" s="137" t="s">
        <v>134</v>
      </c>
      <c r="E141" s="138" t="s">
        <v>172</v>
      </c>
      <c r="F141" s="139" t="s">
        <v>173</v>
      </c>
      <c r="G141" s="140" t="s">
        <v>174</v>
      </c>
      <c r="H141" s="141">
        <v>1</v>
      </c>
      <c r="I141" s="142">
        <v>1823</v>
      </c>
      <c r="J141" s="142">
        <f>ROUND(I141*H141,2)</f>
        <v>1823</v>
      </c>
      <c r="K141" s="139" t="s">
        <v>1</v>
      </c>
      <c r="L141" s="29"/>
      <c r="M141" s="143" t="s">
        <v>1</v>
      </c>
      <c r="N141" s="117" t="s">
        <v>45</v>
      </c>
      <c r="O141" s="144">
        <v>0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4">
        <f>S141*H141</f>
        <v>0</v>
      </c>
      <c r="U141" s="145" t="s">
        <v>1</v>
      </c>
      <c r="AR141" s="146" t="s">
        <v>138</v>
      </c>
      <c r="AT141" s="146" t="s">
        <v>134</v>
      </c>
      <c r="AU141" s="146" t="s">
        <v>144</v>
      </c>
      <c r="AY141" s="15" t="s">
        <v>131</v>
      </c>
      <c r="BE141" s="147">
        <f>IF(N141="základní",J141,0)</f>
        <v>1823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5" t="s">
        <v>87</v>
      </c>
      <c r="BK141" s="147">
        <f>ROUND(I141*H141,2)</f>
        <v>1823</v>
      </c>
      <c r="BL141" s="15" t="s">
        <v>138</v>
      </c>
      <c r="BM141" s="146" t="s">
        <v>175</v>
      </c>
    </row>
    <row r="142" spans="2:65" s="1" customFormat="1">
      <c r="B142" s="29"/>
      <c r="D142" s="148" t="s">
        <v>140</v>
      </c>
      <c r="F142" s="149" t="s">
        <v>173</v>
      </c>
      <c r="L142" s="29"/>
      <c r="M142" s="150"/>
      <c r="U142" s="52"/>
      <c r="AT142" s="15" t="s">
        <v>140</v>
      </c>
      <c r="AU142" s="15" t="s">
        <v>144</v>
      </c>
    </row>
    <row r="143" spans="2:65" s="11" customFormat="1" ht="20.9" customHeight="1">
      <c r="B143" s="125"/>
      <c r="D143" s="126" t="s">
        <v>79</v>
      </c>
      <c r="E143" s="134" t="s">
        <v>176</v>
      </c>
      <c r="F143" s="134" t="s">
        <v>177</v>
      </c>
      <c r="J143" s="135">
        <f>BK143</f>
        <v>27007</v>
      </c>
      <c r="L143" s="125"/>
      <c r="M143" s="129"/>
      <c r="P143" s="130">
        <f>SUM(P144:P157)</f>
        <v>0</v>
      </c>
      <c r="R143" s="130">
        <f>SUM(R144:R157)</f>
        <v>0</v>
      </c>
      <c r="T143" s="130">
        <f>SUM(T144:T157)</f>
        <v>0</v>
      </c>
      <c r="U143" s="131"/>
      <c r="AR143" s="126" t="s">
        <v>87</v>
      </c>
      <c r="AT143" s="132" t="s">
        <v>79</v>
      </c>
      <c r="AU143" s="132" t="s">
        <v>89</v>
      </c>
      <c r="AY143" s="126" t="s">
        <v>131</v>
      </c>
      <c r="BK143" s="133">
        <f>SUM(BK144:BK157)</f>
        <v>27007</v>
      </c>
    </row>
    <row r="144" spans="2:65" s="1" customFormat="1" ht="33" customHeight="1">
      <c r="B144" s="136"/>
      <c r="C144" s="137" t="s">
        <v>178</v>
      </c>
      <c r="D144" s="137" t="s">
        <v>134</v>
      </c>
      <c r="E144" s="138" t="s">
        <v>179</v>
      </c>
      <c r="F144" s="139" t="s">
        <v>180</v>
      </c>
      <c r="G144" s="140" t="s">
        <v>137</v>
      </c>
      <c r="H144" s="141">
        <v>1</v>
      </c>
      <c r="I144" s="142">
        <v>13354</v>
      </c>
      <c r="J144" s="142">
        <f>ROUND(I144*H144,2)</f>
        <v>13354</v>
      </c>
      <c r="K144" s="139" t="s">
        <v>1</v>
      </c>
      <c r="L144" s="29"/>
      <c r="M144" s="143" t="s">
        <v>1</v>
      </c>
      <c r="N144" s="117" t="s">
        <v>45</v>
      </c>
      <c r="O144" s="144">
        <v>0</v>
      </c>
      <c r="P144" s="144">
        <f>O144*H144</f>
        <v>0</v>
      </c>
      <c r="Q144" s="144">
        <v>0</v>
      </c>
      <c r="R144" s="144">
        <f>Q144*H144</f>
        <v>0</v>
      </c>
      <c r="S144" s="144">
        <v>0</v>
      </c>
      <c r="T144" s="144">
        <f>S144*H144</f>
        <v>0</v>
      </c>
      <c r="U144" s="145" t="s">
        <v>1</v>
      </c>
      <c r="AR144" s="146" t="s">
        <v>138</v>
      </c>
      <c r="AT144" s="146" t="s">
        <v>134</v>
      </c>
      <c r="AU144" s="146" t="s">
        <v>144</v>
      </c>
      <c r="AY144" s="15" t="s">
        <v>131</v>
      </c>
      <c r="BE144" s="147">
        <f>IF(N144="základní",J144,0)</f>
        <v>13354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5" t="s">
        <v>87</v>
      </c>
      <c r="BK144" s="147">
        <f>ROUND(I144*H144,2)</f>
        <v>13354</v>
      </c>
      <c r="BL144" s="15" t="s">
        <v>138</v>
      </c>
      <c r="BM144" s="146" t="s">
        <v>181</v>
      </c>
    </row>
    <row r="145" spans="2:65" s="1" customFormat="1" ht="18">
      <c r="B145" s="29"/>
      <c r="D145" s="148" t="s">
        <v>140</v>
      </c>
      <c r="F145" s="149" t="s">
        <v>180</v>
      </c>
      <c r="L145" s="29"/>
      <c r="M145" s="150"/>
      <c r="U145" s="52"/>
      <c r="AT145" s="15" t="s">
        <v>140</v>
      </c>
      <c r="AU145" s="15" t="s">
        <v>144</v>
      </c>
    </row>
    <row r="146" spans="2:65" s="1" customFormat="1" ht="16.5" customHeight="1">
      <c r="B146" s="136"/>
      <c r="C146" s="137" t="s">
        <v>182</v>
      </c>
      <c r="D146" s="137" t="s">
        <v>134</v>
      </c>
      <c r="E146" s="138" t="s">
        <v>183</v>
      </c>
      <c r="F146" s="139" t="s">
        <v>184</v>
      </c>
      <c r="G146" s="140" t="s">
        <v>185</v>
      </c>
      <c r="H146" s="141">
        <v>5</v>
      </c>
      <c r="I146" s="142">
        <v>336</v>
      </c>
      <c r="J146" s="142">
        <f>ROUND(I146*H146,2)</f>
        <v>1680</v>
      </c>
      <c r="K146" s="139" t="s">
        <v>1</v>
      </c>
      <c r="L146" s="29"/>
      <c r="M146" s="143" t="s">
        <v>1</v>
      </c>
      <c r="N146" s="117" t="s">
        <v>45</v>
      </c>
      <c r="O146" s="144">
        <v>0</v>
      </c>
      <c r="P146" s="144">
        <f>O146*H146</f>
        <v>0</v>
      </c>
      <c r="Q146" s="144">
        <v>0</v>
      </c>
      <c r="R146" s="144">
        <f>Q146*H146</f>
        <v>0</v>
      </c>
      <c r="S146" s="144">
        <v>0</v>
      </c>
      <c r="T146" s="144">
        <f>S146*H146</f>
        <v>0</v>
      </c>
      <c r="U146" s="145" t="s">
        <v>1</v>
      </c>
      <c r="AR146" s="146" t="s">
        <v>138</v>
      </c>
      <c r="AT146" s="146" t="s">
        <v>134</v>
      </c>
      <c r="AU146" s="146" t="s">
        <v>144</v>
      </c>
      <c r="AY146" s="15" t="s">
        <v>131</v>
      </c>
      <c r="BE146" s="147">
        <f>IF(N146="základní",J146,0)</f>
        <v>1680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5" t="s">
        <v>87</v>
      </c>
      <c r="BK146" s="147">
        <f>ROUND(I146*H146,2)</f>
        <v>1680</v>
      </c>
      <c r="BL146" s="15" t="s">
        <v>138</v>
      </c>
      <c r="BM146" s="146" t="s">
        <v>186</v>
      </c>
    </row>
    <row r="147" spans="2:65" s="1" customFormat="1">
      <c r="B147" s="29"/>
      <c r="D147" s="148" t="s">
        <v>140</v>
      </c>
      <c r="F147" s="149" t="s">
        <v>184</v>
      </c>
      <c r="L147" s="29"/>
      <c r="M147" s="150"/>
      <c r="U147" s="52"/>
      <c r="AT147" s="15" t="s">
        <v>140</v>
      </c>
      <c r="AU147" s="15" t="s">
        <v>144</v>
      </c>
    </row>
    <row r="148" spans="2:65" s="1" customFormat="1" ht="21.75" customHeight="1">
      <c r="B148" s="136"/>
      <c r="C148" s="137" t="s">
        <v>187</v>
      </c>
      <c r="D148" s="137" t="s">
        <v>134</v>
      </c>
      <c r="E148" s="138" t="s">
        <v>188</v>
      </c>
      <c r="F148" s="139" t="s">
        <v>189</v>
      </c>
      <c r="G148" s="140" t="s">
        <v>137</v>
      </c>
      <c r="H148" s="141">
        <v>1</v>
      </c>
      <c r="I148" s="142">
        <v>649</v>
      </c>
      <c r="J148" s="142">
        <f>ROUND(I148*H148,2)</f>
        <v>649</v>
      </c>
      <c r="K148" s="139" t="s">
        <v>1</v>
      </c>
      <c r="L148" s="29"/>
      <c r="M148" s="143" t="s">
        <v>1</v>
      </c>
      <c r="N148" s="117" t="s">
        <v>45</v>
      </c>
      <c r="O148" s="144">
        <v>0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4">
        <f>S148*H148</f>
        <v>0</v>
      </c>
      <c r="U148" s="145" t="s">
        <v>1</v>
      </c>
      <c r="AR148" s="146" t="s">
        <v>138</v>
      </c>
      <c r="AT148" s="146" t="s">
        <v>134</v>
      </c>
      <c r="AU148" s="146" t="s">
        <v>144</v>
      </c>
      <c r="AY148" s="15" t="s">
        <v>131</v>
      </c>
      <c r="BE148" s="147">
        <f>IF(N148="základní",J148,0)</f>
        <v>649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5" t="s">
        <v>87</v>
      </c>
      <c r="BK148" s="147">
        <f>ROUND(I148*H148,2)</f>
        <v>649</v>
      </c>
      <c r="BL148" s="15" t="s">
        <v>138</v>
      </c>
      <c r="BM148" s="146" t="s">
        <v>190</v>
      </c>
    </row>
    <row r="149" spans="2:65" s="1" customFormat="1">
      <c r="B149" s="29"/>
      <c r="D149" s="148" t="s">
        <v>140</v>
      </c>
      <c r="F149" s="149" t="s">
        <v>189</v>
      </c>
      <c r="L149" s="29"/>
      <c r="M149" s="150"/>
      <c r="U149" s="52"/>
      <c r="AT149" s="15" t="s">
        <v>140</v>
      </c>
      <c r="AU149" s="15" t="s">
        <v>144</v>
      </c>
    </row>
    <row r="150" spans="2:65" s="1" customFormat="1" ht="16.5" customHeight="1">
      <c r="B150" s="136"/>
      <c r="C150" s="137" t="s">
        <v>191</v>
      </c>
      <c r="D150" s="137" t="s">
        <v>134</v>
      </c>
      <c r="E150" s="138" t="s">
        <v>192</v>
      </c>
      <c r="F150" s="139" t="s">
        <v>193</v>
      </c>
      <c r="G150" s="140" t="s">
        <v>194</v>
      </c>
      <c r="H150" s="141">
        <v>4</v>
      </c>
      <c r="I150" s="142">
        <v>112</v>
      </c>
      <c r="J150" s="142">
        <f>ROUND(I150*H150,2)</f>
        <v>448</v>
      </c>
      <c r="K150" s="139" t="s">
        <v>1</v>
      </c>
      <c r="L150" s="29"/>
      <c r="M150" s="143" t="s">
        <v>1</v>
      </c>
      <c r="N150" s="117" t="s">
        <v>45</v>
      </c>
      <c r="O150" s="144">
        <v>0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4">
        <f>S150*H150</f>
        <v>0</v>
      </c>
      <c r="U150" s="145" t="s">
        <v>1</v>
      </c>
      <c r="AR150" s="146" t="s">
        <v>138</v>
      </c>
      <c r="AT150" s="146" t="s">
        <v>134</v>
      </c>
      <c r="AU150" s="146" t="s">
        <v>144</v>
      </c>
      <c r="AY150" s="15" t="s">
        <v>131</v>
      </c>
      <c r="BE150" s="147">
        <f>IF(N150="základní",J150,0)</f>
        <v>448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5" t="s">
        <v>87</v>
      </c>
      <c r="BK150" s="147">
        <f>ROUND(I150*H150,2)</f>
        <v>448</v>
      </c>
      <c r="BL150" s="15" t="s">
        <v>138</v>
      </c>
      <c r="BM150" s="146" t="s">
        <v>195</v>
      </c>
    </row>
    <row r="151" spans="2:65" s="1" customFormat="1">
      <c r="B151" s="29"/>
      <c r="D151" s="148" t="s">
        <v>140</v>
      </c>
      <c r="F151" s="149" t="s">
        <v>193</v>
      </c>
      <c r="L151" s="29"/>
      <c r="M151" s="150"/>
      <c r="U151" s="52"/>
      <c r="AT151" s="15" t="s">
        <v>140</v>
      </c>
      <c r="AU151" s="15" t="s">
        <v>144</v>
      </c>
    </row>
    <row r="152" spans="2:65" s="1" customFormat="1" ht="16.5" customHeight="1">
      <c r="B152" s="136"/>
      <c r="C152" s="137" t="s">
        <v>196</v>
      </c>
      <c r="D152" s="137" t="s">
        <v>134</v>
      </c>
      <c r="E152" s="138" t="s">
        <v>197</v>
      </c>
      <c r="F152" s="139" t="s">
        <v>198</v>
      </c>
      <c r="G152" s="140" t="s">
        <v>194</v>
      </c>
      <c r="H152" s="141">
        <v>3</v>
      </c>
      <c r="I152" s="142">
        <v>101</v>
      </c>
      <c r="J152" s="142">
        <f>ROUND(I152*H152,2)</f>
        <v>303</v>
      </c>
      <c r="K152" s="139" t="s">
        <v>1</v>
      </c>
      <c r="L152" s="29"/>
      <c r="M152" s="143" t="s">
        <v>1</v>
      </c>
      <c r="N152" s="117" t="s">
        <v>45</v>
      </c>
      <c r="O152" s="144">
        <v>0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4">
        <f>S152*H152</f>
        <v>0</v>
      </c>
      <c r="U152" s="145" t="s">
        <v>1</v>
      </c>
      <c r="AR152" s="146" t="s">
        <v>138</v>
      </c>
      <c r="AT152" s="146" t="s">
        <v>134</v>
      </c>
      <c r="AU152" s="146" t="s">
        <v>144</v>
      </c>
      <c r="AY152" s="15" t="s">
        <v>131</v>
      </c>
      <c r="BE152" s="147">
        <f>IF(N152="základní",J152,0)</f>
        <v>303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5" t="s">
        <v>87</v>
      </c>
      <c r="BK152" s="147">
        <f>ROUND(I152*H152,2)</f>
        <v>303</v>
      </c>
      <c r="BL152" s="15" t="s">
        <v>138</v>
      </c>
      <c r="BM152" s="146" t="s">
        <v>199</v>
      </c>
    </row>
    <row r="153" spans="2:65" s="1" customFormat="1">
      <c r="B153" s="29"/>
      <c r="D153" s="148" t="s">
        <v>140</v>
      </c>
      <c r="F153" s="149" t="s">
        <v>198</v>
      </c>
      <c r="L153" s="29"/>
      <c r="M153" s="150"/>
      <c r="U153" s="52"/>
      <c r="AT153" s="15" t="s">
        <v>140</v>
      </c>
      <c r="AU153" s="15" t="s">
        <v>144</v>
      </c>
    </row>
    <row r="154" spans="2:65" s="1" customFormat="1" ht="16.5" customHeight="1">
      <c r="B154" s="136"/>
      <c r="C154" s="137" t="s">
        <v>200</v>
      </c>
      <c r="D154" s="137" t="s">
        <v>134</v>
      </c>
      <c r="E154" s="138" t="s">
        <v>201</v>
      </c>
      <c r="F154" s="139" t="s">
        <v>202</v>
      </c>
      <c r="G154" s="140" t="s">
        <v>166</v>
      </c>
      <c r="H154" s="141">
        <v>40</v>
      </c>
      <c r="I154" s="142">
        <v>259</v>
      </c>
      <c r="J154" s="142">
        <f>ROUND(I154*H154,2)</f>
        <v>10360</v>
      </c>
      <c r="K154" s="139" t="s">
        <v>1</v>
      </c>
      <c r="L154" s="29"/>
      <c r="M154" s="143" t="s">
        <v>1</v>
      </c>
      <c r="N154" s="117" t="s">
        <v>45</v>
      </c>
      <c r="O154" s="144">
        <v>0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4">
        <f>S154*H154</f>
        <v>0</v>
      </c>
      <c r="U154" s="145" t="s">
        <v>1</v>
      </c>
      <c r="AR154" s="146" t="s">
        <v>138</v>
      </c>
      <c r="AT154" s="146" t="s">
        <v>134</v>
      </c>
      <c r="AU154" s="146" t="s">
        <v>144</v>
      </c>
      <c r="AY154" s="15" t="s">
        <v>131</v>
      </c>
      <c r="BE154" s="147">
        <f>IF(N154="základní",J154,0)</f>
        <v>10360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5" t="s">
        <v>87</v>
      </c>
      <c r="BK154" s="147">
        <f>ROUND(I154*H154,2)</f>
        <v>10360</v>
      </c>
      <c r="BL154" s="15" t="s">
        <v>138</v>
      </c>
      <c r="BM154" s="146" t="s">
        <v>203</v>
      </c>
    </row>
    <row r="155" spans="2:65" s="1" customFormat="1">
      <c r="B155" s="29"/>
      <c r="D155" s="148" t="s">
        <v>140</v>
      </c>
      <c r="F155" s="149" t="s">
        <v>202</v>
      </c>
      <c r="L155" s="29"/>
      <c r="M155" s="150"/>
      <c r="U155" s="52"/>
      <c r="AT155" s="15" t="s">
        <v>140</v>
      </c>
      <c r="AU155" s="15" t="s">
        <v>144</v>
      </c>
    </row>
    <row r="156" spans="2:65" s="1" customFormat="1" ht="16.5" customHeight="1">
      <c r="B156" s="136"/>
      <c r="C156" s="137" t="s">
        <v>204</v>
      </c>
      <c r="D156" s="137" t="s">
        <v>134</v>
      </c>
      <c r="E156" s="138" t="s">
        <v>205</v>
      </c>
      <c r="F156" s="139" t="s">
        <v>206</v>
      </c>
      <c r="G156" s="140" t="s">
        <v>137</v>
      </c>
      <c r="H156" s="141">
        <v>0.2</v>
      </c>
      <c r="I156" s="142">
        <v>1065</v>
      </c>
      <c r="J156" s="142">
        <f>ROUND(I156*H156,2)</f>
        <v>213</v>
      </c>
      <c r="K156" s="139" t="s">
        <v>1</v>
      </c>
      <c r="L156" s="29"/>
      <c r="M156" s="143" t="s">
        <v>1</v>
      </c>
      <c r="N156" s="117" t="s">
        <v>45</v>
      </c>
      <c r="O156" s="144">
        <v>0</v>
      </c>
      <c r="P156" s="144">
        <f>O156*H156</f>
        <v>0</v>
      </c>
      <c r="Q156" s="144">
        <v>0</v>
      </c>
      <c r="R156" s="144">
        <f>Q156*H156</f>
        <v>0</v>
      </c>
      <c r="S156" s="144">
        <v>0</v>
      </c>
      <c r="T156" s="144">
        <f>S156*H156</f>
        <v>0</v>
      </c>
      <c r="U156" s="145" t="s">
        <v>1</v>
      </c>
      <c r="AR156" s="146" t="s">
        <v>138</v>
      </c>
      <c r="AT156" s="146" t="s">
        <v>134</v>
      </c>
      <c r="AU156" s="146" t="s">
        <v>144</v>
      </c>
      <c r="AY156" s="15" t="s">
        <v>131</v>
      </c>
      <c r="BE156" s="147">
        <f>IF(N156="základní",J156,0)</f>
        <v>213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5" t="s">
        <v>87</v>
      </c>
      <c r="BK156" s="147">
        <f>ROUND(I156*H156,2)</f>
        <v>213</v>
      </c>
      <c r="BL156" s="15" t="s">
        <v>138</v>
      </c>
      <c r="BM156" s="146" t="s">
        <v>207</v>
      </c>
    </row>
    <row r="157" spans="2:65" s="1" customFormat="1">
      <c r="B157" s="29"/>
      <c r="D157" s="148" t="s">
        <v>140</v>
      </c>
      <c r="F157" s="149" t="s">
        <v>206</v>
      </c>
      <c r="L157" s="29"/>
      <c r="M157" s="150"/>
      <c r="U157" s="52"/>
      <c r="AT157" s="15" t="s">
        <v>140</v>
      </c>
      <c r="AU157" s="15" t="s">
        <v>144</v>
      </c>
    </row>
    <row r="158" spans="2:65" s="11" customFormat="1" ht="20.9" customHeight="1">
      <c r="B158" s="125"/>
      <c r="D158" s="126" t="s">
        <v>79</v>
      </c>
      <c r="E158" s="134" t="s">
        <v>208</v>
      </c>
      <c r="F158" s="134" t="s">
        <v>209</v>
      </c>
      <c r="J158" s="135">
        <f>BK158</f>
        <v>18829.45</v>
      </c>
      <c r="L158" s="125"/>
      <c r="M158" s="129"/>
      <c r="P158" s="130">
        <f>SUM(P159:P168)</f>
        <v>0</v>
      </c>
      <c r="R158" s="130">
        <f>SUM(R159:R168)</f>
        <v>0</v>
      </c>
      <c r="T158" s="130">
        <f>SUM(T159:T168)</f>
        <v>0</v>
      </c>
      <c r="U158" s="131"/>
      <c r="AR158" s="126" t="s">
        <v>87</v>
      </c>
      <c r="AT158" s="132" t="s">
        <v>79</v>
      </c>
      <c r="AU158" s="132" t="s">
        <v>89</v>
      </c>
      <c r="AY158" s="126" t="s">
        <v>131</v>
      </c>
      <c r="BK158" s="133">
        <f>SUM(BK159:BK168)</f>
        <v>18829.45</v>
      </c>
    </row>
    <row r="159" spans="2:65" s="1" customFormat="1" ht="21.75" customHeight="1">
      <c r="B159" s="136"/>
      <c r="C159" s="137" t="s">
        <v>210</v>
      </c>
      <c r="D159" s="137" t="s">
        <v>134</v>
      </c>
      <c r="E159" s="138" t="s">
        <v>211</v>
      </c>
      <c r="F159" s="139" t="s">
        <v>212</v>
      </c>
      <c r="G159" s="140" t="s">
        <v>185</v>
      </c>
      <c r="H159" s="141">
        <v>8.4499999999999993</v>
      </c>
      <c r="I159" s="142">
        <v>235</v>
      </c>
      <c r="J159" s="142">
        <f>ROUND(I159*H159,2)</f>
        <v>1985.75</v>
      </c>
      <c r="K159" s="139" t="s">
        <v>1</v>
      </c>
      <c r="L159" s="29"/>
      <c r="M159" s="143" t="s">
        <v>1</v>
      </c>
      <c r="N159" s="117" t="s">
        <v>45</v>
      </c>
      <c r="O159" s="144">
        <v>0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4">
        <f>S159*H159</f>
        <v>0</v>
      </c>
      <c r="U159" s="145" t="s">
        <v>1</v>
      </c>
      <c r="AR159" s="146" t="s">
        <v>138</v>
      </c>
      <c r="AT159" s="146" t="s">
        <v>134</v>
      </c>
      <c r="AU159" s="146" t="s">
        <v>144</v>
      </c>
      <c r="AY159" s="15" t="s">
        <v>131</v>
      </c>
      <c r="BE159" s="147">
        <f>IF(N159="základní",J159,0)</f>
        <v>1985.75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5" t="s">
        <v>87</v>
      </c>
      <c r="BK159" s="147">
        <f>ROUND(I159*H159,2)</f>
        <v>1985.75</v>
      </c>
      <c r="BL159" s="15" t="s">
        <v>138</v>
      </c>
      <c r="BM159" s="146" t="s">
        <v>213</v>
      </c>
    </row>
    <row r="160" spans="2:65" s="1" customFormat="1">
      <c r="B160" s="29"/>
      <c r="D160" s="148" t="s">
        <v>140</v>
      </c>
      <c r="F160" s="149" t="s">
        <v>212</v>
      </c>
      <c r="L160" s="29"/>
      <c r="M160" s="150"/>
      <c r="U160" s="52"/>
      <c r="AT160" s="15" t="s">
        <v>140</v>
      </c>
      <c r="AU160" s="15" t="s">
        <v>144</v>
      </c>
    </row>
    <row r="161" spans="2:65" s="1" customFormat="1" ht="21.75" customHeight="1">
      <c r="B161" s="136"/>
      <c r="C161" s="137" t="s">
        <v>214</v>
      </c>
      <c r="D161" s="137" t="s">
        <v>134</v>
      </c>
      <c r="E161" s="138" t="s">
        <v>215</v>
      </c>
      <c r="F161" s="139" t="s">
        <v>216</v>
      </c>
      <c r="G161" s="140" t="s">
        <v>185</v>
      </c>
      <c r="H161" s="141">
        <v>7.75</v>
      </c>
      <c r="I161" s="142">
        <v>244</v>
      </c>
      <c r="J161" s="142">
        <f>ROUND(I161*H161,2)</f>
        <v>1891</v>
      </c>
      <c r="K161" s="139" t="s">
        <v>1</v>
      </c>
      <c r="L161" s="29"/>
      <c r="M161" s="143" t="s">
        <v>1</v>
      </c>
      <c r="N161" s="117" t="s">
        <v>45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4">
        <f>S161*H161</f>
        <v>0</v>
      </c>
      <c r="U161" s="145" t="s">
        <v>1</v>
      </c>
      <c r="AR161" s="146" t="s">
        <v>138</v>
      </c>
      <c r="AT161" s="146" t="s">
        <v>134</v>
      </c>
      <c r="AU161" s="146" t="s">
        <v>144</v>
      </c>
      <c r="AY161" s="15" t="s">
        <v>131</v>
      </c>
      <c r="BE161" s="147">
        <f>IF(N161="základní",J161,0)</f>
        <v>1891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5" t="s">
        <v>87</v>
      </c>
      <c r="BK161" s="147">
        <f>ROUND(I161*H161,2)</f>
        <v>1891</v>
      </c>
      <c r="BL161" s="15" t="s">
        <v>138</v>
      </c>
      <c r="BM161" s="146" t="s">
        <v>217</v>
      </c>
    </row>
    <row r="162" spans="2:65" s="1" customFormat="1">
      <c r="B162" s="29"/>
      <c r="D162" s="148" t="s">
        <v>140</v>
      </c>
      <c r="F162" s="149" t="s">
        <v>216</v>
      </c>
      <c r="L162" s="29"/>
      <c r="M162" s="150"/>
      <c r="U162" s="52"/>
      <c r="AT162" s="15" t="s">
        <v>140</v>
      </c>
      <c r="AU162" s="15" t="s">
        <v>144</v>
      </c>
    </row>
    <row r="163" spans="2:65" s="1" customFormat="1" ht="21.75" customHeight="1">
      <c r="B163" s="136"/>
      <c r="C163" s="137" t="s">
        <v>218</v>
      </c>
      <c r="D163" s="137" t="s">
        <v>134</v>
      </c>
      <c r="E163" s="138" t="s">
        <v>219</v>
      </c>
      <c r="F163" s="139" t="s">
        <v>220</v>
      </c>
      <c r="G163" s="140" t="s">
        <v>185</v>
      </c>
      <c r="H163" s="141">
        <v>9.85</v>
      </c>
      <c r="I163" s="142">
        <v>269</v>
      </c>
      <c r="J163" s="142">
        <f>ROUND(I163*H163,2)</f>
        <v>2649.65</v>
      </c>
      <c r="K163" s="139" t="s">
        <v>1</v>
      </c>
      <c r="L163" s="29"/>
      <c r="M163" s="143" t="s">
        <v>1</v>
      </c>
      <c r="N163" s="117" t="s">
        <v>45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4">
        <f>S163*H163</f>
        <v>0</v>
      </c>
      <c r="U163" s="145" t="s">
        <v>1</v>
      </c>
      <c r="AR163" s="146" t="s">
        <v>138</v>
      </c>
      <c r="AT163" s="146" t="s">
        <v>134</v>
      </c>
      <c r="AU163" s="146" t="s">
        <v>144</v>
      </c>
      <c r="AY163" s="15" t="s">
        <v>131</v>
      </c>
      <c r="BE163" s="147">
        <f>IF(N163="základní",J163,0)</f>
        <v>2649.65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5" t="s">
        <v>87</v>
      </c>
      <c r="BK163" s="147">
        <f>ROUND(I163*H163,2)</f>
        <v>2649.65</v>
      </c>
      <c r="BL163" s="15" t="s">
        <v>138</v>
      </c>
      <c r="BM163" s="146" t="s">
        <v>221</v>
      </c>
    </row>
    <row r="164" spans="2:65" s="1" customFormat="1">
      <c r="B164" s="29"/>
      <c r="D164" s="148" t="s">
        <v>140</v>
      </c>
      <c r="F164" s="149" t="s">
        <v>220</v>
      </c>
      <c r="L164" s="29"/>
      <c r="M164" s="150"/>
      <c r="U164" s="52"/>
      <c r="AT164" s="15" t="s">
        <v>140</v>
      </c>
      <c r="AU164" s="15" t="s">
        <v>144</v>
      </c>
    </row>
    <row r="165" spans="2:65" s="1" customFormat="1" ht="21.75" customHeight="1">
      <c r="B165" s="136"/>
      <c r="C165" s="137" t="s">
        <v>222</v>
      </c>
      <c r="D165" s="137" t="s">
        <v>134</v>
      </c>
      <c r="E165" s="138" t="s">
        <v>223</v>
      </c>
      <c r="F165" s="139" t="s">
        <v>224</v>
      </c>
      <c r="G165" s="140" t="s">
        <v>185</v>
      </c>
      <c r="H165" s="141">
        <v>7.55</v>
      </c>
      <c r="I165" s="142">
        <v>411</v>
      </c>
      <c r="J165" s="142">
        <f>ROUND(I165*H165,2)</f>
        <v>3103.05</v>
      </c>
      <c r="K165" s="139" t="s">
        <v>1</v>
      </c>
      <c r="L165" s="29"/>
      <c r="M165" s="143" t="s">
        <v>1</v>
      </c>
      <c r="N165" s="117" t="s">
        <v>45</v>
      </c>
      <c r="O165" s="144">
        <v>0</v>
      </c>
      <c r="P165" s="144">
        <f>O165*H165</f>
        <v>0</v>
      </c>
      <c r="Q165" s="144">
        <v>0</v>
      </c>
      <c r="R165" s="144">
        <f>Q165*H165</f>
        <v>0</v>
      </c>
      <c r="S165" s="144">
        <v>0</v>
      </c>
      <c r="T165" s="144">
        <f>S165*H165</f>
        <v>0</v>
      </c>
      <c r="U165" s="145" t="s">
        <v>1</v>
      </c>
      <c r="AR165" s="146" t="s">
        <v>138</v>
      </c>
      <c r="AT165" s="146" t="s">
        <v>134</v>
      </c>
      <c r="AU165" s="146" t="s">
        <v>144</v>
      </c>
      <c r="AY165" s="15" t="s">
        <v>131</v>
      </c>
      <c r="BE165" s="147">
        <f>IF(N165="základní",J165,0)</f>
        <v>3103.05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5" t="s">
        <v>87</v>
      </c>
      <c r="BK165" s="147">
        <f>ROUND(I165*H165,2)</f>
        <v>3103.05</v>
      </c>
      <c r="BL165" s="15" t="s">
        <v>138</v>
      </c>
      <c r="BM165" s="146" t="s">
        <v>225</v>
      </c>
    </row>
    <row r="166" spans="2:65" s="1" customFormat="1">
      <c r="B166" s="29"/>
      <c r="D166" s="148" t="s">
        <v>140</v>
      </c>
      <c r="F166" s="149" t="s">
        <v>224</v>
      </c>
      <c r="L166" s="29"/>
      <c r="M166" s="150"/>
      <c r="U166" s="52"/>
      <c r="AT166" s="15" t="s">
        <v>140</v>
      </c>
      <c r="AU166" s="15" t="s">
        <v>144</v>
      </c>
    </row>
    <row r="167" spans="2:65" s="1" customFormat="1" ht="21.75" customHeight="1">
      <c r="B167" s="136"/>
      <c r="C167" s="137" t="s">
        <v>226</v>
      </c>
      <c r="D167" s="137" t="s">
        <v>134</v>
      </c>
      <c r="E167" s="138" t="s">
        <v>227</v>
      </c>
      <c r="F167" s="139" t="s">
        <v>228</v>
      </c>
      <c r="G167" s="140" t="s">
        <v>174</v>
      </c>
      <c r="H167" s="141">
        <v>1</v>
      </c>
      <c r="I167" s="142">
        <v>9200</v>
      </c>
      <c r="J167" s="142">
        <f>ROUND(I167*H167,2)</f>
        <v>9200</v>
      </c>
      <c r="K167" s="139" t="s">
        <v>1</v>
      </c>
      <c r="L167" s="29"/>
      <c r="M167" s="143" t="s">
        <v>1</v>
      </c>
      <c r="N167" s="117" t="s">
        <v>45</v>
      </c>
      <c r="O167" s="144">
        <v>0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4">
        <f>S167*H167</f>
        <v>0</v>
      </c>
      <c r="U167" s="145" t="s">
        <v>1</v>
      </c>
      <c r="AR167" s="146" t="s">
        <v>138</v>
      </c>
      <c r="AT167" s="146" t="s">
        <v>134</v>
      </c>
      <c r="AU167" s="146" t="s">
        <v>144</v>
      </c>
      <c r="AY167" s="15" t="s">
        <v>131</v>
      </c>
      <c r="BE167" s="147">
        <f>IF(N167="základní",J167,0)</f>
        <v>9200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5" t="s">
        <v>87</v>
      </c>
      <c r="BK167" s="147">
        <f>ROUND(I167*H167,2)</f>
        <v>9200</v>
      </c>
      <c r="BL167" s="15" t="s">
        <v>138</v>
      </c>
      <c r="BM167" s="146" t="s">
        <v>229</v>
      </c>
    </row>
    <row r="168" spans="2:65" s="1" customFormat="1">
      <c r="B168" s="29"/>
      <c r="D168" s="148" t="s">
        <v>140</v>
      </c>
      <c r="F168" s="149" t="s">
        <v>228</v>
      </c>
      <c r="L168" s="29"/>
      <c r="M168" s="151"/>
      <c r="N168" s="152"/>
      <c r="O168" s="152"/>
      <c r="P168" s="152"/>
      <c r="Q168" s="152"/>
      <c r="R168" s="152"/>
      <c r="S168" s="152"/>
      <c r="T168" s="152"/>
      <c r="U168" s="153"/>
      <c r="AT168" s="15" t="s">
        <v>140</v>
      </c>
      <c r="AU168" s="15" t="s">
        <v>144</v>
      </c>
    </row>
    <row r="169" spans="2:65" s="1" customFormat="1" ht="7" customHeight="1"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29"/>
    </row>
  </sheetData>
  <autoFilter ref="C128:K168" xr:uid="{00000000-0009-0000-0000-000003000000}"/>
  <mergeCells count="11">
    <mergeCell ref="E121:H121"/>
    <mergeCell ref="E7:H7"/>
    <mergeCell ref="E9:H9"/>
    <mergeCell ref="E11:H11"/>
    <mergeCell ref="E29:H29"/>
    <mergeCell ref="E85:H85"/>
    <mergeCell ref="L2:V2"/>
    <mergeCell ref="E87:H87"/>
    <mergeCell ref="E89:H89"/>
    <mergeCell ref="E117:H117"/>
    <mergeCell ref="E119:H119"/>
  </mergeCells>
  <printOptions horizontalCentered="1"/>
  <pageMargins left="0.43307086614173229" right="0.27559055118110237" top="0.78740157480314965" bottom="0.19685039370078741" header="0.19685039370078741" footer="0.11811023622047245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ZL32 - KRYCÍ LIST</vt:lpstr>
      <vt:lpstr>Rekapitulace stavby</vt:lpstr>
      <vt:lpstr>MNP - ZL32 - VZT</vt:lpstr>
      <vt:lpstr>VCP - ZL32 - VZT</vt:lpstr>
      <vt:lpstr>'MNP - ZL32 - VZT'!Názvy_tisku</vt:lpstr>
      <vt:lpstr>'Rekapitulace stavby'!Názvy_tisku</vt:lpstr>
      <vt:lpstr>'VCP - ZL32 - VZT'!Názvy_tisku</vt:lpstr>
      <vt:lpstr>'MNP - ZL32 - VZT'!Oblast_tisku</vt:lpstr>
      <vt:lpstr>'Rekapitulace stavby'!Oblast_tisku</vt:lpstr>
      <vt:lpstr>'VCP - ZL32 - VZT'!Oblast_tisku</vt:lpstr>
      <vt:lpstr>'ZL32 - KRYCÍ LIST'!Oblast_tisku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Tomáš Levinský</cp:lastModifiedBy>
  <cp:lastPrinted>2023-11-14T17:10:18Z</cp:lastPrinted>
  <dcterms:created xsi:type="dcterms:W3CDTF">2023-11-14T16:58:46Z</dcterms:created>
  <dcterms:modified xsi:type="dcterms:W3CDTF">2023-11-16T07:40:04Z</dcterms:modified>
</cp:coreProperties>
</file>