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P:\Míla\Čerpání Kros\"/>
    </mc:Choice>
  </mc:AlternateContent>
  <bookViews>
    <workbookView xWindow="0" yWindow="0" windowWidth="0" windowHeight="0"/>
  </bookViews>
  <sheets>
    <sheet name="Rekapitulace stavby" sheetId="1" r:id="rId1"/>
    <sheet name="SO-01 - Uznatelné náklady" sheetId="2" r:id="rId2"/>
    <sheet name="ZL.č.1 - Vícepráce na spl..." sheetId="3" r:id="rId3"/>
    <sheet name="SO-02 - Neuznatelné náklady" sheetId="4" r:id="rId4"/>
    <sheet name="ZL.č.2 - MNP - neuznateln..." sheetId="5" r:id="rId5"/>
    <sheet name="Dod č.2 - Přípojky" sheetId="6" r:id="rId6"/>
    <sheet name="Pokyny pro vyplnění" sheetId="7" r:id="rId7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'SO-01 - Uznatelné náklady'!$C$86:$K$214</definedName>
    <definedName name="_xlnm.Print_Area" localSheetId="1">'SO-01 - Uznatelné náklady'!$C$4:$J$39,'SO-01 - Uznatelné náklady'!$C$45:$J$68,'SO-01 - Uznatelné náklady'!$C$74:$J$214</definedName>
    <definedName name="_xlnm.Print_Titles" localSheetId="1">'SO-01 - Uznatelné náklady'!$86:$86</definedName>
    <definedName name="_xlnm._FilterDatabase" localSheetId="2" hidden="1">'ZL.č.1 - Vícepráce na spl...'!$C$86:$K$92</definedName>
    <definedName name="_xlnm.Print_Area" localSheetId="2">'ZL.č.1 - Vícepráce na spl...'!$C$4:$J$41,'ZL.č.1 - Vícepráce na spl...'!$C$47:$J$66,'ZL.č.1 - Vícepráce na spl...'!$C$72:$J$92</definedName>
    <definedName name="_xlnm.Print_Titles" localSheetId="2">'ZL.č.1 - Vícepráce na spl...'!$86:$86</definedName>
    <definedName name="_xlnm._FilterDatabase" localSheetId="3" hidden="1">'SO-02 - Neuznatelné náklady'!$C$91:$K$269</definedName>
    <definedName name="_xlnm.Print_Area" localSheetId="3">'SO-02 - Neuznatelné náklady'!$C$4:$J$39,'SO-02 - Neuznatelné náklady'!$C$45:$J$73,'SO-02 - Neuznatelné náklady'!$C$79:$J$269</definedName>
    <definedName name="_xlnm.Print_Titles" localSheetId="3">'SO-02 - Neuznatelné náklady'!$91:$91</definedName>
    <definedName name="_xlnm._FilterDatabase" localSheetId="4" hidden="1">'ZL.č.2 - MNP - neuznateln...'!$C$86:$K$95</definedName>
    <definedName name="_xlnm.Print_Area" localSheetId="4">'ZL.č.2 - MNP - neuznateln...'!$C$4:$J$41,'ZL.č.2 - MNP - neuznateln...'!$C$47:$J$66,'ZL.č.2 - MNP - neuznateln...'!$C$72:$J$95</definedName>
    <definedName name="_xlnm.Print_Titles" localSheetId="4">'ZL.č.2 - MNP - neuznateln...'!$86:$86</definedName>
    <definedName name="_xlnm._FilterDatabase" localSheetId="5" hidden="1">'Dod č.2 - Přípojky'!$C$85:$K$222</definedName>
    <definedName name="_xlnm.Print_Area" localSheetId="5">'Dod č.2 - Přípojky'!$C$4:$J$39,'Dod č.2 - Přípojky'!$C$45:$J$67,'Dod č.2 - Přípojky'!$C$73:$J$222</definedName>
    <definedName name="_xlnm.Print_Titles" localSheetId="5">'Dod č.2 - Přípojky'!$85:$85</definedName>
    <definedName name="_xlnm.Print_Area" localSheetId="6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6" l="1" r="J37"/>
  <c r="J36"/>
  <c i="1" r="AY61"/>
  <c i="6" r="J35"/>
  <c i="1" r="AX61"/>
  <c i="6"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R172"/>
  <c r="P172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5"/>
  <c r="BH145"/>
  <c r="BG145"/>
  <c r="BF145"/>
  <c r="T145"/>
  <c r="R145"/>
  <c r="P145"/>
  <c r="BI140"/>
  <c r="BH140"/>
  <c r="BG140"/>
  <c r="BF140"/>
  <c r="T140"/>
  <c r="R140"/>
  <c r="P140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89"/>
  <c r="BH89"/>
  <c r="BG89"/>
  <c r="BF89"/>
  <c r="T89"/>
  <c r="R89"/>
  <c r="P89"/>
  <c r="J83"/>
  <c r="F83"/>
  <c r="F82"/>
  <c r="F80"/>
  <c r="E78"/>
  <c r="J55"/>
  <c r="F55"/>
  <c r="F54"/>
  <c r="F52"/>
  <c r="E50"/>
  <c r="J21"/>
  <c r="E21"/>
  <c r="J82"/>
  <c r="J20"/>
  <c r="J12"/>
  <c r="J80"/>
  <c r="E7"/>
  <c r="E76"/>
  <c i="5" r="J39"/>
  <c r="J38"/>
  <c i="1" r="AY60"/>
  <c i="5" r="J37"/>
  <c i="1" r="AX60"/>
  <c i="5"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F84"/>
  <c r="F83"/>
  <c r="F81"/>
  <c r="E79"/>
  <c r="J59"/>
  <c r="F59"/>
  <c r="F58"/>
  <c r="F56"/>
  <c r="E54"/>
  <c r="J23"/>
  <c r="E23"/>
  <c r="J83"/>
  <c r="J22"/>
  <c r="J14"/>
  <c r="J81"/>
  <c r="E7"/>
  <c r="E75"/>
  <c i="4" r="J37"/>
  <c r="J36"/>
  <c i="1" r="AY59"/>
  <c i="4" r="J35"/>
  <c i="1" r="AX59"/>
  <c i="4" r="BI268"/>
  <c r="BH268"/>
  <c r="BG268"/>
  <c r="BF268"/>
  <c r="T268"/>
  <c r="T267"/>
  <c r="R268"/>
  <c r="R267"/>
  <c r="P268"/>
  <c r="P267"/>
  <c r="BI265"/>
  <c r="BH265"/>
  <c r="BG265"/>
  <c r="BF265"/>
  <c r="T265"/>
  <c r="T264"/>
  <c r="R265"/>
  <c r="R264"/>
  <c r="P265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T249"/>
  <c r="R250"/>
  <c r="R249"/>
  <c r="P250"/>
  <c r="P249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5"/>
  <c r="BH95"/>
  <c r="BG95"/>
  <c r="BF95"/>
  <c r="T95"/>
  <c r="R95"/>
  <c r="P95"/>
  <c r="J89"/>
  <c r="F89"/>
  <c r="F88"/>
  <c r="F86"/>
  <c r="E84"/>
  <c r="J55"/>
  <c r="F55"/>
  <c r="F54"/>
  <c r="F52"/>
  <c r="E50"/>
  <c r="J21"/>
  <c r="E21"/>
  <c r="J88"/>
  <c r="J20"/>
  <c r="J12"/>
  <c r="J86"/>
  <c r="E7"/>
  <c r="E82"/>
  <c i="3" r="J39"/>
  <c r="J38"/>
  <c i="1" r="AY57"/>
  <c i="3" r="J37"/>
  <c i="1" r="AX57"/>
  <c i="3" r="BI90"/>
  <c r="BH90"/>
  <c r="BG90"/>
  <c r="BF90"/>
  <c r="T90"/>
  <c r="T89"/>
  <c r="T88"/>
  <c r="T87"/>
  <c r="R90"/>
  <c r="R89"/>
  <c r="R88"/>
  <c r="R87"/>
  <c r="P90"/>
  <c r="P89"/>
  <c r="P88"/>
  <c r="P87"/>
  <c i="1" r="AU57"/>
  <c i="3" r="J84"/>
  <c r="F84"/>
  <c r="F83"/>
  <c r="F81"/>
  <c r="E79"/>
  <c r="J59"/>
  <c r="F59"/>
  <c r="F58"/>
  <c r="F56"/>
  <c r="E54"/>
  <c r="J23"/>
  <c r="E23"/>
  <c r="J83"/>
  <c r="J22"/>
  <c r="J14"/>
  <c r="J81"/>
  <c r="E7"/>
  <c r="E75"/>
  <c i="2" r="J37"/>
  <c r="J36"/>
  <c i="1" r="AY56"/>
  <c i="2" r="J35"/>
  <c i="1" r="AX56"/>
  <c i="2" r="BI213"/>
  <c r="BH213"/>
  <c r="BG213"/>
  <c r="BF213"/>
  <c r="T213"/>
  <c r="T212"/>
  <c r="R213"/>
  <c r="R212"/>
  <c r="P213"/>
  <c r="P212"/>
  <c r="BI208"/>
  <c r="BH208"/>
  <c r="BG208"/>
  <c r="BF208"/>
  <c r="T208"/>
  <c r="R208"/>
  <c r="P208"/>
  <c r="BI206"/>
  <c r="BH206"/>
  <c r="BG206"/>
  <c r="BF206"/>
  <c r="T206"/>
  <c r="R206"/>
  <c r="P206"/>
  <c r="BI201"/>
  <c r="BH201"/>
  <c r="BG201"/>
  <c r="BF201"/>
  <c r="T201"/>
  <c r="T200"/>
  <c r="R201"/>
  <c r="R200"/>
  <c r="P201"/>
  <c r="P200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4"/>
  <c r="BH114"/>
  <c r="BG114"/>
  <c r="BF114"/>
  <c r="T114"/>
  <c r="R114"/>
  <c r="P114"/>
  <c r="BI112"/>
  <c r="BH112"/>
  <c r="BG112"/>
  <c r="BF112"/>
  <c r="T112"/>
  <c r="R112"/>
  <c r="P112"/>
  <c r="BI107"/>
  <c r="BH107"/>
  <c r="BG107"/>
  <c r="BF107"/>
  <c r="T107"/>
  <c r="R107"/>
  <c r="P107"/>
  <c r="BI105"/>
  <c r="BH105"/>
  <c r="BG105"/>
  <c r="BF105"/>
  <c r="T105"/>
  <c r="R105"/>
  <c r="P105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4"/>
  <c r="F84"/>
  <c r="F83"/>
  <c r="F81"/>
  <c r="E79"/>
  <c r="J55"/>
  <c r="F55"/>
  <c r="F54"/>
  <c r="F52"/>
  <c r="E50"/>
  <c r="J21"/>
  <c r="E21"/>
  <c r="J83"/>
  <c r="J20"/>
  <c r="J12"/>
  <c r="J81"/>
  <c r="E7"/>
  <c r="E77"/>
  <c i="1" r="L50"/>
  <c r="AM50"/>
  <c r="AM49"/>
  <c r="L49"/>
  <c r="AM47"/>
  <c r="L47"/>
  <c r="L45"/>
  <c r="L44"/>
  <c i="2" r="BK213"/>
  <c r="J213"/>
  <c r="BK208"/>
  <c r="J208"/>
  <c r="BK206"/>
  <c r="J206"/>
  <c r="BK201"/>
  <c r="J201"/>
  <c r="BK196"/>
  <c r="J196"/>
  <c r="BK194"/>
  <c r="J194"/>
  <c r="BK192"/>
  <c r="J192"/>
  <c r="BK190"/>
  <c r="J190"/>
  <c r="BK188"/>
  <c r="J188"/>
  <c r="BK186"/>
  <c r="J186"/>
  <c r="BK184"/>
  <c r="J184"/>
  <c r="BK182"/>
  <c r="J182"/>
  <c r="BK180"/>
  <c r="J180"/>
  <c r="BK178"/>
  <c r="J178"/>
  <c r="BK176"/>
  <c r="J176"/>
  <c r="BK174"/>
  <c r="J174"/>
  <c r="BK172"/>
  <c r="J172"/>
  <c r="BK170"/>
  <c r="J170"/>
  <c r="BK166"/>
  <c r="J166"/>
  <c r="BK164"/>
  <c r="J164"/>
  <c r="BK162"/>
  <c r="J162"/>
  <c r="BK160"/>
  <c r="J160"/>
  <c r="BK158"/>
  <c r="J158"/>
  <c r="BK154"/>
  <c r="J154"/>
  <c r="BK150"/>
  <c r="J150"/>
  <c r="BK147"/>
  <c r="J147"/>
  <c r="BK143"/>
  <c r="J143"/>
  <c r="BK138"/>
  <c r="J138"/>
  <c r="BK134"/>
  <c r="J134"/>
  <c r="BK131"/>
  <c r="J131"/>
  <c r="BK127"/>
  <c r="J127"/>
  <c r="BK125"/>
  <c r="J125"/>
  <c r="BK121"/>
  <c r="J121"/>
  <c r="BK114"/>
  <c r="J114"/>
  <c r="BK112"/>
  <c r="J112"/>
  <c r="BK107"/>
  <c r="J107"/>
  <c r="BK105"/>
  <c r="J105"/>
  <c r="BK98"/>
  <c r="J98"/>
  <c r="BK94"/>
  <c r="J94"/>
  <c r="BK90"/>
  <c r="J90"/>
  <c i="1" r="AS58"/>
  <c r="AS55"/>
  <c i="3" r="BK90"/>
  <c r="J90"/>
  <c r="F39"/>
  <c i="1" r="BD57"/>
  <c i="3" r="F38"/>
  <c i="1" r="BC57"/>
  <c i="3" r="F37"/>
  <c i="1" r="BB57"/>
  <c i="3" r="J36"/>
  <c i="1" r="AW57"/>
  <c i="4" r="BK268"/>
  <c r="J268"/>
  <c r="BK265"/>
  <c r="J265"/>
  <c r="BK262"/>
  <c r="J262"/>
  <c r="BK260"/>
  <c r="J260"/>
  <c r="BK258"/>
  <c r="J258"/>
  <c r="BK256"/>
  <c r="J256"/>
  <c r="BK254"/>
  <c r="J254"/>
  <c r="BK250"/>
  <c r="J250"/>
  <c r="BK245"/>
  <c r="J245"/>
  <c r="BK243"/>
  <c r="J243"/>
  <c r="BK238"/>
  <c r="J238"/>
  <c r="BK236"/>
  <c r="J236"/>
  <c r="BK232"/>
  <c r="J232"/>
  <c r="BK227"/>
  <c r="J227"/>
  <c r="BK225"/>
  <c r="J225"/>
  <c r="BK223"/>
  <c r="J223"/>
  <c r="BK221"/>
  <c r="J221"/>
  <c r="BK219"/>
  <c r="J219"/>
  <c r="BK217"/>
  <c r="J217"/>
  <c r="BK215"/>
  <c r="J215"/>
  <c r="BK213"/>
  <c r="J213"/>
  <c r="BK209"/>
  <c r="J209"/>
  <c r="BK207"/>
  <c r="J207"/>
  <c r="BK203"/>
  <c r="J203"/>
  <c r="BK199"/>
  <c r="J199"/>
  <c r="BK195"/>
  <c r="J195"/>
  <c r="BK189"/>
  <c r="J189"/>
  <c r="BK184"/>
  <c r="J184"/>
  <c r="BK180"/>
  <c r="J180"/>
  <c r="BK175"/>
  <c r="J175"/>
  <c r="BK170"/>
  <c r="J170"/>
  <c r="BK166"/>
  <c r="J166"/>
  <c r="BK161"/>
  <c r="J161"/>
  <c r="BK157"/>
  <c r="J157"/>
  <c r="BK152"/>
  <c r="J152"/>
  <c r="BK148"/>
  <c r="J148"/>
  <c r="BK145"/>
  <c r="J145"/>
  <c r="BK141"/>
  <c r="J141"/>
  <c r="BK139"/>
  <c r="J139"/>
  <c r="BK135"/>
  <c r="J135"/>
  <c r="BK131"/>
  <c r="J131"/>
  <c r="BK126"/>
  <c r="J126"/>
  <c r="BK122"/>
  <c r="J122"/>
  <c r="BK118"/>
  <c r="J118"/>
  <c r="BK116"/>
  <c r="J116"/>
  <c r="BK114"/>
  <c r="J114"/>
  <c r="BK110"/>
  <c r="J110"/>
  <c r="BK106"/>
  <c r="J106"/>
  <c r="BK101"/>
  <c r="J101"/>
  <c r="BK97"/>
  <c r="J97"/>
  <c r="BK95"/>
  <c r="J95"/>
  <c i="5" r="BK94"/>
  <c r="J94"/>
  <c r="BK92"/>
  <c r="J92"/>
  <c r="BK90"/>
  <c r="J90"/>
  <c i="6" r="BK218"/>
  <c r="J218"/>
  <c r="BK215"/>
  <c r="J215"/>
  <c r="BK210"/>
  <c r="J210"/>
  <c r="BK206"/>
  <c r="J206"/>
  <c r="BK203"/>
  <c r="J203"/>
  <c r="BK200"/>
  <c r="J200"/>
  <c r="BK197"/>
  <c r="J197"/>
  <c r="BK194"/>
  <c r="J194"/>
  <c r="BK191"/>
  <c r="J191"/>
  <c r="BK189"/>
  <c r="J189"/>
  <c r="BK186"/>
  <c r="J186"/>
  <c r="BK184"/>
  <c r="J184"/>
  <c r="BK181"/>
  <c r="J181"/>
  <c r="BK177"/>
  <c r="J177"/>
  <c r="BK172"/>
  <c r="J172"/>
  <c r="BK166"/>
  <c r="J166"/>
  <c r="BK161"/>
  <c r="J161"/>
  <c r="BK156"/>
  <c r="J156"/>
  <c r="BK151"/>
  <c r="J151"/>
  <c r="BK145"/>
  <c r="J145"/>
  <c r="BK140"/>
  <c r="J140"/>
  <c r="BK134"/>
  <c r="J134"/>
  <c r="BK129"/>
  <c r="J129"/>
  <c r="BK124"/>
  <c r="J124"/>
  <c r="BK119"/>
  <c r="J119"/>
  <c r="BK115"/>
  <c r="J115"/>
  <c r="BK110"/>
  <c r="J110"/>
  <c r="BK105"/>
  <c r="J105"/>
  <c r="BK100"/>
  <c r="J100"/>
  <c r="BK95"/>
  <c r="J95"/>
  <c r="BK89"/>
  <c r="J89"/>
  <c i="2" l="1" r="BK89"/>
  <c r="J89"/>
  <c r="J61"/>
  <c r="P89"/>
  <c r="R89"/>
  <c r="T89"/>
  <c r="BK133"/>
  <c r="J133"/>
  <c r="J62"/>
  <c r="P133"/>
  <c r="R133"/>
  <c r="T133"/>
  <c r="BK142"/>
  <c r="J142"/>
  <c r="J63"/>
  <c r="P142"/>
  <c r="R142"/>
  <c r="T142"/>
  <c r="BK149"/>
  <c r="J149"/>
  <c r="J64"/>
  <c r="P149"/>
  <c r="R149"/>
  <c r="T149"/>
  <c r="BK205"/>
  <c r="J205"/>
  <c r="J66"/>
  <c r="P205"/>
  <c r="R205"/>
  <c r="T205"/>
  <c i="4" r="BK94"/>
  <c r="J94"/>
  <c r="J61"/>
  <c r="P94"/>
  <c r="R94"/>
  <c r="T94"/>
  <c r="BK147"/>
  <c r="J147"/>
  <c r="J62"/>
  <c r="P147"/>
  <c r="R147"/>
  <c r="T147"/>
  <c r="BK156"/>
  <c r="J156"/>
  <c r="J63"/>
  <c r="P156"/>
  <c r="R156"/>
  <c r="T156"/>
  <c r="BK165"/>
  <c r="J165"/>
  <c r="J64"/>
  <c r="P165"/>
  <c r="R165"/>
  <c r="T165"/>
  <c r="BK194"/>
  <c r="J194"/>
  <c r="J65"/>
  <c r="P194"/>
  <c r="R194"/>
  <c r="T194"/>
  <c r="BK231"/>
  <c r="J231"/>
  <c r="J66"/>
  <c r="P231"/>
  <c r="R231"/>
  <c r="T231"/>
  <c r="BK242"/>
  <c r="J242"/>
  <c r="J67"/>
  <c r="P242"/>
  <c r="R242"/>
  <c r="T242"/>
  <c r="BK253"/>
  <c r="J253"/>
  <c r="J70"/>
  <c r="P253"/>
  <c r="P252"/>
  <c r="R253"/>
  <c r="R252"/>
  <c r="T253"/>
  <c r="T252"/>
  <c i="5" r="BK89"/>
  <c r="J89"/>
  <c r="J65"/>
  <c r="P89"/>
  <c r="P88"/>
  <c r="P87"/>
  <c i="1" r="AU60"/>
  <c i="5" r="R89"/>
  <c r="R88"/>
  <c r="R87"/>
  <c r="T89"/>
  <c r="T88"/>
  <c r="T87"/>
  <c i="6" r="BK88"/>
  <c r="J88"/>
  <c r="J61"/>
  <c r="P88"/>
  <c r="R88"/>
  <c r="T88"/>
  <c r="BK128"/>
  <c r="J128"/>
  <c r="J62"/>
  <c r="P128"/>
  <c r="R128"/>
  <c r="T128"/>
  <c r="BK139"/>
  <c r="J139"/>
  <c r="J63"/>
  <c r="P139"/>
  <c r="R139"/>
  <c r="T139"/>
  <c r="BK150"/>
  <c r="J150"/>
  <c r="J64"/>
  <c r="P150"/>
  <c r="R150"/>
  <c r="T150"/>
  <c r="BK171"/>
  <c r="J171"/>
  <c r="J65"/>
  <c r="P171"/>
  <c r="R171"/>
  <c r="T171"/>
  <c r="BK209"/>
  <c r="J209"/>
  <c r="J66"/>
  <c r="P209"/>
  <c r="R209"/>
  <c r="T209"/>
  <c i="2" r="BK200"/>
  <c r="J200"/>
  <c r="J65"/>
  <c r="BK212"/>
  <c r="J212"/>
  <c r="J67"/>
  <c i="3" r="BK89"/>
  <c r="J89"/>
  <c r="J65"/>
  <c i="4" r="BK249"/>
  <c r="J249"/>
  <c r="J68"/>
  <c r="BK264"/>
  <c r="J264"/>
  <c r="J71"/>
  <c r="BK267"/>
  <c r="J267"/>
  <c r="J72"/>
  <c i="6" r="E48"/>
  <c r="J52"/>
  <c r="J54"/>
  <c r="BE89"/>
  <c r="BE95"/>
  <c r="BE100"/>
  <c r="BE105"/>
  <c r="BE110"/>
  <c r="BE115"/>
  <c r="BE119"/>
  <c r="BE124"/>
  <c r="BE129"/>
  <c r="BE134"/>
  <c r="BE140"/>
  <c r="BE145"/>
  <c r="BE151"/>
  <c r="BE156"/>
  <c r="BE161"/>
  <c r="BE166"/>
  <c r="BE172"/>
  <c r="BE177"/>
  <c r="BE181"/>
  <c r="BE184"/>
  <c r="BE186"/>
  <c r="BE189"/>
  <c r="BE191"/>
  <c r="BE194"/>
  <c r="BE197"/>
  <c r="BE200"/>
  <c r="BE203"/>
  <c r="BE206"/>
  <c r="BE210"/>
  <c r="BE215"/>
  <c r="BE218"/>
  <c i="5" r="E50"/>
  <c r="J56"/>
  <c r="J58"/>
  <c r="BE90"/>
  <c r="BE92"/>
  <c r="BE94"/>
  <c i="4" r="E48"/>
  <c r="J52"/>
  <c r="J54"/>
  <c r="BE95"/>
  <c r="BE97"/>
  <c r="BE101"/>
  <c r="BE106"/>
  <c r="BE110"/>
  <c r="BE114"/>
  <c r="BE116"/>
  <c r="BE118"/>
  <c r="BE122"/>
  <c r="BE126"/>
  <c r="BE131"/>
  <c r="BE135"/>
  <c r="BE139"/>
  <c r="BE141"/>
  <c r="BE145"/>
  <c r="BE148"/>
  <c r="BE152"/>
  <c r="BE157"/>
  <c r="BE161"/>
  <c r="BE166"/>
  <c r="BE170"/>
  <c r="BE175"/>
  <c r="BE180"/>
  <c r="BE184"/>
  <c r="BE189"/>
  <c r="BE195"/>
  <c r="BE199"/>
  <c r="BE203"/>
  <c r="BE207"/>
  <c r="BE209"/>
  <c r="BE213"/>
  <c r="BE215"/>
  <c r="BE217"/>
  <c r="BE219"/>
  <c r="BE221"/>
  <c r="BE223"/>
  <c r="BE225"/>
  <c r="BE227"/>
  <c r="BE232"/>
  <c r="BE236"/>
  <c r="BE238"/>
  <c r="BE243"/>
  <c r="BE245"/>
  <c r="BE250"/>
  <c r="BE254"/>
  <c r="BE256"/>
  <c r="BE258"/>
  <c r="BE260"/>
  <c r="BE262"/>
  <c r="BE265"/>
  <c r="BE268"/>
  <c i="3" r="E50"/>
  <c r="J56"/>
  <c r="J58"/>
  <c r="BE90"/>
  <c i="2" r="E48"/>
  <c r="J52"/>
  <c r="J54"/>
  <c r="BE90"/>
  <c r="BE94"/>
  <c r="BE98"/>
  <c r="BE105"/>
  <c r="BE107"/>
  <c r="BE112"/>
  <c r="BE114"/>
  <c r="BE121"/>
  <c r="BE125"/>
  <c r="BE127"/>
  <c r="BE131"/>
  <c r="BE134"/>
  <c r="BE138"/>
  <c r="BE143"/>
  <c r="BE147"/>
  <c r="BE150"/>
  <c r="BE154"/>
  <c r="BE158"/>
  <c r="BE160"/>
  <c r="BE162"/>
  <c r="BE164"/>
  <c r="BE166"/>
  <c r="BE170"/>
  <c r="BE172"/>
  <c r="BE174"/>
  <c r="BE176"/>
  <c r="BE178"/>
  <c r="BE180"/>
  <c r="BE182"/>
  <c r="BE184"/>
  <c r="BE186"/>
  <c r="BE188"/>
  <c r="BE190"/>
  <c r="BE192"/>
  <c r="BE194"/>
  <c r="BE196"/>
  <c r="BE201"/>
  <c r="BE206"/>
  <c r="BE208"/>
  <c r="BE213"/>
  <c r="F34"/>
  <c i="1" r="BA56"/>
  <c i="2" r="J34"/>
  <c i="1" r="AW56"/>
  <c i="2" r="F35"/>
  <c i="1" r="BB56"/>
  <c r="BB55"/>
  <c r="AX55"/>
  <c i="2" r="F36"/>
  <c i="1" r="BC56"/>
  <c r="BC55"/>
  <c r="AY55"/>
  <c i="2" r="F37"/>
  <c i="1" r="BD56"/>
  <c r="BD55"/>
  <c r="AS54"/>
  <c i="3" r="J35"/>
  <c i="1" r="AV57"/>
  <c r="AT57"/>
  <c i="3" r="F36"/>
  <c i="1" r="BA57"/>
  <c i="4" r="F34"/>
  <c i="1" r="BA59"/>
  <c i="4" r="J34"/>
  <c i="1" r="AW59"/>
  <c i="4" r="F35"/>
  <c i="1" r="BB59"/>
  <c i="4" r="F36"/>
  <c i="1" r="BC59"/>
  <c i="4" r="F37"/>
  <c i="1" r="BD59"/>
  <c i="5" r="F36"/>
  <c i="1" r="BA60"/>
  <c i="5" r="J36"/>
  <c i="1" r="AW60"/>
  <c i="5" r="F37"/>
  <c i="1" r="BB60"/>
  <c i="5" r="F38"/>
  <c i="1" r="BC60"/>
  <c i="5" r="F39"/>
  <c i="1" r="BD60"/>
  <c i="6" r="F34"/>
  <c i="1" r="BA61"/>
  <c i="6" r="J34"/>
  <c i="1" r="AW61"/>
  <c i="6" r="F35"/>
  <c i="1" r="BB61"/>
  <c i="6" r="F36"/>
  <c i="1" r="BC61"/>
  <c i="6" r="F37"/>
  <c i="1" r="BD61"/>
  <c i="6" l="1" r="T87"/>
  <c r="T86"/>
  <c r="R87"/>
  <c r="R86"/>
  <c r="P87"/>
  <c r="P86"/>
  <c i="1" r="AU61"/>
  <c i="4" r="T93"/>
  <c r="T92"/>
  <c r="R93"/>
  <c r="R92"/>
  <c r="P93"/>
  <c r="P92"/>
  <c i="1" r="AU59"/>
  <c i="2" r="T88"/>
  <c r="T87"/>
  <c r="R88"/>
  <c r="R87"/>
  <c r="P88"/>
  <c r="P87"/>
  <c i="1" r="AU56"/>
  <c i="2" r="BK88"/>
  <c r="J88"/>
  <c r="J60"/>
  <c i="3" r="BK88"/>
  <c r="J88"/>
  <c r="J64"/>
  <c i="4" r="BK93"/>
  <c r="J93"/>
  <c r="J60"/>
  <c r="BK252"/>
  <c r="J252"/>
  <c r="J69"/>
  <c i="5" r="BK88"/>
  <c r="J88"/>
  <c r="J64"/>
  <c i="6" r="BK87"/>
  <c r="J87"/>
  <c r="J60"/>
  <c i="1" r="AU58"/>
  <c r="AU55"/>
  <c r="AU54"/>
  <c i="2" r="F33"/>
  <c i="1" r="AZ56"/>
  <c i="2" r="J33"/>
  <c i="1" r="AV56"/>
  <c r="AT56"/>
  <c r="BA55"/>
  <c r="AW55"/>
  <c i="3" r="F35"/>
  <c i="1" r="AZ57"/>
  <c i="4" r="F33"/>
  <c i="1" r="AZ59"/>
  <c i="4" r="J33"/>
  <c i="1" r="AV59"/>
  <c r="AT59"/>
  <c r="BD58"/>
  <c r="BC58"/>
  <c r="AY58"/>
  <c r="BB58"/>
  <c r="AX58"/>
  <c r="BA58"/>
  <c r="AW58"/>
  <c i="5" r="F35"/>
  <c i="1" r="AZ60"/>
  <c i="5" r="J35"/>
  <c i="1" r="AV60"/>
  <c r="AT60"/>
  <c i="6" r="F33"/>
  <c i="1" r="AZ61"/>
  <c i="6" r="J33"/>
  <c i="1" r="AV61"/>
  <c r="AT61"/>
  <c i="2" l="1" r="BK87"/>
  <c r="J87"/>
  <c r="J59"/>
  <c i="3" r="BK87"/>
  <c r="J87"/>
  <c r="J63"/>
  <c i="4" r="BK92"/>
  <c r="J92"/>
  <c r="J59"/>
  <c i="5" r="BK87"/>
  <c r="J87"/>
  <c r="J63"/>
  <c i="6" r="BK86"/>
  <c r="J86"/>
  <c r="J59"/>
  <c i="1" r="AZ55"/>
  <c r="AV55"/>
  <c r="AT55"/>
  <c r="AZ58"/>
  <c r="AV58"/>
  <c r="AT58"/>
  <c r="BB54"/>
  <c r="W31"/>
  <c r="BD54"/>
  <c r="W33"/>
  <c r="BC54"/>
  <c r="W32"/>
  <c r="BA54"/>
  <c r="W30"/>
  <c i="6" l="1" r="J30"/>
  <c i="1" r="AG61"/>
  <c i="2" r="J30"/>
  <c i="1" r="AG56"/>
  <c i="3" r="J32"/>
  <c r="J41"/>
  <c i="4" r="J30"/>
  <c i="1" r="AG59"/>
  <c i="5" r="J32"/>
  <c i="1" r="AG60"/>
  <c r="AX54"/>
  <c r="AY54"/>
  <c r="AW54"/>
  <c r="AK30"/>
  <c r="AZ54"/>
  <c r="W29"/>
  <c i="2" l="1" r="J39"/>
  <c i="4" r="J39"/>
  <c i="1" r="AG57"/>
  <c r="AN57"/>
  <c i="5" r="J41"/>
  <c i="6" r="J39"/>
  <c i="1" r="AN56"/>
  <c r="AN59"/>
  <c r="AN60"/>
  <c r="AN61"/>
  <c r="AG58"/>
  <c r="AV54"/>
  <c r="AK29"/>
  <c l="1" r="AN58"/>
  <c r="AG55"/>
  <c r="AG54"/>
  <c r="AK26"/>
  <c r="AT54"/>
  <c r="AN54"/>
  <c l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<sst xmlns="http://schemas.openxmlformats.org/spreadsheetml/2006/main">
  <si>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</si>
  <si>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</si>
  <si>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</si>
  <si>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</si>
  <si>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</si>
  <si>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{6cacc0f2-f483-4f08-867b-7e9721520ae5}</t>
  </si>
  <si>
    <t>0,01</t>
  </si>
  <si>
    <t>21</t>
  </si>
  <si>
    <t>1</t>
  </si>
  <si>
    <t>15</t>
  </si>
  <si>
    <t>REKAPITULACE STAVBY</t>
  </si>
  <si>
    <t xml:space="preserve">v ---  níže se nacházejí doplnkové a pomocné údaje k sestavám  --- v</t>
  </si>
  <si>
    <t>0,001</t>
  </si>
  <si>
    <t>Kód:</t>
  </si>
  <si>
    <t>MN713_1</t>
  </si>
  <si>
    <t>Stavba:</t>
  </si>
  <si>
    <t>Splašková kanalizace Lužická - Údolni</t>
  </si>
  <si>
    <t>KSO:</t>
  </si>
  <si>
    <t/>
  </si>
  <si>
    <t>CC-CZ:</t>
  </si>
  <si>
    <t>Místo:</t>
  </si>
  <si>
    <t>Lužická - Údolní</t>
  </si>
  <si>
    <t>Datum:</t>
  </si>
  <si>
    <t>7. 9. 2022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</si>
  <si>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</si>
  <si>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</si>
  <si>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</si>
  <si>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</si>
  <si>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</si>
  <si>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</si>
  <si>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</si>
  <si>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49904884</t>
  </si>
  <si>
    <t>1.jizerskohorská stavební společnost, s.r.o.</t>
  </si>
  <si>
    <t>CZ49904884</t>
  </si>
  <si>
    <t>Projektant:</t>
  </si>
  <si>
    <t xml:space="preserve"> </t>
  </si>
  <si>
    <t>Zpracovatel:</t>
  </si>
  <si>
    <t>Miloslav Neuman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</si>
  <si>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</si>
  <si>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</si>
  <si>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</si>
  <si>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</si>
  <si>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</si>
  <si>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</si>
  <si>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</si>
  <si>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</si>
  <si>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</si>
  <si>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</si>
  <si>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</si>
  <si>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</si>
  <si>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</si>
  <si>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</si>
  <si>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</si>
  <si>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</si>
  <si>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</si>
  <si>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</si>
  <si>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</si>
  <si>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</si>
  <si>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</si>
  <si>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</si>
  <si>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</si>
  <si>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</si>
  <si>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</si>
  <si>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</si>
  <si>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</si>
  <si>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</si>
  <si>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</si>
  <si>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</si>
  <si>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</si>
  <si>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</si>
  <si>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</si>
  <si>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</si>
  <si>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</si>
  <si>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</si>
  <si>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</si>
  <si>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</si>
  <si>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</si>
  <si>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</si>
  <si>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</si>
  <si>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SO-01</t>
  </si>
  <si>
    <t>Uznatelné náklady</t>
  </si>
  <si>
    <t>STA</t>
  </si>
  <si>
    <t>{e7e0cbdf-2ffb-4f70-9712-3e7f3a627402}</t>
  </si>
  <si>
    <t>2</t>
  </si>
  <si>
    <t>/</t>
  </si>
  <si>
    <t>Soupis</t>
  </si>
  <si>
    <t>###NOINSERT###</t>
  </si>
  <si>
    <t>ZL.č.1</t>
  </si>
  <si>
    <t>Vícepráce na splaškové kanalizaci</t>
  </si>
  <si>
    <t>{8546d781-d1e1-4e95-9a57-f23eb91423b9}</t>
  </si>
  <si>
    <t>SO-02</t>
  </si>
  <si>
    <t>Neuznatelné náklady</t>
  </si>
  <si>
    <t>{da57d926-593f-4d2a-92f9-67881dee7b07}</t>
  </si>
  <si>
    <t>ZL.č.2</t>
  </si>
  <si>
    <t>MNP - neuznatelné náklady</t>
  </si>
  <si>
    <t>{c1306cc2-134b-4280-bddd-81c0b8a53d72}</t>
  </si>
  <si>
    <t>Dod č.2</t>
  </si>
  <si>
    <t>Přípojky</t>
  </si>
  <si>
    <t>{ff5e7808-6fe6-452d-be08-6728d7df9514}</t>
  </si>
  <si>
    <t>KRYCÍ LIST SOUPISU PRACÍ</t>
  </si>
  <si>
    <t>Objekt:</t>
  </si>
  <si>
    <t>SO-01 - Uznatelné náklady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</si>
  <si>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</si>
  <si>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</si>
  <si>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</si>
  <si>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</si>
  <si>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</si>
  <si>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</si>
  <si>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</si>
  <si>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</si>
  <si>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</si>
  <si>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</si>
  <si>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</si>
  <si>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</si>
  <si>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</si>
  <si>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</si>
  <si>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</si>
  <si>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</si>
  <si>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</si>
  <si>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</si>
  <si>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</si>
  <si>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</si>
  <si>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</si>
  <si>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</si>
  <si>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</si>
  <si>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</si>
  <si>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</si>
  <si>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</si>
  <si>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</si>
  <si>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</si>
  <si>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</si>
  <si>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</si>
  <si>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113106451</t>
  </si>
  <si>
    <t>Rozebrání dlažeb při překopech vozovek z velkých kostek s ložem z kameniva strojně pl přes 15 m2</t>
  </si>
  <si>
    <t>m2</t>
  </si>
  <si>
    <t>4</t>
  </si>
  <si>
    <t>PP</t>
  </si>
  <si>
    <t>VV</t>
  </si>
  <si>
    <t>"hlavní silnice" 40*8</t>
  </si>
  <si>
    <t>Součet</t>
  </si>
  <si>
    <t>113107543</t>
  </si>
  <si>
    <t>Odstranění podkladu živičných tl 150 mm při překopech strojně pl přes 15 m2</t>
  </si>
  <si>
    <t>"stávající asfalt pro výkop" (60+38+32+8+25+36)*1,4</t>
  </si>
  <si>
    <t>3</t>
  </si>
  <si>
    <t>132254205</t>
  </si>
  <si>
    <t>Hloubení zapažených rýh š do 2000 mm v hornině třídy těžitelnosti I, skupiny 3 objem do 1000 m3</t>
  </si>
  <si>
    <t>m3</t>
  </si>
  <si>
    <t>6</t>
  </si>
  <si>
    <t>výměry a plocha výkopu odečteny digitálně z podélného profilu</t>
  </si>
  <si>
    <t>"stoka I" 858*1,2</t>
  </si>
  <si>
    <t>"stoka II" 71*1,2</t>
  </si>
  <si>
    <t>"rozšíření na šachty" 0,5*2,5*13</t>
  </si>
  <si>
    <t>139001101</t>
  </si>
  <si>
    <t>Příplatek za ztížení vykopávky v blízkosti podzemního vedení</t>
  </si>
  <si>
    <t>8</t>
  </si>
  <si>
    <t>5</t>
  </si>
  <si>
    <t>151811131</t>
  </si>
  <si>
    <t>Osazení pažicího boxu hl výkopu do 4 m š do 1,2 m</t>
  </si>
  <si>
    <t>10</t>
  </si>
  <si>
    <t>"kanalizace" 2*(858+71)</t>
  </si>
  <si>
    <t>"rozšíření na šachty" 2*2,5*13</t>
  </si>
  <si>
    <t>151811231</t>
  </si>
  <si>
    <t>Odstranění pažicího boxu hl výkopu do 4 m š do 1,2 m</t>
  </si>
  <si>
    <t>12</t>
  </si>
  <si>
    <t>7</t>
  </si>
  <si>
    <t>162551107</t>
  </si>
  <si>
    <t>Vodorovné přemístění do 2500 m výkopku/sypaniny z horniny třídy těžitelnosti I, skupiny 1 až 3</t>
  </si>
  <si>
    <t>14</t>
  </si>
  <si>
    <t>174151101</t>
  </si>
  <si>
    <t>Zásyp jam, šachet rýh nebo kolem objektů sypaninou se zhutněním</t>
  </si>
  <si>
    <t>16</t>
  </si>
  <si>
    <t>1131,05-257,04-42,84</t>
  </si>
  <si>
    <t>9</t>
  </si>
  <si>
    <t>M</t>
  </si>
  <si>
    <t>58331202</t>
  </si>
  <si>
    <t>vhodný zásypový materiál hutnitelný nenamrzavý, případně asfaltový recyklát</t>
  </si>
  <si>
    <t>t</t>
  </si>
  <si>
    <t>18</t>
  </si>
  <si>
    <t>175111101</t>
  </si>
  <si>
    <t>Obsypání potrubí ručně sypaninou bez prohození, uloženou do 3 m</t>
  </si>
  <si>
    <t>20</t>
  </si>
  <si>
    <t>"kanalizace"1,2*0,6*357</t>
  </si>
  <si>
    <t>11</t>
  </si>
  <si>
    <t>58331200</t>
  </si>
  <si>
    <t>štěrkopísek netříděný zásypový</t>
  </si>
  <si>
    <t>22</t>
  </si>
  <si>
    <t>Svislé a kompletní konstrukce</t>
  </si>
  <si>
    <t>359901111</t>
  </si>
  <si>
    <t>Vyčištění stok</t>
  </si>
  <si>
    <t>m</t>
  </si>
  <si>
    <t>24</t>
  </si>
  <si>
    <t>330+27</t>
  </si>
  <si>
    <t>13</t>
  </si>
  <si>
    <t>359901211</t>
  </si>
  <si>
    <t>Monitoring stoky jakékoli výšky na nové kanalizaci</t>
  </si>
  <si>
    <t>26</t>
  </si>
  <si>
    <t>Vodorovné konstrukce</t>
  </si>
  <si>
    <t>451572111</t>
  </si>
  <si>
    <t>Lože pod potrubí otevřený výkop z kameniva drobného těženého</t>
  </si>
  <si>
    <t>28</t>
  </si>
  <si>
    <t>"kanalizace"1,2*0,1*357</t>
  </si>
  <si>
    <t>452311131</t>
  </si>
  <si>
    <t>Podkladní desky z betonu prostého tř. C 12/15 otevřený výkop</t>
  </si>
  <si>
    <t>30</t>
  </si>
  <si>
    <t>Trubní vedení</t>
  </si>
  <si>
    <t>831372121</t>
  </si>
  <si>
    <t>Montáž potrubí z trub kameninových hrdlových s integrovaným těsněním výkop sklon do 20 % DN 300</t>
  </si>
  <si>
    <t>32</t>
  </si>
  <si>
    <t>17</t>
  </si>
  <si>
    <t>59710707</t>
  </si>
  <si>
    <t>trouba kameninová glazovaná DN 300 dl 2,50m spojovací systém C Třída 240</t>
  </si>
  <si>
    <t>34</t>
  </si>
  <si>
    <t>357*1,02</t>
  </si>
  <si>
    <t>837352221</t>
  </si>
  <si>
    <t>Montáž kameninových tvarovek jednoosých s integrovaným těsněním otevřený výkop DN 200</t>
  </si>
  <si>
    <t>kus</t>
  </si>
  <si>
    <t>36</t>
  </si>
  <si>
    <t>19</t>
  </si>
  <si>
    <t>59712514</t>
  </si>
  <si>
    <t>přechod kameninový glazovaný DN 150/200 pryžové/pryžové těsnění (spojovací systém F/F) třída pevnosti -/160</t>
  </si>
  <si>
    <t>38</t>
  </si>
  <si>
    <t>837371221</t>
  </si>
  <si>
    <t>Montáž kameninových tvarovek odbočných s integrovaným těsněním otevřený výkop DN 300</t>
  </si>
  <si>
    <t>40</t>
  </si>
  <si>
    <t>59711573</t>
  </si>
  <si>
    <t>odbočka kameninová glazovaná jednoduchá šikmá DN 300/200 polyuretanové/pryžové těsnění (spojovací systém C/F) dl 500mm třída pevnosti 160/200</t>
  </si>
  <si>
    <t>42</t>
  </si>
  <si>
    <t>892381111</t>
  </si>
  <si>
    <t>Tlaková zkouška vodou potrubí DN 250, DN 300 nebo 350</t>
  </si>
  <si>
    <t>44</t>
  </si>
  <si>
    <t>23</t>
  </si>
  <si>
    <t>894411121</t>
  </si>
  <si>
    <t>Zřízení šachet kanalizačních z betonových dílců na potrubí DN nad 200 do 300 dno beton tř. C 25/30</t>
  </si>
  <si>
    <t>46</t>
  </si>
  <si>
    <t>59224029</t>
  </si>
  <si>
    <t>dno betonové šachtové DN 300 betonový žlab i nástupnice 100x78,5x15cm</t>
  </si>
  <si>
    <t>48</t>
  </si>
  <si>
    <t>25</t>
  </si>
  <si>
    <t>59224050</t>
  </si>
  <si>
    <t>skruž pro kanalizační šachty se zabudovanými stupadly 100x25x12cm</t>
  </si>
  <si>
    <t>50</t>
  </si>
  <si>
    <t>59224052</t>
  </si>
  <si>
    <t>skruž pro kanalizační šachty se zabudovanými stupadly 100x100x12cm</t>
  </si>
  <si>
    <t>52</t>
  </si>
  <si>
    <t>27</t>
  </si>
  <si>
    <t>59224168</t>
  </si>
  <si>
    <t>skruž betonová přechodová 62,5/100x60x12cm, stupadla poplastovaná kapsová</t>
  </si>
  <si>
    <t>54</t>
  </si>
  <si>
    <t>59224184</t>
  </si>
  <si>
    <t>prstenec šachtový vyrovnávací betonový 625x120x40mm</t>
  </si>
  <si>
    <t>56</t>
  </si>
  <si>
    <t>29</t>
  </si>
  <si>
    <t>59224185</t>
  </si>
  <si>
    <t>prstenec šachtový vyrovnávací betonový 625x120x60mm</t>
  </si>
  <si>
    <t>58</t>
  </si>
  <si>
    <t>59224176</t>
  </si>
  <si>
    <t>prstenec šachtový vyrovnávací betonový 625x120x80mm</t>
  </si>
  <si>
    <t>60</t>
  </si>
  <si>
    <t>31</t>
  </si>
  <si>
    <t>59224187</t>
  </si>
  <si>
    <t>prstenec šachtový vyrovnávací betonový 625x120x100mm</t>
  </si>
  <si>
    <t>62</t>
  </si>
  <si>
    <t>59224188</t>
  </si>
  <si>
    <t>prstenec šachtový vyrovnávací betonový 625x120x120mm</t>
  </si>
  <si>
    <t>64</t>
  </si>
  <si>
    <t>33</t>
  </si>
  <si>
    <t>899311114</t>
  </si>
  <si>
    <t>Osazení poklopů s rámem hmotnosti nad 150 kg</t>
  </si>
  <si>
    <t>66</t>
  </si>
  <si>
    <t>56230605</t>
  </si>
  <si>
    <t>šachtový poklop s rámem D 400</t>
  </si>
  <si>
    <t>68</t>
  </si>
  <si>
    <t>35</t>
  </si>
  <si>
    <t>899331111</t>
  </si>
  <si>
    <t>Výšková úprava uličního vstupu nebo vpusti do 200 mm zvýšením poklopu - samonivelační osazení do výše komunikace se zálivkou pod rámem</t>
  </si>
  <si>
    <t>70</t>
  </si>
  <si>
    <t>899722113</t>
  </si>
  <si>
    <t>Krytí potrubí z plastů výstražnou fólií z PVC 34cm</t>
  </si>
  <si>
    <t>72</t>
  </si>
  <si>
    <t>Ostatní konstrukce a práce, bourání</t>
  </si>
  <si>
    <t>37</t>
  </si>
  <si>
    <t>919735112</t>
  </si>
  <si>
    <t>Řezání stávajícího živičného krytu hl do 100 mm</t>
  </si>
  <si>
    <t>74</t>
  </si>
  <si>
    <t>"stávající asfalt pro výkop" (60+38+32+8+25+25+36)*2+4*2</t>
  </si>
  <si>
    <t>997</t>
  </si>
  <si>
    <t>Přesun sutě</t>
  </si>
  <si>
    <t>997013501</t>
  </si>
  <si>
    <t>Odvoz suti a vybouraných hmot na skládku nebo meziskládku do 1 km se složením</t>
  </si>
  <si>
    <t>76</t>
  </si>
  <si>
    <t>39</t>
  </si>
  <si>
    <t>997013509</t>
  </si>
  <si>
    <t>Příplatek k odvozu suti a vybouraných hmot na skládku ZKD 1 km přes 1 km</t>
  </si>
  <si>
    <t>78</t>
  </si>
  <si>
    <t>221,48*2 "Přepočtené koeficientem množství</t>
  </si>
  <si>
    <t>998</t>
  </si>
  <si>
    <t>Přesun hmot</t>
  </si>
  <si>
    <t>998275101</t>
  </si>
  <si>
    <t>Přesun hmot pro trubní vedení z trub kameninových otevřený výkop</t>
  </si>
  <si>
    <t>80</t>
  </si>
  <si>
    <t>Soupis:</t>
  </si>
  <si>
    <t>ZL.č.1 - Vícepráce na splaškové kanalizaci</t>
  </si>
  <si>
    <t>VRN - Vedlejší rozpočtové náklady</t>
  </si>
  <si>
    <t xml:space="preserve">    VRN4 - Inženýrská činnost</t>
  </si>
  <si>
    <t>VRN</t>
  </si>
  <si>
    <t>Vedlejší rozpočtové náklady</t>
  </si>
  <si>
    <t>VRN4</t>
  </si>
  <si>
    <t>Inženýrská činnost</t>
  </si>
  <si>
    <t>45</t>
  </si>
  <si>
    <t>043154000</t>
  </si>
  <si>
    <t>Zkoušky hutnicí</t>
  </si>
  <si>
    <t>…</t>
  </si>
  <si>
    <t>1024</t>
  </si>
  <si>
    <t>95876191</t>
  </si>
  <si>
    <t>Online PSC</t>
  </si>
  <si>
    <t>https://podminky.urs.cz/item/CS_URS_2022_02/043154000</t>
  </si>
  <si>
    <t>SO-02 - Neuznatelné náklady</t>
  </si>
  <si>
    <t xml:space="preserve">    5 - Komunikace pozemní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</si>
  <si>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</si>
  <si>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</si>
  <si>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</si>
  <si>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112151364</t>
  </si>
  <si>
    <t>Kácení stromu s postupným spouštěním koruny a kmene D do 1,5 m</t>
  </si>
  <si>
    <t>"hlavní silnice mimo výkop" 40*6,6</t>
  </si>
  <si>
    <t>"přípojky" 1,5*1,2*(7+3,5*2+3,5*3+3,5+2,5+2+6,5+2)</t>
  </si>
  <si>
    <t>"podzemní vedení, propustky atd. v 50 % výkopu" 73,8*0,5</t>
  </si>
  <si>
    <t>"přípojky" 1,5*2*(7+3,5*2+3,5*3+3,5+2,5+2+6,5+2)</t>
  </si>
  <si>
    <t>162201516</t>
  </si>
  <si>
    <t>Vodorovné přemístění kmenů stromů jehličnatých do 1 km D kmene do 1500 mm</t>
  </si>
  <si>
    <t>162301937</t>
  </si>
  <si>
    <t>Příplatek k vodorovnému přemístění větví stromů listnatých D kmene do 1500 mm ZKD 1 km</t>
  </si>
  <si>
    <t>1*10 "Přepočtené koeficientem množství</t>
  </si>
  <si>
    <t>162301957</t>
  </si>
  <si>
    <t>Příplatek k vodorovnému přemístění kmenů stromů listnatých D kmene do 1500 mm ZKD 1 km</t>
  </si>
  <si>
    <t>171251101</t>
  </si>
  <si>
    <t>Uložení sypaniny do násypů nezhutněných strojně</t>
  </si>
  <si>
    <t>"včetně úpravy figury násypu na skládce zhotovitele" 73,8</t>
  </si>
  <si>
    <t>73,8-4,92-22,14</t>
  </si>
  <si>
    <t>"přípojky" 1,2*0,45*41</t>
  </si>
  <si>
    <t>"přípojky" (7+3,5*2+3,5*3+3,5+2,5+2+6,5+2)</t>
  </si>
  <si>
    <t>"přípojky" 1,2*0,1*41</t>
  </si>
  <si>
    <t>"podklad pod šachtová dna" 0,15*1*1*12</t>
  </si>
  <si>
    <t>Komunikace pozemní</t>
  </si>
  <si>
    <t>564931512</t>
  </si>
  <si>
    <t>Podklad z R-materiálu tl 100 mm</t>
  </si>
  <si>
    <t>"doplnění materiálu v hlavní komunikaci po odebrání asfaltu a kostek" 40*8*2</t>
  </si>
  <si>
    <t>565135121</t>
  </si>
  <si>
    <t>Asfaltový beton vrstva podkladní ACP 16 (obalované kamenivo OKS) tl 50 mm š přes 3 m</t>
  </si>
  <si>
    <t>"stávající asfalt pro výkop místní komunikace" (60+38+30+20+30+20+20+55+25+25+36)*4</t>
  </si>
  <si>
    <t>"stávající asfalt pro výkop hlavní komunikace" 40*8</t>
  </si>
  <si>
    <t>567563111</t>
  </si>
  <si>
    <t>Recyklace podkladu za studena na místě-promísení s cementem, zeolitem, minerály tl 400 mm do 1000 m2</t>
  </si>
  <si>
    <t>58522110</t>
  </si>
  <si>
    <t>cement portlandský směsný CEM II 42,5MPa</t>
  </si>
  <si>
    <t>"30 kg/m2" 1756*0,03</t>
  </si>
  <si>
    <t>573231106</t>
  </si>
  <si>
    <t>Postřik živičný spojovací ze silniční emulze v množství 0,30 kg/m2</t>
  </si>
  <si>
    <t>577144221</t>
  </si>
  <si>
    <t>Asfaltový beton vrstva obrusná ACO 11 (ABS) tř. II tl 50 mm š přes 3 m z nemodifikovaného asfaltu</t>
  </si>
  <si>
    <t>831312121</t>
  </si>
  <si>
    <t>Montáž potrubí z trub kameninových hrdlových s integrovaným těsněním výkop sklon do 20 % DN 150</t>
  </si>
  <si>
    <t>59710632</t>
  </si>
  <si>
    <t>trouba kameninová glazovaná DN 150 dl 1,00m spojovací systém F</t>
  </si>
  <si>
    <t>41,00*1,02</t>
  </si>
  <si>
    <t>877315211</t>
  </si>
  <si>
    <t>Montáž tvarovek z tvrdého PVC-systém KG nebo z polypropylenu-systém KG 2000 jednoosé DN 160</t>
  </si>
  <si>
    <t>"přechodka kamenina plast" 12</t>
  </si>
  <si>
    <t>28611528</t>
  </si>
  <si>
    <t>přechod kanalizační KG kamenina-plast DN 160</t>
  </si>
  <si>
    <t>877315231</t>
  </si>
  <si>
    <t>Montáž víčka z tvrdého PVC-systém KG DN 160</t>
  </si>
  <si>
    <t>"přípojky v revizní šachtě" 12</t>
  </si>
  <si>
    <t>28611722</t>
  </si>
  <si>
    <t>víčko kanalizace plastové KG DN 160</t>
  </si>
  <si>
    <t>894812201</t>
  </si>
  <si>
    <t>Revizní a čistící šachta z PP šachtové dno DN 425/150 průtočné</t>
  </si>
  <si>
    <t>894812233</t>
  </si>
  <si>
    <t>Revizní a čistící šachta z PP DN 425 šachtová roura korugovaná bez hrdla světlé hloubky 3000 mm</t>
  </si>
  <si>
    <t>894812241</t>
  </si>
  <si>
    <t>Revizní a čistící šachta z PP DN 425 šachtová roura teleskopická světlé hloubky 375 mm</t>
  </si>
  <si>
    <t>894812249</t>
  </si>
  <si>
    <t>Příplatek k rourám revizní a čistící šachty z PP DN 425 za uříznutí šachtové roury</t>
  </si>
  <si>
    <t>894812261</t>
  </si>
  <si>
    <t>Revizní a čistící šachta z PP DN 425 poklop litinový s teleskopickou rourou pro zatížení 3 t</t>
  </si>
  <si>
    <t>41</t>
  </si>
  <si>
    <t>919112212</t>
  </si>
  <si>
    <t>Řezání spár pro vytvoření komůrky š 10 mm hl 20 mm pro těsnící zálivku v živičném krytu</t>
  </si>
  <si>
    <t>"napojení na stávající kryty" 4+8*2+30+4</t>
  </si>
  <si>
    <t>919121111</t>
  </si>
  <si>
    <t>Těsnění spár zálivkou za studena pro komůrky š 10 mm hl 20 mm s těsnicím profilem</t>
  </si>
  <si>
    <t>82</t>
  </si>
  <si>
    <t>"napojení na stávající povrchy" 8*2+4*3</t>
  </si>
  <si>
    <t>84</t>
  </si>
  <si>
    <t>43</t>
  </si>
  <si>
    <t>86</t>
  </si>
  <si>
    <t>83,42*2 "Přepočtené koeficientem množství</t>
  </si>
  <si>
    <t>88</t>
  </si>
  <si>
    <t>VRN1</t>
  </si>
  <si>
    <t>Průzkumné, geodetické a projektové práce</t>
  </si>
  <si>
    <t>011144000</t>
  </si>
  <si>
    <t>Pedologický průzkum - zajištění rozboru ukládané zeminy na skládce investora tabulka 10.1, 10.2</t>
  </si>
  <si>
    <t>90</t>
  </si>
  <si>
    <t>012103000</t>
  </si>
  <si>
    <t>Geodetické práce před výstavbou</t>
  </si>
  <si>
    <t>92</t>
  </si>
  <si>
    <t>47</t>
  </si>
  <si>
    <t>012203000</t>
  </si>
  <si>
    <t>Geodetické práce při provádění stavby</t>
  </si>
  <si>
    <t>94</t>
  </si>
  <si>
    <t>012303000</t>
  </si>
  <si>
    <t>Geodetické práce po výstavbě</t>
  </si>
  <si>
    <t>96</t>
  </si>
  <si>
    <t>49</t>
  </si>
  <si>
    <t>013254000</t>
  </si>
  <si>
    <t>Dokumentace skutečného provedení stavby</t>
  </si>
  <si>
    <t>98</t>
  </si>
  <si>
    <t>VRN3</t>
  </si>
  <si>
    <t>Zařízení staveniště</t>
  </si>
  <si>
    <t>034103000</t>
  </si>
  <si>
    <t>Oplocení staveniště</t>
  </si>
  <si>
    <t>100</t>
  </si>
  <si>
    <t>VRN7</t>
  </si>
  <si>
    <t>Provozní vlivy</t>
  </si>
  <si>
    <t>51</t>
  </si>
  <si>
    <t>072103011</t>
  </si>
  <si>
    <t>Zajištění DIO komunikace II. a III. třídy - zajištění povolení a DZ po dobu stavby</t>
  </si>
  <si>
    <t>102</t>
  </si>
  <si>
    <t>ZL.č.2 - MNP - neuznatelné náklady</t>
  </si>
  <si>
    <t>518636310</t>
  </si>
  <si>
    <t>-539798814</t>
  </si>
  <si>
    <t>28403836</t>
  </si>
  <si>
    <t>Dod č.2 - Přípojky</t>
  </si>
  <si>
    <t>Odstranění podkladu živičných tl přes 100 do 150 mm při překopech strojně pl přes 15 m2</t>
  </si>
  <si>
    <t>-1233401858</t>
  </si>
  <si>
    <t>Odstranění podkladů nebo krytů při překopech inženýrských sítí s přemístěním hmot na skládku ve vzdálenosti do 3 m nebo s naložením na dopravní prostředek strojně plochy jednotlivě přes 15 m2 živičných, o tl. vrstvy přes 100 do 150 mm</t>
  </si>
  <si>
    <t>https://podminky.urs.cz/item/CS_URS_2022_02/113107543</t>
  </si>
  <si>
    <t>"přípojky Žváček"1,2*1,8</t>
  </si>
  <si>
    <t>"přípojky Grmelovi" 3*2</t>
  </si>
  <si>
    <t>Hloubení zapažených rýh š do 2000 mm v hornině třídy těžitelnosti I skupiny 3 objem do 1000 m3</t>
  </si>
  <si>
    <t>87987685</t>
  </si>
  <si>
    <t>Hloubení zapažených rýh šířky přes 800 do 2 000 mm strojně s urovnáním dna do předepsaného profilu a spádu v hornině třídy těžitelnosti I skupiny 3 přes 500 do 1 000 m3</t>
  </si>
  <si>
    <t>https://podminky.urs.cz/item/CS_URS_2022_02/132254205</t>
  </si>
  <si>
    <t>"Přípojky"(2,7*2*2,5)+(3*2*2,5)+(1,7*1,2*2,5)+(1,8*1,2*2,5)</t>
  </si>
  <si>
    <t>Vodorovné přemístění přes 2 000 do 2500 m výkopku/sypaniny z horniny třídy těžitelnosti I skupiny 1 až 3</t>
  </si>
  <si>
    <t>-1628973289</t>
  </si>
  <si>
    <t>Vodorovné přemístění výkopku nebo sypaniny po suchu na obvyklém dopravním prostředku, bez naložení výkopku, avšak se složením bez rozhrnutí z horniny třídy těžitelnosti I skupiny 1 až 3 na vzdálenost přes 2 000 do 2 500 m</t>
  </si>
  <si>
    <t>https://podminky.urs.cz/item/CS_URS_2022_02/162551107</t>
  </si>
  <si>
    <t>-234078819</t>
  </si>
  <si>
    <t>Uložení sypanin do násypů strojně s rozprostřením sypaniny ve vrstvách a s hrubým urovnáním nezhutněných jakékoliv třídy těžitelnosti</t>
  </si>
  <si>
    <t>https://podminky.urs.cz/item/CS_URS_2022_02/171251101</t>
  </si>
  <si>
    <t>"včetně úpravy figury násypu na skládce zhotovitele" 39</t>
  </si>
  <si>
    <t>-1505251892</t>
  </si>
  <si>
    <t>Zásyp sypaninou z jakékoliv horniny strojně s uložením výkopku ve vrstvách se zhutněním jam, šachet, rýh nebo kolem objektů v těchto vykopávkách</t>
  </si>
  <si>
    <t>https://podminky.urs.cz/item/CS_URS_2022_02/174151101</t>
  </si>
  <si>
    <t>39-1,84-3,68</t>
  </si>
  <si>
    <t>-1664836145</t>
  </si>
  <si>
    <t>"kompletní výměna materiálu v rýze" 33,48*2,35</t>
  </si>
  <si>
    <t>-1672483617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</si>
  <si>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</si>
  <si>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https://podminky.urs.cz/item/CS_URS_2022_02/175111101</t>
  </si>
  <si>
    <t>"přípojky" 9,2*2*0,3</t>
  </si>
  <si>
    <t>-456589954</t>
  </si>
  <si>
    <t>5,52*1,8</t>
  </si>
  <si>
    <t>1345632278</t>
  </si>
  <si>
    <t>Vyčištění stok jakékoliv výšky</t>
  </si>
  <si>
    <t>https://podminky.urs.cz/item/CS_URS_2022_02/359901111</t>
  </si>
  <si>
    <t>"přípojky" 9,2</t>
  </si>
  <si>
    <t>2113947146</t>
  </si>
  <si>
    <t>Monitoring stok (kamerový systém) jakékoli výšky nová kanalizace</t>
  </si>
  <si>
    <t>https://podminky.urs.cz/item/CS_URS_2022_02/359901211</t>
  </si>
  <si>
    <t>899957652</t>
  </si>
  <si>
    <t>Lože pod potrubí, stoky a drobné objekty v otevřeném výkopu z kameniva drobného těženého 0 až 4 mm</t>
  </si>
  <si>
    <t>https://podminky.urs.cz/item/CS_URS_2022_02/451572111</t>
  </si>
  <si>
    <t>"přípojky" 1,2*0,1*9,2</t>
  </si>
  <si>
    <t>-1949769189</t>
  </si>
  <si>
    <t>Podkladní a zajišťovací konstrukce z betonu prostého v otevřeném výkopu desky pod potrubí, stoky a drobné objekty z betonu tř. C 12/15</t>
  </si>
  <si>
    <t>https://podminky.urs.cz/item/CS_URS_2022_02/452311131</t>
  </si>
  <si>
    <t>"podklad pod šachtová dna" 0,15*1*1*4</t>
  </si>
  <si>
    <t>Podklad z R-materiálu plochy přes 100 m2 tl 100 mm</t>
  </si>
  <si>
    <t>-203412688</t>
  </si>
  <si>
    <t>Podklad nebo podsyp z R-materiálu s rozprostřením a zhutněním plochy přes 100 m2, po zhutnění tl. 100 mm</t>
  </si>
  <si>
    <t>https://podminky.urs.cz/item/CS_URS_2022_02/564931512</t>
  </si>
  <si>
    <t>"doplnění materiálu v hlavní komunikaci po odebrání asfaltu a kostek" 4,8*2*2</t>
  </si>
  <si>
    <t>530362906</t>
  </si>
  <si>
    <t>Asfaltový beton vrstva podkladní ACP 16 (obalované kamenivo střednězrnné - OKS) s rozprostřením a zhutněním v pruhu šířky přes 3 m, po zhutnění tl. 50 mm</t>
  </si>
  <si>
    <t>https://podminky.urs.cz/item/CS_URS_2022_02/565135121</t>
  </si>
  <si>
    <t>"stávající asfalt pro výkop místní komunikace" (3*2)+(1,8*1,2)</t>
  </si>
  <si>
    <t>219434132</t>
  </si>
  <si>
    <t>Postřik spojovací PS bez posypu kamenivem ze silniční emulze, v množství 0,30 kg/m2</t>
  </si>
  <si>
    <t>https://podminky.urs.cz/item/CS_URS_2022_02/573231106</t>
  </si>
  <si>
    <t>"stávající asfalt pro výkop hlavní komunikace" 8,16</t>
  </si>
  <si>
    <t>-1789923642</t>
  </si>
  <si>
    <t>Asfaltový beton vrstva obrusná ACO 11 (ABS) s rozprostřením a se zhutněním z nemodifikovaného asfaltu v pruhu šířky přes 3 m tř. II, po zhutnění tl. 50 mm</t>
  </si>
  <si>
    <t>https://podminky.urs.cz/item/CS_URS_2022_02/577144221</t>
  </si>
  <si>
    <t>2044467334</t>
  </si>
  <si>
    <t>Montáž potrubí z trub kameninových hrdlových s integrovaným těsněním v otevřeném výkopu ve sklonu do 20 % DN 150</t>
  </si>
  <si>
    <t>https://podminky.urs.cz/item/CS_URS_2022_02/831312121</t>
  </si>
  <si>
    <t>"přípojky" (2,7+3+1,7+1,8)</t>
  </si>
  <si>
    <t>-1391785792</t>
  </si>
  <si>
    <t>9,2*1,02</t>
  </si>
  <si>
    <t>-668716184</t>
  </si>
  <si>
    <t>Montáž tvarovek na kanalizačním potrubí z trub z plastu z tvrdého PVC nebo z polypropylenu v otevřeném výkopu jednoosých DN 160</t>
  </si>
  <si>
    <t>https://podminky.urs.cz/item/CS_URS_2022_02/877315211</t>
  </si>
  <si>
    <t>-611529375</t>
  </si>
  <si>
    <t>812967039</t>
  </si>
  <si>
    <t>Montáž tvarovek na kanalizačním potrubí z trub z plastu z tvrdého PVC nebo z polypropylenu v otevřeném výkopu víček DN 160</t>
  </si>
  <si>
    <t>https://podminky.urs.cz/item/CS_URS_2022_02/877315231</t>
  </si>
  <si>
    <t>258325092</t>
  </si>
  <si>
    <t>1745480862</t>
  </si>
  <si>
    <t>Tlakové zkoušky vodou na potrubí DN 250, 300 nebo 350</t>
  </si>
  <si>
    <t>https://podminky.urs.cz/item/CS_URS_2022_02/892381111</t>
  </si>
  <si>
    <t>1810529728</t>
  </si>
  <si>
    <t>Revizní a čistící šachta z polypropylenu PP pro hladké trouby DN 425 šachtové dno (DN šachty / DN trubního vedení) DN 425/150 průtočné</t>
  </si>
  <si>
    <t>https://podminky.urs.cz/item/CS_URS_2022_02/894812201</t>
  </si>
  <si>
    <t>-270570082</t>
  </si>
  <si>
    <t>Revizní a čistící šachta z polypropylenu PP pro hladké trouby DN 425 roura šachtová korugovaná teleskopická (včetně těsnění) 375 mm</t>
  </si>
  <si>
    <t>https://podminky.urs.cz/item/CS_URS_2022_02/894812241</t>
  </si>
  <si>
    <t>-373033672</t>
  </si>
  <si>
    <t>Revizní a čistící šachta z polypropylenu PP pro hladké trouby DN 425 roura šachtová korugovaná Příplatek k cenám 2231 - 2242 za uříznutí šachtové roury</t>
  </si>
  <si>
    <t>https://podminky.urs.cz/item/CS_URS_2022_02/894812249</t>
  </si>
  <si>
    <t>-1594151562</t>
  </si>
  <si>
    <t>Revizní a čistící šachta z polypropylenu PP pro hladké trouby DN 425 poklop litinový (pro třídu zatížení) s teleskopickou rourou (3 t)</t>
  </si>
  <si>
    <t>https://podminky.urs.cz/item/CS_URS_2022_02/894812261</t>
  </si>
  <si>
    <t>-833990003</t>
  </si>
  <si>
    <t>Krytí potrubí z plastů výstražnou fólií z PVC šířky 34 cm</t>
  </si>
  <si>
    <t>https://podminky.urs.cz/item/CS_URS_2022_02/899722113</t>
  </si>
  <si>
    <t>2065332867</t>
  </si>
  <si>
    <t>Řezání dilatačních spár v živičném krytu vytvoření komůrky pro těsnící zálivku šířky 10 mm, hloubky 20 mm</t>
  </si>
  <si>
    <t>https://podminky.urs.cz/item/CS_URS_2022_02/919112212</t>
  </si>
  <si>
    <t>"napojení na stávající kryty" (3+2+3+1,8+1,2+1,8)</t>
  </si>
  <si>
    <t>1093860673</t>
  </si>
  <si>
    <t>Utěsnění dilatačních spár zálivkou za studena v cementobetonovém nebo živičném krytu včetně adhezního nátěru s těsnicím profilem pod zálivkou, pro komůrky šířky 10 mm, hloubky 20 mm</t>
  </si>
  <si>
    <t>https://podminky.urs.cz/item/CS_URS_2022_02/919121111</t>
  </si>
  <si>
    <t>Řezání stávajícího živičného krytu hl přes 50 do 100 mm</t>
  </si>
  <si>
    <t>1676692103</t>
  </si>
  <si>
    <t>Řezání stávajícího živičného krytu nebo podkladu hloubky přes 50 do 100 mm</t>
  </si>
  <si>
    <t>https://podminky.urs.cz/item/CS_URS_2022_02/919735112</t>
  </si>
  <si>
    <t>"napojení na stávající povrchy" 12,8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</si>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</sst>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4" fontId="4" fillId="2" borderId="8" xfId="0" applyNumberFormat="1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3" borderId="7" xfId="0" applyFont="1" applyFill="1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20" fillId="3" borderId="8" xfId="0" applyFont="1" applyFill="1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right" vertical="center"/>
    </xf>
    <xf numFmtId="0" fontId="20" fillId="3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</xf>
    <xf numFmtId="0" fontId="20" fillId="3" borderId="18" xfId="0" applyFont="1" applyFill="1" applyBorder="1" applyAlignment="1" applyProtection="1">
      <alignment horizontal="center" vertical="center" wrapText="1"/>
    </xf>
    <xf numFmtId="0" fontId="20" fillId="3" borderId="19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0" borderId="23" xfId="0" applyNumberFormat="1" applyFont="1" applyBorder="1" applyAlignment="1" applyProtection="1">
      <alignment vertical="center"/>
    </xf>
    <xf numFmtId="0" fontId="36" fillId="0" borderId="23" xfId="0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0" borderId="15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043154000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3107543" TargetMode="External" /><Relationship Id="rId2" Type="http://schemas.openxmlformats.org/officeDocument/2006/relationships/hyperlink" Target="https://podminky.urs.cz/item/CS_URS_2022_02/132254205" TargetMode="External" /><Relationship Id="rId3" Type="http://schemas.openxmlformats.org/officeDocument/2006/relationships/hyperlink" Target="https://podminky.urs.cz/item/CS_URS_2022_02/162551107" TargetMode="External" /><Relationship Id="rId4" Type="http://schemas.openxmlformats.org/officeDocument/2006/relationships/hyperlink" Target="https://podminky.urs.cz/item/CS_URS_2022_02/171251101" TargetMode="External" /><Relationship Id="rId5" Type="http://schemas.openxmlformats.org/officeDocument/2006/relationships/hyperlink" Target="https://podminky.urs.cz/item/CS_URS_2022_02/174151101" TargetMode="External" /><Relationship Id="rId6" Type="http://schemas.openxmlformats.org/officeDocument/2006/relationships/hyperlink" Target="https://podminky.urs.cz/item/CS_URS_2022_02/175111101" TargetMode="External" /><Relationship Id="rId7" Type="http://schemas.openxmlformats.org/officeDocument/2006/relationships/hyperlink" Target="https://podminky.urs.cz/item/CS_URS_2022_02/359901111" TargetMode="External" /><Relationship Id="rId8" Type="http://schemas.openxmlformats.org/officeDocument/2006/relationships/hyperlink" Target="https://podminky.urs.cz/item/CS_URS_2022_02/359901211" TargetMode="External" /><Relationship Id="rId9" Type="http://schemas.openxmlformats.org/officeDocument/2006/relationships/hyperlink" Target="https://podminky.urs.cz/item/CS_URS_2022_02/451572111" TargetMode="External" /><Relationship Id="rId10" Type="http://schemas.openxmlformats.org/officeDocument/2006/relationships/hyperlink" Target="https://podminky.urs.cz/item/CS_URS_2022_02/452311131" TargetMode="External" /><Relationship Id="rId11" Type="http://schemas.openxmlformats.org/officeDocument/2006/relationships/hyperlink" Target="https://podminky.urs.cz/item/CS_URS_2022_02/564931512" TargetMode="External" /><Relationship Id="rId12" Type="http://schemas.openxmlformats.org/officeDocument/2006/relationships/hyperlink" Target="https://podminky.urs.cz/item/CS_URS_2022_02/565135121" TargetMode="External" /><Relationship Id="rId13" Type="http://schemas.openxmlformats.org/officeDocument/2006/relationships/hyperlink" Target="https://podminky.urs.cz/item/CS_URS_2022_02/573231106" TargetMode="External" /><Relationship Id="rId14" Type="http://schemas.openxmlformats.org/officeDocument/2006/relationships/hyperlink" Target="https://podminky.urs.cz/item/CS_URS_2022_02/577144221" TargetMode="External" /><Relationship Id="rId15" Type="http://schemas.openxmlformats.org/officeDocument/2006/relationships/hyperlink" Target="https://podminky.urs.cz/item/CS_URS_2022_02/831312121" TargetMode="External" /><Relationship Id="rId16" Type="http://schemas.openxmlformats.org/officeDocument/2006/relationships/hyperlink" Target="https://podminky.urs.cz/item/CS_URS_2022_02/877315211" TargetMode="External" /><Relationship Id="rId17" Type="http://schemas.openxmlformats.org/officeDocument/2006/relationships/hyperlink" Target="https://podminky.urs.cz/item/CS_URS_2022_02/877315231" TargetMode="External" /><Relationship Id="rId18" Type="http://schemas.openxmlformats.org/officeDocument/2006/relationships/hyperlink" Target="https://podminky.urs.cz/item/CS_URS_2022_02/892381111" TargetMode="External" /><Relationship Id="rId19" Type="http://schemas.openxmlformats.org/officeDocument/2006/relationships/hyperlink" Target="https://podminky.urs.cz/item/CS_URS_2022_02/894812201" TargetMode="External" /><Relationship Id="rId20" Type="http://schemas.openxmlformats.org/officeDocument/2006/relationships/hyperlink" Target="https://podminky.urs.cz/item/CS_URS_2022_02/894812241" TargetMode="External" /><Relationship Id="rId21" Type="http://schemas.openxmlformats.org/officeDocument/2006/relationships/hyperlink" Target="https://podminky.urs.cz/item/CS_URS_2022_02/894812249" TargetMode="External" /><Relationship Id="rId22" Type="http://schemas.openxmlformats.org/officeDocument/2006/relationships/hyperlink" Target="https://podminky.urs.cz/item/CS_URS_2022_02/894812261" TargetMode="External" /><Relationship Id="rId23" Type="http://schemas.openxmlformats.org/officeDocument/2006/relationships/hyperlink" Target="https://podminky.urs.cz/item/CS_URS_2022_02/899722113" TargetMode="External" /><Relationship Id="rId24" Type="http://schemas.openxmlformats.org/officeDocument/2006/relationships/hyperlink" Target="https://podminky.urs.cz/item/CS_URS_2022_02/919112212" TargetMode="External" /><Relationship Id="rId25" Type="http://schemas.openxmlformats.org/officeDocument/2006/relationships/hyperlink" Target="https://podminky.urs.cz/item/CS_URS_2022_02/919121111" TargetMode="External" /><Relationship Id="rId26" Type="http://schemas.openxmlformats.org/officeDocument/2006/relationships/hyperlink" Target="https://podminky.urs.cz/item/CS_URS_2022_02/919735112" TargetMode="External" /><Relationship Id="rId27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9</v>
      </c>
    </row>
    <row r="4" s="1" customFormat="1" ht="24.96" customHeight="1">
      <c r="B4" s="22"/>
      <c r="C4" s="23"/>
      <c r="D4" s="24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11</v>
      </c>
      <c r="BS4" s="18" t="s">
        <v>12</v>
      </c>
    </row>
    <row r="5" s="1" customFormat="1" ht="12" customHeight="1">
      <c r="B5" s="22"/>
      <c r="C5" s="23"/>
      <c r="D5" s="26" t="s">
        <v>13</v>
      </c>
      <c r="E5" s="23"/>
      <c r="F5" s="23"/>
      <c r="G5" s="23"/>
      <c r="H5" s="23"/>
      <c r="I5" s="23"/>
      <c r="J5" s="23"/>
      <c r="K5" s="27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S5" s="18" t="s">
        <v>6</v>
      </c>
    </row>
    <row r="6" s="1" customFormat="1" ht="36.96" customHeight="1">
      <c r="B6" s="22"/>
      <c r="C6" s="23"/>
      <c r="D6" s="28" t="s">
        <v>15</v>
      </c>
      <c r="E6" s="23"/>
      <c r="F6" s="23"/>
      <c r="G6" s="23"/>
      <c r="H6" s="23"/>
      <c r="I6" s="23"/>
      <c r="J6" s="23"/>
      <c r="K6" s="29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S6" s="18" t="s">
        <v>6</v>
      </c>
    </row>
    <row r="7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7" t="s">
        <v>18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7" t="s">
        <v>18</v>
      </c>
      <c r="AO7" s="23"/>
      <c r="AP7" s="23"/>
      <c r="AQ7" s="23"/>
      <c r="AR7" s="21"/>
      <c r="BS7" s="18" t="s">
        <v>6</v>
      </c>
    </row>
    <row r="8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7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27" t="s">
        <v>23</v>
      </c>
      <c r="AO8" s="23"/>
      <c r="AP8" s="23"/>
      <c r="AQ8" s="23"/>
      <c r="AR8" s="21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S9" s="18" t="s">
        <v>6</v>
      </c>
    </row>
    <row r="10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7" t="s">
        <v>26</v>
      </c>
      <c r="AO10" s="23"/>
      <c r="AP10" s="23"/>
      <c r="AQ10" s="23"/>
      <c r="AR10" s="21"/>
      <c r="BS10" s="18" t="s">
        <v>6</v>
      </c>
    </row>
    <row r="11" s="1" customFormat="1" ht="18.48" customHeight="1">
      <c r="B11" s="22"/>
      <c r="C11" s="23"/>
      <c r="D11" s="23"/>
      <c r="E11" s="27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7" t="s">
        <v>29</v>
      </c>
      <c r="AO11" s="23"/>
      <c r="AP11" s="23"/>
      <c r="AQ11" s="23"/>
      <c r="AR11" s="21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S12" s="18" t="s">
        <v>6</v>
      </c>
    </row>
    <row r="13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27" t="s">
        <v>31</v>
      </c>
      <c r="AO13" s="23"/>
      <c r="AP13" s="23"/>
      <c r="AQ13" s="23"/>
      <c r="AR13" s="21"/>
      <c r="BS13" s="18" t="s">
        <v>6</v>
      </c>
    </row>
    <row r="14">
      <c r="B14" s="22"/>
      <c r="C14" s="23"/>
      <c r="D14" s="23"/>
      <c r="E14" s="27" t="s">
        <v>32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30" t="s">
        <v>28</v>
      </c>
      <c r="AL14" s="23"/>
      <c r="AM14" s="23"/>
      <c r="AN14" s="27" t="s">
        <v>33</v>
      </c>
      <c r="AO14" s="23"/>
      <c r="AP14" s="23"/>
      <c r="AQ14" s="23"/>
      <c r="AR14" s="21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S15" s="18" t="s">
        <v>4</v>
      </c>
    </row>
    <row r="16" s="1" customFormat="1" ht="12" customHeight="1">
      <c r="B16" s="22"/>
      <c r="C16" s="23"/>
      <c r="D16" s="30" t="s">
        <v>34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7" t="s">
        <v>18</v>
      </c>
      <c r="AO16" s="23"/>
      <c r="AP16" s="23"/>
      <c r="AQ16" s="23"/>
      <c r="AR16" s="21"/>
      <c r="BS16" s="18" t="s">
        <v>4</v>
      </c>
    </row>
    <row r="17" s="1" customFormat="1" ht="18.48" customHeight="1">
      <c r="B17" s="22"/>
      <c r="C17" s="23"/>
      <c r="D17" s="23"/>
      <c r="E17" s="27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7" t="s">
        <v>18</v>
      </c>
      <c r="AO17" s="23"/>
      <c r="AP17" s="23"/>
      <c r="AQ17" s="23"/>
      <c r="AR17" s="21"/>
      <c r="BS17" s="18" t="s">
        <v>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S18" s="18" t="s">
        <v>6</v>
      </c>
    </row>
    <row r="19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7" t="s">
        <v>18</v>
      </c>
      <c r="AO19" s="23"/>
      <c r="AP19" s="23"/>
      <c r="AQ19" s="23"/>
      <c r="AR19" s="21"/>
      <c r="BS19" s="18" t="s">
        <v>6</v>
      </c>
    </row>
    <row r="20" s="1" customFormat="1" ht="18.48" customHeight="1">
      <c r="B20" s="22"/>
      <c r="C20" s="23"/>
      <c r="D20" s="23"/>
      <c r="E20" s="27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7" t="s">
        <v>18</v>
      </c>
      <c r="AO20" s="23"/>
      <c r="AP20" s="23"/>
      <c r="AQ20" s="23"/>
      <c r="AR20" s="21"/>
      <c r="BS20" s="18" t="s">
        <v>38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</row>
    <row r="22" s="1" customFormat="1" ht="12" customHeight="1">
      <c r="B22" s="22"/>
      <c r="C22" s="23"/>
      <c r="D22" s="30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</row>
    <row r="23" s="1" customFormat="1" ht="47.25" customHeight="1">
      <c r="B23" s="22"/>
      <c r="C23" s="23"/>
      <c r="D23" s="23"/>
      <c r="E23" s="31" t="s">
        <v>40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23"/>
      <c r="AP23" s="23"/>
      <c r="AQ23" s="23"/>
      <c r="AR23" s="21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</row>
    <row r="25" s="1" customFormat="1" ht="6.96" customHeight="1">
      <c r="B25" s="22"/>
      <c r="C25" s="23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3"/>
      <c r="AQ25" s="23"/>
      <c r="AR25" s="21"/>
    </row>
    <row r="26" s="2" customFormat="1" ht="25.92" customHeight="1">
      <c r="A26" s="33"/>
      <c r="B26" s="34"/>
      <c r="C26" s="35"/>
      <c r="D26" s="36" t="s">
        <v>41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ROUND(AG54,2)</f>
        <v>4709839</v>
      </c>
      <c r="AL26" s="37"/>
      <c r="AM26" s="37"/>
      <c r="AN26" s="37"/>
      <c r="AO26" s="37"/>
      <c r="AP26" s="35"/>
      <c r="AQ26" s="35"/>
      <c r="AR26" s="39"/>
      <c r="BE26" s="33"/>
    </row>
    <row r="27" s="2" customFormat="1" ht="6.96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  <c r="BE27" s="33"/>
    </row>
    <row r="28" s="2" customFormat="1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42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43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44</v>
      </c>
      <c r="AL28" s="40"/>
      <c r="AM28" s="40"/>
      <c r="AN28" s="40"/>
      <c r="AO28" s="40"/>
      <c r="AP28" s="35"/>
      <c r="AQ28" s="35"/>
      <c r="AR28" s="39"/>
      <c r="BE28" s="33"/>
    </row>
    <row r="29" s="3" customFormat="1" ht="14.4" customHeight="1">
      <c r="A29" s="3"/>
      <c r="B29" s="41"/>
      <c r="C29" s="42"/>
      <c r="D29" s="30" t="s">
        <v>45</v>
      </c>
      <c r="E29" s="42"/>
      <c r="F29" s="30" t="s">
        <v>46</v>
      </c>
      <c r="G29" s="42"/>
      <c r="H29" s="42"/>
      <c r="I29" s="42"/>
      <c r="J29" s="42"/>
      <c r="K29" s="42"/>
      <c r="L29" s="43">
        <v>0.20999999999999999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4">
        <f>ROUND(AZ54, 2)</f>
        <v>4709839</v>
      </c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4">
        <f>ROUND(AV54, 2)</f>
        <v>989066.18999999994</v>
      </c>
      <c r="AL29" s="42"/>
      <c r="AM29" s="42"/>
      <c r="AN29" s="42"/>
      <c r="AO29" s="42"/>
      <c r="AP29" s="42"/>
      <c r="AQ29" s="42"/>
      <c r="AR29" s="45"/>
      <c r="BE29" s="3"/>
    </row>
    <row r="30" s="3" customFormat="1" ht="14.4" customHeight="1">
      <c r="A30" s="3"/>
      <c r="B30" s="41"/>
      <c r="C30" s="42"/>
      <c r="D30" s="42"/>
      <c r="E30" s="42"/>
      <c r="F30" s="30" t="s">
        <v>47</v>
      </c>
      <c r="G30" s="42"/>
      <c r="H30" s="42"/>
      <c r="I30" s="42"/>
      <c r="J30" s="42"/>
      <c r="K30" s="42"/>
      <c r="L30" s="43">
        <v>0.14999999999999999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4">
        <f>ROUND(BA54, 2)</f>
        <v>0</v>
      </c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4">
        <f>ROUND(AW54, 2)</f>
        <v>0</v>
      </c>
      <c r="AL30" s="42"/>
      <c r="AM30" s="42"/>
      <c r="AN30" s="42"/>
      <c r="AO30" s="42"/>
      <c r="AP30" s="42"/>
      <c r="AQ30" s="42"/>
      <c r="AR30" s="45"/>
      <c r="BE30" s="3"/>
    </row>
    <row r="31" hidden="1" s="3" customFormat="1" ht="14.4" customHeight="1">
      <c r="A31" s="3"/>
      <c r="B31" s="41"/>
      <c r="C31" s="42"/>
      <c r="D31" s="42"/>
      <c r="E31" s="42"/>
      <c r="F31" s="30" t="s">
        <v>48</v>
      </c>
      <c r="G31" s="42"/>
      <c r="H31" s="42"/>
      <c r="I31" s="42"/>
      <c r="J31" s="42"/>
      <c r="K31" s="42"/>
      <c r="L31" s="43">
        <v>0.20999999999999999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4">
        <f>ROUND(BB54, 2)</f>
        <v>0</v>
      </c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4">
        <v>0</v>
      </c>
      <c r="AL31" s="42"/>
      <c r="AM31" s="42"/>
      <c r="AN31" s="42"/>
      <c r="AO31" s="42"/>
      <c r="AP31" s="42"/>
      <c r="AQ31" s="42"/>
      <c r="AR31" s="45"/>
      <c r="BE31" s="3"/>
    </row>
    <row r="32" hidden="1" s="3" customFormat="1" ht="14.4" customHeight="1">
      <c r="A32" s="3"/>
      <c r="B32" s="41"/>
      <c r="C32" s="42"/>
      <c r="D32" s="42"/>
      <c r="E32" s="42"/>
      <c r="F32" s="30" t="s">
        <v>49</v>
      </c>
      <c r="G32" s="42"/>
      <c r="H32" s="42"/>
      <c r="I32" s="42"/>
      <c r="J32" s="42"/>
      <c r="K32" s="42"/>
      <c r="L32" s="43">
        <v>0.14999999999999999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4">
        <f>ROUND(BC54, 2)</f>
        <v>0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4">
        <v>0</v>
      </c>
      <c r="AL32" s="42"/>
      <c r="AM32" s="42"/>
      <c r="AN32" s="42"/>
      <c r="AO32" s="42"/>
      <c r="AP32" s="42"/>
      <c r="AQ32" s="42"/>
      <c r="AR32" s="45"/>
      <c r="BE32" s="3"/>
    </row>
    <row r="33" hidden="1" s="3" customFormat="1" ht="14.4" customHeight="1">
      <c r="A33" s="3"/>
      <c r="B33" s="41"/>
      <c r="C33" s="42"/>
      <c r="D33" s="42"/>
      <c r="E33" s="42"/>
      <c r="F33" s="30" t="s">
        <v>50</v>
      </c>
      <c r="G33" s="42"/>
      <c r="H33" s="42"/>
      <c r="I33" s="42"/>
      <c r="J33" s="42"/>
      <c r="K33" s="42"/>
      <c r="L33" s="43"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4">
        <f>ROUND(BD54, 2)</f>
        <v>0</v>
      </c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4">
        <v>0</v>
      </c>
      <c r="AL33" s="42"/>
      <c r="AM33" s="42"/>
      <c r="AN33" s="42"/>
      <c r="AO33" s="42"/>
      <c r="AP33" s="42"/>
      <c r="AQ33" s="42"/>
      <c r="AR33" s="45"/>
      <c r="BE33" s="3"/>
    </row>
    <row r="34" s="2" customFormat="1" ht="6.96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  <c r="BE34" s="33"/>
    </row>
    <row r="35" s="2" customFormat="1" ht="25.92" customHeight="1">
      <c r="A35" s="33"/>
      <c r="B35" s="34"/>
      <c r="C35" s="46"/>
      <c r="D35" s="47" t="s">
        <v>51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52</v>
      </c>
      <c r="U35" s="48"/>
      <c r="V35" s="48"/>
      <c r="W35" s="48"/>
      <c r="X35" s="50" t="s">
        <v>53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5698905.1899999995</v>
      </c>
      <c r="AL35" s="48"/>
      <c r="AM35" s="48"/>
      <c r="AN35" s="48"/>
      <c r="AO35" s="52"/>
      <c r="AP35" s="46"/>
      <c r="AQ35" s="46"/>
      <c r="AR35" s="39"/>
      <c r="BE35" s="33"/>
    </row>
    <row r="36" s="2" customFormat="1" ht="6.96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  <c r="BE36" s="33"/>
    </row>
    <row r="37" s="2" customFormat="1" ht="6.96" customHeight="1">
      <c r="A37" s="33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39"/>
      <c r="BE37" s="33"/>
    </row>
    <row r="41" s="2" customFormat="1" ht="6.96" customHeight="1">
      <c r="A41" s="33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39"/>
      <c r="BE41" s="33"/>
    </row>
    <row r="42" s="2" customFormat="1" ht="24.96" customHeight="1">
      <c r="A42" s="33"/>
      <c r="B42" s="34"/>
      <c r="C42" s="24" t="s">
        <v>54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  <c r="BE42" s="33"/>
    </row>
    <row r="43" s="2" customFormat="1" ht="6.96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  <c r="BE43" s="33"/>
    </row>
    <row r="44" s="4" customFormat="1" ht="12" customHeight="1">
      <c r="A44" s="4"/>
      <c r="B44" s="57"/>
      <c r="C44" s="30" t="s">
        <v>13</v>
      </c>
      <c r="D44" s="58"/>
      <c r="E44" s="58"/>
      <c r="F44" s="58"/>
      <c r="G44" s="58"/>
      <c r="H44" s="58"/>
      <c r="I44" s="58"/>
      <c r="J44" s="58"/>
      <c r="K44" s="58"/>
      <c r="L44" s="58" t="str">
        <f>K5</f>
        <v>MN713_1</v>
      </c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9"/>
      <c r="BE44" s="4"/>
    </row>
    <row r="45" s="5" customFormat="1" ht="36.96" customHeight="1">
      <c r="A45" s="5"/>
      <c r="B45" s="60"/>
      <c r="C45" s="61" t="s">
        <v>15</v>
      </c>
      <c r="D45" s="62"/>
      <c r="E45" s="62"/>
      <c r="F45" s="62"/>
      <c r="G45" s="62"/>
      <c r="H45" s="62"/>
      <c r="I45" s="62"/>
      <c r="J45" s="62"/>
      <c r="K45" s="62"/>
      <c r="L45" s="63" t="str">
        <f>K6</f>
        <v>Splašková kanalizace Lužická - Údolni</v>
      </c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4"/>
      <c r="BE45" s="5"/>
    </row>
    <row r="46" s="2" customFormat="1" ht="6.96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  <c r="BE46" s="33"/>
    </row>
    <row r="47" s="2" customFormat="1" ht="12" customHeight="1">
      <c r="A47" s="33"/>
      <c r="B47" s="34"/>
      <c r="C47" s="30" t="s">
        <v>20</v>
      </c>
      <c r="D47" s="35"/>
      <c r="E47" s="35"/>
      <c r="F47" s="35"/>
      <c r="G47" s="35"/>
      <c r="H47" s="35"/>
      <c r="I47" s="35"/>
      <c r="J47" s="35"/>
      <c r="K47" s="35"/>
      <c r="L47" s="65" t="str">
        <f>IF(K8="","",K8)</f>
        <v>Lužická - Údolní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0" t="s">
        <v>22</v>
      </c>
      <c r="AJ47" s="35"/>
      <c r="AK47" s="35"/>
      <c r="AL47" s="35"/>
      <c r="AM47" s="66" t="str">
        <f>IF(AN8= "","",AN8)</f>
        <v>7. 9. 2022</v>
      </c>
      <c r="AN47" s="66"/>
      <c r="AO47" s="35"/>
      <c r="AP47" s="35"/>
      <c r="AQ47" s="35"/>
      <c r="AR47" s="39"/>
      <c r="BE47" s="33"/>
    </row>
    <row r="48" s="2" customFormat="1" ht="6.96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9"/>
      <c r="BE48" s="33"/>
    </row>
    <row r="49" s="2" customFormat="1" ht="15.15" customHeight="1">
      <c r="A49" s="33"/>
      <c r="B49" s="34"/>
      <c r="C49" s="30" t="s">
        <v>24</v>
      </c>
      <c r="D49" s="35"/>
      <c r="E49" s="35"/>
      <c r="F49" s="35"/>
      <c r="G49" s="35"/>
      <c r="H49" s="35"/>
      <c r="I49" s="35"/>
      <c r="J49" s="35"/>
      <c r="K49" s="35"/>
      <c r="L49" s="58" t="str">
        <f>IF(E11= "","",E11)</f>
        <v>Město Rychnov u Jablonce nad Nisou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0" t="s">
        <v>34</v>
      </c>
      <c r="AJ49" s="35"/>
      <c r="AK49" s="35"/>
      <c r="AL49" s="35"/>
      <c r="AM49" s="67" t="str">
        <f>IF(E17="","",E17)</f>
        <v xml:space="preserve"> </v>
      </c>
      <c r="AN49" s="58"/>
      <c r="AO49" s="58"/>
      <c r="AP49" s="58"/>
      <c r="AQ49" s="35"/>
      <c r="AR49" s="39"/>
      <c r="AS49" s="68" t="s">
        <v>55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  <c r="BE49" s="33"/>
    </row>
    <row r="50" s="2" customFormat="1" ht="15.15" customHeight="1">
      <c r="A50" s="33"/>
      <c r="B50" s="34"/>
      <c r="C50" s="30" t="s">
        <v>30</v>
      </c>
      <c r="D50" s="35"/>
      <c r="E50" s="35"/>
      <c r="F50" s="35"/>
      <c r="G50" s="35"/>
      <c r="H50" s="35"/>
      <c r="I50" s="35"/>
      <c r="J50" s="35"/>
      <c r="K50" s="35"/>
      <c r="L50" s="58" t="str">
        <f>IF(E14="","",E14)</f>
        <v>1.jizerskohorská stavební společnost, s.r.o.</v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0" t="s">
        <v>36</v>
      </c>
      <c r="AJ50" s="35"/>
      <c r="AK50" s="35"/>
      <c r="AL50" s="35"/>
      <c r="AM50" s="67" t="str">
        <f>IF(E20="","",E20)</f>
        <v>Miloslav Neuman</v>
      </c>
      <c r="AN50" s="58"/>
      <c r="AO50" s="58"/>
      <c r="AP50" s="58"/>
      <c r="AQ50" s="35"/>
      <c r="AR50" s="39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  <c r="BE50" s="33"/>
    </row>
    <row r="51" s="2" customFormat="1" ht="10.8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9"/>
      <c r="AS51" s="76"/>
      <c r="AT51" s="77"/>
      <c r="AU51" s="78"/>
      <c r="AV51" s="78"/>
      <c r="AW51" s="78"/>
      <c r="AX51" s="78"/>
      <c r="AY51" s="78"/>
      <c r="AZ51" s="78"/>
      <c r="BA51" s="78"/>
      <c r="BB51" s="78"/>
      <c r="BC51" s="78"/>
      <c r="BD51" s="79"/>
      <c r="BE51" s="33"/>
    </row>
    <row r="52" s="2" customFormat="1" ht="29.28" customHeight="1">
      <c r="A52" s="33"/>
      <c r="B52" s="34"/>
      <c r="C52" s="80" t="s">
        <v>56</v>
      </c>
      <c r="D52" s="81"/>
      <c r="E52" s="81"/>
      <c r="F52" s="81"/>
      <c r="G52" s="81"/>
      <c r="H52" s="82"/>
      <c r="I52" s="83" t="s">
        <v>57</v>
      </c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4" t="s">
        <v>58</v>
      </c>
      <c r="AH52" s="81"/>
      <c r="AI52" s="81"/>
      <c r="AJ52" s="81"/>
      <c r="AK52" s="81"/>
      <c r="AL52" s="81"/>
      <c r="AM52" s="81"/>
      <c r="AN52" s="83" t="s">
        <v>59</v>
      </c>
      <c r="AO52" s="81"/>
      <c r="AP52" s="81"/>
      <c r="AQ52" s="85" t="s">
        <v>60</v>
      </c>
      <c r="AR52" s="39"/>
      <c r="AS52" s="86" t="s">
        <v>61</v>
      </c>
      <c r="AT52" s="87" t="s">
        <v>62</v>
      </c>
      <c r="AU52" s="87" t="s">
        <v>63</v>
      </c>
      <c r="AV52" s="87" t="s">
        <v>64</v>
      </c>
      <c r="AW52" s="87" t="s">
        <v>65</v>
      </c>
      <c r="AX52" s="87" t="s">
        <v>66</v>
      </c>
      <c r="AY52" s="87" t="s">
        <v>67</v>
      </c>
      <c r="AZ52" s="87" t="s">
        <v>68</v>
      </c>
      <c r="BA52" s="87" t="s">
        <v>69</v>
      </c>
      <c r="BB52" s="87" t="s">
        <v>70</v>
      </c>
      <c r="BC52" s="87" t="s">
        <v>71</v>
      </c>
      <c r="BD52" s="88" t="s">
        <v>72</v>
      </c>
      <c r="BE52" s="33"/>
    </row>
    <row r="53" s="2" customFormat="1" ht="10.8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9"/>
      <c r="AS53" s="89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1"/>
      <c r="BE53" s="33"/>
    </row>
    <row r="54" s="6" customFormat="1" ht="32.4" customHeight="1">
      <c r="A54" s="6"/>
      <c r="B54" s="92"/>
      <c r="C54" s="93" t="s">
        <v>73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5">
        <f>ROUND(AG55+AG58+AG61,2)</f>
        <v>4709839</v>
      </c>
      <c r="AH54" s="95"/>
      <c r="AI54" s="95"/>
      <c r="AJ54" s="95"/>
      <c r="AK54" s="95"/>
      <c r="AL54" s="95"/>
      <c r="AM54" s="95"/>
      <c r="AN54" s="96">
        <f>SUM(AG54,AT54)</f>
        <v>5698905.1899999995</v>
      </c>
      <c r="AO54" s="96"/>
      <c r="AP54" s="96"/>
      <c r="AQ54" s="97" t="s">
        <v>18</v>
      </c>
      <c r="AR54" s="98"/>
      <c r="AS54" s="99">
        <f>ROUND(AS55+AS58+AS61,2)</f>
        <v>0</v>
      </c>
      <c r="AT54" s="100">
        <f>ROUND(SUM(AV54:AW54),2)</f>
        <v>989066.18999999994</v>
      </c>
      <c r="AU54" s="101">
        <f>ROUND(AU55+AU58+AU61,5)</f>
        <v>68.491640000000004</v>
      </c>
      <c r="AV54" s="100">
        <f>ROUND(AZ54*L29,2)</f>
        <v>989066.18999999994</v>
      </c>
      <c r="AW54" s="100">
        <f>ROUND(BA54*L30,2)</f>
        <v>0</v>
      </c>
      <c r="AX54" s="100">
        <f>ROUND(BB54*L29,2)</f>
        <v>0</v>
      </c>
      <c r="AY54" s="100">
        <f>ROUND(BC54*L30,2)</f>
        <v>0</v>
      </c>
      <c r="AZ54" s="100">
        <f>ROUND(AZ55+AZ58+AZ61,2)</f>
        <v>4709839</v>
      </c>
      <c r="BA54" s="100">
        <f>ROUND(BA55+BA58+BA61,2)</f>
        <v>0</v>
      </c>
      <c r="BB54" s="100">
        <f>ROUND(BB55+BB58+BB61,2)</f>
        <v>0</v>
      </c>
      <c r="BC54" s="100">
        <f>ROUND(BC55+BC58+BC61,2)</f>
        <v>0</v>
      </c>
      <c r="BD54" s="102">
        <f>ROUND(BD55+BD58+BD61,2)</f>
        <v>0</v>
      </c>
      <c r="BE54" s="6"/>
      <c r="BS54" s="103" t="s">
        <v>74</v>
      </c>
      <c r="BT54" s="103" t="s">
        <v>75</v>
      </c>
      <c r="BU54" s="104" t="s">
        <v>76</v>
      </c>
      <c r="BV54" s="103" t="s">
        <v>77</v>
      </c>
      <c r="BW54" s="103" t="s">
        <v>5</v>
      </c>
      <c r="BX54" s="103" t="s">
        <v>78</v>
      </c>
      <c r="CL54" s="103" t="s">
        <v>18</v>
      </c>
    </row>
    <row r="55" s="7" customFormat="1" ht="16.5" customHeight="1">
      <c r="A55" s="7"/>
      <c r="B55" s="105"/>
      <c r="C55" s="106"/>
      <c r="D55" s="107" t="s">
        <v>79</v>
      </c>
      <c r="E55" s="107"/>
      <c r="F55" s="107"/>
      <c r="G55" s="107"/>
      <c r="H55" s="107"/>
      <c r="I55" s="108"/>
      <c r="J55" s="107" t="s">
        <v>80</v>
      </c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9">
        <f>ROUND(SUM(AG56:AG57),2)</f>
        <v>2979215</v>
      </c>
      <c r="AH55" s="108"/>
      <c r="AI55" s="108"/>
      <c r="AJ55" s="108"/>
      <c r="AK55" s="108"/>
      <c r="AL55" s="108"/>
      <c r="AM55" s="108"/>
      <c r="AN55" s="110">
        <f>SUM(AG55,AT55)</f>
        <v>3604850.1499999999</v>
      </c>
      <c r="AO55" s="108"/>
      <c r="AP55" s="108"/>
      <c r="AQ55" s="111" t="s">
        <v>81</v>
      </c>
      <c r="AR55" s="112"/>
      <c r="AS55" s="113">
        <f>ROUND(SUM(AS56:AS57),2)</f>
        <v>0</v>
      </c>
      <c r="AT55" s="114">
        <f>ROUND(SUM(AV55:AW55),2)</f>
        <v>625635.15000000002</v>
      </c>
      <c r="AU55" s="115">
        <f>ROUND(SUM(AU56:AU57),5)</f>
        <v>0</v>
      </c>
      <c r="AV55" s="114">
        <f>ROUND(AZ55*L29,2)</f>
        <v>625635.15000000002</v>
      </c>
      <c r="AW55" s="114">
        <f>ROUND(BA55*L30,2)</f>
        <v>0</v>
      </c>
      <c r="AX55" s="114">
        <f>ROUND(BB55*L29,2)</f>
        <v>0</v>
      </c>
      <c r="AY55" s="114">
        <f>ROUND(BC55*L30,2)</f>
        <v>0</v>
      </c>
      <c r="AZ55" s="114">
        <f>ROUND(SUM(AZ56:AZ57),2)</f>
        <v>2979215</v>
      </c>
      <c r="BA55" s="114">
        <f>ROUND(SUM(BA56:BA57),2)</f>
        <v>0</v>
      </c>
      <c r="BB55" s="114">
        <f>ROUND(SUM(BB56:BB57),2)</f>
        <v>0</v>
      </c>
      <c r="BC55" s="114">
        <f>ROUND(SUM(BC56:BC57),2)</f>
        <v>0</v>
      </c>
      <c r="BD55" s="116">
        <f>ROUND(SUM(BD56:BD57),2)</f>
        <v>0</v>
      </c>
      <c r="BE55" s="7"/>
      <c r="BS55" s="117" t="s">
        <v>74</v>
      </c>
      <c r="BT55" s="117" t="s">
        <v>8</v>
      </c>
      <c r="BV55" s="117" t="s">
        <v>77</v>
      </c>
      <c r="BW55" s="117" t="s">
        <v>82</v>
      </c>
      <c r="BX55" s="117" t="s">
        <v>5</v>
      </c>
      <c r="CL55" s="117" t="s">
        <v>18</v>
      </c>
      <c r="CM55" s="117" t="s">
        <v>83</v>
      </c>
    </row>
    <row r="56" s="4" customFormat="1" ht="16.5" customHeight="1">
      <c r="A56" s="118" t="s">
        <v>84</v>
      </c>
      <c r="B56" s="57"/>
      <c r="C56" s="119"/>
      <c r="D56" s="119"/>
      <c r="E56" s="120" t="s">
        <v>79</v>
      </c>
      <c r="F56" s="120"/>
      <c r="G56" s="120"/>
      <c r="H56" s="120"/>
      <c r="I56" s="120"/>
      <c r="J56" s="119"/>
      <c r="K56" s="120" t="s">
        <v>80</v>
      </c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1">
        <f>'SO-01 - Uznatelné náklady'!J30</f>
        <v>2964215</v>
      </c>
      <c r="AH56" s="119"/>
      <c r="AI56" s="119"/>
      <c r="AJ56" s="119"/>
      <c r="AK56" s="119"/>
      <c r="AL56" s="119"/>
      <c r="AM56" s="119"/>
      <c r="AN56" s="121">
        <f>SUM(AG56,AT56)</f>
        <v>3586700.1499999999</v>
      </c>
      <c r="AO56" s="119"/>
      <c r="AP56" s="119"/>
      <c r="AQ56" s="122" t="s">
        <v>85</v>
      </c>
      <c r="AR56" s="59"/>
      <c r="AS56" s="123">
        <v>0</v>
      </c>
      <c r="AT56" s="124">
        <f>ROUND(SUM(AV56:AW56),2)</f>
        <v>622485.15000000002</v>
      </c>
      <c r="AU56" s="125">
        <f>'SO-01 - Uznatelné náklady'!P87</f>
        <v>0</v>
      </c>
      <c r="AV56" s="124">
        <f>'SO-01 - Uznatelné náklady'!J33</f>
        <v>622485.15000000002</v>
      </c>
      <c r="AW56" s="124">
        <f>'SO-01 - Uznatelné náklady'!J34</f>
        <v>0</v>
      </c>
      <c r="AX56" s="124">
        <f>'SO-01 - Uznatelné náklady'!J35</f>
        <v>0</v>
      </c>
      <c r="AY56" s="124">
        <f>'SO-01 - Uznatelné náklady'!J36</f>
        <v>0</v>
      </c>
      <c r="AZ56" s="124">
        <f>'SO-01 - Uznatelné náklady'!F33</f>
        <v>2964215</v>
      </c>
      <c r="BA56" s="124">
        <f>'SO-01 - Uznatelné náklady'!F34</f>
        <v>0</v>
      </c>
      <c r="BB56" s="124">
        <f>'SO-01 - Uznatelné náklady'!F35</f>
        <v>0</v>
      </c>
      <c r="BC56" s="124">
        <f>'SO-01 - Uznatelné náklady'!F36</f>
        <v>0</v>
      </c>
      <c r="BD56" s="126">
        <f>'SO-01 - Uznatelné náklady'!F37</f>
        <v>0</v>
      </c>
      <c r="BE56" s="4"/>
      <c r="BT56" s="127" t="s">
        <v>83</v>
      </c>
      <c r="BU56" s="127" t="s">
        <v>86</v>
      </c>
      <c r="BV56" s="127" t="s">
        <v>77</v>
      </c>
      <c r="BW56" s="127" t="s">
        <v>82</v>
      </c>
      <c r="BX56" s="127" t="s">
        <v>5</v>
      </c>
      <c r="CL56" s="127" t="s">
        <v>18</v>
      </c>
      <c r="CM56" s="127" t="s">
        <v>83</v>
      </c>
    </row>
    <row r="57" s="4" customFormat="1" ht="16.5" customHeight="1">
      <c r="A57" s="118" t="s">
        <v>84</v>
      </c>
      <c r="B57" s="57"/>
      <c r="C57" s="119"/>
      <c r="D57" s="119"/>
      <c r="E57" s="120" t="s">
        <v>87</v>
      </c>
      <c r="F57" s="120"/>
      <c r="G57" s="120"/>
      <c r="H57" s="120"/>
      <c r="I57" s="120"/>
      <c r="J57" s="119"/>
      <c r="K57" s="120" t="s">
        <v>88</v>
      </c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1">
        <f>'ZL.č.1 - Vícepráce na spl...'!J32</f>
        <v>15000</v>
      </c>
      <c r="AH57" s="119"/>
      <c r="AI57" s="119"/>
      <c r="AJ57" s="119"/>
      <c r="AK57" s="119"/>
      <c r="AL57" s="119"/>
      <c r="AM57" s="119"/>
      <c r="AN57" s="121">
        <f>SUM(AG57,AT57)</f>
        <v>18150</v>
      </c>
      <c r="AO57" s="119"/>
      <c r="AP57" s="119"/>
      <c r="AQ57" s="122" t="s">
        <v>85</v>
      </c>
      <c r="AR57" s="59"/>
      <c r="AS57" s="123">
        <v>0</v>
      </c>
      <c r="AT57" s="124">
        <f>ROUND(SUM(AV57:AW57),2)</f>
        <v>3150</v>
      </c>
      <c r="AU57" s="125">
        <f>'ZL.č.1 - Vícepráce na spl...'!P87</f>
        <v>0</v>
      </c>
      <c r="AV57" s="124">
        <f>'ZL.č.1 - Vícepráce na spl...'!J35</f>
        <v>3150</v>
      </c>
      <c r="AW57" s="124">
        <f>'ZL.č.1 - Vícepráce na spl...'!J36</f>
        <v>0</v>
      </c>
      <c r="AX57" s="124">
        <f>'ZL.č.1 - Vícepráce na spl...'!J37</f>
        <v>0</v>
      </c>
      <c r="AY57" s="124">
        <f>'ZL.č.1 - Vícepráce na spl...'!J38</f>
        <v>0</v>
      </c>
      <c r="AZ57" s="124">
        <f>'ZL.č.1 - Vícepráce na spl...'!F35</f>
        <v>15000</v>
      </c>
      <c r="BA57" s="124">
        <f>'ZL.č.1 - Vícepráce na spl...'!F36</f>
        <v>0</v>
      </c>
      <c r="BB57" s="124">
        <f>'ZL.č.1 - Vícepráce na spl...'!F37</f>
        <v>0</v>
      </c>
      <c r="BC57" s="124">
        <f>'ZL.č.1 - Vícepráce na spl...'!F38</f>
        <v>0</v>
      </c>
      <c r="BD57" s="126">
        <f>'ZL.č.1 - Vícepráce na spl...'!F39</f>
        <v>0</v>
      </c>
      <c r="BE57" s="4"/>
      <c r="BT57" s="127" t="s">
        <v>83</v>
      </c>
      <c r="BV57" s="127" t="s">
        <v>77</v>
      </c>
      <c r="BW57" s="127" t="s">
        <v>89</v>
      </c>
      <c r="BX57" s="127" t="s">
        <v>82</v>
      </c>
      <c r="CL57" s="127" t="s">
        <v>18</v>
      </c>
    </row>
    <row r="58" s="7" customFormat="1" ht="16.5" customHeight="1">
      <c r="A58" s="7"/>
      <c r="B58" s="105"/>
      <c r="C58" s="106"/>
      <c r="D58" s="107" t="s">
        <v>90</v>
      </c>
      <c r="E58" s="107"/>
      <c r="F58" s="107"/>
      <c r="G58" s="107"/>
      <c r="H58" s="107"/>
      <c r="I58" s="108"/>
      <c r="J58" s="107" t="s">
        <v>91</v>
      </c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9">
        <f>ROUND(SUM(AG59:AG60),2)</f>
        <v>1630776</v>
      </c>
      <c r="AH58" s="108"/>
      <c r="AI58" s="108"/>
      <c r="AJ58" s="108"/>
      <c r="AK58" s="108"/>
      <c r="AL58" s="108"/>
      <c r="AM58" s="108"/>
      <c r="AN58" s="110">
        <f>SUM(AG58,AT58)</f>
        <v>1973238.96</v>
      </c>
      <c r="AO58" s="108"/>
      <c r="AP58" s="108"/>
      <c r="AQ58" s="111" t="s">
        <v>81</v>
      </c>
      <c r="AR58" s="112"/>
      <c r="AS58" s="113">
        <f>ROUND(SUM(AS59:AS60),2)</f>
        <v>0</v>
      </c>
      <c r="AT58" s="114">
        <f>ROUND(SUM(AV58:AW58),2)</f>
        <v>342462.96000000002</v>
      </c>
      <c r="AU58" s="115">
        <f>ROUND(SUM(AU59:AU60),5)</f>
        <v>0</v>
      </c>
      <c r="AV58" s="114">
        <f>ROUND(AZ58*L29,2)</f>
        <v>342462.96000000002</v>
      </c>
      <c r="AW58" s="114">
        <f>ROUND(BA58*L30,2)</f>
        <v>0</v>
      </c>
      <c r="AX58" s="114">
        <f>ROUND(BB58*L29,2)</f>
        <v>0</v>
      </c>
      <c r="AY58" s="114">
        <f>ROUND(BC58*L30,2)</f>
        <v>0</v>
      </c>
      <c r="AZ58" s="114">
        <f>ROUND(SUM(AZ59:AZ60),2)</f>
        <v>1630776</v>
      </c>
      <c r="BA58" s="114">
        <f>ROUND(SUM(BA59:BA60),2)</f>
        <v>0</v>
      </c>
      <c r="BB58" s="114">
        <f>ROUND(SUM(BB59:BB60),2)</f>
        <v>0</v>
      </c>
      <c r="BC58" s="114">
        <f>ROUND(SUM(BC59:BC60),2)</f>
        <v>0</v>
      </c>
      <c r="BD58" s="116">
        <f>ROUND(SUM(BD59:BD60),2)</f>
        <v>0</v>
      </c>
      <c r="BE58" s="7"/>
      <c r="BS58" s="117" t="s">
        <v>74</v>
      </c>
      <c r="BT58" s="117" t="s">
        <v>8</v>
      </c>
      <c r="BV58" s="117" t="s">
        <v>77</v>
      </c>
      <c r="BW58" s="117" t="s">
        <v>92</v>
      </c>
      <c r="BX58" s="117" t="s">
        <v>5</v>
      </c>
      <c r="CL58" s="117" t="s">
        <v>18</v>
      </c>
      <c r="CM58" s="117" t="s">
        <v>83</v>
      </c>
    </row>
    <row r="59" s="4" customFormat="1" ht="16.5" customHeight="1">
      <c r="A59" s="118" t="s">
        <v>84</v>
      </c>
      <c r="B59" s="57"/>
      <c r="C59" s="119"/>
      <c r="D59" s="119"/>
      <c r="E59" s="120" t="s">
        <v>90</v>
      </c>
      <c r="F59" s="120"/>
      <c r="G59" s="120"/>
      <c r="H59" s="120"/>
      <c r="I59" s="120"/>
      <c r="J59" s="119"/>
      <c r="K59" s="120" t="s">
        <v>91</v>
      </c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1">
        <f>'SO-02 - Neuznatelné náklady'!J30</f>
        <v>2003011</v>
      </c>
      <c r="AH59" s="119"/>
      <c r="AI59" s="119"/>
      <c r="AJ59" s="119"/>
      <c r="AK59" s="119"/>
      <c r="AL59" s="119"/>
      <c r="AM59" s="119"/>
      <c r="AN59" s="121">
        <f>SUM(AG59,AT59)</f>
        <v>2423643.3100000001</v>
      </c>
      <c r="AO59" s="119"/>
      <c r="AP59" s="119"/>
      <c r="AQ59" s="122" t="s">
        <v>85</v>
      </c>
      <c r="AR59" s="59"/>
      <c r="AS59" s="123">
        <v>0</v>
      </c>
      <c r="AT59" s="124">
        <f>ROUND(SUM(AV59:AW59),2)</f>
        <v>420632.31</v>
      </c>
      <c r="AU59" s="125">
        <f>'SO-02 - Neuznatelné náklady'!P92</f>
        <v>0</v>
      </c>
      <c r="AV59" s="124">
        <f>'SO-02 - Neuznatelné náklady'!J33</f>
        <v>420632.31</v>
      </c>
      <c r="AW59" s="124">
        <f>'SO-02 - Neuznatelné náklady'!J34</f>
        <v>0</v>
      </c>
      <c r="AX59" s="124">
        <f>'SO-02 - Neuznatelné náklady'!J35</f>
        <v>0</v>
      </c>
      <c r="AY59" s="124">
        <f>'SO-02 - Neuznatelné náklady'!J36</f>
        <v>0</v>
      </c>
      <c r="AZ59" s="124">
        <f>'SO-02 - Neuznatelné náklady'!F33</f>
        <v>2003011</v>
      </c>
      <c r="BA59" s="124">
        <f>'SO-02 - Neuznatelné náklady'!F34</f>
        <v>0</v>
      </c>
      <c r="BB59" s="124">
        <f>'SO-02 - Neuznatelné náklady'!F35</f>
        <v>0</v>
      </c>
      <c r="BC59" s="124">
        <f>'SO-02 - Neuznatelné náklady'!F36</f>
        <v>0</v>
      </c>
      <c r="BD59" s="126">
        <f>'SO-02 - Neuznatelné náklady'!F37</f>
        <v>0</v>
      </c>
      <c r="BE59" s="4"/>
      <c r="BT59" s="127" t="s">
        <v>83</v>
      </c>
      <c r="BU59" s="127" t="s">
        <v>86</v>
      </c>
      <c r="BV59" s="127" t="s">
        <v>77</v>
      </c>
      <c r="BW59" s="127" t="s">
        <v>92</v>
      </c>
      <c r="BX59" s="127" t="s">
        <v>5</v>
      </c>
      <c r="CL59" s="127" t="s">
        <v>18</v>
      </c>
      <c r="CM59" s="127" t="s">
        <v>83</v>
      </c>
    </row>
    <row r="60" s="4" customFormat="1" ht="16.5" customHeight="1">
      <c r="A60" s="118" t="s">
        <v>84</v>
      </c>
      <c r="B60" s="57"/>
      <c r="C60" s="119"/>
      <c r="D60" s="119"/>
      <c r="E60" s="120" t="s">
        <v>93</v>
      </c>
      <c r="F60" s="120"/>
      <c r="G60" s="120"/>
      <c r="H60" s="120"/>
      <c r="I60" s="120"/>
      <c r="J60" s="119"/>
      <c r="K60" s="120" t="s">
        <v>94</v>
      </c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1">
        <f>'ZL.č.2 - MNP - neuznateln...'!J32</f>
        <v>-372235</v>
      </c>
      <c r="AH60" s="119"/>
      <c r="AI60" s="119"/>
      <c r="AJ60" s="119"/>
      <c r="AK60" s="119"/>
      <c r="AL60" s="119"/>
      <c r="AM60" s="119"/>
      <c r="AN60" s="121">
        <f>SUM(AG60,AT60)</f>
        <v>-450404.34999999998</v>
      </c>
      <c r="AO60" s="119"/>
      <c r="AP60" s="119"/>
      <c r="AQ60" s="122" t="s">
        <v>85</v>
      </c>
      <c r="AR60" s="59"/>
      <c r="AS60" s="123">
        <v>0</v>
      </c>
      <c r="AT60" s="124">
        <f>ROUND(SUM(AV60:AW60),2)</f>
        <v>-78169.350000000006</v>
      </c>
      <c r="AU60" s="125">
        <f>'ZL.č.2 - MNP - neuznateln...'!P87</f>
        <v>0</v>
      </c>
      <c r="AV60" s="124">
        <f>'ZL.č.2 - MNP - neuznateln...'!J35</f>
        <v>-78169.350000000006</v>
      </c>
      <c r="AW60" s="124">
        <f>'ZL.č.2 - MNP - neuznateln...'!J36</f>
        <v>0</v>
      </c>
      <c r="AX60" s="124">
        <f>'ZL.č.2 - MNP - neuznateln...'!J37</f>
        <v>0</v>
      </c>
      <c r="AY60" s="124">
        <f>'ZL.č.2 - MNP - neuznateln...'!J38</f>
        <v>0</v>
      </c>
      <c r="AZ60" s="124">
        <f>'ZL.č.2 - MNP - neuznateln...'!F35</f>
        <v>-372235</v>
      </c>
      <c r="BA60" s="124">
        <f>'ZL.č.2 - MNP - neuznateln...'!F36</f>
        <v>0</v>
      </c>
      <c r="BB60" s="124">
        <f>'ZL.č.2 - MNP - neuznateln...'!F37</f>
        <v>0</v>
      </c>
      <c r="BC60" s="124">
        <f>'ZL.č.2 - MNP - neuznateln...'!F38</f>
        <v>0</v>
      </c>
      <c r="BD60" s="126">
        <f>'ZL.č.2 - MNP - neuznateln...'!F39</f>
        <v>0</v>
      </c>
      <c r="BE60" s="4"/>
      <c r="BT60" s="127" t="s">
        <v>83</v>
      </c>
      <c r="BV60" s="127" t="s">
        <v>77</v>
      </c>
      <c r="BW60" s="127" t="s">
        <v>95</v>
      </c>
      <c r="BX60" s="127" t="s">
        <v>92</v>
      </c>
      <c r="CL60" s="127" t="s">
        <v>18</v>
      </c>
    </row>
    <row r="61" s="7" customFormat="1" ht="24.75" customHeight="1">
      <c r="A61" s="118" t="s">
        <v>84</v>
      </c>
      <c r="B61" s="105"/>
      <c r="C61" s="106"/>
      <c r="D61" s="107" t="s">
        <v>96</v>
      </c>
      <c r="E61" s="107"/>
      <c r="F61" s="107"/>
      <c r="G61" s="107"/>
      <c r="H61" s="107"/>
      <c r="I61" s="108"/>
      <c r="J61" s="107" t="s">
        <v>97</v>
      </c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10">
        <f>'Dod č.2 - Přípojky'!J30</f>
        <v>99848</v>
      </c>
      <c r="AH61" s="108"/>
      <c r="AI61" s="108"/>
      <c r="AJ61" s="108"/>
      <c r="AK61" s="108"/>
      <c r="AL61" s="108"/>
      <c r="AM61" s="108"/>
      <c r="AN61" s="110">
        <f>SUM(AG61,AT61)</f>
        <v>120816.08</v>
      </c>
      <c r="AO61" s="108"/>
      <c r="AP61" s="108"/>
      <c r="AQ61" s="111" t="s">
        <v>81</v>
      </c>
      <c r="AR61" s="112"/>
      <c r="AS61" s="128">
        <v>0</v>
      </c>
      <c r="AT61" s="129">
        <f>ROUND(SUM(AV61:AW61),2)</f>
        <v>20968.080000000002</v>
      </c>
      <c r="AU61" s="130">
        <f>'Dod č.2 - Přípojky'!P86</f>
        <v>68.49163999999999</v>
      </c>
      <c r="AV61" s="129">
        <f>'Dod č.2 - Přípojky'!J33</f>
        <v>20968.080000000002</v>
      </c>
      <c r="AW61" s="129">
        <f>'Dod č.2 - Přípojky'!J34</f>
        <v>0</v>
      </c>
      <c r="AX61" s="129">
        <f>'Dod č.2 - Přípojky'!J35</f>
        <v>0</v>
      </c>
      <c r="AY61" s="129">
        <f>'Dod č.2 - Přípojky'!J36</f>
        <v>0</v>
      </c>
      <c r="AZ61" s="129">
        <f>'Dod č.2 - Přípojky'!F33</f>
        <v>99848</v>
      </c>
      <c r="BA61" s="129">
        <f>'Dod č.2 - Přípojky'!F34</f>
        <v>0</v>
      </c>
      <c r="BB61" s="129">
        <f>'Dod č.2 - Přípojky'!F35</f>
        <v>0</v>
      </c>
      <c r="BC61" s="129">
        <f>'Dod č.2 - Přípojky'!F36</f>
        <v>0</v>
      </c>
      <c r="BD61" s="131">
        <f>'Dod č.2 - Přípojky'!F37</f>
        <v>0</v>
      </c>
      <c r="BE61" s="7"/>
      <c r="BT61" s="117" t="s">
        <v>8</v>
      </c>
      <c r="BV61" s="117" t="s">
        <v>77</v>
      </c>
      <c r="BW61" s="117" t="s">
        <v>98</v>
      </c>
      <c r="BX61" s="117" t="s">
        <v>5</v>
      </c>
      <c r="CL61" s="117" t="s">
        <v>18</v>
      </c>
      <c r="CM61" s="117" t="s">
        <v>83</v>
      </c>
    </row>
    <row r="62" s="2" customFormat="1" ht="30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9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="2" customFormat="1" ht="6.96" customHeight="1">
      <c r="A63" s="33"/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39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</sheetData>
  <sheetProtection sheet="1" formatColumns="0" formatRows="0" objects="1" scenarios="1" spinCount="100000" saltValue="w5SBxXQsi7GBOSQFDHkUVBF1tcf9GML8TKANufg8qjDMYeexTmvOnTNsHx5e3D1uGe1s46nz0RBvJPnxJBzsxQ==" hashValue="9GEGiv8COzxRopE67hMyQvUog4JeG1tHZOgZ9nBabKOoh/MiSmNkvn0NQcqMaFK4QvmqxFJsO4X4Jf3ZRmZi3A==" algorithmName="SHA-512" password="CC35"/>
  <mergeCells count="64">
    <mergeCell ref="L45:AO45"/>
    <mergeCell ref="AM47:AN47"/>
    <mergeCell ref="AM49:AP49"/>
    <mergeCell ref="AS49:AT51"/>
    <mergeCell ref="AM50:AP50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K56:AF56"/>
    <mergeCell ref="AN56:AP56"/>
    <mergeCell ref="AG56:AM56"/>
    <mergeCell ref="E56:I56"/>
    <mergeCell ref="AG57:AM57"/>
    <mergeCell ref="E57:I57"/>
    <mergeCell ref="K57:AF57"/>
    <mergeCell ref="AN57:AP57"/>
    <mergeCell ref="D58:H58"/>
    <mergeCell ref="AN58:AP58"/>
    <mergeCell ref="AG58:AM58"/>
    <mergeCell ref="J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G54:AM54"/>
    <mergeCell ref="AN54:AP5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-01 - Uznatelné náklady'!C2" display="/"/>
    <hyperlink ref="A57" location="'ZL.č.1 - Vícepráce na spl...'!C2" display="/"/>
    <hyperlink ref="A59" location="'SO-02 - Neuznatelné náklady'!C2" display="/"/>
    <hyperlink ref="A60" location="'ZL.č.2 - MNP - neuznateln...'!C2" display="/"/>
    <hyperlink ref="A61" location="'Dod č.2 - Přípojk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3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83</v>
      </c>
    </row>
    <row r="4" s="1" customFormat="1" ht="24.96" customHeight="1">
      <c r="B4" s="21"/>
      <c r="D4" s="134" t="s">
        <v>99</v>
      </c>
      <c r="L4" s="21"/>
      <c r="M4" s="135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6" t="s">
        <v>15</v>
      </c>
      <c r="L6" s="21"/>
    </row>
    <row r="7" s="1" customFormat="1" ht="16.5" customHeight="1">
      <c r="B7" s="21"/>
      <c r="E7" s="137" t="str">
        <f>'Rekapitulace stavby'!K6</f>
        <v>Splašková kanalizace Lužická - Údolni</v>
      </c>
      <c r="F7" s="136"/>
      <c r="G7" s="136"/>
      <c r="H7" s="136"/>
      <c r="L7" s="21"/>
    </row>
    <row r="8" s="2" customFormat="1" ht="12" customHeight="1">
      <c r="A8" s="33"/>
      <c r="B8" s="39"/>
      <c r="C8" s="33"/>
      <c r="D8" s="136" t="s">
        <v>100</v>
      </c>
      <c r="E8" s="33"/>
      <c r="F8" s="33"/>
      <c r="G8" s="33"/>
      <c r="H8" s="33"/>
      <c r="I8" s="33"/>
      <c r="J8" s="33"/>
      <c r="K8" s="33"/>
      <c r="L8" s="138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9"/>
      <c r="C9" s="33"/>
      <c r="D9" s="33"/>
      <c r="E9" s="139" t="s">
        <v>101</v>
      </c>
      <c r="F9" s="33"/>
      <c r="G9" s="33"/>
      <c r="H9" s="33"/>
      <c r="I9" s="33"/>
      <c r="J9" s="33"/>
      <c r="K9" s="33"/>
      <c r="L9" s="138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138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9"/>
      <c r="C11" s="33"/>
      <c r="D11" s="136" t="s">
        <v>17</v>
      </c>
      <c r="E11" s="33"/>
      <c r="F11" s="127" t="s">
        <v>18</v>
      </c>
      <c r="G11" s="33"/>
      <c r="H11" s="33"/>
      <c r="I11" s="136" t="s">
        <v>19</v>
      </c>
      <c r="J11" s="127" t="s">
        <v>18</v>
      </c>
      <c r="K11" s="33"/>
      <c r="L11" s="138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9"/>
      <c r="C12" s="33"/>
      <c r="D12" s="136" t="s">
        <v>20</v>
      </c>
      <c r="E12" s="33"/>
      <c r="F12" s="127" t="s">
        <v>21</v>
      </c>
      <c r="G12" s="33"/>
      <c r="H12" s="33"/>
      <c r="I12" s="136" t="s">
        <v>22</v>
      </c>
      <c r="J12" s="140" t="str">
        <f>'Rekapitulace stavby'!AN8</f>
        <v>7. 9. 2022</v>
      </c>
      <c r="K12" s="33"/>
      <c r="L12" s="138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9"/>
      <c r="C13" s="33"/>
      <c r="D13" s="33"/>
      <c r="E13" s="33"/>
      <c r="F13" s="33"/>
      <c r="G13" s="33"/>
      <c r="H13" s="33"/>
      <c r="I13" s="33"/>
      <c r="J13" s="33"/>
      <c r="K13" s="33"/>
      <c r="L13" s="138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9"/>
      <c r="C14" s="33"/>
      <c r="D14" s="136" t="s">
        <v>24</v>
      </c>
      <c r="E14" s="33"/>
      <c r="F14" s="33"/>
      <c r="G14" s="33"/>
      <c r="H14" s="33"/>
      <c r="I14" s="136" t="s">
        <v>25</v>
      </c>
      <c r="J14" s="127" t="s">
        <v>26</v>
      </c>
      <c r="K14" s="33"/>
      <c r="L14" s="138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9"/>
      <c r="C15" s="33"/>
      <c r="D15" s="33"/>
      <c r="E15" s="127" t="s">
        <v>27</v>
      </c>
      <c r="F15" s="33"/>
      <c r="G15" s="33"/>
      <c r="H15" s="33"/>
      <c r="I15" s="136" t="s">
        <v>28</v>
      </c>
      <c r="J15" s="127" t="s">
        <v>29</v>
      </c>
      <c r="K15" s="33"/>
      <c r="L15" s="138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9"/>
      <c r="C16" s="33"/>
      <c r="D16" s="33"/>
      <c r="E16" s="33"/>
      <c r="F16" s="33"/>
      <c r="G16" s="33"/>
      <c r="H16" s="33"/>
      <c r="I16" s="33"/>
      <c r="J16" s="33"/>
      <c r="K16" s="33"/>
      <c r="L16" s="138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9"/>
      <c r="C17" s="33"/>
      <c r="D17" s="136" t="s">
        <v>30</v>
      </c>
      <c r="E17" s="33"/>
      <c r="F17" s="33"/>
      <c r="G17" s="33"/>
      <c r="H17" s="33"/>
      <c r="I17" s="136" t="s">
        <v>25</v>
      </c>
      <c r="J17" s="127" t="s">
        <v>31</v>
      </c>
      <c r="K17" s="33"/>
      <c r="L17" s="138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9"/>
      <c r="C18" s="33"/>
      <c r="D18" s="33"/>
      <c r="E18" s="127" t="s">
        <v>32</v>
      </c>
      <c r="F18" s="33"/>
      <c r="G18" s="33"/>
      <c r="H18" s="33"/>
      <c r="I18" s="136" t="s">
        <v>28</v>
      </c>
      <c r="J18" s="127" t="s">
        <v>33</v>
      </c>
      <c r="K18" s="33"/>
      <c r="L18" s="138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9"/>
      <c r="C19" s="33"/>
      <c r="D19" s="33"/>
      <c r="E19" s="33"/>
      <c r="F19" s="33"/>
      <c r="G19" s="33"/>
      <c r="H19" s="33"/>
      <c r="I19" s="33"/>
      <c r="J19" s="33"/>
      <c r="K19" s="33"/>
      <c r="L19" s="138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9"/>
      <c r="C20" s="33"/>
      <c r="D20" s="136" t="s">
        <v>34</v>
      </c>
      <c r="E20" s="33"/>
      <c r="F20" s="33"/>
      <c r="G20" s="33"/>
      <c r="H20" s="33"/>
      <c r="I20" s="136" t="s">
        <v>25</v>
      </c>
      <c r="J20" s="127" t="str">
        <f>IF('Rekapitulace stavby'!AN16="","",'Rekapitulace stavby'!AN16)</f>
        <v/>
      </c>
      <c r="K20" s="33"/>
      <c r="L20" s="138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9"/>
      <c r="C21" s="33"/>
      <c r="D21" s="33"/>
      <c r="E21" s="127" t="str">
        <f>IF('Rekapitulace stavby'!E17="","",'Rekapitulace stavby'!E17)</f>
        <v xml:space="preserve"> </v>
      </c>
      <c r="F21" s="33"/>
      <c r="G21" s="33"/>
      <c r="H21" s="33"/>
      <c r="I21" s="136" t="s">
        <v>28</v>
      </c>
      <c r="J21" s="127" t="str">
        <f>IF('Rekapitulace stavby'!AN17="","",'Rekapitulace stavby'!AN17)</f>
        <v/>
      </c>
      <c r="K21" s="33"/>
      <c r="L21" s="138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9"/>
      <c r="C22" s="33"/>
      <c r="D22" s="33"/>
      <c r="E22" s="33"/>
      <c r="F22" s="33"/>
      <c r="G22" s="33"/>
      <c r="H22" s="33"/>
      <c r="I22" s="33"/>
      <c r="J22" s="33"/>
      <c r="K22" s="33"/>
      <c r="L22" s="138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9"/>
      <c r="C23" s="33"/>
      <c r="D23" s="136" t="s">
        <v>36</v>
      </c>
      <c r="E23" s="33"/>
      <c r="F23" s="33"/>
      <c r="G23" s="33"/>
      <c r="H23" s="33"/>
      <c r="I23" s="136" t="s">
        <v>25</v>
      </c>
      <c r="J23" s="127" t="s">
        <v>18</v>
      </c>
      <c r="K23" s="33"/>
      <c r="L23" s="138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9"/>
      <c r="C24" s="33"/>
      <c r="D24" s="33"/>
      <c r="E24" s="127" t="s">
        <v>37</v>
      </c>
      <c r="F24" s="33"/>
      <c r="G24" s="33"/>
      <c r="H24" s="33"/>
      <c r="I24" s="136" t="s">
        <v>28</v>
      </c>
      <c r="J24" s="127" t="s">
        <v>18</v>
      </c>
      <c r="K24" s="33"/>
      <c r="L24" s="138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9"/>
      <c r="C25" s="33"/>
      <c r="D25" s="33"/>
      <c r="E25" s="33"/>
      <c r="F25" s="33"/>
      <c r="G25" s="33"/>
      <c r="H25" s="33"/>
      <c r="I25" s="33"/>
      <c r="J25" s="33"/>
      <c r="K25" s="33"/>
      <c r="L25" s="138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9"/>
      <c r="C26" s="33"/>
      <c r="D26" s="136" t="s">
        <v>39</v>
      </c>
      <c r="E26" s="33"/>
      <c r="F26" s="33"/>
      <c r="G26" s="33"/>
      <c r="H26" s="33"/>
      <c r="I26" s="33"/>
      <c r="J26" s="33"/>
      <c r="K26" s="33"/>
      <c r="L26" s="138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47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3"/>
      <c r="B28" s="39"/>
      <c r="C28" s="33"/>
      <c r="D28" s="33"/>
      <c r="E28" s="33"/>
      <c r="F28" s="33"/>
      <c r="G28" s="33"/>
      <c r="H28" s="33"/>
      <c r="I28" s="33"/>
      <c r="J28" s="33"/>
      <c r="K28" s="33"/>
      <c r="L28" s="138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9"/>
      <c r="C29" s="33"/>
      <c r="D29" s="145"/>
      <c r="E29" s="145"/>
      <c r="F29" s="145"/>
      <c r="G29" s="145"/>
      <c r="H29" s="145"/>
      <c r="I29" s="145"/>
      <c r="J29" s="145"/>
      <c r="K29" s="145"/>
      <c r="L29" s="138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9"/>
      <c r="C30" s="33"/>
      <c r="D30" s="146" t="s">
        <v>41</v>
      </c>
      <c r="E30" s="33"/>
      <c r="F30" s="33"/>
      <c r="G30" s="33"/>
      <c r="H30" s="33"/>
      <c r="I30" s="33"/>
      <c r="J30" s="147">
        <f>ROUND(J87, 2)</f>
        <v>2964215</v>
      </c>
      <c r="K30" s="33"/>
      <c r="L30" s="138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9"/>
      <c r="C31" s="33"/>
      <c r="D31" s="145"/>
      <c r="E31" s="145"/>
      <c r="F31" s="145"/>
      <c r="G31" s="145"/>
      <c r="H31" s="145"/>
      <c r="I31" s="145"/>
      <c r="J31" s="145"/>
      <c r="K31" s="145"/>
      <c r="L31" s="138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9"/>
      <c r="C32" s="33"/>
      <c r="D32" s="33"/>
      <c r="E32" s="33"/>
      <c r="F32" s="148" t="s">
        <v>43</v>
      </c>
      <c r="G32" s="33"/>
      <c r="H32" s="33"/>
      <c r="I32" s="148" t="s">
        <v>42</v>
      </c>
      <c r="J32" s="148" t="s">
        <v>44</v>
      </c>
      <c r="K32" s="33"/>
      <c r="L32" s="138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9"/>
      <c r="C33" s="33"/>
      <c r="D33" s="149" t="s">
        <v>45</v>
      </c>
      <c r="E33" s="136" t="s">
        <v>46</v>
      </c>
      <c r="F33" s="150">
        <f>ROUND((SUM(BE87:BE214)),  2)</f>
        <v>2964215</v>
      </c>
      <c r="G33" s="33"/>
      <c r="H33" s="33"/>
      <c r="I33" s="151">
        <v>0.20999999999999999</v>
      </c>
      <c r="J33" s="150">
        <f>ROUND(((SUM(BE87:BE214))*I33),  2)</f>
        <v>622485.15000000002</v>
      </c>
      <c r="K33" s="33"/>
      <c r="L33" s="138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9"/>
      <c r="C34" s="33"/>
      <c r="D34" s="33"/>
      <c r="E34" s="136" t="s">
        <v>47</v>
      </c>
      <c r="F34" s="150">
        <f>ROUND((SUM(BF87:BF214)),  2)</f>
        <v>0</v>
      </c>
      <c r="G34" s="33"/>
      <c r="H34" s="33"/>
      <c r="I34" s="151">
        <v>0.14999999999999999</v>
      </c>
      <c r="J34" s="150">
        <f>ROUND(((SUM(BF87:BF214))*I34),  2)</f>
        <v>0</v>
      </c>
      <c r="K34" s="33"/>
      <c r="L34" s="138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9"/>
      <c r="C35" s="33"/>
      <c r="D35" s="33"/>
      <c r="E35" s="136" t="s">
        <v>48</v>
      </c>
      <c r="F35" s="150">
        <f>ROUND((SUM(BG87:BG214)),  2)</f>
        <v>0</v>
      </c>
      <c r="G35" s="33"/>
      <c r="H35" s="33"/>
      <c r="I35" s="151">
        <v>0.20999999999999999</v>
      </c>
      <c r="J35" s="150">
        <f>0</f>
        <v>0</v>
      </c>
      <c r="K35" s="33"/>
      <c r="L35" s="138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9"/>
      <c r="C36" s="33"/>
      <c r="D36" s="33"/>
      <c r="E36" s="136" t="s">
        <v>49</v>
      </c>
      <c r="F36" s="150">
        <f>ROUND((SUM(BH87:BH214)),  2)</f>
        <v>0</v>
      </c>
      <c r="G36" s="33"/>
      <c r="H36" s="33"/>
      <c r="I36" s="151">
        <v>0.14999999999999999</v>
      </c>
      <c r="J36" s="150">
        <f>0</f>
        <v>0</v>
      </c>
      <c r="K36" s="33"/>
      <c r="L36" s="138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9"/>
      <c r="C37" s="33"/>
      <c r="D37" s="33"/>
      <c r="E37" s="136" t="s">
        <v>50</v>
      </c>
      <c r="F37" s="150">
        <f>ROUND((SUM(BI87:BI214)),  2)</f>
        <v>0</v>
      </c>
      <c r="G37" s="33"/>
      <c r="H37" s="33"/>
      <c r="I37" s="151">
        <v>0</v>
      </c>
      <c r="J37" s="150">
        <f>0</f>
        <v>0</v>
      </c>
      <c r="K37" s="33"/>
      <c r="L37" s="138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9"/>
      <c r="C38" s="33"/>
      <c r="D38" s="33"/>
      <c r="E38" s="33"/>
      <c r="F38" s="33"/>
      <c r="G38" s="33"/>
      <c r="H38" s="33"/>
      <c r="I38" s="33"/>
      <c r="J38" s="33"/>
      <c r="K38" s="33"/>
      <c r="L38" s="138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9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3586700.1499999999</v>
      </c>
      <c r="K39" s="158"/>
      <c r="L39" s="138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8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="2" customFormat="1" ht="6.96" customHeight="1">
      <c r="A44" s="33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8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="2" customFormat="1" ht="24.96" customHeight="1">
      <c r="A45" s="33"/>
      <c r="B45" s="34"/>
      <c r="C45" s="24" t="s">
        <v>102</v>
      </c>
      <c r="D45" s="35"/>
      <c r="E45" s="35"/>
      <c r="F45" s="35"/>
      <c r="G45" s="35"/>
      <c r="H45" s="35"/>
      <c r="I45" s="35"/>
      <c r="J45" s="35"/>
      <c r="K45" s="35"/>
      <c r="L45" s="138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="2" customFormat="1" ht="6.96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38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="2" customFormat="1" ht="12" customHeight="1">
      <c r="A47" s="33"/>
      <c r="B47" s="34"/>
      <c r="C47" s="30" t="s">
        <v>15</v>
      </c>
      <c r="D47" s="35"/>
      <c r="E47" s="35"/>
      <c r="F47" s="35"/>
      <c r="G47" s="35"/>
      <c r="H47" s="35"/>
      <c r="I47" s="35"/>
      <c r="J47" s="35"/>
      <c r="K47" s="35"/>
      <c r="L47" s="138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="2" customFormat="1" ht="16.5" customHeight="1">
      <c r="A48" s="33"/>
      <c r="B48" s="34"/>
      <c r="C48" s="35"/>
      <c r="D48" s="35"/>
      <c r="E48" s="163" t="str">
        <f>E7</f>
        <v>Splašková kanalizace Lužická - Údolni</v>
      </c>
      <c r="F48" s="30"/>
      <c r="G48" s="30"/>
      <c r="H48" s="30"/>
      <c r="I48" s="35"/>
      <c r="J48" s="35"/>
      <c r="K48" s="35"/>
      <c r="L48" s="138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="2" customFormat="1" ht="12" customHeight="1">
      <c r="A49" s="33"/>
      <c r="B49" s="34"/>
      <c r="C49" s="30" t="s">
        <v>100</v>
      </c>
      <c r="D49" s="35"/>
      <c r="E49" s="35"/>
      <c r="F49" s="35"/>
      <c r="G49" s="35"/>
      <c r="H49" s="35"/>
      <c r="I49" s="35"/>
      <c r="J49" s="35"/>
      <c r="K49" s="35"/>
      <c r="L49" s="138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="2" customFormat="1" ht="16.5" customHeight="1">
      <c r="A50" s="33"/>
      <c r="B50" s="34"/>
      <c r="C50" s="35"/>
      <c r="D50" s="35"/>
      <c r="E50" s="63" t="str">
        <f>E9</f>
        <v>SO-01 - Uznatelné náklady</v>
      </c>
      <c r="F50" s="35"/>
      <c r="G50" s="35"/>
      <c r="H50" s="35"/>
      <c r="I50" s="35"/>
      <c r="J50" s="35"/>
      <c r="K50" s="35"/>
      <c r="L50" s="138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="2" customFormat="1" ht="6.96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38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="2" customFormat="1" ht="12" customHeight="1">
      <c r="A52" s="33"/>
      <c r="B52" s="34"/>
      <c r="C52" s="30" t="s">
        <v>20</v>
      </c>
      <c r="D52" s="35"/>
      <c r="E52" s="35"/>
      <c r="F52" s="27" t="str">
        <f>F12</f>
        <v>Lužická - Údolní</v>
      </c>
      <c r="G52" s="35"/>
      <c r="H52" s="35"/>
      <c r="I52" s="30" t="s">
        <v>22</v>
      </c>
      <c r="J52" s="66" t="str">
        <f>IF(J12="","",J12)</f>
        <v>7. 9. 2022</v>
      </c>
      <c r="K52" s="35"/>
      <c r="L52" s="138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="2" customFormat="1" ht="6.96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38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="2" customFormat="1" ht="15.15" customHeight="1">
      <c r="A54" s="33"/>
      <c r="B54" s="34"/>
      <c r="C54" s="30" t="s">
        <v>24</v>
      </c>
      <c r="D54" s="35"/>
      <c r="E54" s="35"/>
      <c r="F54" s="27" t="str">
        <f>E15</f>
        <v>Město Rychnov u Jablonce nad Nisou</v>
      </c>
      <c r="G54" s="35"/>
      <c r="H54" s="35"/>
      <c r="I54" s="30" t="s">
        <v>34</v>
      </c>
      <c r="J54" s="31" t="str">
        <f>E21</f>
        <v xml:space="preserve"> </v>
      </c>
      <c r="K54" s="35"/>
      <c r="L54" s="138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="2" customFormat="1" ht="15.15" customHeight="1">
      <c r="A55" s="33"/>
      <c r="B55" s="34"/>
      <c r="C55" s="30" t="s">
        <v>30</v>
      </c>
      <c r="D55" s="35"/>
      <c r="E55" s="35"/>
      <c r="F55" s="27" t="str">
        <f>IF(E18="","",E18)</f>
        <v>1.jizerskohorská stavební společnost, s.r.o.</v>
      </c>
      <c r="G55" s="35"/>
      <c r="H55" s="35"/>
      <c r="I55" s="30" t="s">
        <v>36</v>
      </c>
      <c r="J55" s="31" t="str">
        <f>E24</f>
        <v>Miloslav Neuman</v>
      </c>
      <c r="K55" s="35"/>
      <c r="L55" s="138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="2" customFormat="1" ht="10.32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38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="2" customFormat="1" ht="29.28" customHeight="1">
      <c r="A57" s="33"/>
      <c r="B57" s="34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8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="2" customFormat="1" ht="10.32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38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="2" customFormat="1" ht="22.8" customHeight="1">
      <c r="A59" s="33"/>
      <c r="B59" s="34"/>
      <c r="C59" s="167" t="s">
        <v>73</v>
      </c>
      <c r="D59" s="35"/>
      <c r="E59" s="35"/>
      <c r="F59" s="35"/>
      <c r="G59" s="35"/>
      <c r="H59" s="35"/>
      <c r="I59" s="35"/>
      <c r="J59" s="96">
        <f>J87</f>
        <v>2964215</v>
      </c>
      <c r="K59" s="35"/>
      <c r="L59" s="138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J88</f>
        <v>2964215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19"/>
      <c r="D61" s="175" t="s">
        <v>107</v>
      </c>
      <c r="E61" s="176"/>
      <c r="F61" s="176"/>
      <c r="G61" s="176"/>
      <c r="H61" s="176"/>
      <c r="I61" s="176"/>
      <c r="J61" s="177">
        <f>J89</f>
        <v>1557694</v>
      </c>
      <c r="K61" s="119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19"/>
      <c r="D62" s="175" t="s">
        <v>108</v>
      </c>
      <c r="E62" s="176"/>
      <c r="F62" s="176"/>
      <c r="G62" s="176"/>
      <c r="H62" s="176"/>
      <c r="I62" s="176"/>
      <c r="J62" s="177">
        <f>J133</f>
        <v>27517</v>
      </c>
      <c r="K62" s="119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19"/>
      <c r="D63" s="175" t="s">
        <v>109</v>
      </c>
      <c r="E63" s="176"/>
      <c r="F63" s="176"/>
      <c r="G63" s="176"/>
      <c r="H63" s="176"/>
      <c r="I63" s="176"/>
      <c r="J63" s="177">
        <f>J142</f>
        <v>56016</v>
      </c>
      <c r="K63" s="119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19"/>
      <c r="D64" s="175" t="s">
        <v>110</v>
      </c>
      <c r="E64" s="176"/>
      <c r="F64" s="176"/>
      <c r="G64" s="176"/>
      <c r="H64" s="176"/>
      <c r="I64" s="176"/>
      <c r="J64" s="177">
        <f>J149</f>
        <v>1213989</v>
      </c>
      <c r="K64" s="119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19"/>
      <c r="D65" s="175" t="s">
        <v>111</v>
      </c>
      <c r="E65" s="176"/>
      <c r="F65" s="176"/>
      <c r="G65" s="176"/>
      <c r="H65" s="176"/>
      <c r="I65" s="176"/>
      <c r="J65" s="177">
        <f>J200</f>
        <v>38304</v>
      </c>
      <c r="K65" s="119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19"/>
      <c r="D66" s="175" t="s">
        <v>112</v>
      </c>
      <c r="E66" s="176"/>
      <c r="F66" s="176"/>
      <c r="G66" s="176"/>
      <c r="H66" s="176"/>
      <c r="I66" s="176"/>
      <c r="J66" s="177">
        <f>J205</f>
        <v>60535</v>
      </c>
      <c r="K66" s="119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19"/>
      <c r="D67" s="175" t="s">
        <v>113</v>
      </c>
      <c r="E67" s="176"/>
      <c r="F67" s="176"/>
      <c r="G67" s="176"/>
      <c r="H67" s="176"/>
      <c r="I67" s="176"/>
      <c r="J67" s="177">
        <f>J212</f>
        <v>10160</v>
      </c>
      <c r="K67" s="119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3"/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138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="2" customFormat="1" ht="6.96" customHeight="1">
      <c r="A69" s="33"/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138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</row>
    <row r="73" s="2" customFormat="1" ht="6.96" customHeight="1">
      <c r="A73" s="33"/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138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="2" customFormat="1" ht="24.96" customHeight="1">
      <c r="A74" s="33"/>
      <c r="B74" s="34"/>
      <c r="C74" s="24" t="s">
        <v>114</v>
      </c>
      <c r="D74" s="35"/>
      <c r="E74" s="35"/>
      <c r="F74" s="35"/>
      <c r="G74" s="35"/>
      <c r="H74" s="35"/>
      <c r="I74" s="35"/>
      <c r="J74" s="35"/>
      <c r="K74" s="35"/>
      <c r="L74" s="138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="2" customFormat="1" ht="6.96" customHeight="1">
      <c r="A75" s="33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138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="2" customFormat="1" ht="12" customHeight="1">
      <c r="A76" s="33"/>
      <c r="B76" s="34"/>
      <c r="C76" s="30" t="s">
        <v>15</v>
      </c>
      <c r="D76" s="35"/>
      <c r="E76" s="35"/>
      <c r="F76" s="35"/>
      <c r="G76" s="35"/>
      <c r="H76" s="35"/>
      <c r="I76" s="35"/>
      <c r="J76" s="35"/>
      <c r="K76" s="35"/>
      <c r="L76" s="138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6.5" customHeight="1">
      <c r="A77" s="33"/>
      <c r="B77" s="34"/>
      <c r="C77" s="35"/>
      <c r="D77" s="35"/>
      <c r="E77" s="163" t="str">
        <f>E7</f>
        <v>Splašková kanalizace Lužická - Údolni</v>
      </c>
      <c r="F77" s="30"/>
      <c r="G77" s="30"/>
      <c r="H77" s="30"/>
      <c r="I77" s="35"/>
      <c r="J77" s="35"/>
      <c r="K77" s="35"/>
      <c r="L77" s="138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="2" customFormat="1" ht="12" customHeight="1">
      <c r="A78" s="33"/>
      <c r="B78" s="34"/>
      <c r="C78" s="30" t="s">
        <v>100</v>
      </c>
      <c r="D78" s="35"/>
      <c r="E78" s="35"/>
      <c r="F78" s="35"/>
      <c r="G78" s="35"/>
      <c r="H78" s="35"/>
      <c r="I78" s="35"/>
      <c r="J78" s="35"/>
      <c r="K78" s="35"/>
      <c r="L78" s="138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="2" customFormat="1" ht="16.5" customHeight="1">
      <c r="A79" s="33"/>
      <c r="B79" s="34"/>
      <c r="C79" s="35"/>
      <c r="D79" s="35"/>
      <c r="E79" s="63" t="str">
        <f>E9</f>
        <v>SO-01 - Uznatelné náklady</v>
      </c>
      <c r="F79" s="35"/>
      <c r="G79" s="35"/>
      <c r="H79" s="35"/>
      <c r="I79" s="35"/>
      <c r="J79" s="35"/>
      <c r="K79" s="35"/>
      <c r="L79" s="138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="2" customFormat="1" ht="6.96" customHeight="1">
      <c r="A80" s="33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38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="2" customFormat="1" ht="12" customHeight="1">
      <c r="A81" s="33"/>
      <c r="B81" s="34"/>
      <c r="C81" s="30" t="s">
        <v>20</v>
      </c>
      <c r="D81" s="35"/>
      <c r="E81" s="35"/>
      <c r="F81" s="27" t="str">
        <f>F12</f>
        <v>Lužická - Údolní</v>
      </c>
      <c r="G81" s="35"/>
      <c r="H81" s="35"/>
      <c r="I81" s="30" t="s">
        <v>22</v>
      </c>
      <c r="J81" s="66" t="str">
        <f>IF(J12="","",J12)</f>
        <v>7. 9. 2022</v>
      </c>
      <c r="K81" s="35"/>
      <c r="L81" s="138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6.96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138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15.15" customHeight="1">
      <c r="A83" s="33"/>
      <c r="B83" s="34"/>
      <c r="C83" s="30" t="s">
        <v>24</v>
      </c>
      <c r="D83" s="35"/>
      <c r="E83" s="35"/>
      <c r="F83" s="27" t="str">
        <f>E15</f>
        <v>Město Rychnov u Jablonce nad Nisou</v>
      </c>
      <c r="G83" s="35"/>
      <c r="H83" s="35"/>
      <c r="I83" s="30" t="s">
        <v>34</v>
      </c>
      <c r="J83" s="31" t="str">
        <f>E21</f>
        <v xml:space="preserve"> </v>
      </c>
      <c r="K83" s="35"/>
      <c r="L83" s="138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5.15" customHeight="1">
      <c r="A84" s="33"/>
      <c r="B84" s="34"/>
      <c r="C84" s="30" t="s">
        <v>30</v>
      </c>
      <c r="D84" s="35"/>
      <c r="E84" s="35"/>
      <c r="F84" s="27" t="str">
        <f>IF(E18="","",E18)</f>
        <v>1.jizerskohorská stavební společnost, s.r.o.</v>
      </c>
      <c r="G84" s="35"/>
      <c r="H84" s="35"/>
      <c r="I84" s="30" t="s">
        <v>36</v>
      </c>
      <c r="J84" s="31" t="str">
        <f>E24</f>
        <v>Miloslav Neuman</v>
      </c>
      <c r="K84" s="35"/>
      <c r="L84" s="138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0.32" customHeight="1">
      <c r="A85" s="33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138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11" customFormat="1" ht="29.28" customHeight="1">
      <c r="A86" s="179"/>
      <c r="B86" s="180"/>
      <c r="C86" s="181" t="s">
        <v>115</v>
      </c>
      <c r="D86" s="182" t="s">
        <v>60</v>
      </c>
      <c r="E86" s="182" t="s">
        <v>56</v>
      </c>
      <c r="F86" s="182" t="s">
        <v>57</v>
      </c>
      <c r="G86" s="182" t="s">
        <v>116</v>
      </c>
      <c r="H86" s="182" t="s">
        <v>117</v>
      </c>
      <c r="I86" s="182" t="s">
        <v>118</v>
      </c>
      <c r="J86" s="183" t="s">
        <v>104</v>
      </c>
      <c r="K86" s="184" t="s">
        <v>119</v>
      </c>
      <c r="L86" s="185"/>
      <c r="M86" s="86" t="s">
        <v>18</v>
      </c>
      <c r="N86" s="87" t="s">
        <v>45</v>
      </c>
      <c r="O86" s="87" t="s">
        <v>120</v>
      </c>
      <c r="P86" s="87" t="s">
        <v>121</v>
      </c>
      <c r="Q86" s="87" t="s">
        <v>122</v>
      </c>
      <c r="R86" s="87" t="s">
        <v>123</v>
      </c>
      <c r="S86" s="87" t="s">
        <v>124</v>
      </c>
      <c r="T86" s="88" t="s">
        <v>125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33"/>
      <c r="B87" s="34"/>
      <c r="C87" s="93" t="s">
        <v>126</v>
      </c>
      <c r="D87" s="35"/>
      <c r="E87" s="35"/>
      <c r="F87" s="35"/>
      <c r="G87" s="35"/>
      <c r="H87" s="35"/>
      <c r="I87" s="35"/>
      <c r="J87" s="186">
        <f>BK87</f>
        <v>2964215</v>
      </c>
      <c r="K87" s="35"/>
      <c r="L87" s="39"/>
      <c r="M87" s="89"/>
      <c r="N87" s="187"/>
      <c r="O87" s="90"/>
      <c r="P87" s="188">
        <f>P88</f>
        <v>0</v>
      </c>
      <c r="Q87" s="90"/>
      <c r="R87" s="188">
        <f>R88</f>
        <v>0</v>
      </c>
      <c r="S87" s="90"/>
      <c r="T87" s="189">
        <f>T88</f>
        <v>0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8" t="s">
        <v>74</v>
      </c>
      <c r="AU87" s="18" t="s">
        <v>105</v>
      </c>
      <c r="BK87" s="190">
        <f>BK88</f>
        <v>2964215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127</v>
      </c>
      <c r="F88" s="194" t="s">
        <v>128</v>
      </c>
      <c r="G88" s="192"/>
      <c r="H88" s="192"/>
      <c r="I88" s="192"/>
      <c r="J88" s="195">
        <f>BK88</f>
        <v>2964215</v>
      </c>
      <c r="K88" s="192"/>
      <c r="L88" s="196"/>
      <c r="M88" s="197"/>
      <c r="N88" s="198"/>
      <c r="O88" s="198"/>
      <c r="P88" s="199">
        <f>P89+P133+P142+P149+P200+P205+P212</f>
        <v>0</v>
      </c>
      <c r="Q88" s="198"/>
      <c r="R88" s="199">
        <f>R89+R133+R142+R149+R200+R205+R212</f>
        <v>0</v>
      </c>
      <c r="S88" s="198"/>
      <c r="T88" s="200">
        <f>T89+T133+T142+T149+T200+T205+T212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</v>
      </c>
      <c r="AT88" s="202" t="s">
        <v>74</v>
      </c>
      <c r="AU88" s="202" t="s">
        <v>75</v>
      </c>
      <c r="AY88" s="201" t="s">
        <v>129</v>
      </c>
      <c r="BK88" s="203">
        <f>BK89+BK133+BK142+BK149+BK200+BK205+BK212</f>
        <v>2964215</v>
      </c>
    </row>
    <row r="89" s="12" customFormat="1" ht="22.8" customHeight="1">
      <c r="A89" s="12"/>
      <c r="B89" s="191"/>
      <c r="C89" s="192"/>
      <c r="D89" s="193" t="s">
        <v>74</v>
      </c>
      <c r="E89" s="204" t="s">
        <v>8</v>
      </c>
      <c r="F89" s="204" t="s">
        <v>130</v>
      </c>
      <c r="G89" s="192"/>
      <c r="H89" s="192"/>
      <c r="I89" s="192"/>
      <c r="J89" s="205">
        <f>BK89</f>
        <v>1557694</v>
      </c>
      <c r="K89" s="192"/>
      <c r="L89" s="196"/>
      <c r="M89" s="197"/>
      <c r="N89" s="198"/>
      <c r="O89" s="198"/>
      <c r="P89" s="199">
        <f>SUM(P90:P132)</f>
        <v>0</v>
      </c>
      <c r="Q89" s="198"/>
      <c r="R89" s="199">
        <f>SUM(R90:R132)</f>
        <v>0</v>
      </c>
      <c r="S89" s="198"/>
      <c r="T89" s="200">
        <f>SUM(T90:T132)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</v>
      </c>
      <c r="AT89" s="202" t="s">
        <v>74</v>
      </c>
      <c r="AU89" s="202" t="s">
        <v>8</v>
      </c>
      <c r="AY89" s="201" t="s">
        <v>129</v>
      </c>
      <c r="BK89" s="203">
        <f>SUM(BK90:BK132)</f>
        <v>1557694</v>
      </c>
    </row>
    <row r="90" s="2" customFormat="1" ht="21.75" customHeight="1">
      <c r="A90" s="33"/>
      <c r="B90" s="34"/>
      <c r="C90" s="206" t="s">
        <v>8</v>
      </c>
      <c r="D90" s="206" t="s">
        <v>131</v>
      </c>
      <c r="E90" s="207" t="s">
        <v>132</v>
      </c>
      <c r="F90" s="208" t="s">
        <v>133</v>
      </c>
      <c r="G90" s="209" t="s">
        <v>134</v>
      </c>
      <c r="H90" s="210">
        <v>320</v>
      </c>
      <c r="I90" s="211">
        <v>55.960000000000001</v>
      </c>
      <c r="J90" s="211">
        <f>ROUND(I90*H90,0)</f>
        <v>17907</v>
      </c>
      <c r="K90" s="212"/>
      <c r="L90" s="39"/>
      <c r="M90" s="213" t="s">
        <v>18</v>
      </c>
      <c r="N90" s="214" t="s">
        <v>46</v>
      </c>
      <c r="O90" s="215">
        <v>0</v>
      </c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R90" s="217" t="s">
        <v>135</v>
      </c>
      <c r="AT90" s="217" t="s">
        <v>131</v>
      </c>
      <c r="AU90" s="217" t="s">
        <v>83</v>
      </c>
      <c r="AY90" s="18" t="s">
        <v>129</v>
      </c>
      <c r="BE90" s="218">
        <f>IF(N90="základní",J90,0)</f>
        <v>17907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</v>
      </c>
      <c r="BK90" s="218">
        <f>ROUND(I90*H90,0)</f>
        <v>17907</v>
      </c>
      <c r="BL90" s="18" t="s">
        <v>135</v>
      </c>
      <c r="BM90" s="217" t="s">
        <v>83</v>
      </c>
    </row>
    <row r="91" s="2" customFormat="1">
      <c r="A91" s="33"/>
      <c r="B91" s="34"/>
      <c r="C91" s="35"/>
      <c r="D91" s="219" t="s">
        <v>136</v>
      </c>
      <c r="E91" s="35"/>
      <c r="F91" s="220" t="s">
        <v>133</v>
      </c>
      <c r="G91" s="35"/>
      <c r="H91" s="35"/>
      <c r="I91" s="35"/>
      <c r="J91" s="35"/>
      <c r="K91" s="35"/>
      <c r="L91" s="39"/>
      <c r="M91" s="221"/>
      <c r="N91" s="222"/>
      <c r="O91" s="78"/>
      <c r="P91" s="78"/>
      <c r="Q91" s="78"/>
      <c r="R91" s="78"/>
      <c r="S91" s="78"/>
      <c r="T91" s="79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T91" s="18" t="s">
        <v>136</v>
      </c>
      <c r="AU91" s="18" t="s">
        <v>83</v>
      </c>
    </row>
    <row r="92" s="13" customFormat="1">
      <c r="A92" s="13"/>
      <c r="B92" s="223"/>
      <c r="C92" s="224"/>
      <c r="D92" s="219" t="s">
        <v>137</v>
      </c>
      <c r="E92" s="225" t="s">
        <v>18</v>
      </c>
      <c r="F92" s="226" t="s">
        <v>138</v>
      </c>
      <c r="G92" s="224"/>
      <c r="H92" s="227">
        <v>320</v>
      </c>
      <c r="I92" s="224"/>
      <c r="J92" s="224"/>
      <c r="K92" s="224"/>
      <c r="L92" s="228"/>
      <c r="M92" s="229"/>
      <c r="N92" s="230"/>
      <c r="O92" s="230"/>
      <c r="P92" s="230"/>
      <c r="Q92" s="230"/>
      <c r="R92" s="230"/>
      <c r="S92" s="230"/>
      <c r="T92" s="23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2" t="s">
        <v>137</v>
      </c>
      <c r="AU92" s="232" t="s">
        <v>83</v>
      </c>
      <c r="AV92" s="13" t="s">
        <v>83</v>
      </c>
      <c r="AW92" s="13" t="s">
        <v>38</v>
      </c>
      <c r="AX92" s="13" t="s">
        <v>75</v>
      </c>
      <c r="AY92" s="232" t="s">
        <v>129</v>
      </c>
    </row>
    <row r="93" s="14" customFormat="1">
      <c r="A93" s="14"/>
      <c r="B93" s="233"/>
      <c r="C93" s="234"/>
      <c r="D93" s="219" t="s">
        <v>137</v>
      </c>
      <c r="E93" s="235" t="s">
        <v>18</v>
      </c>
      <c r="F93" s="236" t="s">
        <v>139</v>
      </c>
      <c r="G93" s="234"/>
      <c r="H93" s="237">
        <v>320</v>
      </c>
      <c r="I93" s="234"/>
      <c r="J93" s="234"/>
      <c r="K93" s="234"/>
      <c r="L93" s="238"/>
      <c r="M93" s="239"/>
      <c r="N93" s="240"/>
      <c r="O93" s="240"/>
      <c r="P93" s="240"/>
      <c r="Q93" s="240"/>
      <c r="R93" s="240"/>
      <c r="S93" s="240"/>
      <c r="T93" s="241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2" t="s">
        <v>137</v>
      </c>
      <c r="AU93" s="242" t="s">
        <v>83</v>
      </c>
      <c r="AV93" s="14" t="s">
        <v>135</v>
      </c>
      <c r="AW93" s="14" t="s">
        <v>38</v>
      </c>
      <c r="AX93" s="14" t="s">
        <v>8</v>
      </c>
      <c r="AY93" s="242" t="s">
        <v>129</v>
      </c>
    </row>
    <row r="94" s="2" customFormat="1" ht="16.5" customHeight="1">
      <c r="A94" s="33"/>
      <c r="B94" s="34"/>
      <c r="C94" s="206" t="s">
        <v>83</v>
      </c>
      <c r="D94" s="206" t="s">
        <v>131</v>
      </c>
      <c r="E94" s="207" t="s">
        <v>140</v>
      </c>
      <c r="F94" s="208" t="s">
        <v>141</v>
      </c>
      <c r="G94" s="209" t="s">
        <v>134</v>
      </c>
      <c r="H94" s="210">
        <v>278.60000000000002</v>
      </c>
      <c r="I94" s="211">
        <v>164.71000000000001</v>
      </c>
      <c r="J94" s="211">
        <f>ROUND(I94*H94,0)</f>
        <v>45888</v>
      </c>
      <c r="K94" s="212"/>
      <c r="L94" s="39"/>
      <c r="M94" s="213" t="s">
        <v>18</v>
      </c>
      <c r="N94" s="214" t="s">
        <v>46</v>
      </c>
      <c r="O94" s="215">
        <v>0</v>
      </c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R94" s="217" t="s">
        <v>135</v>
      </c>
      <c r="AT94" s="217" t="s">
        <v>131</v>
      </c>
      <c r="AU94" s="217" t="s">
        <v>83</v>
      </c>
      <c r="AY94" s="18" t="s">
        <v>129</v>
      </c>
      <c r="BE94" s="218">
        <f>IF(N94="základní",J94,0)</f>
        <v>45888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</v>
      </c>
      <c r="BK94" s="218">
        <f>ROUND(I94*H94,0)</f>
        <v>45888</v>
      </c>
      <c r="BL94" s="18" t="s">
        <v>135</v>
      </c>
      <c r="BM94" s="217" t="s">
        <v>135</v>
      </c>
    </row>
    <row r="95" s="2" customFormat="1">
      <c r="A95" s="33"/>
      <c r="B95" s="34"/>
      <c r="C95" s="35"/>
      <c r="D95" s="219" t="s">
        <v>136</v>
      </c>
      <c r="E95" s="35"/>
      <c r="F95" s="220" t="s">
        <v>141</v>
      </c>
      <c r="G95" s="35"/>
      <c r="H95" s="35"/>
      <c r="I95" s="35"/>
      <c r="J95" s="35"/>
      <c r="K95" s="35"/>
      <c r="L95" s="39"/>
      <c r="M95" s="221"/>
      <c r="N95" s="222"/>
      <c r="O95" s="78"/>
      <c r="P95" s="78"/>
      <c r="Q95" s="78"/>
      <c r="R95" s="78"/>
      <c r="S95" s="78"/>
      <c r="T95" s="79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T95" s="18" t="s">
        <v>136</v>
      </c>
      <c r="AU95" s="18" t="s">
        <v>83</v>
      </c>
    </row>
    <row r="96" s="13" customFormat="1">
      <c r="A96" s="13"/>
      <c r="B96" s="223"/>
      <c r="C96" s="224"/>
      <c r="D96" s="219" t="s">
        <v>137</v>
      </c>
      <c r="E96" s="225" t="s">
        <v>18</v>
      </c>
      <c r="F96" s="226" t="s">
        <v>142</v>
      </c>
      <c r="G96" s="224"/>
      <c r="H96" s="227">
        <v>278.59999999999997</v>
      </c>
      <c r="I96" s="224"/>
      <c r="J96" s="224"/>
      <c r="K96" s="224"/>
      <c r="L96" s="228"/>
      <c r="M96" s="229"/>
      <c r="N96" s="230"/>
      <c r="O96" s="230"/>
      <c r="P96" s="230"/>
      <c r="Q96" s="230"/>
      <c r="R96" s="230"/>
      <c r="S96" s="230"/>
      <c r="T96" s="23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2" t="s">
        <v>137</v>
      </c>
      <c r="AU96" s="232" t="s">
        <v>83</v>
      </c>
      <c r="AV96" s="13" t="s">
        <v>83</v>
      </c>
      <c r="AW96" s="13" t="s">
        <v>38</v>
      </c>
      <c r="AX96" s="13" t="s">
        <v>75</v>
      </c>
      <c r="AY96" s="232" t="s">
        <v>129</v>
      </c>
    </row>
    <row r="97" s="14" customFormat="1">
      <c r="A97" s="14"/>
      <c r="B97" s="233"/>
      <c r="C97" s="234"/>
      <c r="D97" s="219" t="s">
        <v>137</v>
      </c>
      <c r="E97" s="235" t="s">
        <v>18</v>
      </c>
      <c r="F97" s="236" t="s">
        <v>139</v>
      </c>
      <c r="G97" s="234"/>
      <c r="H97" s="237">
        <v>278.59999999999997</v>
      </c>
      <c r="I97" s="234"/>
      <c r="J97" s="234"/>
      <c r="K97" s="234"/>
      <c r="L97" s="238"/>
      <c r="M97" s="239"/>
      <c r="N97" s="240"/>
      <c r="O97" s="240"/>
      <c r="P97" s="240"/>
      <c r="Q97" s="240"/>
      <c r="R97" s="240"/>
      <c r="S97" s="240"/>
      <c r="T97" s="24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2" t="s">
        <v>137</v>
      </c>
      <c r="AU97" s="242" t="s">
        <v>83</v>
      </c>
      <c r="AV97" s="14" t="s">
        <v>135</v>
      </c>
      <c r="AW97" s="14" t="s">
        <v>38</v>
      </c>
      <c r="AX97" s="14" t="s">
        <v>8</v>
      </c>
      <c r="AY97" s="242" t="s">
        <v>129</v>
      </c>
    </row>
    <row r="98" s="2" customFormat="1" ht="21.75" customHeight="1">
      <c r="A98" s="33"/>
      <c r="B98" s="34"/>
      <c r="C98" s="206" t="s">
        <v>143</v>
      </c>
      <c r="D98" s="206" t="s">
        <v>131</v>
      </c>
      <c r="E98" s="207" t="s">
        <v>144</v>
      </c>
      <c r="F98" s="208" t="s">
        <v>145</v>
      </c>
      <c r="G98" s="209" t="s">
        <v>146</v>
      </c>
      <c r="H98" s="210">
        <v>1131.05</v>
      </c>
      <c r="I98" s="211">
        <v>328</v>
      </c>
      <c r="J98" s="211">
        <f>ROUND(I98*H98,0)</f>
        <v>370984</v>
      </c>
      <c r="K98" s="212"/>
      <c r="L98" s="39"/>
      <c r="M98" s="213" t="s">
        <v>18</v>
      </c>
      <c r="N98" s="214" t="s">
        <v>46</v>
      </c>
      <c r="O98" s="215">
        <v>0</v>
      </c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R98" s="217" t="s">
        <v>135</v>
      </c>
      <c r="AT98" s="217" t="s">
        <v>131</v>
      </c>
      <c r="AU98" s="217" t="s">
        <v>83</v>
      </c>
      <c r="AY98" s="18" t="s">
        <v>129</v>
      </c>
      <c r="BE98" s="218">
        <f>IF(N98="základní",J98,0)</f>
        <v>370984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8" t="s">
        <v>8</v>
      </c>
      <c r="BK98" s="218">
        <f>ROUND(I98*H98,0)</f>
        <v>370984</v>
      </c>
      <c r="BL98" s="18" t="s">
        <v>135</v>
      </c>
      <c r="BM98" s="217" t="s">
        <v>147</v>
      </c>
    </row>
    <row r="99" s="2" customFormat="1">
      <c r="A99" s="33"/>
      <c r="B99" s="34"/>
      <c r="C99" s="35"/>
      <c r="D99" s="219" t="s">
        <v>136</v>
      </c>
      <c r="E99" s="35"/>
      <c r="F99" s="220" t="s">
        <v>145</v>
      </c>
      <c r="G99" s="35"/>
      <c r="H99" s="35"/>
      <c r="I99" s="35"/>
      <c r="J99" s="35"/>
      <c r="K99" s="35"/>
      <c r="L99" s="39"/>
      <c r="M99" s="221"/>
      <c r="N99" s="222"/>
      <c r="O99" s="78"/>
      <c r="P99" s="78"/>
      <c r="Q99" s="78"/>
      <c r="R99" s="78"/>
      <c r="S99" s="78"/>
      <c r="T99" s="79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8" t="s">
        <v>136</v>
      </c>
      <c r="AU99" s="18" t="s">
        <v>83</v>
      </c>
    </row>
    <row r="100" s="15" customFormat="1">
      <c r="A100" s="15"/>
      <c r="B100" s="243"/>
      <c r="C100" s="244"/>
      <c r="D100" s="219" t="s">
        <v>137</v>
      </c>
      <c r="E100" s="245" t="s">
        <v>18</v>
      </c>
      <c r="F100" s="246" t="s">
        <v>148</v>
      </c>
      <c r="G100" s="244"/>
      <c r="H100" s="245" t="s">
        <v>18</v>
      </c>
      <c r="I100" s="244"/>
      <c r="J100" s="244"/>
      <c r="K100" s="244"/>
      <c r="L100" s="247"/>
      <c r="M100" s="248"/>
      <c r="N100" s="249"/>
      <c r="O100" s="249"/>
      <c r="P100" s="249"/>
      <c r="Q100" s="249"/>
      <c r="R100" s="249"/>
      <c r="S100" s="249"/>
      <c r="T100" s="250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1" t="s">
        <v>137</v>
      </c>
      <c r="AU100" s="251" t="s">
        <v>83</v>
      </c>
      <c r="AV100" s="15" t="s">
        <v>8</v>
      </c>
      <c r="AW100" s="15" t="s">
        <v>38</v>
      </c>
      <c r="AX100" s="15" t="s">
        <v>75</v>
      </c>
      <c r="AY100" s="251" t="s">
        <v>129</v>
      </c>
    </row>
    <row r="101" s="13" customFormat="1">
      <c r="A101" s="13"/>
      <c r="B101" s="223"/>
      <c r="C101" s="224"/>
      <c r="D101" s="219" t="s">
        <v>137</v>
      </c>
      <c r="E101" s="225" t="s">
        <v>18</v>
      </c>
      <c r="F101" s="226" t="s">
        <v>149</v>
      </c>
      <c r="G101" s="224"/>
      <c r="H101" s="227">
        <v>1029.5999999999999</v>
      </c>
      <c r="I101" s="224"/>
      <c r="J101" s="224"/>
      <c r="K101" s="224"/>
      <c r="L101" s="228"/>
      <c r="M101" s="229"/>
      <c r="N101" s="230"/>
      <c r="O101" s="230"/>
      <c r="P101" s="230"/>
      <c r="Q101" s="230"/>
      <c r="R101" s="230"/>
      <c r="S101" s="230"/>
      <c r="T101" s="23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2" t="s">
        <v>137</v>
      </c>
      <c r="AU101" s="232" t="s">
        <v>83</v>
      </c>
      <c r="AV101" s="13" t="s">
        <v>83</v>
      </c>
      <c r="AW101" s="13" t="s">
        <v>38</v>
      </c>
      <c r="AX101" s="13" t="s">
        <v>75</v>
      </c>
      <c r="AY101" s="232" t="s">
        <v>129</v>
      </c>
    </row>
    <row r="102" s="13" customFormat="1">
      <c r="A102" s="13"/>
      <c r="B102" s="223"/>
      <c r="C102" s="224"/>
      <c r="D102" s="219" t="s">
        <v>137</v>
      </c>
      <c r="E102" s="225" t="s">
        <v>18</v>
      </c>
      <c r="F102" s="226" t="s">
        <v>150</v>
      </c>
      <c r="G102" s="224"/>
      <c r="H102" s="227">
        <v>85.200000000000003</v>
      </c>
      <c r="I102" s="224"/>
      <c r="J102" s="224"/>
      <c r="K102" s="224"/>
      <c r="L102" s="228"/>
      <c r="M102" s="229"/>
      <c r="N102" s="230"/>
      <c r="O102" s="230"/>
      <c r="P102" s="230"/>
      <c r="Q102" s="230"/>
      <c r="R102" s="230"/>
      <c r="S102" s="230"/>
      <c r="T102" s="23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2" t="s">
        <v>137</v>
      </c>
      <c r="AU102" s="232" t="s">
        <v>83</v>
      </c>
      <c r="AV102" s="13" t="s">
        <v>83</v>
      </c>
      <c r="AW102" s="13" t="s">
        <v>38</v>
      </c>
      <c r="AX102" s="13" t="s">
        <v>75</v>
      </c>
      <c r="AY102" s="232" t="s">
        <v>129</v>
      </c>
    </row>
    <row r="103" s="13" customFormat="1">
      <c r="A103" s="13"/>
      <c r="B103" s="223"/>
      <c r="C103" s="224"/>
      <c r="D103" s="219" t="s">
        <v>137</v>
      </c>
      <c r="E103" s="225" t="s">
        <v>18</v>
      </c>
      <c r="F103" s="226" t="s">
        <v>151</v>
      </c>
      <c r="G103" s="224"/>
      <c r="H103" s="227">
        <v>16.25</v>
      </c>
      <c r="I103" s="224"/>
      <c r="J103" s="224"/>
      <c r="K103" s="224"/>
      <c r="L103" s="228"/>
      <c r="M103" s="229"/>
      <c r="N103" s="230"/>
      <c r="O103" s="230"/>
      <c r="P103" s="230"/>
      <c r="Q103" s="230"/>
      <c r="R103" s="230"/>
      <c r="S103" s="230"/>
      <c r="T103" s="23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2" t="s">
        <v>137</v>
      </c>
      <c r="AU103" s="232" t="s">
        <v>83</v>
      </c>
      <c r="AV103" s="13" t="s">
        <v>83</v>
      </c>
      <c r="AW103" s="13" t="s">
        <v>38</v>
      </c>
      <c r="AX103" s="13" t="s">
        <v>75</v>
      </c>
      <c r="AY103" s="232" t="s">
        <v>129</v>
      </c>
    </row>
    <row r="104" s="14" customFormat="1">
      <c r="A104" s="14"/>
      <c r="B104" s="233"/>
      <c r="C104" s="234"/>
      <c r="D104" s="219" t="s">
        <v>137</v>
      </c>
      <c r="E104" s="235" t="s">
        <v>18</v>
      </c>
      <c r="F104" s="236" t="s">
        <v>139</v>
      </c>
      <c r="G104" s="234"/>
      <c r="H104" s="237">
        <v>1131.05</v>
      </c>
      <c r="I104" s="234"/>
      <c r="J104" s="234"/>
      <c r="K104" s="234"/>
      <c r="L104" s="238"/>
      <c r="M104" s="239"/>
      <c r="N104" s="240"/>
      <c r="O104" s="240"/>
      <c r="P104" s="240"/>
      <c r="Q104" s="240"/>
      <c r="R104" s="240"/>
      <c r="S104" s="240"/>
      <c r="T104" s="24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2" t="s">
        <v>137</v>
      </c>
      <c r="AU104" s="242" t="s">
        <v>83</v>
      </c>
      <c r="AV104" s="14" t="s">
        <v>135</v>
      </c>
      <c r="AW104" s="14" t="s">
        <v>38</v>
      </c>
      <c r="AX104" s="14" t="s">
        <v>8</v>
      </c>
      <c r="AY104" s="242" t="s">
        <v>129</v>
      </c>
    </row>
    <row r="105" s="2" customFormat="1" ht="16.5" customHeight="1">
      <c r="A105" s="33"/>
      <c r="B105" s="34"/>
      <c r="C105" s="206" t="s">
        <v>135</v>
      </c>
      <c r="D105" s="206" t="s">
        <v>131</v>
      </c>
      <c r="E105" s="207" t="s">
        <v>152</v>
      </c>
      <c r="F105" s="208" t="s">
        <v>153</v>
      </c>
      <c r="G105" s="209" t="s">
        <v>146</v>
      </c>
      <c r="H105" s="210">
        <v>565.52999999999997</v>
      </c>
      <c r="I105" s="211">
        <v>448</v>
      </c>
      <c r="J105" s="211">
        <f>ROUND(I105*H105,0)</f>
        <v>253357</v>
      </c>
      <c r="K105" s="212"/>
      <c r="L105" s="39"/>
      <c r="M105" s="213" t="s">
        <v>18</v>
      </c>
      <c r="N105" s="214" t="s">
        <v>46</v>
      </c>
      <c r="O105" s="215">
        <v>0</v>
      </c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217" t="s">
        <v>135</v>
      </c>
      <c r="AT105" s="217" t="s">
        <v>131</v>
      </c>
      <c r="AU105" s="217" t="s">
        <v>83</v>
      </c>
      <c r="AY105" s="18" t="s">
        <v>129</v>
      </c>
      <c r="BE105" s="218">
        <f>IF(N105="základní",J105,0)</f>
        <v>253357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</v>
      </c>
      <c r="BK105" s="218">
        <f>ROUND(I105*H105,0)</f>
        <v>253357</v>
      </c>
      <c r="BL105" s="18" t="s">
        <v>135</v>
      </c>
      <c r="BM105" s="217" t="s">
        <v>154</v>
      </c>
    </row>
    <row r="106" s="2" customFormat="1">
      <c r="A106" s="33"/>
      <c r="B106" s="34"/>
      <c r="C106" s="35"/>
      <c r="D106" s="219" t="s">
        <v>136</v>
      </c>
      <c r="E106" s="35"/>
      <c r="F106" s="220" t="s">
        <v>153</v>
      </c>
      <c r="G106" s="35"/>
      <c r="H106" s="35"/>
      <c r="I106" s="35"/>
      <c r="J106" s="35"/>
      <c r="K106" s="35"/>
      <c r="L106" s="39"/>
      <c r="M106" s="221"/>
      <c r="N106" s="222"/>
      <c r="O106" s="78"/>
      <c r="P106" s="78"/>
      <c r="Q106" s="78"/>
      <c r="R106" s="78"/>
      <c r="S106" s="78"/>
      <c r="T106" s="79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8" t="s">
        <v>136</v>
      </c>
      <c r="AU106" s="18" t="s">
        <v>83</v>
      </c>
    </row>
    <row r="107" s="2" customFormat="1" ht="16.5" customHeight="1">
      <c r="A107" s="33"/>
      <c r="B107" s="34"/>
      <c r="C107" s="206" t="s">
        <v>155</v>
      </c>
      <c r="D107" s="206" t="s">
        <v>131</v>
      </c>
      <c r="E107" s="207" t="s">
        <v>156</v>
      </c>
      <c r="F107" s="208" t="s">
        <v>157</v>
      </c>
      <c r="G107" s="209" t="s">
        <v>134</v>
      </c>
      <c r="H107" s="210">
        <v>1923</v>
      </c>
      <c r="I107" s="211">
        <v>20</v>
      </c>
      <c r="J107" s="211">
        <f>ROUND(I107*H107,0)</f>
        <v>38460</v>
      </c>
      <c r="K107" s="212"/>
      <c r="L107" s="39"/>
      <c r="M107" s="213" t="s">
        <v>18</v>
      </c>
      <c r="N107" s="214" t="s">
        <v>46</v>
      </c>
      <c r="O107" s="215">
        <v>0</v>
      </c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R107" s="217" t="s">
        <v>135</v>
      </c>
      <c r="AT107" s="217" t="s">
        <v>131</v>
      </c>
      <c r="AU107" s="217" t="s">
        <v>83</v>
      </c>
      <c r="AY107" s="18" t="s">
        <v>129</v>
      </c>
      <c r="BE107" s="218">
        <f>IF(N107="základní",J107,0)</f>
        <v>38460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</v>
      </c>
      <c r="BK107" s="218">
        <f>ROUND(I107*H107,0)</f>
        <v>38460</v>
      </c>
      <c r="BL107" s="18" t="s">
        <v>135</v>
      </c>
      <c r="BM107" s="217" t="s">
        <v>158</v>
      </c>
    </row>
    <row r="108" s="2" customFormat="1">
      <c r="A108" s="33"/>
      <c r="B108" s="34"/>
      <c r="C108" s="35"/>
      <c r="D108" s="219" t="s">
        <v>136</v>
      </c>
      <c r="E108" s="35"/>
      <c r="F108" s="220" t="s">
        <v>157</v>
      </c>
      <c r="G108" s="35"/>
      <c r="H108" s="35"/>
      <c r="I108" s="35"/>
      <c r="J108" s="35"/>
      <c r="K108" s="35"/>
      <c r="L108" s="39"/>
      <c r="M108" s="221"/>
      <c r="N108" s="222"/>
      <c r="O108" s="78"/>
      <c r="P108" s="78"/>
      <c r="Q108" s="78"/>
      <c r="R108" s="78"/>
      <c r="S108" s="78"/>
      <c r="T108" s="79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T108" s="18" t="s">
        <v>136</v>
      </c>
      <c r="AU108" s="18" t="s">
        <v>83</v>
      </c>
    </row>
    <row r="109" s="13" customFormat="1">
      <c r="A109" s="13"/>
      <c r="B109" s="223"/>
      <c r="C109" s="224"/>
      <c r="D109" s="219" t="s">
        <v>137</v>
      </c>
      <c r="E109" s="225" t="s">
        <v>18</v>
      </c>
      <c r="F109" s="226" t="s">
        <v>159</v>
      </c>
      <c r="G109" s="224"/>
      <c r="H109" s="227">
        <v>1858</v>
      </c>
      <c r="I109" s="224"/>
      <c r="J109" s="224"/>
      <c r="K109" s="224"/>
      <c r="L109" s="228"/>
      <c r="M109" s="229"/>
      <c r="N109" s="230"/>
      <c r="O109" s="230"/>
      <c r="P109" s="230"/>
      <c r="Q109" s="230"/>
      <c r="R109" s="230"/>
      <c r="S109" s="230"/>
      <c r="T109" s="23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2" t="s">
        <v>137</v>
      </c>
      <c r="AU109" s="232" t="s">
        <v>83</v>
      </c>
      <c r="AV109" s="13" t="s">
        <v>83</v>
      </c>
      <c r="AW109" s="13" t="s">
        <v>38</v>
      </c>
      <c r="AX109" s="13" t="s">
        <v>75</v>
      </c>
      <c r="AY109" s="232" t="s">
        <v>129</v>
      </c>
    </row>
    <row r="110" s="13" customFormat="1">
      <c r="A110" s="13"/>
      <c r="B110" s="223"/>
      <c r="C110" s="224"/>
      <c r="D110" s="219" t="s">
        <v>137</v>
      </c>
      <c r="E110" s="225" t="s">
        <v>18</v>
      </c>
      <c r="F110" s="226" t="s">
        <v>160</v>
      </c>
      <c r="G110" s="224"/>
      <c r="H110" s="227">
        <v>65</v>
      </c>
      <c r="I110" s="224"/>
      <c r="J110" s="224"/>
      <c r="K110" s="224"/>
      <c r="L110" s="228"/>
      <c r="M110" s="229"/>
      <c r="N110" s="230"/>
      <c r="O110" s="230"/>
      <c r="P110" s="230"/>
      <c r="Q110" s="230"/>
      <c r="R110" s="230"/>
      <c r="S110" s="230"/>
      <c r="T110" s="23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2" t="s">
        <v>137</v>
      </c>
      <c r="AU110" s="232" t="s">
        <v>83</v>
      </c>
      <c r="AV110" s="13" t="s">
        <v>83</v>
      </c>
      <c r="AW110" s="13" t="s">
        <v>38</v>
      </c>
      <c r="AX110" s="13" t="s">
        <v>75</v>
      </c>
      <c r="AY110" s="232" t="s">
        <v>129</v>
      </c>
    </row>
    <row r="111" s="14" customFormat="1">
      <c r="A111" s="14"/>
      <c r="B111" s="233"/>
      <c r="C111" s="234"/>
      <c r="D111" s="219" t="s">
        <v>137</v>
      </c>
      <c r="E111" s="235" t="s">
        <v>18</v>
      </c>
      <c r="F111" s="236" t="s">
        <v>139</v>
      </c>
      <c r="G111" s="234"/>
      <c r="H111" s="237">
        <v>1923</v>
      </c>
      <c r="I111" s="234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2" t="s">
        <v>137</v>
      </c>
      <c r="AU111" s="242" t="s">
        <v>83</v>
      </c>
      <c r="AV111" s="14" t="s">
        <v>135</v>
      </c>
      <c r="AW111" s="14" t="s">
        <v>38</v>
      </c>
      <c r="AX111" s="14" t="s">
        <v>8</v>
      </c>
      <c r="AY111" s="242" t="s">
        <v>129</v>
      </c>
    </row>
    <row r="112" s="2" customFormat="1" ht="16.5" customHeight="1">
      <c r="A112" s="33"/>
      <c r="B112" s="34"/>
      <c r="C112" s="206" t="s">
        <v>147</v>
      </c>
      <c r="D112" s="206" t="s">
        <v>131</v>
      </c>
      <c r="E112" s="207" t="s">
        <v>161</v>
      </c>
      <c r="F112" s="208" t="s">
        <v>162</v>
      </c>
      <c r="G112" s="209" t="s">
        <v>134</v>
      </c>
      <c r="H112" s="210">
        <v>1923</v>
      </c>
      <c r="I112" s="211">
        <v>10</v>
      </c>
      <c r="J112" s="211">
        <f>ROUND(I112*H112,0)</f>
        <v>19230</v>
      </c>
      <c r="K112" s="212"/>
      <c r="L112" s="39"/>
      <c r="M112" s="213" t="s">
        <v>18</v>
      </c>
      <c r="N112" s="214" t="s">
        <v>46</v>
      </c>
      <c r="O112" s="215">
        <v>0</v>
      </c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R112" s="217" t="s">
        <v>135</v>
      </c>
      <c r="AT112" s="217" t="s">
        <v>131</v>
      </c>
      <c r="AU112" s="217" t="s">
        <v>83</v>
      </c>
      <c r="AY112" s="18" t="s">
        <v>129</v>
      </c>
      <c r="BE112" s="218">
        <f>IF(N112="základní",J112,0)</f>
        <v>19230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</v>
      </c>
      <c r="BK112" s="218">
        <f>ROUND(I112*H112,0)</f>
        <v>19230</v>
      </c>
      <c r="BL112" s="18" t="s">
        <v>135</v>
      </c>
      <c r="BM112" s="217" t="s">
        <v>163</v>
      </c>
    </row>
    <row r="113" s="2" customFormat="1">
      <c r="A113" s="33"/>
      <c r="B113" s="34"/>
      <c r="C113" s="35"/>
      <c r="D113" s="219" t="s">
        <v>136</v>
      </c>
      <c r="E113" s="35"/>
      <c r="F113" s="220" t="s">
        <v>162</v>
      </c>
      <c r="G113" s="35"/>
      <c r="H113" s="35"/>
      <c r="I113" s="35"/>
      <c r="J113" s="35"/>
      <c r="K113" s="35"/>
      <c r="L113" s="39"/>
      <c r="M113" s="221"/>
      <c r="N113" s="222"/>
      <c r="O113" s="78"/>
      <c r="P113" s="78"/>
      <c r="Q113" s="78"/>
      <c r="R113" s="78"/>
      <c r="S113" s="78"/>
      <c r="T113" s="79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T113" s="18" t="s">
        <v>136</v>
      </c>
      <c r="AU113" s="18" t="s">
        <v>83</v>
      </c>
    </row>
    <row r="114" s="2" customFormat="1" ht="16.5" customHeight="1">
      <c r="A114" s="33"/>
      <c r="B114" s="34"/>
      <c r="C114" s="206" t="s">
        <v>164</v>
      </c>
      <c r="D114" s="206" t="s">
        <v>131</v>
      </c>
      <c r="E114" s="207" t="s">
        <v>165</v>
      </c>
      <c r="F114" s="208" t="s">
        <v>166</v>
      </c>
      <c r="G114" s="209" t="s">
        <v>146</v>
      </c>
      <c r="H114" s="210">
        <v>1131.05</v>
      </c>
      <c r="I114" s="211">
        <v>117.91</v>
      </c>
      <c r="J114" s="211">
        <f>ROUND(I114*H114,0)</f>
        <v>133362</v>
      </c>
      <c r="K114" s="212"/>
      <c r="L114" s="39"/>
      <c r="M114" s="213" t="s">
        <v>18</v>
      </c>
      <c r="N114" s="214" t="s">
        <v>46</v>
      </c>
      <c r="O114" s="215">
        <v>0</v>
      </c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R114" s="217" t="s">
        <v>135</v>
      </c>
      <c r="AT114" s="217" t="s">
        <v>131</v>
      </c>
      <c r="AU114" s="217" t="s">
        <v>83</v>
      </c>
      <c r="AY114" s="18" t="s">
        <v>129</v>
      </c>
      <c r="BE114" s="218">
        <f>IF(N114="základní",J114,0)</f>
        <v>133362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8" t="s">
        <v>8</v>
      </c>
      <c r="BK114" s="218">
        <f>ROUND(I114*H114,0)</f>
        <v>133362</v>
      </c>
      <c r="BL114" s="18" t="s">
        <v>135</v>
      </c>
      <c r="BM114" s="217" t="s">
        <v>167</v>
      </c>
    </row>
    <row r="115" s="2" customFormat="1">
      <c r="A115" s="33"/>
      <c r="B115" s="34"/>
      <c r="C115" s="35"/>
      <c r="D115" s="219" t="s">
        <v>136</v>
      </c>
      <c r="E115" s="35"/>
      <c r="F115" s="220" t="s">
        <v>166</v>
      </c>
      <c r="G115" s="35"/>
      <c r="H115" s="35"/>
      <c r="I115" s="35"/>
      <c r="J115" s="35"/>
      <c r="K115" s="35"/>
      <c r="L115" s="39"/>
      <c r="M115" s="221"/>
      <c r="N115" s="222"/>
      <c r="O115" s="78"/>
      <c r="P115" s="78"/>
      <c r="Q115" s="78"/>
      <c r="R115" s="78"/>
      <c r="S115" s="78"/>
      <c r="T115" s="79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8" t="s">
        <v>136</v>
      </c>
      <c r="AU115" s="18" t="s">
        <v>83</v>
      </c>
    </row>
    <row r="116" s="15" customFormat="1">
      <c r="A116" s="15"/>
      <c r="B116" s="243"/>
      <c r="C116" s="244"/>
      <c r="D116" s="219" t="s">
        <v>137</v>
      </c>
      <c r="E116" s="245" t="s">
        <v>18</v>
      </c>
      <c r="F116" s="246" t="s">
        <v>148</v>
      </c>
      <c r="G116" s="244"/>
      <c r="H116" s="245" t="s">
        <v>18</v>
      </c>
      <c r="I116" s="244"/>
      <c r="J116" s="244"/>
      <c r="K116" s="244"/>
      <c r="L116" s="247"/>
      <c r="M116" s="248"/>
      <c r="N116" s="249"/>
      <c r="O116" s="249"/>
      <c r="P116" s="249"/>
      <c r="Q116" s="249"/>
      <c r="R116" s="249"/>
      <c r="S116" s="249"/>
      <c r="T116" s="250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1" t="s">
        <v>137</v>
      </c>
      <c r="AU116" s="251" t="s">
        <v>83</v>
      </c>
      <c r="AV116" s="15" t="s">
        <v>8</v>
      </c>
      <c r="AW116" s="15" t="s">
        <v>38</v>
      </c>
      <c r="AX116" s="15" t="s">
        <v>75</v>
      </c>
      <c r="AY116" s="251" t="s">
        <v>129</v>
      </c>
    </row>
    <row r="117" s="13" customFormat="1">
      <c r="A117" s="13"/>
      <c r="B117" s="223"/>
      <c r="C117" s="224"/>
      <c r="D117" s="219" t="s">
        <v>137</v>
      </c>
      <c r="E117" s="225" t="s">
        <v>18</v>
      </c>
      <c r="F117" s="226" t="s">
        <v>149</v>
      </c>
      <c r="G117" s="224"/>
      <c r="H117" s="227">
        <v>1029.5999999999999</v>
      </c>
      <c r="I117" s="224"/>
      <c r="J117" s="224"/>
      <c r="K117" s="224"/>
      <c r="L117" s="228"/>
      <c r="M117" s="229"/>
      <c r="N117" s="230"/>
      <c r="O117" s="230"/>
      <c r="P117" s="230"/>
      <c r="Q117" s="230"/>
      <c r="R117" s="230"/>
      <c r="S117" s="230"/>
      <c r="T117" s="23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2" t="s">
        <v>137</v>
      </c>
      <c r="AU117" s="232" t="s">
        <v>83</v>
      </c>
      <c r="AV117" s="13" t="s">
        <v>83</v>
      </c>
      <c r="AW117" s="13" t="s">
        <v>38</v>
      </c>
      <c r="AX117" s="13" t="s">
        <v>75</v>
      </c>
      <c r="AY117" s="232" t="s">
        <v>129</v>
      </c>
    </row>
    <row r="118" s="13" customFormat="1">
      <c r="A118" s="13"/>
      <c r="B118" s="223"/>
      <c r="C118" s="224"/>
      <c r="D118" s="219" t="s">
        <v>137</v>
      </c>
      <c r="E118" s="225" t="s">
        <v>18</v>
      </c>
      <c r="F118" s="226" t="s">
        <v>150</v>
      </c>
      <c r="G118" s="224"/>
      <c r="H118" s="227">
        <v>85.200000000000003</v>
      </c>
      <c r="I118" s="224"/>
      <c r="J118" s="224"/>
      <c r="K118" s="224"/>
      <c r="L118" s="228"/>
      <c r="M118" s="229"/>
      <c r="N118" s="230"/>
      <c r="O118" s="230"/>
      <c r="P118" s="230"/>
      <c r="Q118" s="230"/>
      <c r="R118" s="230"/>
      <c r="S118" s="230"/>
      <c r="T118" s="23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2" t="s">
        <v>137</v>
      </c>
      <c r="AU118" s="232" t="s">
        <v>83</v>
      </c>
      <c r="AV118" s="13" t="s">
        <v>83</v>
      </c>
      <c r="AW118" s="13" t="s">
        <v>38</v>
      </c>
      <c r="AX118" s="13" t="s">
        <v>75</v>
      </c>
      <c r="AY118" s="232" t="s">
        <v>129</v>
      </c>
    </row>
    <row r="119" s="13" customFormat="1">
      <c r="A119" s="13"/>
      <c r="B119" s="223"/>
      <c r="C119" s="224"/>
      <c r="D119" s="219" t="s">
        <v>137</v>
      </c>
      <c r="E119" s="225" t="s">
        <v>18</v>
      </c>
      <c r="F119" s="226" t="s">
        <v>151</v>
      </c>
      <c r="G119" s="224"/>
      <c r="H119" s="227">
        <v>16.25</v>
      </c>
      <c r="I119" s="224"/>
      <c r="J119" s="224"/>
      <c r="K119" s="224"/>
      <c r="L119" s="228"/>
      <c r="M119" s="229"/>
      <c r="N119" s="230"/>
      <c r="O119" s="230"/>
      <c r="P119" s="230"/>
      <c r="Q119" s="230"/>
      <c r="R119" s="230"/>
      <c r="S119" s="230"/>
      <c r="T119" s="23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2" t="s">
        <v>137</v>
      </c>
      <c r="AU119" s="232" t="s">
        <v>83</v>
      </c>
      <c r="AV119" s="13" t="s">
        <v>83</v>
      </c>
      <c r="AW119" s="13" t="s">
        <v>38</v>
      </c>
      <c r="AX119" s="13" t="s">
        <v>75</v>
      </c>
      <c r="AY119" s="232" t="s">
        <v>129</v>
      </c>
    </row>
    <row r="120" s="14" customFormat="1">
      <c r="A120" s="14"/>
      <c r="B120" s="233"/>
      <c r="C120" s="234"/>
      <c r="D120" s="219" t="s">
        <v>137</v>
      </c>
      <c r="E120" s="235" t="s">
        <v>18</v>
      </c>
      <c r="F120" s="236" t="s">
        <v>139</v>
      </c>
      <c r="G120" s="234"/>
      <c r="H120" s="237">
        <v>1131.05</v>
      </c>
      <c r="I120" s="234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2" t="s">
        <v>137</v>
      </c>
      <c r="AU120" s="242" t="s">
        <v>83</v>
      </c>
      <c r="AV120" s="14" t="s">
        <v>135</v>
      </c>
      <c r="AW120" s="14" t="s">
        <v>38</v>
      </c>
      <c r="AX120" s="14" t="s">
        <v>8</v>
      </c>
      <c r="AY120" s="242" t="s">
        <v>129</v>
      </c>
    </row>
    <row r="121" s="2" customFormat="1" ht="16.5" customHeight="1">
      <c r="A121" s="33"/>
      <c r="B121" s="34"/>
      <c r="C121" s="206" t="s">
        <v>154</v>
      </c>
      <c r="D121" s="206" t="s">
        <v>131</v>
      </c>
      <c r="E121" s="207" t="s">
        <v>168</v>
      </c>
      <c r="F121" s="208" t="s">
        <v>169</v>
      </c>
      <c r="G121" s="209" t="s">
        <v>146</v>
      </c>
      <c r="H121" s="210">
        <v>831.16999999999996</v>
      </c>
      <c r="I121" s="211">
        <v>143.58000000000001</v>
      </c>
      <c r="J121" s="211">
        <f>ROUND(I121*H121,0)</f>
        <v>119339</v>
      </c>
      <c r="K121" s="212"/>
      <c r="L121" s="39"/>
      <c r="M121" s="213" t="s">
        <v>18</v>
      </c>
      <c r="N121" s="214" t="s">
        <v>46</v>
      </c>
      <c r="O121" s="215">
        <v>0</v>
      </c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217" t="s">
        <v>135</v>
      </c>
      <c r="AT121" s="217" t="s">
        <v>131</v>
      </c>
      <c r="AU121" s="217" t="s">
        <v>83</v>
      </c>
      <c r="AY121" s="18" t="s">
        <v>129</v>
      </c>
      <c r="BE121" s="218">
        <f>IF(N121="základní",J121,0)</f>
        <v>119339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</v>
      </c>
      <c r="BK121" s="218">
        <f>ROUND(I121*H121,0)</f>
        <v>119339</v>
      </c>
      <c r="BL121" s="18" t="s">
        <v>135</v>
      </c>
      <c r="BM121" s="217" t="s">
        <v>170</v>
      </c>
    </row>
    <row r="122" s="2" customFormat="1">
      <c r="A122" s="33"/>
      <c r="B122" s="34"/>
      <c r="C122" s="35"/>
      <c r="D122" s="219" t="s">
        <v>136</v>
      </c>
      <c r="E122" s="35"/>
      <c r="F122" s="220" t="s">
        <v>169</v>
      </c>
      <c r="G122" s="35"/>
      <c r="H122" s="35"/>
      <c r="I122" s="35"/>
      <c r="J122" s="35"/>
      <c r="K122" s="35"/>
      <c r="L122" s="39"/>
      <c r="M122" s="221"/>
      <c r="N122" s="222"/>
      <c r="O122" s="78"/>
      <c r="P122" s="78"/>
      <c r="Q122" s="78"/>
      <c r="R122" s="78"/>
      <c r="S122" s="78"/>
      <c r="T122" s="79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136</v>
      </c>
      <c r="AU122" s="18" t="s">
        <v>83</v>
      </c>
    </row>
    <row r="123" s="13" customFormat="1">
      <c r="A123" s="13"/>
      <c r="B123" s="223"/>
      <c r="C123" s="224"/>
      <c r="D123" s="219" t="s">
        <v>137</v>
      </c>
      <c r="E123" s="225" t="s">
        <v>18</v>
      </c>
      <c r="F123" s="226" t="s">
        <v>171</v>
      </c>
      <c r="G123" s="224"/>
      <c r="H123" s="227">
        <v>831.16999999999996</v>
      </c>
      <c r="I123" s="224"/>
      <c r="J123" s="224"/>
      <c r="K123" s="224"/>
      <c r="L123" s="228"/>
      <c r="M123" s="229"/>
      <c r="N123" s="230"/>
      <c r="O123" s="230"/>
      <c r="P123" s="230"/>
      <c r="Q123" s="230"/>
      <c r="R123" s="230"/>
      <c r="S123" s="230"/>
      <c r="T123" s="23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2" t="s">
        <v>137</v>
      </c>
      <c r="AU123" s="232" t="s">
        <v>83</v>
      </c>
      <c r="AV123" s="13" t="s">
        <v>83</v>
      </c>
      <c r="AW123" s="13" t="s">
        <v>38</v>
      </c>
      <c r="AX123" s="13" t="s">
        <v>75</v>
      </c>
      <c r="AY123" s="232" t="s">
        <v>129</v>
      </c>
    </row>
    <row r="124" s="14" customFormat="1">
      <c r="A124" s="14"/>
      <c r="B124" s="233"/>
      <c r="C124" s="234"/>
      <c r="D124" s="219" t="s">
        <v>137</v>
      </c>
      <c r="E124" s="235" t="s">
        <v>18</v>
      </c>
      <c r="F124" s="236" t="s">
        <v>139</v>
      </c>
      <c r="G124" s="234"/>
      <c r="H124" s="237">
        <v>831.16999999999996</v>
      </c>
      <c r="I124" s="234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2" t="s">
        <v>137</v>
      </c>
      <c r="AU124" s="242" t="s">
        <v>83</v>
      </c>
      <c r="AV124" s="14" t="s">
        <v>135</v>
      </c>
      <c r="AW124" s="14" t="s">
        <v>38</v>
      </c>
      <c r="AX124" s="14" t="s">
        <v>8</v>
      </c>
      <c r="AY124" s="242" t="s">
        <v>129</v>
      </c>
    </row>
    <row r="125" s="2" customFormat="1" ht="16.5" customHeight="1">
      <c r="A125" s="33"/>
      <c r="B125" s="34"/>
      <c r="C125" s="252" t="s">
        <v>172</v>
      </c>
      <c r="D125" s="252" t="s">
        <v>173</v>
      </c>
      <c r="E125" s="253" t="s">
        <v>174</v>
      </c>
      <c r="F125" s="254" t="s">
        <v>175</v>
      </c>
      <c r="G125" s="255" t="s">
        <v>176</v>
      </c>
      <c r="H125" s="256">
        <v>1496.1099999999999</v>
      </c>
      <c r="I125" s="257">
        <v>283</v>
      </c>
      <c r="J125" s="257">
        <f>ROUND(I125*H125,0)</f>
        <v>423399</v>
      </c>
      <c r="K125" s="258"/>
      <c r="L125" s="259"/>
      <c r="M125" s="260" t="s">
        <v>18</v>
      </c>
      <c r="N125" s="261" t="s">
        <v>46</v>
      </c>
      <c r="O125" s="215">
        <v>0</v>
      </c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217" t="s">
        <v>154</v>
      </c>
      <c r="AT125" s="217" t="s">
        <v>173</v>
      </c>
      <c r="AU125" s="217" t="s">
        <v>83</v>
      </c>
      <c r="AY125" s="18" t="s">
        <v>129</v>
      </c>
      <c r="BE125" s="218">
        <f>IF(N125="základní",J125,0)</f>
        <v>423399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8" t="s">
        <v>8</v>
      </c>
      <c r="BK125" s="218">
        <f>ROUND(I125*H125,0)</f>
        <v>423399</v>
      </c>
      <c r="BL125" s="18" t="s">
        <v>135</v>
      </c>
      <c r="BM125" s="217" t="s">
        <v>177</v>
      </c>
    </row>
    <row r="126" s="2" customFormat="1">
      <c r="A126" s="33"/>
      <c r="B126" s="34"/>
      <c r="C126" s="35"/>
      <c r="D126" s="219" t="s">
        <v>136</v>
      </c>
      <c r="E126" s="35"/>
      <c r="F126" s="220" t="s">
        <v>175</v>
      </c>
      <c r="G126" s="35"/>
      <c r="H126" s="35"/>
      <c r="I126" s="35"/>
      <c r="J126" s="35"/>
      <c r="K126" s="35"/>
      <c r="L126" s="39"/>
      <c r="M126" s="221"/>
      <c r="N126" s="222"/>
      <c r="O126" s="78"/>
      <c r="P126" s="78"/>
      <c r="Q126" s="78"/>
      <c r="R126" s="78"/>
      <c r="S126" s="78"/>
      <c r="T126" s="79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136</v>
      </c>
      <c r="AU126" s="18" t="s">
        <v>83</v>
      </c>
    </row>
    <row r="127" s="2" customFormat="1" ht="16.5" customHeight="1">
      <c r="A127" s="33"/>
      <c r="B127" s="34"/>
      <c r="C127" s="206" t="s">
        <v>158</v>
      </c>
      <c r="D127" s="206" t="s">
        <v>131</v>
      </c>
      <c r="E127" s="207" t="s">
        <v>178</v>
      </c>
      <c r="F127" s="208" t="s">
        <v>179</v>
      </c>
      <c r="G127" s="209" t="s">
        <v>146</v>
      </c>
      <c r="H127" s="210">
        <v>257.04000000000002</v>
      </c>
      <c r="I127" s="211">
        <v>80</v>
      </c>
      <c r="J127" s="211">
        <f>ROUND(I127*H127,0)</f>
        <v>20563</v>
      </c>
      <c r="K127" s="212"/>
      <c r="L127" s="39"/>
      <c r="M127" s="213" t="s">
        <v>18</v>
      </c>
      <c r="N127" s="214" t="s">
        <v>46</v>
      </c>
      <c r="O127" s="215">
        <v>0</v>
      </c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217" t="s">
        <v>135</v>
      </c>
      <c r="AT127" s="217" t="s">
        <v>131</v>
      </c>
      <c r="AU127" s="217" t="s">
        <v>83</v>
      </c>
      <c r="AY127" s="18" t="s">
        <v>129</v>
      </c>
      <c r="BE127" s="218">
        <f>IF(N127="základní",J127,0)</f>
        <v>20563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</v>
      </c>
      <c r="BK127" s="218">
        <f>ROUND(I127*H127,0)</f>
        <v>20563</v>
      </c>
      <c r="BL127" s="18" t="s">
        <v>135</v>
      </c>
      <c r="BM127" s="217" t="s">
        <v>180</v>
      </c>
    </row>
    <row r="128" s="2" customFormat="1">
      <c r="A128" s="33"/>
      <c r="B128" s="34"/>
      <c r="C128" s="35"/>
      <c r="D128" s="219" t="s">
        <v>136</v>
      </c>
      <c r="E128" s="35"/>
      <c r="F128" s="220" t="s">
        <v>179</v>
      </c>
      <c r="G128" s="35"/>
      <c r="H128" s="35"/>
      <c r="I128" s="35"/>
      <c r="J128" s="35"/>
      <c r="K128" s="35"/>
      <c r="L128" s="39"/>
      <c r="M128" s="221"/>
      <c r="N128" s="222"/>
      <c r="O128" s="78"/>
      <c r="P128" s="78"/>
      <c r="Q128" s="78"/>
      <c r="R128" s="78"/>
      <c r="S128" s="78"/>
      <c r="T128" s="79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136</v>
      </c>
      <c r="AU128" s="18" t="s">
        <v>83</v>
      </c>
    </row>
    <row r="129" s="13" customFormat="1">
      <c r="A129" s="13"/>
      <c r="B129" s="223"/>
      <c r="C129" s="224"/>
      <c r="D129" s="219" t="s">
        <v>137</v>
      </c>
      <c r="E129" s="225" t="s">
        <v>18</v>
      </c>
      <c r="F129" s="226" t="s">
        <v>181</v>
      </c>
      <c r="G129" s="224"/>
      <c r="H129" s="227">
        <v>257.03999999999996</v>
      </c>
      <c r="I129" s="224"/>
      <c r="J129" s="224"/>
      <c r="K129" s="224"/>
      <c r="L129" s="228"/>
      <c r="M129" s="229"/>
      <c r="N129" s="230"/>
      <c r="O129" s="230"/>
      <c r="P129" s="230"/>
      <c r="Q129" s="230"/>
      <c r="R129" s="230"/>
      <c r="S129" s="230"/>
      <c r="T129" s="23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2" t="s">
        <v>137</v>
      </c>
      <c r="AU129" s="232" t="s">
        <v>83</v>
      </c>
      <c r="AV129" s="13" t="s">
        <v>83</v>
      </c>
      <c r="AW129" s="13" t="s">
        <v>38</v>
      </c>
      <c r="AX129" s="13" t="s">
        <v>75</v>
      </c>
      <c r="AY129" s="232" t="s">
        <v>129</v>
      </c>
    </row>
    <row r="130" s="14" customFormat="1">
      <c r="A130" s="14"/>
      <c r="B130" s="233"/>
      <c r="C130" s="234"/>
      <c r="D130" s="219" t="s">
        <v>137</v>
      </c>
      <c r="E130" s="235" t="s">
        <v>18</v>
      </c>
      <c r="F130" s="236" t="s">
        <v>139</v>
      </c>
      <c r="G130" s="234"/>
      <c r="H130" s="237">
        <v>257.03999999999996</v>
      </c>
      <c r="I130" s="234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2" t="s">
        <v>137</v>
      </c>
      <c r="AU130" s="242" t="s">
        <v>83</v>
      </c>
      <c r="AV130" s="14" t="s">
        <v>135</v>
      </c>
      <c r="AW130" s="14" t="s">
        <v>38</v>
      </c>
      <c r="AX130" s="14" t="s">
        <v>8</v>
      </c>
      <c r="AY130" s="242" t="s">
        <v>129</v>
      </c>
    </row>
    <row r="131" s="2" customFormat="1" ht="16.5" customHeight="1">
      <c r="A131" s="33"/>
      <c r="B131" s="34"/>
      <c r="C131" s="252" t="s">
        <v>182</v>
      </c>
      <c r="D131" s="252" t="s">
        <v>173</v>
      </c>
      <c r="E131" s="253" t="s">
        <v>183</v>
      </c>
      <c r="F131" s="254" t="s">
        <v>184</v>
      </c>
      <c r="G131" s="255" t="s">
        <v>176</v>
      </c>
      <c r="H131" s="256">
        <v>462.67000000000002</v>
      </c>
      <c r="I131" s="257">
        <v>249</v>
      </c>
      <c r="J131" s="257">
        <f>ROUND(I131*H131,0)</f>
        <v>115205</v>
      </c>
      <c r="K131" s="258"/>
      <c r="L131" s="259"/>
      <c r="M131" s="260" t="s">
        <v>18</v>
      </c>
      <c r="N131" s="261" t="s">
        <v>46</v>
      </c>
      <c r="O131" s="215">
        <v>0</v>
      </c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217" t="s">
        <v>154</v>
      </c>
      <c r="AT131" s="217" t="s">
        <v>173</v>
      </c>
      <c r="AU131" s="217" t="s">
        <v>83</v>
      </c>
      <c r="AY131" s="18" t="s">
        <v>129</v>
      </c>
      <c r="BE131" s="218">
        <f>IF(N131="základní",J131,0)</f>
        <v>115205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</v>
      </c>
      <c r="BK131" s="218">
        <f>ROUND(I131*H131,0)</f>
        <v>115205</v>
      </c>
      <c r="BL131" s="18" t="s">
        <v>135</v>
      </c>
      <c r="BM131" s="217" t="s">
        <v>185</v>
      </c>
    </row>
    <row r="132" s="2" customFormat="1">
      <c r="A132" s="33"/>
      <c r="B132" s="34"/>
      <c r="C132" s="35"/>
      <c r="D132" s="219" t="s">
        <v>136</v>
      </c>
      <c r="E132" s="35"/>
      <c r="F132" s="220" t="s">
        <v>184</v>
      </c>
      <c r="G132" s="35"/>
      <c r="H132" s="35"/>
      <c r="I132" s="35"/>
      <c r="J132" s="35"/>
      <c r="K132" s="35"/>
      <c r="L132" s="39"/>
      <c r="M132" s="221"/>
      <c r="N132" s="222"/>
      <c r="O132" s="78"/>
      <c r="P132" s="78"/>
      <c r="Q132" s="78"/>
      <c r="R132" s="78"/>
      <c r="S132" s="78"/>
      <c r="T132" s="79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136</v>
      </c>
      <c r="AU132" s="18" t="s">
        <v>83</v>
      </c>
    </row>
    <row r="133" s="12" customFormat="1" ht="22.8" customHeight="1">
      <c r="A133" s="12"/>
      <c r="B133" s="191"/>
      <c r="C133" s="192"/>
      <c r="D133" s="193" t="s">
        <v>74</v>
      </c>
      <c r="E133" s="204" t="s">
        <v>143</v>
      </c>
      <c r="F133" s="204" t="s">
        <v>186</v>
      </c>
      <c r="G133" s="192"/>
      <c r="H133" s="192"/>
      <c r="I133" s="192"/>
      <c r="J133" s="205">
        <f>BK133</f>
        <v>27517</v>
      </c>
      <c r="K133" s="192"/>
      <c r="L133" s="196"/>
      <c r="M133" s="197"/>
      <c r="N133" s="198"/>
      <c r="O133" s="198"/>
      <c r="P133" s="199">
        <f>SUM(P134:P141)</f>
        <v>0</v>
      </c>
      <c r="Q133" s="198"/>
      <c r="R133" s="199">
        <f>SUM(R134:R141)</f>
        <v>0</v>
      </c>
      <c r="S133" s="198"/>
      <c r="T133" s="200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8</v>
      </c>
      <c r="AT133" s="202" t="s">
        <v>74</v>
      </c>
      <c r="AU133" s="202" t="s">
        <v>8</v>
      </c>
      <c r="AY133" s="201" t="s">
        <v>129</v>
      </c>
      <c r="BK133" s="203">
        <f>SUM(BK134:BK141)</f>
        <v>27517</v>
      </c>
    </row>
    <row r="134" s="2" customFormat="1" ht="16.5" customHeight="1">
      <c r="A134" s="33"/>
      <c r="B134" s="34"/>
      <c r="C134" s="206" t="s">
        <v>163</v>
      </c>
      <c r="D134" s="206" t="s">
        <v>131</v>
      </c>
      <c r="E134" s="207" t="s">
        <v>187</v>
      </c>
      <c r="F134" s="208" t="s">
        <v>188</v>
      </c>
      <c r="G134" s="209" t="s">
        <v>189</v>
      </c>
      <c r="H134" s="210">
        <v>357</v>
      </c>
      <c r="I134" s="211">
        <v>35.619999999999997</v>
      </c>
      <c r="J134" s="211">
        <f>ROUND(I134*H134,0)</f>
        <v>12716</v>
      </c>
      <c r="K134" s="212"/>
      <c r="L134" s="39"/>
      <c r="M134" s="213" t="s">
        <v>18</v>
      </c>
      <c r="N134" s="214" t="s">
        <v>46</v>
      </c>
      <c r="O134" s="215">
        <v>0</v>
      </c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17" t="s">
        <v>135</v>
      </c>
      <c r="AT134" s="217" t="s">
        <v>131</v>
      </c>
      <c r="AU134" s="217" t="s">
        <v>83</v>
      </c>
      <c r="AY134" s="18" t="s">
        <v>129</v>
      </c>
      <c r="BE134" s="218">
        <f>IF(N134="základní",J134,0)</f>
        <v>12716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8" t="s">
        <v>8</v>
      </c>
      <c r="BK134" s="218">
        <f>ROUND(I134*H134,0)</f>
        <v>12716</v>
      </c>
      <c r="BL134" s="18" t="s">
        <v>135</v>
      </c>
      <c r="BM134" s="217" t="s">
        <v>190</v>
      </c>
    </row>
    <row r="135" s="2" customFormat="1">
      <c r="A135" s="33"/>
      <c r="B135" s="34"/>
      <c r="C135" s="35"/>
      <c r="D135" s="219" t="s">
        <v>136</v>
      </c>
      <c r="E135" s="35"/>
      <c r="F135" s="220" t="s">
        <v>188</v>
      </c>
      <c r="G135" s="35"/>
      <c r="H135" s="35"/>
      <c r="I135" s="35"/>
      <c r="J135" s="35"/>
      <c r="K135" s="35"/>
      <c r="L135" s="39"/>
      <c r="M135" s="221"/>
      <c r="N135" s="222"/>
      <c r="O135" s="78"/>
      <c r="P135" s="78"/>
      <c r="Q135" s="78"/>
      <c r="R135" s="78"/>
      <c r="S135" s="78"/>
      <c r="T135" s="79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136</v>
      </c>
      <c r="AU135" s="18" t="s">
        <v>83</v>
      </c>
    </row>
    <row r="136" s="13" customFormat="1">
      <c r="A136" s="13"/>
      <c r="B136" s="223"/>
      <c r="C136" s="224"/>
      <c r="D136" s="219" t="s">
        <v>137</v>
      </c>
      <c r="E136" s="225" t="s">
        <v>18</v>
      </c>
      <c r="F136" s="226" t="s">
        <v>191</v>
      </c>
      <c r="G136" s="224"/>
      <c r="H136" s="227">
        <v>357</v>
      </c>
      <c r="I136" s="224"/>
      <c r="J136" s="224"/>
      <c r="K136" s="224"/>
      <c r="L136" s="228"/>
      <c r="M136" s="229"/>
      <c r="N136" s="230"/>
      <c r="O136" s="230"/>
      <c r="P136" s="230"/>
      <c r="Q136" s="230"/>
      <c r="R136" s="230"/>
      <c r="S136" s="230"/>
      <c r="T136" s="23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2" t="s">
        <v>137</v>
      </c>
      <c r="AU136" s="232" t="s">
        <v>83</v>
      </c>
      <c r="AV136" s="13" t="s">
        <v>83</v>
      </c>
      <c r="AW136" s="13" t="s">
        <v>38</v>
      </c>
      <c r="AX136" s="13" t="s">
        <v>75</v>
      </c>
      <c r="AY136" s="232" t="s">
        <v>129</v>
      </c>
    </row>
    <row r="137" s="14" customFormat="1">
      <c r="A137" s="14"/>
      <c r="B137" s="233"/>
      <c r="C137" s="234"/>
      <c r="D137" s="219" t="s">
        <v>137</v>
      </c>
      <c r="E137" s="235" t="s">
        <v>18</v>
      </c>
      <c r="F137" s="236" t="s">
        <v>139</v>
      </c>
      <c r="G137" s="234"/>
      <c r="H137" s="237">
        <v>357</v>
      </c>
      <c r="I137" s="234"/>
      <c r="J137" s="234"/>
      <c r="K137" s="234"/>
      <c r="L137" s="238"/>
      <c r="M137" s="239"/>
      <c r="N137" s="240"/>
      <c r="O137" s="240"/>
      <c r="P137" s="240"/>
      <c r="Q137" s="240"/>
      <c r="R137" s="240"/>
      <c r="S137" s="240"/>
      <c r="T137" s="24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2" t="s">
        <v>137</v>
      </c>
      <c r="AU137" s="242" t="s">
        <v>83</v>
      </c>
      <c r="AV137" s="14" t="s">
        <v>135</v>
      </c>
      <c r="AW137" s="14" t="s">
        <v>38</v>
      </c>
      <c r="AX137" s="14" t="s">
        <v>8</v>
      </c>
      <c r="AY137" s="242" t="s">
        <v>129</v>
      </c>
    </row>
    <row r="138" s="2" customFormat="1" ht="16.5" customHeight="1">
      <c r="A138" s="33"/>
      <c r="B138" s="34"/>
      <c r="C138" s="206" t="s">
        <v>192</v>
      </c>
      <c r="D138" s="206" t="s">
        <v>131</v>
      </c>
      <c r="E138" s="207" t="s">
        <v>193</v>
      </c>
      <c r="F138" s="208" t="s">
        <v>194</v>
      </c>
      <c r="G138" s="209" t="s">
        <v>189</v>
      </c>
      <c r="H138" s="210">
        <v>357</v>
      </c>
      <c r="I138" s="211">
        <v>41.460000000000001</v>
      </c>
      <c r="J138" s="211">
        <f>ROUND(I138*H138,0)</f>
        <v>14801</v>
      </c>
      <c r="K138" s="212"/>
      <c r="L138" s="39"/>
      <c r="M138" s="213" t="s">
        <v>18</v>
      </c>
      <c r="N138" s="214" t="s">
        <v>46</v>
      </c>
      <c r="O138" s="215">
        <v>0</v>
      </c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217" t="s">
        <v>135</v>
      </c>
      <c r="AT138" s="217" t="s">
        <v>131</v>
      </c>
      <c r="AU138" s="217" t="s">
        <v>83</v>
      </c>
      <c r="AY138" s="18" t="s">
        <v>129</v>
      </c>
      <c r="BE138" s="218">
        <f>IF(N138="základní",J138,0)</f>
        <v>14801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8" t="s">
        <v>8</v>
      </c>
      <c r="BK138" s="218">
        <f>ROUND(I138*H138,0)</f>
        <v>14801</v>
      </c>
      <c r="BL138" s="18" t="s">
        <v>135</v>
      </c>
      <c r="BM138" s="217" t="s">
        <v>195</v>
      </c>
    </row>
    <row r="139" s="2" customFormat="1">
      <c r="A139" s="33"/>
      <c r="B139" s="34"/>
      <c r="C139" s="35"/>
      <c r="D139" s="219" t="s">
        <v>136</v>
      </c>
      <c r="E139" s="35"/>
      <c r="F139" s="220" t="s">
        <v>194</v>
      </c>
      <c r="G139" s="35"/>
      <c r="H139" s="35"/>
      <c r="I139" s="35"/>
      <c r="J139" s="35"/>
      <c r="K139" s="35"/>
      <c r="L139" s="39"/>
      <c r="M139" s="221"/>
      <c r="N139" s="222"/>
      <c r="O139" s="78"/>
      <c r="P139" s="78"/>
      <c r="Q139" s="78"/>
      <c r="R139" s="78"/>
      <c r="S139" s="78"/>
      <c r="T139" s="79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136</v>
      </c>
      <c r="AU139" s="18" t="s">
        <v>83</v>
      </c>
    </row>
    <row r="140" s="13" customFormat="1">
      <c r="A140" s="13"/>
      <c r="B140" s="223"/>
      <c r="C140" s="224"/>
      <c r="D140" s="219" t="s">
        <v>137</v>
      </c>
      <c r="E140" s="225" t="s">
        <v>18</v>
      </c>
      <c r="F140" s="226" t="s">
        <v>191</v>
      </c>
      <c r="G140" s="224"/>
      <c r="H140" s="227">
        <v>357</v>
      </c>
      <c r="I140" s="224"/>
      <c r="J140" s="224"/>
      <c r="K140" s="224"/>
      <c r="L140" s="228"/>
      <c r="M140" s="229"/>
      <c r="N140" s="230"/>
      <c r="O140" s="230"/>
      <c r="P140" s="230"/>
      <c r="Q140" s="230"/>
      <c r="R140" s="230"/>
      <c r="S140" s="230"/>
      <c r="T140" s="23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2" t="s">
        <v>137</v>
      </c>
      <c r="AU140" s="232" t="s">
        <v>83</v>
      </c>
      <c r="AV140" s="13" t="s">
        <v>83</v>
      </c>
      <c r="AW140" s="13" t="s">
        <v>38</v>
      </c>
      <c r="AX140" s="13" t="s">
        <v>75</v>
      </c>
      <c r="AY140" s="232" t="s">
        <v>129</v>
      </c>
    </row>
    <row r="141" s="14" customFormat="1">
      <c r="A141" s="14"/>
      <c r="B141" s="233"/>
      <c r="C141" s="234"/>
      <c r="D141" s="219" t="s">
        <v>137</v>
      </c>
      <c r="E141" s="235" t="s">
        <v>18</v>
      </c>
      <c r="F141" s="236" t="s">
        <v>139</v>
      </c>
      <c r="G141" s="234"/>
      <c r="H141" s="237">
        <v>357</v>
      </c>
      <c r="I141" s="234"/>
      <c r="J141" s="234"/>
      <c r="K141" s="234"/>
      <c r="L141" s="238"/>
      <c r="M141" s="239"/>
      <c r="N141" s="240"/>
      <c r="O141" s="240"/>
      <c r="P141" s="240"/>
      <c r="Q141" s="240"/>
      <c r="R141" s="240"/>
      <c r="S141" s="240"/>
      <c r="T141" s="24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2" t="s">
        <v>137</v>
      </c>
      <c r="AU141" s="242" t="s">
        <v>83</v>
      </c>
      <c r="AV141" s="14" t="s">
        <v>135</v>
      </c>
      <c r="AW141" s="14" t="s">
        <v>38</v>
      </c>
      <c r="AX141" s="14" t="s">
        <v>8</v>
      </c>
      <c r="AY141" s="242" t="s">
        <v>129</v>
      </c>
    </row>
    <row r="142" s="12" customFormat="1" ht="22.8" customHeight="1">
      <c r="A142" s="12"/>
      <c r="B142" s="191"/>
      <c r="C142" s="192"/>
      <c r="D142" s="193" t="s">
        <v>74</v>
      </c>
      <c r="E142" s="204" t="s">
        <v>135</v>
      </c>
      <c r="F142" s="204" t="s">
        <v>196</v>
      </c>
      <c r="G142" s="192"/>
      <c r="H142" s="192"/>
      <c r="I142" s="192"/>
      <c r="J142" s="205">
        <f>BK142</f>
        <v>56016</v>
      </c>
      <c r="K142" s="192"/>
      <c r="L142" s="196"/>
      <c r="M142" s="197"/>
      <c r="N142" s="198"/>
      <c r="O142" s="198"/>
      <c r="P142" s="199">
        <f>SUM(P143:P148)</f>
        <v>0</v>
      </c>
      <c r="Q142" s="198"/>
      <c r="R142" s="199">
        <f>SUM(R143:R148)</f>
        <v>0</v>
      </c>
      <c r="S142" s="198"/>
      <c r="T142" s="200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</v>
      </c>
      <c r="AT142" s="202" t="s">
        <v>74</v>
      </c>
      <c r="AU142" s="202" t="s">
        <v>8</v>
      </c>
      <c r="AY142" s="201" t="s">
        <v>129</v>
      </c>
      <c r="BK142" s="203">
        <f>SUM(BK143:BK148)</f>
        <v>56016</v>
      </c>
    </row>
    <row r="143" s="2" customFormat="1" ht="16.5" customHeight="1">
      <c r="A143" s="33"/>
      <c r="B143" s="34"/>
      <c r="C143" s="206" t="s">
        <v>167</v>
      </c>
      <c r="D143" s="206" t="s">
        <v>131</v>
      </c>
      <c r="E143" s="207" t="s">
        <v>197</v>
      </c>
      <c r="F143" s="208" t="s">
        <v>198</v>
      </c>
      <c r="G143" s="209" t="s">
        <v>146</v>
      </c>
      <c r="H143" s="210">
        <v>42.840000000000003</v>
      </c>
      <c r="I143" s="211">
        <v>987</v>
      </c>
      <c r="J143" s="211">
        <f>ROUND(I143*H143,0)</f>
        <v>42283</v>
      </c>
      <c r="K143" s="212"/>
      <c r="L143" s="39"/>
      <c r="M143" s="213" t="s">
        <v>18</v>
      </c>
      <c r="N143" s="214" t="s">
        <v>46</v>
      </c>
      <c r="O143" s="215">
        <v>0</v>
      </c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217" t="s">
        <v>135</v>
      </c>
      <c r="AT143" s="217" t="s">
        <v>131</v>
      </c>
      <c r="AU143" s="217" t="s">
        <v>83</v>
      </c>
      <c r="AY143" s="18" t="s">
        <v>129</v>
      </c>
      <c r="BE143" s="218">
        <f>IF(N143="základní",J143,0)</f>
        <v>42283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8" t="s">
        <v>8</v>
      </c>
      <c r="BK143" s="218">
        <f>ROUND(I143*H143,0)</f>
        <v>42283</v>
      </c>
      <c r="BL143" s="18" t="s">
        <v>135</v>
      </c>
      <c r="BM143" s="217" t="s">
        <v>199</v>
      </c>
    </row>
    <row r="144" s="2" customFormat="1">
      <c r="A144" s="33"/>
      <c r="B144" s="34"/>
      <c r="C144" s="35"/>
      <c r="D144" s="219" t="s">
        <v>136</v>
      </c>
      <c r="E144" s="35"/>
      <c r="F144" s="220" t="s">
        <v>198</v>
      </c>
      <c r="G144" s="35"/>
      <c r="H144" s="35"/>
      <c r="I144" s="35"/>
      <c r="J144" s="35"/>
      <c r="K144" s="35"/>
      <c r="L144" s="39"/>
      <c r="M144" s="221"/>
      <c r="N144" s="222"/>
      <c r="O144" s="78"/>
      <c r="P144" s="78"/>
      <c r="Q144" s="78"/>
      <c r="R144" s="78"/>
      <c r="S144" s="78"/>
      <c r="T144" s="79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136</v>
      </c>
      <c r="AU144" s="18" t="s">
        <v>83</v>
      </c>
    </row>
    <row r="145" s="13" customFormat="1">
      <c r="A145" s="13"/>
      <c r="B145" s="223"/>
      <c r="C145" s="224"/>
      <c r="D145" s="219" t="s">
        <v>137</v>
      </c>
      <c r="E145" s="225" t="s">
        <v>18</v>
      </c>
      <c r="F145" s="226" t="s">
        <v>200</v>
      </c>
      <c r="G145" s="224"/>
      <c r="H145" s="227">
        <v>42.839999999999996</v>
      </c>
      <c r="I145" s="224"/>
      <c r="J145" s="224"/>
      <c r="K145" s="224"/>
      <c r="L145" s="228"/>
      <c r="M145" s="229"/>
      <c r="N145" s="230"/>
      <c r="O145" s="230"/>
      <c r="P145" s="230"/>
      <c r="Q145" s="230"/>
      <c r="R145" s="230"/>
      <c r="S145" s="230"/>
      <c r="T145" s="23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2" t="s">
        <v>137</v>
      </c>
      <c r="AU145" s="232" t="s">
        <v>83</v>
      </c>
      <c r="AV145" s="13" t="s">
        <v>83</v>
      </c>
      <c r="AW145" s="13" t="s">
        <v>38</v>
      </c>
      <c r="AX145" s="13" t="s">
        <v>75</v>
      </c>
      <c r="AY145" s="232" t="s">
        <v>129</v>
      </c>
    </row>
    <row r="146" s="14" customFormat="1">
      <c r="A146" s="14"/>
      <c r="B146" s="233"/>
      <c r="C146" s="234"/>
      <c r="D146" s="219" t="s">
        <v>137</v>
      </c>
      <c r="E146" s="235" t="s">
        <v>18</v>
      </c>
      <c r="F146" s="236" t="s">
        <v>139</v>
      </c>
      <c r="G146" s="234"/>
      <c r="H146" s="237">
        <v>42.839999999999996</v>
      </c>
      <c r="I146" s="234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2" t="s">
        <v>137</v>
      </c>
      <c r="AU146" s="242" t="s">
        <v>83</v>
      </c>
      <c r="AV146" s="14" t="s">
        <v>135</v>
      </c>
      <c r="AW146" s="14" t="s">
        <v>38</v>
      </c>
      <c r="AX146" s="14" t="s">
        <v>8</v>
      </c>
      <c r="AY146" s="242" t="s">
        <v>129</v>
      </c>
    </row>
    <row r="147" s="2" customFormat="1" ht="16.5" customHeight="1">
      <c r="A147" s="33"/>
      <c r="B147" s="34"/>
      <c r="C147" s="206" t="s">
        <v>9</v>
      </c>
      <c r="D147" s="206" t="s">
        <v>131</v>
      </c>
      <c r="E147" s="207" t="s">
        <v>201</v>
      </c>
      <c r="F147" s="208" t="s">
        <v>202</v>
      </c>
      <c r="G147" s="209" t="s">
        <v>146</v>
      </c>
      <c r="H147" s="210">
        <v>4.3899999999999997</v>
      </c>
      <c r="I147" s="211">
        <v>3128.1700000000001</v>
      </c>
      <c r="J147" s="211">
        <f>ROUND(I147*H147,0)</f>
        <v>13733</v>
      </c>
      <c r="K147" s="212"/>
      <c r="L147" s="39"/>
      <c r="M147" s="213" t="s">
        <v>18</v>
      </c>
      <c r="N147" s="214" t="s">
        <v>46</v>
      </c>
      <c r="O147" s="215">
        <v>0</v>
      </c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17" t="s">
        <v>135</v>
      </c>
      <c r="AT147" s="217" t="s">
        <v>131</v>
      </c>
      <c r="AU147" s="217" t="s">
        <v>83</v>
      </c>
      <c r="AY147" s="18" t="s">
        <v>129</v>
      </c>
      <c r="BE147" s="218">
        <f>IF(N147="základní",J147,0)</f>
        <v>13733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8" t="s">
        <v>8</v>
      </c>
      <c r="BK147" s="218">
        <f>ROUND(I147*H147,0)</f>
        <v>13733</v>
      </c>
      <c r="BL147" s="18" t="s">
        <v>135</v>
      </c>
      <c r="BM147" s="217" t="s">
        <v>203</v>
      </c>
    </row>
    <row r="148" s="2" customFormat="1">
      <c r="A148" s="33"/>
      <c r="B148" s="34"/>
      <c r="C148" s="35"/>
      <c r="D148" s="219" t="s">
        <v>136</v>
      </c>
      <c r="E148" s="35"/>
      <c r="F148" s="220" t="s">
        <v>202</v>
      </c>
      <c r="G148" s="35"/>
      <c r="H148" s="35"/>
      <c r="I148" s="35"/>
      <c r="J148" s="35"/>
      <c r="K148" s="35"/>
      <c r="L148" s="39"/>
      <c r="M148" s="221"/>
      <c r="N148" s="222"/>
      <c r="O148" s="78"/>
      <c r="P148" s="78"/>
      <c r="Q148" s="78"/>
      <c r="R148" s="78"/>
      <c r="S148" s="78"/>
      <c r="T148" s="79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8" t="s">
        <v>136</v>
      </c>
      <c r="AU148" s="18" t="s">
        <v>83</v>
      </c>
    </row>
    <row r="149" s="12" customFormat="1" ht="22.8" customHeight="1">
      <c r="A149" s="12"/>
      <c r="B149" s="191"/>
      <c r="C149" s="192"/>
      <c r="D149" s="193" t="s">
        <v>74</v>
      </c>
      <c r="E149" s="204" t="s">
        <v>154</v>
      </c>
      <c r="F149" s="204" t="s">
        <v>204</v>
      </c>
      <c r="G149" s="192"/>
      <c r="H149" s="192"/>
      <c r="I149" s="192"/>
      <c r="J149" s="205">
        <f>BK149</f>
        <v>1213989</v>
      </c>
      <c r="K149" s="192"/>
      <c r="L149" s="196"/>
      <c r="M149" s="197"/>
      <c r="N149" s="198"/>
      <c r="O149" s="198"/>
      <c r="P149" s="199">
        <f>SUM(P150:P199)</f>
        <v>0</v>
      </c>
      <c r="Q149" s="198"/>
      <c r="R149" s="199">
        <f>SUM(R150:R199)</f>
        <v>0</v>
      </c>
      <c r="S149" s="198"/>
      <c r="T149" s="200">
        <f>SUM(T150:T199)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</v>
      </c>
      <c r="AT149" s="202" t="s">
        <v>74</v>
      </c>
      <c r="AU149" s="202" t="s">
        <v>8</v>
      </c>
      <c r="AY149" s="201" t="s">
        <v>129</v>
      </c>
      <c r="BK149" s="203">
        <f>SUM(BK150:BK199)</f>
        <v>1213989</v>
      </c>
    </row>
    <row r="150" s="2" customFormat="1" ht="21.75" customHeight="1">
      <c r="A150" s="33"/>
      <c r="B150" s="34"/>
      <c r="C150" s="206" t="s">
        <v>170</v>
      </c>
      <c r="D150" s="206" t="s">
        <v>131</v>
      </c>
      <c r="E150" s="207" t="s">
        <v>205</v>
      </c>
      <c r="F150" s="208" t="s">
        <v>206</v>
      </c>
      <c r="G150" s="209" t="s">
        <v>189</v>
      </c>
      <c r="H150" s="210">
        <v>357</v>
      </c>
      <c r="I150" s="211">
        <v>538</v>
      </c>
      <c r="J150" s="211">
        <f>ROUND(I150*H150,0)</f>
        <v>192066</v>
      </c>
      <c r="K150" s="212"/>
      <c r="L150" s="39"/>
      <c r="M150" s="213" t="s">
        <v>18</v>
      </c>
      <c r="N150" s="214" t="s">
        <v>46</v>
      </c>
      <c r="O150" s="215">
        <v>0</v>
      </c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217" t="s">
        <v>135</v>
      </c>
      <c r="AT150" s="217" t="s">
        <v>131</v>
      </c>
      <c r="AU150" s="217" t="s">
        <v>83</v>
      </c>
      <c r="AY150" s="18" t="s">
        <v>129</v>
      </c>
      <c r="BE150" s="218">
        <f>IF(N150="základní",J150,0)</f>
        <v>192066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8" t="s">
        <v>8</v>
      </c>
      <c r="BK150" s="218">
        <f>ROUND(I150*H150,0)</f>
        <v>192066</v>
      </c>
      <c r="BL150" s="18" t="s">
        <v>135</v>
      </c>
      <c r="BM150" s="217" t="s">
        <v>207</v>
      </c>
    </row>
    <row r="151" s="2" customFormat="1">
      <c r="A151" s="33"/>
      <c r="B151" s="34"/>
      <c r="C151" s="35"/>
      <c r="D151" s="219" t="s">
        <v>136</v>
      </c>
      <c r="E151" s="35"/>
      <c r="F151" s="220" t="s">
        <v>206</v>
      </c>
      <c r="G151" s="35"/>
      <c r="H151" s="35"/>
      <c r="I151" s="35"/>
      <c r="J151" s="35"/>
      <c r="K151" s="35"/>
      <c r="L151" s="39"/>
      <c r="M151" s="221"/>
      <c r="N151" s="222"/>
      <c r="O151" s="78"/>
      <c r="P151" s="78"/>
      <c r="Q151" s="78"/>
      <c r="R151" s="78"/>
      <c r="S151" s="78"/>
      <c r="T151" s="79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T151" s="18" t="s">
        <v>136</v>
      </c>
      <c r="AU151" s="18" t="s">
        <v>83</v>
      </c>
    </row>
    <row r="152" s="13" customFormat="1">
      <c r="A152" s="13"/>
      <c r="B152" s="223"/>
      <c r="C152" s="224"/>
      <c r="D152" s="219" t="s">
        <v>137</v>
      </c>
      <c r="E152" s="225" t="s">
        <v>18</v>
      </c>
      <c r="F152" s="226" t="s">
        <v>191</v>
      </c>
      <c r="G152" s="224"/>
      <c r="H152" s="227">
        <v>357</v>
      </c>
      <c r="I152" s="224"/>
      <c r="J152" s="224"/>
      <c r="K152" s="224"/>
      <c r="L152" s="228"/>
      <c r="M152" s="229"/>
      <c r="N152" s="230"/>
      <c r="O152" s="230"/>
      <c r="P152" s="230"/>
      <c r="Q152" s="230"/>
      <c r="R152" s="230"/>
      <c r="S152" s="230"/>
      <c r="T152" s="23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2" t="s">
        <v>137</v>
      </c>
      <c r="AU152" s="232" t="s">
        <v>83</v>
      </c>
      <c r="AV152" s="13" t="s">
        <v>83</v>
      </c>
      <c r="AW152" s="13" t="s">
        <v>38</v>
      </c>
      <c r="AX152" s="13" t="s">
        <v>75</v>
      </c>
      <c r="AY152" s="232" t="s">
        <v>129</v>
      </c>
    </row>
    <row r="153" s="14" customFormat="1">
      <c r="A153" s="14"/>
      <c r="B153" s="233"/>
      <c r="C153" s="234"/>
      <c r="D153" s="219" t="s">
        <v>137</v>
      </c>
      <c r="E153" s="235" t="s">
        <v>18</v>
      </c>
      <c r="F153" s="236" t="s">
        <v>139</v>
      </c>
      <c r="G153" s="234"/>
      <c r="H153" s="237">
        <v>357</v>
      </c>
      <c r="I153" s="234"/>
      <c r="J153" s="234"/>
      <c r="K153" s="234"/>
      <c r="L153" s="238"/>
      <c r="M153" s="239"/>
      <c r="N153" s="240"/>
      <c r="O153" s="240"/>
      <c r="P153" s="240"/>
      <c r="Q153" s="240"/>
      <c r="R153" s="240"/>
      <c r="S153" s="240"/>
      <c r="T153" s="24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2" t="s">
        <v>137</v>
      </c>
      <c r="AU153" s="242" t="s">
        <v>83</v>
      </c>
      <c r="AV153" s="14" t="s">
        <v>135</v>
      </c>
      <c r="AW153" s="14" t="s">
        <v>38</v>
      </c>
      <c r="AX153" s="14" t="s">
        <v>8</v>
      </c>
      <c r="AY153" s="242" t="s">
        <v>129</v>
      </c>
    </row>
    <row r="154" s="2" customFormat="1" ht="16.5" customHeight="1">
      <c r="A154" s="33"/>
      <c r="B154" s="34"/>
      <c r="C154" s="252" t="s">
        <v>208</v>
      </c>
      <c r="D154" s="252" t="s">
        <v>173</v>
      </c>
      <c r="E154" s="253" t="s">
        <v>209</v>
      </c>
      <c r="F154" s="254" t="s">
        <v>210</v>
      </c>
      <c r="G154" s="255" t="s">
        <v>189</v>
      </c>
      <c r="H154" s="256">
        <v>364.13999999999999</v>
      </c>
      <c r="I154" s="257">
        <v>1600</v>
      </c>
      <c r="J154" s="257">
        <f>ROUND(I154*H154,0)</f>
        <v>582624</v>
      </c>
      <c r="K154" s="258"/>
      <c r="L154" s="259"/>
      <c r="M154" s="260" t="s">
        <v>18</v>
      </c>
      <c r="N154" s="261" t="s">
        <v>46</v>
      </c>
      <c r="O154" s="215">
        <v>0</v>
      </c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217" t="s">
        <v>154</v>
      </c>
      <c r="AT154" s="217" t="s">
        <v>173</v>
      </c>
      <c r="AU154" s="217" t="s">
        <v>83</v>
      </c>
      <c r="AY154" s="18" t="s">
        <v>129</v>
      </c>
      <c r="BE154" s="218">
        <f>IF(N154="základní",J154,0)</f>
        <v>582624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8" t="s">
        <v>8</v>
      </c>
      <c r="BK154" s="218">
        <f>ROUND(I154*H154,0)</f>
        <v>582624</v>
      </c>
      <c r="BL154" s="18" t="s">
        <v>135</v>
      </c>
      <c r="BM154" s="217" t="s">
        <v>211</v>
      </c>
    </row>
    <row r="155" s="2" customFormat="1">
      <c r="A155" s="33"/>
      <c r="B155" s="34"/>
      <c r="C155" s="35"/>
      <c r="D155" s="219" t="s">
        <v>136</v>
      </c>
      <c r="E155" s="35"/>
      <c r="F155" s="220" t="s">
        <v>210</v>
      </c>
      <c r="G155" s="35"/>
      <c r="H155" s="35"/>
      <c r="I155" s="35"/>
      <c r="J155" s="35"/>
      <c r="K155" s="35"/>
      <c r="L155" s="39"/>
      <c r="M155" s="221"/>
      <c r="N155" s="222"/>
      <c r="O155" s="78"/>
      <c r="P155" s="78"/>
      <c r="Q155" s="78"/>
      <c r="R155" s="78"/>
      <c r="S155" s="78"/>
      <c r="T155" s="79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136</v>
      </c>
      <c r="AU155" s="18" t="s">
        <v>83</v>
      </c>
    </row>
    <row r="156" s="13" customFormat="1">
      <c r="A156" s="13"/>
      <c r="B156" s="223"/>
      <c r="C156" s="224"/>
      <c r="D156" s="219" t="s">
        <v>137</v>
      </c>
      <c r="E156" s="225" t="s">
        <v>18</v>
      </c>
      <c r="F156" s="226" t="s">
        <v>212</v>
      </c>
      <c r="G156" s="224"/>
      <c r="H156" s="227">
        <v>364.13999999999999</v>
      </c>
      <c r="I156" s="224"/>
      <c r="J156" s="224"/>
      <c r="K156" s="224"/>
      <c r="L156" s="228"/>
      <c r="M156" s="229"/>
      <c r="N156" s="230"/>
      <c r="O156" s="230"/>
      <c r="P156" s="230"/>
      <c r="Q156" s="230"/>
      <c r="R156" s="230"/>
      <c r="S156" s="230"/>
      <c r="T156" s="23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2" t="s">
        <v>137</v>
      </c>
      <c r="AU156" s="232" t="s">
        <v>83</v>
      </c>
      <c r="AV156" s="13" t="s">
        <v>83</v>
      </c>
      <c r="AW156" s="13" t="s">
        <v>38</v>
      </c>
      <c r="AX156" s="13" t="s">
        <v>75</v>
      </c>
      <c r="AY156" s="232" t="s">
        <v>129</v>
      </c>
    </row>
    <row r="157" s="14" customFormat="1">
      <c r="A157" s="14"/>
      <c r="B157" s="233"/>
      <c r="C157" s="234"/>
      <c r="D157" s="219" t="s">
        <v>137</v>
      </c>
      <c r="E157" s="235" t="s">
        <v>18</v>
      </c>
      <c r="F157" s="236" t="s">
        <v>139</v>
      </c>
      <c r="G157" s="234"/>
      <c r="H157" s="237">
        <v>364.13999999999999</v>
      </c>
      <c r="I157" s="234"/>
      <c r="J157" s="234"/>
      <c r="K157" s="234"/>
      <c r="L157" s="238"/>
      <c r="M157" s="239"/>
      <c r="N157" s="240"/>
      <c r="O157" s="240"/>
      <c r="P157" s="240"/>
      <c r="Q157" s="240"/>
      <c r="R157" s="240"/>
      <c r="S157" s="240"/>
      <c r="T157" s="24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2" t="s">
        <v>137</v>
      </c>
      <c r="AU157" s="242" t="s">
        <v>83</v>
      </c>
      <c r="AV157" s="14" t="s">
        <v>135</v>
      </c>
      <c r="AW157" s="14" t="s">
        <v>38</v>
      </c>
      <c r="AX157" s="14" t="s">
        <v>8</v>
      </c>
      <c r="AY157" s="242" t="s">
        <v>129</v>
      </c>
    </row>
    <row r="158" s="2" customFormat="1" ht="16.5" customHeight="1">
      <c r="A158" s="33"/>
      <c r="B158" s="34"/>
      <c r="C158" s="206" t="s">
        <v>177</v>
      </c>
      <c r="D158" s="206" t="s">
        <v>131</v>
      </c>
      <c r="E158" s="207" t="s">
        <v>213</v>
      </c>
      <c r="F158" s="208" t="s">
        <v>214</v>
      </c>
      <c r="G158" s="209" t="s">
        <v>215</v>
      </c>
      <c r="H158" s="210">
        <v>2</v>
      </c>
      <c r="I158" s="211">
        <v>272.31999999999999</v>
      </c>
      <c r="J158" s="211">
        <f>ROUND(I158*H158,0)</f>
        <v>545</v>
      </c>
      <c r="K158" s="212"/>
      <c r="L158" s="39"/>
      <c r="M158" s="213" t="s">
        <v>18</v>
      </c>
      <c r="N158" s="214" t="s">
        <v>46</v>
      </c>
      <c r="O158" s="215">
        <v>0</v>
      </c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217" t="s">
        <v>135</v>
      </c>
      <c r="AT158" s="217" t="s">
        <v>131</v>
      </c>
      <c r="AU158" s="217" t="s">
        <v>83</v>
      </c>
      <c r="AY158" s="18" t="s">
        <v>129</v>
      </c>
      <c r="BE158" s="218">
        <f>IF(N158="základní",J158,0)</f>
        <v>545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8" t="s">
        <v>8</v>
      </c>
      <c r="BK158" s="218">
        <f>ROUND(I158*H158,0)</f>
        <v>545</v>
      </c>
      <c r="BL158" s="18" t="s">
        <v>135</v>
      </c>
      <c r="BM158" s="217" t="s">
        <v>216</v>
      </c>
    </row>
    <row r="159" s="2" customFormat="1">
      <c r="A159" s="33"/>
      <c r="B159" s="34"/>
      <c r="C159" s="35"/>
      <c r="D159" s="219" t="s">
        <v>136</v>
      </c>
      <c r="E159" s="35"/>
      <c r="F159" s="220" t="s">
        <v>214</v>
      </c>
      <c r="G159" s="35"/>
      <c r="H159" s="35"/>
      <c r="I159" s="35"/>
      <c r="J159" s="35"/>
      <c r="K159" s="35"/>
      <c r="L159" s="39"/>
      <c r="M159" s="221"/>
      <c r="N159" s="222"/>
      <c r="O159" s="78"/>
      <c r="P159" s="78"/>
      <c r="Q159" s="78"/>
      <c r="R159" s="78"/>
      <c r="S159" s="78"/>
      <c r="T159" s="79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8" t="s">
        <v>136</v>
      </c>
      <c r="AU159" s="18" t="s">
        <v>83</v>
      </c>
    </row>
    <row r="160" s="2" customFormat="1" ht="21.75" customHeight="1">
      <c r="A160" s="33"/>
      <c r="B160" s="34"/>
      <c r="C160" s="252" t="s">
        <v>217</v>
      </c>
      <c r="D160" s="252" t="s">
        <v>173</v>
      </c>
      <c r="E160" s="253" t="s">
        <v>218</v>
      </c>
      <c r="F160" s="254" t="s">
        <v>219</v>
      </c>
      <c r="G160" s="255" t="s">
        <v>215</v>
      </c>
      <c r="H160" s="256">
        <v>2</v>
      </c>
      <c r="I160" s="257">
        <v>559</v>
      </c>
      <c r="J160" s="257">
        <f>ROUND(I160*H160,0)</f>
        <v>1118</v>
      </c>
      <c r="K160" s="258"/>
      <c r="L160" s="259"/>
      <c r="M160" s="260" t="s">
        <v>18</v>
      </c>
      <c r="N160" s="261" t="s">
        <v>46</v>
      </c>
      <c r="O160" s="215">
        <v>0</v>
      </c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217" t="s">
        <v>154</v>
      </c>
      <c r="AT160" s="217" t="s">
        <v>173</v>
      </c>
      <c r="AU160" s="217" t="s">
        <v>83</v>
      </c>
      <c r="AY160" s="18" t="s">
        <v>129</v>
      </c>
      <c r="BE160" s="218">
        <f>IF(N160="základní",J160,0)</f>
        <v>1118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8" t="s">
        <v>8</v>
      </c>
      <c r="BK160" s="218">
        <f>ROUND(I160*H160,0)</f>
        <v>1118</v>
      </c>
      <c r="BL160" s="18" t="s">
        <v>135</v>
      </c>
      <c r="BM160" s="217" t="s">
        <v>220</v>
      </c>
    </row>
    <row r="161" s="2" customFormat="1">
      <c r="A161" s="33"/>
      <c r="B161" s="34"/>
      <c r="C161" s="35"/>
      <c r="D161" s="219" t="s">
        <v>136</v>
      </c>
      <c r="E161" s="35"/>
      <c r="F161" s="220" t="s">
        <v>219</v>
      </c>
      <c r="G161" s="35"/>
      <c r="H161" s="35"/>
      <c r="I161" s="35"/>
      <c r="J161" s="35"/>
      <c r="K161" s="35"/>
      <c r="L161" s="39"/>
      <c r="M161" s="221"/>
      <c r="N161" s="222"/>
      <c r="O161" s="78"/>
      <c r="P161" s="78"/>
      <c r="Q161" s="78"/>
      <c r="R161" s="78"/>
      <c r="S161" s="78"/>
      <c r="T161" s="79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T161" s="18" t="s">
        <v>136</v>
      </c>
      <c r="AU161" s="18" t="s">
        <v>83</v>
      </c>
    </row>
    <row r="162" s="2" customFormat="1" ht="16.5" customHeight="1">
      <c r="A162" s="33"/>
      <c r="B162" s="34"/>
      <c r="C162" s="206" t="s">
        <v>180</v>
      </c>
      <c r="D162" s="206" t="s">
        <v>131</v>
      </c>
      <c r="E162" s="207" t="s">
        <v>221</v>
      </c>
      <c r="F162" s="208" t="s">
        <v>222</v>
      </c>
      <c r="G162" s="209" t="s">
        <v>215</v>
      </c>
      <c r="H162" s="210">
        <v>2</v>
      </c>
      <c r="I162" s="211">
        <v>717.20000000000005</v>
      </c>
      <c r="J162" s="211">
        <f>ROUND(I162*H162,0)</f>
        <v>1434</v>
      </c>
      <c r="K162" s="212"/>
      <c r="L162" s="39"/>
      <c r="M162" s="213" t="s">
        <v>18</v>
      </c>
      <c r="N162" s="214" t="s">
        <v>46</v>
      </c>
      <c r="O162" s="215">
        <v>0</v>
      </c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217" t="s">
        <v>135</v>
      </c>
      <c r="AT162" s="217" t="s">
        <v>131</v>
      </c>
      <c r="AU162" s="217" t="s">
        <v>83</v>
      </c>
      <c r="AY162" s="18" t="s">
        <v>129</v>
      </c>
      <c r="BE162" s="218">
        <f>IF(N162="základní",J162,0)</f>
        <v>1434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8" t="s">
        <v>8</v>
      </c>
      <c r="BK162" s="218">
        <f>ROUND(I162*H162,0)</f>
        <v>1434</v>
      </c>
      <c r="BL162" s="18" t="s">
        <v>135</v>
      </c>
      <c r="BM162" s="217" t="s">
        <v>223</v>
      </c>
    </row>
    <row r="163" s="2" customFormat="1">
      <c r="A163" s="33"/>
      <c r="B163" s="34"/>
      <c r="C163" s="35"/>
      <c r="D163" s="219" t="s">
        <v>136</v>
      </c>
      <c r="E163" s="35"/>
      <c r="F163" s="220" t="s">
        <v>222</v>
      </c>
      <c r="G163" s="35"/>
      <c r="H163" s="35"/>
      <c r="I163" s="35"/>
      <c r="J163" s="35"/>
      <c r="K163" s="35"/>
      <c r="L163" s="39"/>
      <c r="M163" s="221"/>
      <c r="N163" s="222"/>
      <c r="O163" s="78"/>
      <c r="P163" s="78"/>
      <c r="Q163" s="78"/>
      <c r="R163" s="78"/>
      <c r="S163" s="78"/>
      <c r="T163" s="79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8" t="s">
        <v>136</v>
      </c>
      <c r="AU163" s="18" t="s">
        <v>83</v>
      </c>
    </row>
    <row r="164" s="2" customFormat="1" ht="24.15" customHeight="1">
      <c r="A164" s="33"/>
      <c r="B164" s="34"/>
      <c r="C164" s="252" t="s">
        <v>7</v>
      </c>
      <c r="D164" s="252" t="s">
        <v>173</v>
      </c>
      <c r="E164" s="253" t="s">
        <v>224</v>
      </c>
      <c r="F164" s="254" t="s">
        <v>225</v>
      </c>
      <c r="G164" s="255" t="s">
        <v>215</v>
      </c>
      <c r="H164" s="256">
        <v>2</v>
      </c>
      <c r="I164" s="257">
        <v>2560</v>
      </c>
      <c r="J164" s="257">
        <f>ROUND(I164*H164,0)</f>
        <v>5120</v>
      </c>
      <c r="K164" s="258"/>
      <c r="L164" s="259"/>
      <c r="M164" s="260" t="s">
        <v>18</v>
      </c>
      <c r="N164" s="261" t="s">
        <v>46</v>
      </c>
      <c r="O164" s="215">
        <v>0</v>
      </c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217" t="s">
        <v>154</v>
      </c>
      <c r="AT164" s="217" t="s">
        <v>173</v>
      </c>
      <c r="AU164" s="217" t="s">
        <v>83</v>
      </c>
      <c r="AY164" s="18" t="s">
        <v>129</v>
      </c>
      <c r="BE164" s="218">
        <f>IF(N164="základní",J164,0)</f>
        <v>5120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</v>
      </c>
      <c r="BK164" s="218">
        <f>ROUND(I164*H164,0)</f>
        <v>5120</v>
      </c>
      <c r="BL164" s="18" t="s">
        <v>135</v>
      </c>
      <c r="BM164" s="217" t="s">
        <v>226</v>
      </c>
    </row>
    <row r="165" s="2" customFormat="1">
      <c r="A165" s="33"/>
      <c r="B165" s="34"/>
      <c r="C165" s="35"/>
      <c r="D165" s="219" t="s">
        <v>136</v>
      </c>
      <c r="E165" s="35"/>
      <c r="F165" s="220" t="s">
        <v>225</v>
      </c>
      <c r="G165" s="35"/>
      <c r="H165" s="35"/>
      <c r="I165" s="35"/>
      <c r="J165" s="35"/>
      <c r="K165" s="35"/>
      <c r="L165" s="39"/>
      <c r="M165" s="221"/>
      <c r="N165" s="222"/>
      <c r="O165" s="78"/>
      <c r="P165" s="78"/>
      <c r="Q165" s="78"/>
      <c r="R165" s="78"/>
      <c r="S165" s="78"/>
      <c r="T165" s="79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8" t="s">
        <v>136</v>
      </c>
      <c r="AU165" s="18" t="s">
        <v>83</v>
      </c>
    </row>
    <row r="166" s="2" customFormat="1" ht="16.5" customHeight="1">
      <c r="A166" s="33"/>
      <c r="B166" s="34"/>
      <c r="C166" s="206" t="s">
        <v>185</v>
      </c>
      <c r="D166" s="206" t="s">
        <v>131</v>
      </c>
      <c r="E166" s="207" t="s">
        <v>227</v>
      </c>
      <c r="F166" s="208" t="s">
        <v>228</v>
      </c>
      <c r="G166" s="209" t="s">
        <v>189</v>
      </c>
      <c r="H166" s="210">
        <v>357</v>
      </c>
      <c r="I166" s="211">
        <v>33.990000000000002</v>
      </c>
      <c r="J166" s="211">
        <f>ROUND(I166*H166,0)</f>
        <v>12134</v>
      </c>
      <c r="K166" s="212"/>
      <c r="L166" s="39"/>
      <c r="M166" s="213" t="s">
        <v>18</v>
      </c>
      <c r="N166" s="214" t="s">
        <v>46</v>
      </c>
      <c r="O166" s="215">
        <v>0</v>
      </c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217" t="s">
        <v>135</v>
      </c>
      <c r="AT166" s="217" t="s">
        <v>131</v>
      </c>
      <c r="AU166" s="217" t="s">
        <v>83</v>
      </c>
      <c r="AY166" s="18" t="s">
        <v>129</v>
      </c>
      <c r="BE166" s="218">
        <f>IF(N166="základní",J166,0)</f>
        <v>12134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</v>
      </c>
      <c r="BK166" s="218">
        <f>ROUND(I166*H166,0)</f>
        <v>12134</v>
      </c>
      <c r="BL166" s="18" t="s">
        <v>135</v>
      </c>
      <c r="BM166" s="217" t="s">
        <v>229</v>
      </c>
    </row>
    <row r="167" s="2" customFormat="1">
      <c r="A167" s="33"/>
      <c r="B167" s="34"/>
      <c r="C167" s="35"/>
      <c r="D167" s="219" t="s">
        <v>136</v>
      </c>
      <c r="E167" s="35"/>
      <c r="F167" s="220" t="s">
        <v>228</v>
      </c>
      <c r="G167" s="35"/>
      <c r="H167" s="35"/>
      <c r="I167" s="35"/>
      <c r="J167" s="35"/>
      <c r="K167" s="35"/>
      <c r="L167" s="39"/>
      <c r="M167" s="221"/>
      <c r="N167" s="222"/>
      <c r="O167" s="78"/>
      <c r="P167" s="78"/>
      <c r="Q167" s="78"/>
      <c r="R167" s="78"/>
      <c r="S167" s="78"/>
      <c r="T167" s="79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8" t="s">
        <v>136</v>
      </c>
      <c r="AU167" s="18" t="s">
        <v>83</v>
      </c>
    </row>
    <row r="168" s="13" customFormat="1">
      <c r="A168" s="13"/>
      <c r="B168" s="223"/>
      <c r="C168" s="224"/>
      <c r="D168" s="219" t="s">
        <v>137</v>
      </c>
      <c r="E168" s="225" t="s">
        <v>18</v>
      </c>
      <c r="F168" s="226" t="s">
        <v>191</v>
      </c>
      <c r="G168" s="224"/>
      <c r="H168" s="227">
        <v>357</v>
      </c>
      <c r="I168" s="224"/>
      <c r="J168" s="224"/>
      <c r="K168" s="224"/>
      <c r="L168" s="228"/>
      <c r="M168" s="229"/>
      <c r="N168" s="230"/>
      <c r="O168" s="230"/>
      <c r="P168" s="230"/>
      <c r="Q168" s="230"/>
      <c r="R168" s="230"/>
      <c r="S168" s="230"/>
      <c r="T168" s="23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2" t="s">
        <v>137</v>
      </c>
      <c r="AU168" s="232" t="s">
        <v>83</v>
      </c>
      <c r="AV168" s="13" t="s">
        <v>83</v>
      </c>
      <c r="AW168" s="13" t="s">
        <v>38</v>
      </c>
      <c r="AX168" s="13" t="s">
        <v>75</v>
      </c>
      <c r="AY168" s="232" t="s">
        <v>129</v>
      </c>
    </row>
    <row r="169" s="14" customFormat="1">
      <c r="A169" s="14"/>
      <c r="B169" s="233"/>
      <c r="C169" s="234"/>
      <c r="D169" s="219" t="s">
        <v>137</v>
      </c>
      <c r="E169" s="235" t="s">
        <v>18</v>
      </c>
      <c r="F169" s="236" t="s">
        <v>139</v>
      </c>
      <c r="G169" s="234"/>
      <c r="H169" s="237">
        <v>357</v>
      </c>
      <c r="I169" s="234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2" t="s">
        <v>137</v>
      </c>
      <c r="AU169" s="242" t="s">
        <v>83</v>
      </c>
      <c r="AV169" s="14" t="s">
        <v>135</v>
      </c>
      <c r="AW169" s="14" t="s">
        <v>38</v>
      </c>
      <c r="AX169" s="14" t="s">
        <v>8</v>
      </c>
      <c r="AY169" s="242" t="s">
        <v>129</v>
      </c>
    </row>
    <row r="170" s="2" customFormat="1" ht="21.75" customHeight="1">
      <c r="A170" s="33"/>
      <c r="B170" s="34"/>
      <c r="C170" s="206" t="s">
        <v>230</v>
      </c>
      <c r="D170" s="206" t="s">
        <v>131</v>
      </c>
      <c r="E170" s="207" t="s">
        <v>231</v>
      </c>
      <c r="F170" s="208" t="s">
        <v>232</v>
      </c>
      <c r="G170" s="209" t="s">
        <v>215</v>
      </c>
      <c r="H170" s="210">
        <v>13</v>
      </c>
      <c r="I170" s="211">
        <v>6485</v>
      </c>
      <c r="J170" s="211">
        <f>ROUND(I170*H170,0)</f>
        <v>84305</v>
      </c>
      <c r="K170" s="212"/>
      <c r="L170" s="39"/>
      <c r="M170" s="213" t="s">
        <v>18</v>
      </c>
      <c r="N170" s="214" t="s">
        <v>46</v>
      </c>
      <c r="O170" s="215">
        <v>0</v>
      </c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17" t="s">
        <v>135</v>
      </c>
      <c r="AT170" s="217" t="s">
        <v>131</v>
      </c>
      <c r="AU170" s="217" t="s">
        <v>83</v>
      </c>
      <c r="AY170" s="18" t="s">
        <v>129</v>
      </c>
      <c r="BE170" s="218">
        <f>IF(N170="základní",J170,0)</f>
        <v>84305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</v>
      </c>
      <c r="BK170" s="218">
        <f>ROUND(I170*H170,0)</f>
        <v>84305</v>
      </c>
      <c r="BL170" s="18" t="s">
        <v>135</v>
      </c>
      <c r="BM170" s="217" t="s">
        <v>233</v>
      </c>
    </row>
    <row r="171" s="2" customFormat="1">
      <c r="A171" s="33"/>
      <c r="B171" s="34"/>
      <c r="C171" s="35"/>
      <c r="D171" s="219" t="s">
        <v>136</v>
      </c>
      <c r="E171" s="35"/>
      <c r="F171" s="220" t="s">
        <v>232</v>
      </c>
      <c r="G171" s="35"/>
      <c r="H171" s="35"/>
      <c r="I171" s="35"/>
      <c r="J171" s="35"/>
      <c r="K171" s="35"/>
      <c r="L171" s="39"/>
      <c r="M171" s="221"/>
      <c r="N171" s="222"/>
      <c r="O171" s="78"/>
      <c r="P171" s="78"/>
      <c r="Q171" s="78"/>
      <c r="R171" s="78"/>
      <c r="S171" s="78"/>
      <c r="T171" s="79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8" t="s">
        <v>136</v>
      </c>
      <c r="AU171" s="18" t="s">
        <v>83</v>
      </c>
    </row>
    <row r="172" s="2" customFormat="1" ht="16.5" customHeight="1">
      <c r="A172" s="33"/>
      <c r="B172" s="34"/>
      <c r="C172" s="252" t="s">
        <v>190</v>
      </c>
      <c r="D172" s="252" t="s">
        <v>173</v>
      </c>
      <c r="E172" s="253" t="s">
        <v>234</v>
      </c>
      <c r="F172" s="254" t="s">
        <v>235</v>
      </c>
      <c r="G172" s="255" t="s">
        <v>215</v>
      </c>
      <c r="H172" s="256">
        <v>13</v>
      </c>
      <c r="I172" s="257">
        <v>6000</v>
      </c>
      <c r="J172" s="257">
        <f>ROUND(I172*H172,0)</f>
        <v>78000</v>
      </c>
      <c r="K172" s="258"/>
      <c r="L172" s="259"/>
      <c r="M172" s="260" t="s">
        <v>18</v>
      </c>
      <c r="N172" s="261" t="s">
        <v>46</v>
      </c>
      <c r="O172" s="215">
        <v>0</v>
      </c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217" t="s">
        <v>154</v>
      </c>
      <c r="AT172" s="217" t="s">
        <v>173</v>
      </c>
      <c r="AU172" s="217" t="s">
        <v>83</v>
      </c>
      <c r="AY172" s="18" t="s">
        <v>129</v>
      </c>
      <c r="BE172" s="218">
        <f>IF(N172="základní",J172,0)</f>
        <v>78000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8" t="s">
        <v>8</v>
      </c>
      <c r="BK172" s="218">
        <f>ROUND(I172*H172,0)</f>
        <v>78000</v>
      </c>
      <c r="BL172" s="18" t="s">
        <v>135</v>
      </c>
      <c r="BM172" s="217" t="s">
        <v>236</v>
      </c>
    </row>
    <row r="173" s="2" customFormat="1">
      <c r="A173" s="33"/>
      <c r="B173" s="34"/>
      <c r="C173" s="35"/>
      <c r="D173" s="219" t="s">
        <v>136</v>
      </c>
      <c r="E173" s="35"/>
      <c r="F173" s="220" t="s">
        <v>235</v>
      </c>
      <c r="G173" s="35"/>
      <c r="H173" s="35"/>
      <c r="I173" s="35"/>
      <c r="J173" s="35"/>
      <c r="K173" s="35"/>
      <c r="L173" s="39"/>
      <c r="M173" s="221"/>
      <c r="N173" s="222"/>
      <c r="O173" s="78"/>
      <c r="P173" s="78"/>
      <c r="Q173" s="78"/>
      <c r="R173" s="78"/>
      <c r="S173" s="78"/>
      <c r="T173" s="79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8" t="s">
        <v>136</v>
      </c>
      <c r="AU173" s="18" t="s">
        <v>83</v>
      </c>
    </row>
    <row r="174" s="2" customFormat="1" ht="16.5" customHeight="1">
      <c r="A174" s="33"/>
      <c r="B174" s="34"/>
      <c r="C174" s="252" t="s">
        <v>237</v>
      </c>
      <c r="D174" s="252" t="s">
        <v>173</v>
      </c>
      <c r="E174" s="253" t="s">
        <v>238</v>
      </c>
      <c r="F174" s="254" t="s">
        <v>239</v>
      </c>
      <c r="G174" s="255" t="s">
        <v>215</v>
      </c>
      <c r="H174" s="256">
        <v>13</v>
      </c>
      <c r="I174" s="257">
        <v>1030</v>
      </c>
      <c r="J174" s="257">
        <f>ROUND(I174*H174,0)</f>
        <v>13390</v>
      </c>
      <c r="K174" s="258"/>
      <c r="L174" s="259"/>
      <c r="M174" s="260" t="s">
        <v>18</v>
      </c>
      <c r="N174" s="261" t="s">
        <v>46</v>
      </c>
      <c r="O174" s="215">
        <v>0</v>
      </c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217" t="s">
        <v>154</v>
      </c>
      <c r="AT174" s="217" t="s">
        <v>173</v>
      </c>
      <c r="AU174" s="217" t="s">
        <v>83</v>
      </c>
      <c r="AY174" s="18" t="s">
        <v>129</v>
      </c>
      <c r="BE174" s="218">
        <f>IF(N174="základní",J174,0)</f>
        <v>13390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8" t="s">
        <v>8</v>
      </c>
      <c r="BK174" s="218">
        <f>ROUND(I174*H174,0)</f>
        <v>13390</v>
      </c>
      <c r="BL174" s="18" t="s">
        <v>135</v>
      </c>
      <c r="BM174" s="217" t="s">
        <v>240</v>
      </c>
    </row>
    <row r="175" s="2" customFormat="1">
      <c r="A175" s="33"/>
      <c r="B175" s="34"/>
      <c r="C175" s="35"/>
      <c r="D175" s="219" t="s">
        <v>136</v>
      </c>
      <c r="E175" s="35"/>
      <c r="F175" s="220" t="s">
        <v>239</v>
      </c>
      <c r="G175" s="35"/>
      <c r="H175" s="35"/>
      <c r="I175" s="35"/>
      <c r="J175" s="35"/>
      <c r="K175" s="35"/>
      <c r="L175" s="39"/>
      <c r="M175" s="221"/>
      <c r="N175" s="222"/>
      <c r="O175" s="78"/>
      <c r="P175" s="78"/>
      <c r="Q175" s="78"/>
      <c r="R175" s="78"/>
      <c r="S175" s="78"/>
      <c r="T175" s="79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8" t="s">
        <v>136</v>
      </c>
      <c r="AU175" s="18" t="s">
        <v>83</v>
      </c>
    </row>
    <row r="176" s="2" customFormat="1" ht="16.5" customHeight="1">
      <c r="A176" s="33"/>
      <c r="B176" s="34"/>
      <c r="C176" s="252" t="s">
        <v>195</v>
      </c>
      <c r="D176" s="252" t="s">
        <v>173</v>
      </c>
      <c r="E176" s="253" t="s">
        <v>241</v>
      </c>
      <c r="F176" s="254" t="s">
        <v>242</v>
      </c>
      <c r="G176" s="255" t="s">
        <v>215</v>
      </c>
      <c r="H176" s="256">
        <v>13</v>
      </c>
      <c r="I176" s="257">
        <v>2790</v>
      </c>
      <c r="J176" s="257">
        <f>ROUND(I176*H176,0)</f>
        <v>36270</v>
      </c>
      <c r="K176" s="258"/>
      <c r="L176" s="259"/>
      <c r="M176" s="260" t="s">
        <v>18</v>
      </c>
      <c r="N176" s="261" t="s">
        <v>46</v>
      </c>
      <c r="O176" s="215">
        <v>0</v>
      </c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217" t="s">
        <v>154</v>
      </c>
      <c r="AT176" s="217" t="s">
        <v>173</v>
      </c>
      <c r="AU176" s="217" t="s">
        <v>83</v>
      </c>
      <c r="AY176" s="18" t="s">
        <v>129</v>
      </c>
      <c r="BE176" s="218">
        <f>IF(N176="základní",J176,0)</f>
        <v>36270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8" t="s">
        <v>8</v>
      </c>
      <c r="BK176" s="218">
        <f>ROUND(I176*H176,0)</f>
        <v>36270</v>
      </c>
      <c r="BL176" s="18" t="s">
        <v>135</v>
      </c>
      <c r="BM176" s="217" t="s">
        <v>243</v>
      </c>
    </row>
    <row r="177" s="2" customFormat="1">
      <c r="A177" s="33"/>
      <c r="B177" s="34"/>
      <c r="C177" s="35"/>
      <c r="D177" s="219" t="s">
        <v>136</v>
      </c>
      <c r="E177" s="35"/>
      <c r="F177" s="220" t="s">
        <v>242</v>
      </c>
      <c r="G177" s="35"/>
      <c r="H177" s="35"/>
      <c r="I177" s="35"/>
      <c r="J177" s="35"/>
      <c r="K177" s="35"/>
      <c r="L177" s="39"/>
      <c r="M177" s="221"/>
      <c r="N177" s="222"/>
      <c r="O177" s="78"/>
      <c r="P177" s="78"/>
      <c r="Q177" s="78"/>
      <c r="R177" s="78"/>
      <c r="S177" s="78"/>
      <c r="T177" s="79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8" t="s">
        <v>136</v>
      </c>
      <c r="AU177" s="18" t="s">
        <v>83</v>
      </c>
    </row>
    <row r="178" s="2" customFormat="1" ht="16.5" customHeight="1">
      <c r="A178" s="33"/>
      <c r="B178" s="34"/>
      <c r="C178" s="252" t="s">
        <v>244</v>
      </c>
      <c r="D178" s="252" t="s">
        <v>173</v>
      </c>
      <c r="E178" s="253" t="s">
        <v>245</v>
      </c>
      <c r="F178" s="254" t="s">
        <v>246</v>
      </c>
      <c r="G178" s="255" t="s">
        <v>215</v>
      </c>
      <c r="H178" s="256">
        <v>13</v>
      </c>
      <c r="I178" s="257">
        <v>2710</v>
      </c>
      <c r="J178" s="257">
        <f>ROUND(I178*H178,0)</f>
        <v>35230</v>
      </c>
      <c r="K178" s="258"/>
      <c r="L178" s="259"/>
      <c r="M178" s="260" t="s">
        <v>18</v>
      </c>
      <c r="N178" s="261" t="s">
        <v>46</v>
      </c>
      <c r="O178" s="215">
        <v>0</v>
      </c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217" t="s">
        <v>154</v>
      </c>
      <c r="AT178" s="217" t="s">
        <v>173</v>
      </c>
      <c r="AU178" s="217" t="s">
        <v>83</v>
      </c>
      <c r="AY178" s="18" t="s">
        <v>129</v>
      </c>
      <c r="BE178" s="218">
        <f>IF(N178="základní",J178,0)</f>
        <v>35230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8" t="s">
        <v>8</v>
      </c>
      <c r="BK178" s="218">
        <f>ROUND(I178*H178,0)</f>
        <v>35230</v>
      </c>
      <c r="BL178" s="18" t="s">
        <v>135</v>
      </c>
      <c r="BM178" s="217" t="s">
        <v>247</v>
      </c>
    </row>
    <row r="179" s="2" customFormat="1">
      <c r="A179" s="33"/>
      <c r="B179" s="34"/>
      <c r="C179" s="35"/>
      <c r="D179" s="219" t="s">
        <v>136</v>
      </c>
      <c r="E179" s="35"/>
      <c r="F179" s="220" t="s">
        <v>246</v>
      </c>
      <c r="G179" s="35"/>
      <c r="H179" s="35"/>
      <c r="I179" s="35"/>
      <c r="J179" s="35"/>
      <c r="K179" s="35"/>
      <c r="L179" s="39"/>
      <c r="M179" s="221"/>
      <c r="N179" s="222"/>
      <c r="O179" s="78"/>
      <c r="P179" s="78"/>
      <c r="Q179" s="78"/>
      <c r="R179" s="78"/>
      <c r="S179" s="78"/>
      <c r="T179" s="79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8" t="s">
        <v>136</v>
      </c>
      <c r="AU179" s="18" t="s">
        <v>83</v>
      </c>
    </row>
    <row r="180" s="2" customFormat="1" ht="16.5" customHeight="1">
      <c r="A180" s="33"/>
      <c r="B180" s="34"/>
      <c r="C180" s="252" t="s">
        <v>199</v>
      </c>
      <c r="D180" s="252" t="s">
        <v>173</v>
      </c>
      <c r="E180" s="253" t="s">
        <v>248</v>
      </c>
      <c r="F180" s="254" t="s">
        <v>249</v>
      </c>
      <c r="G180" s="255" t="s">
        <v>215</v>
      </c>
      <c r="H180" s="256">
        <v>13</v>
      </c>
      <c r="I180" s="257">
        <v>202</v>
      </c>
      <c r="J180" s="257">
        <f>ROUND(I180*H180,0)</f>
        <v>2626</v>
      </c>
      <c r="K180" s="258"/>
      <c r="L180" s="259"/>
      <c r="M180" s="260" t="s">
        <v>18</v>
      </c>
      <c r="N180" s="261" t="s">
        <v>46</v>
      </c>
      <c r="O180" s="215">
        <v>0</v>
      </c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217" t="s">
        <v>154</v>
      </c>
      <c r="AT180" s="217" t="s">
        <v>173</v>
      </c>
      <c r="AU180" s="217" t="s">
        <v>83</v>
      </c>
      <c r="AY180" s="18" t="s">
        <v>129</v>
      </c>
      <c r="BE180" s="218">
        <f>IF(N180="základní",J180,0)</f>
        <v>2626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</v>
      </c>
      <c r="BK180" s="218">
        <f>ROUND(I180*H180,0)</f>
        <v>2626</v>
      </c>
      <c r="BL180" s="18" t="s">
        <v>135</v>
      </c>
      <c r="BM180" s="217" t="s">
        <v>250</v>
      </c>
    </row>
    <row r="181" s="2" customFormat="1">
      <c r="A181" s="33"/>
      <c r="B181" s="34"/>
      <c r="C181" s="35"/>
      <c r="D181" s="219" t="s">
        <v>136</v>
      </c>
      <c r="E181" s="35"/>
      <c r="F181" s="220" t="s">
        <v>249</v>
      </c>
      <c r="G181" s="35"/>
      <c r="H181" s="35"/>
      <c r="I181" s="35"/>
      <c r="J181" s="35"/>
      <c r="K181" s="35"/>
      <c r="L181" s="39"/>
      <c r="M181" s="221"/>
      <c r="N181" s="222"/>
      <c r="O181" s="78"/>
      <c r="P181" s="78"/>
      <c r="Q181" s="78"/>
      <c r="R181" s="78"/>
      <c r="S181" s="78"/>
      <c r="T181" s="79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8" t="s">
        <v>136</v>
      </c>
      <c r="AU181" s="18" t="s">
        <v>83</v>
      </c>
    </row>
    <row r="182" s="2" customFormat="1" ht="16.5" customHeight="1">
      <c r="A182" s="33"/>
      <c r="B182" s="34"/>
      <c r="C182" s="252" t="s">
        <v>251</v>
      </c>
      <c r="D182" s="252" t="s">
        <v>173</v>
      </c>
      <c r="E182" s="253" t="s">
        <v>252</v>
      </c>
      <c r="F182" s="254" t="s">
        <v>253</v>
      </c>
      <c r="G182" s="255" t="s">
        <v>215</v>
      </c>
      <c r="H182" s="256">
        <v>13</v>
      </c>
      <c r="I182" s="257">
        <v>235</v>
      </c>
      <c r="J182" s="257">
        <f>ROUND(I182*H182,0)</f>
        <v>3055</v>
      </c>
      <c r="K182" s="258"/>
      <c r="L182" s="259"/>
      <c r="M182" s="260" t="s">
        <v>18</v>
      </c>
      <c r="N182" s="261" t="s">
        <v>46</v>
      </c>
      <c r="O182" s="215">
        <v>0</v>
      </c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217" t="s">
        <v>154</v>
      </c>
      <c r="AT182" s="217" t="s">
        <v>173</v>
      </c>
      <c r="AU182" s="217" t="s">
        <v>83</v>
      </c>
      <c r="AY182" s="18" t="s">
        <v>129</v>
      </c>
      <c r="BE182" s="218">
        <f>IF(N182="základní",J182,0)</f>
        <v>3055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8" t="s">
        <v>8</v>
      </c>
      <c r="BK182" s="218">
        <f>ROUND(I182*H182,0)</f>
        <v>3055</v>
      </c>
      <c r="BL182" s="18" t="s">
        <v>135</v>
      </c>
      <c r="BM182" s="217" t="s">
        <v>254</v>
      </c>
    </row>
    <row r="183" s="2" customFormat="1">
      <c r="A183" s="33"/>
      <c r="B183" s="34"/>
      <c r="C183" s="35"/>
      <c r="D183" s="219" t="s">
        <v>136</v>
      </c>
      <c r="E183" s="35"/>
      <c r="F183" s="220" t="s">
        <v>253</v>
      </c>
      <c r="G183" s="35"/>
      <c r="H183" s="35"/>
      <c r="I183" s="35"/>
      <c r="J183" s="35"/>
      <c r="K183" s="35"/>
      <c r="L183" s="39"/>
      <c r="M183" s="221"/>
      <c r="N183" s="222"/>
      <c r="O183" s="78"/>
      <c r="P183" s="78"/>
      <c r="Q183" s="78"/>
      <c r="R183" s="78"/>
      <c r="S183" s="78"/>
      <c r="T183" s="79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8" t="s">
        <v>136</v>
      </c>
      <c r="AU183" s="18" t="s">
        <v>83</v>
      </c>
    </row>
    <row r="184" s="2" customFormat="1" ht="16.5" customHeight="1">
      <c r="A184" s="33"/>
      <c r="B184" s="34"/>
      <c r="C184" s="252" t="s">
        <v>203</v>
      </c>
      <c r="D184" s="252" t="s">
        <v>173</v>
      </c>
      <c r="E184" s="253" t="s">
        <v>255</v>
      </c>
      <c r="F184" s="254" t="s">
        <v>256</v>
      </c>
      <c r="G184" s="255" t="s">
        <v>215</v>
      </c>
      <c r="H184" s="256">
        <v>13</v>
      </c>
      <c r="I184" s="257">
        <v>294</v>
      </c>
      <c r="J184" s="257">
        <f>ROUND(I184*H184,0)</f>
        <v>3822</v>
      </c>
      <c r="K184" s="258"/>
      <c r="L184" s="259"/>
      <c r="M184" s="260" t="s">
        <v>18</v>
      </c>
      <c r="N184" s="261" t="s">
        <v>46</v>
      </c>
      <c r="O184" s="215">
        <v>0</v>
      </c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217" t="s">
        <v>154</v>
      </c>
      <c r="AT184" s="217" t="s">
        <v>173</v>
      </c>
      <c r="AU184" s="217" t="s">
        <v>83</v>
      </c>
      <c r="AY184" s="18" t="s">
        <v>129</v>
      </c>
      <c r="BE184" s="218">
        <f>IF(N184="základní",J184,0)</f>
        <v>3822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</v>
      </c>
      <c r="BK184" s="218">
        <f>ROUND(I184*H184,0)</f>
        <v>3822</v>
      </c>
      <c r="BL184" s="18" t="s">
        <v>135</v>
      </c>
      <c r="BM184" s="217" t="s">
        <v>257</v>
      </c>
    </row>
    <row r="185" s="2" customFormat="1">
      <c r="A185" s="33"/>
      <c r="B185" s="34"/>
      <c r="C185" s="35"/>
      <c r="D185" s="219" t="s">
        <v>136</v>
      </c>
      <c r="E185" s="35"/>
      <c r="F185" s="220" t="s">
        <v>256</v>
      </c>
      <c r="G185" s="35"/>
      <c r="H185" s="35"/>
      <c r="I185" s="35"/>
      <c r="J185" s="35"/>
      <c r="K185" s="35"/>
      <c r="L185" s="39"/>
      <c r="M185" s="221"/>
      <c r="N185" s="222"/>
      <c r="O185" s="78"/>
      <c r="P185" s="78"/>
      <c r="Q185" s="78"/>
      <c r="R185" s="78"/>
      <c r="S185" s="78"/>
      <c r="T185" s="79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8" t="s">
        <v>136</v>
      </c>
      <c r="AU185" s="18" t="s">
        <v>83</v>
      </c>
    </row>
    <row r="186" s="2" customFormat="1" ht="16.5" customHeight="1">
      <c r="A186" s="33"/>
      <c r="B186" s="34"/>
      <c r="C186" s="252" t="s">
        <v>258</v>
      </c>
      <c r="D186" s="252" t="s">
        <v>173</v>
      </c>
      <c r="E186" s="253" t="s">
        <v>259</v>
      </c>
      <c r="F186" s="254" t="s">
        <v>260</v>
      </c>
      <c r="G186" s="255" t="s">
        <v>215</v>
      </c>
      <c r="H186" s="256">
        <v>13</v>
      </c>
      <c r="I186" s="257">
        <v>303</v>
      </c>
      <c r="J186" s="257">
        <f>ROUND(I186*H186,0)</f>
        <v>3939</v>
      </c>
      <c r="K186" s="258"/>
      <c r="L186" s="259"/>
      <c r="M186" s="260" t="s">
        <v>18</v>
      </c>
      <c r="N186" s="261" t="s">
        <v>46</v>
      </c>
      <c r="O186" s="215">
        <v>0</v>
      </c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217" t="s">
        <v>154</v>
      </c>
      <c r="AT186" s="217" t="s">
        <v>173</v>
      </c>
      <c r="AU186" s="217" t="s">
        <v>83</v>
      </c>
      <c r="AY186" s="18" t="s">
        <v>129</v>
      </c>
      <c r="BE186" s="218">
        <f>IF(N186="základní",J186,0)</f>
        <v>3939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</v>
      </c>
      <c r="BK186" s="218">
        <f>ROUND(I186*H186,0)</f>
        <v>3939</v>
      </c>
      <c r="BL186" s="18" t="s">
        <v>135</v>
      </c>
      <c r="BM186" s="217" t="s">
        <v>261</v>
      </c>
    </row>
    <row r="187" s="2" customFormat="1">
      <c r="A187" s="33"/>
      <c r="B187" s="34"/>
      <c r="C187" s="35"/>
      <c r="D187" s="219" t="s">
        <v>136</v>
      </c>
      <c r="E187" s="35"/>
      <c r="F187" s="220" t="s">
        <v>260</v>
      </c>
      <c r="G187" s="35"/>
      <c r="H187" s="35"/>
      <c r="I187" s="35"/>
      <c r="J187" s="35"/>
      <c r="K187" s="35"/>
      <c r="L187" s="39"/>
      <c r="M187" s="221"/>
      <c r="N187" s="222"/>
      <c r="O187" s="78"/>
      <c r="P187" s="78"/>
      <c r="Q187" s="78"/>
      <c r="R187" s="78"/>
      <c r="S187" s="78"/>
      <c r="T187" s="79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8" t="s">
        <v>136</v>
      </c>
      <c r="AU187" s="18" t="s">
        <v>83</v>
      </c>
    </row>
    <row r="188" s="2" customFormat="1" ht="16.5" customHeight="1">
      <c r="A188" s="33"/>
      <c r="B188" s="34"/>
      <c r="C188" s="252" t="s">
        <v>207</v>
      </c>
      <c r="D188" s="252" t="s">
        <v>173</v>
      </c>
      <c r="E188" s="253" t="s">
        <v>262</v>
      </c>
      <c r="F188" s="254" t="s">
        <v>263</v>
      </c>
      <c r="G188" s="255" t="s">
        <v>215</v>
      </c>
      <c r="H188" s="256">
        <v>13</v>
      </c>
      <c r="I188" s="257">
        <v>343</v>
      </c>
      <c r="J188" s="257">
        <f>ROUND(I188*H188,0)</f>
        <v>4459</v>
      </c>
      <c r="K188" s="258"/>
      <c r="L188" s="259"/>
      <c r="M188" s="260" t="s">
        <v>18</v>
      </c>
      <c r="N188" s="261" t="s">
        <v>46</v>
      </c>
      <c r="O188" s="215">
        <v>0</v>
      </c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217" t="s">
        <v>154</v>
      </c>
      <c r="AT188" s="217" t="s">
        <v>173</v>
      </c>
      <c r="AU188" s="217" t="s">
        <v>83</v>
      </c>
      <c r="AY188" s="18" t="s">
        <v>129</v>
      </c>
      <c r="BE188" s="218">
        <f>IF(N188="základní",J188,0)</f>
        <v>4459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8" t="s">
        <v>8</v>
      </c>
      <c r="BK188" s="218">
        <f>ROUND(I188*H188,0)</f>
        <v>4459</v>
      </c>
      <c r="BL188" s="18" t="s">
        <v>135</v>
      </c>
      <c r="BM188" s="217" t="s">
        <v>264</v>
      </c>
    </row>
    <row r="189" s="2" customFormat="1">
      <c r="A189" s="33"/>
      <c r="B189" s="34"/>
      <c r="C189" s="35"/>
      <c r="D189" s="219" t="s">
        <v>136</v>
      </c>
      <c r="E189" s="35"/>
      <c r="F189" s="220" t="s">
        <v>263</v>
      </c>
      <c r="G189" s="35"/>
      <c r="H189" s="35"/>
      <c r="I189" s="35"/>
      <c r="J189" s="35"/>
      <c r="K189" s="35"/>
      <c r="L189" s="39"/>
      <c r="M189" s="221"/>
      <c r="N189" s="222"/>
      <c r="O189" s="78"/>
      <c r="P189" s="78"/>
      <c r="Q189" s="78"/>
      <c r="R189" s="78"/>
      <c r="S189" s="78"/>
      <c r="T189" s="79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8" t="s">
        <v>136</v>
      </c>
      <c r="AU189" s="18" t="s">
        <v>83</v>
      </c>
    </row>
    <row r="190" s="2" customFormat="1" ht="16.5" customHeight="1">
      <c r="A190" s="33"/>
      <c r="B190" s="34"/>
      <c r="C190" s="206" t="s">
        <v>265</v>
      </c>
      <c r="D190" s="206" t="s">
        <v>131</v>
      </c>
      <c r="E190" s="207" t="s">
        <v>266</v>
      </c>
      <c r="F190" s="208" t="s">
        <v>267</v>
      </c>
      <c r="G190" s="209" t="s">
        <v>215</v>
      </c>
      <c r="H190" s="210">
        <v>13</v>
      </c>
      <c r="I190" s="211">
        <v>811.08000000000004</v>
      </c>
      <c r="J190" s="211">
        <f>ROUND(I190*H190,0)</f>
        <v>10544</v>
      </c>
      <c r="K190" s="212"/>
      <c r="L190" s="39"/>
      <c r="M190" s="213" t="s">
        <v>18</v>
      </c>
      <c r="N190" s="214" t="s">
        <v>46</v>
      </c>
      <c r="O190" s="215">
        <v>0</v>
      </c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217" t="s">
        <v>135</v>
      </c>
      <c r="AT190" s="217" t="s">
        <v>131</v>
      </c>
      <c r="AU190" s="217" t="s">
        <v>83</v>
      </c>
      <c r="AY190" s="18" t="s">
        <v>129</v>
      </c>
      <c r="BE190" s="218">
        <f>IF(N190="základní",J190,0)</f>
        <v>10544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8" t="s">
        <v>8</v>
      </c>
      <c r="BK190" s="218">
        <f>ROUND(I190*H190,0)</f>
        <v>10544</v>
      </c>
      <c r="BL190" s="18" t="s">
        <v>135</v>
      </c>
      <c r="BM190" s="217" t="s">
        <v>268</v>
      </c>
    </row>
    <row r="191" s="2" customFormat="1">
      <c r="A191" s="33"/>
      <c r="B191" s="34"/>
      <c r="C191" s="35"/>
      <c r="D191" s="219" t="s">
        <v>136</v>
      </c>
      <c r="E191" s="35"/>
      <c r="F191" s="220" t="s">
        <v>267</v>
      </c>
      <c r="G191" s="35"/>
      <c r="H191" s="35"/>
      <c r="I191" s="35"/>
      <c r="J191" s="35"/>
      <c r="K191" s="35"/>
      <c r="L191" s="39"/>
      <c r="M191" s="221"/>
      <c r="N191" s="222"/>
      <c r="O191" s="78"/>
      <c r="P191" s="78"/>
      <c r="Q191" s="78"/>
      <c r="R191" s="78"/>
      <c r="S191" s="78"/>
      <c r="T191" s="79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T191" s="18" t="s">
        <v>136</v>
      </c>
      <c r="AU191" s="18" t="s">
        <v>83</v>
      </c>
    </row>
    <row r="192" s="2" customFormat="1" ht="16.5" customHeight="1">
      <c r="A192" s="33"/>
      <c r="B192" s="34"/>
      <c r="C192" s="252" t="s">
        <v>211</v>
      </c>
      <c r="D192" s="252" t="s">
        <v>173</v>
      </c>
      <c r="E192" s="253" t="s">
        <v>269</v>
      </c>
      <c r="F192" s="254" t="s">
        <v>270</v>
      </c>
      <c r="G192" s="255" t="s">
        <v>215</v>
      </c>
      <c r="H192" s="256">
        <v>13</v>
      </c>
      <c r="I192" s="257">
        <v>8485</v>
      </c>
      <c r="J192" s="257">
        <f>ROUND(I192*H192,0)</f>
        <v>110305</v>
      </c>
      <c r="K192" s="258"/>
      <c r="L192" s="259"/>
      <c r="M192" s="260" t="s">
        <v>18</v>
      </c>
      <c r="N192" s="261" t="s">
        <v>46</v>
      </c>
      <c r="O192" s="215">
        <v>0</v>
      </c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217" t="s">
        <v>154</v>
      </c>
      <c r="AT192" s="217" t="s">
        <v>173</v>
      </c>
      <c r="AU192" s="217" t="s">
        <v>83</v>
      </c>
      <c r="AY192" s="18" t="s">
        <v>129</v>
      </c>
      <c r="BE192" s="218">
        <f>IF(N192="základní",J192,0)</f>
        <v>110305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8" t="s">
        <v>8</v>
      </c>
      <c r="BK192" s="218">
        <f>ROUND(I192*H192,0)</f>
        <v>110305</v>
      </c>
      <c r="BL192" s="18" t="s">
        <v>135</v>
      </c>
      <c r="BM192" s="217" t="s">
        <v>271</v>
      </c>
    </row>
    <row r="193" s="2" customFormat="1">
      <c r="A193" s="33"/>
      <c r="B193" s="34"/>
      <c r="C193" s="35"/>
      <c r="D193" s="219" t="s">
        <v>136</v>
      </c>
      <c r="E193" s="35"/>
      <c r="F193" s="220" t="s">
        <v>270</v>
      </c>
      <c r="G193" s="35"/>
      <c r="H193" s="35"/>
      <c r="I193" s="35"/>
      <c r="J193" s="35"/>
      <c r="K193" s="35"/>
      <c r="L193" s="39"/>
      <c r="M193" s="221"/>
      <c r="N193" s="222"/>
      <c r="O193" s="78"/>
      <c r="P193" s="78"/>
      <c r="Q193" s="78"/>
      <c r="R193" s="78"/>
      <c r="S193" s="78"/>
      <c r="T193" s="79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8" t="s">
        <v>136</v>
      </c>
      <c r="AU193" s="18" t="s">
        <v>83</v>
      </c>
    </row>
    <row r="194" s="2" customFormat="1" ht="24.15" customHeight="1">
      <c r="A194" s="33"/>
      <c r="B194" s="34"/>
      <c r="C194" s="206" t="s">
        <v>272</v>
      </c>
      <c r="D194" s="206" t="s">
        <v>131</v>
      </c>
      <c r="E194" s="207" t="s">
        <v>273</v>
      </c>
      <c r="F194" s="208" t="s">
        <v>274</v>
      </c>
      <c r="G194" s="209" t="s">
        <v>215</v>
      </c>
      <c r="H194" s="210">
        <v>13</v>
      </c>
      <c r="I194" s="211">
        <v>2154.5599999999999</v>
      </c>
      <c r="J194" s="211">
        <f>ROUND(I194*H194,0)</f>
        <v>28009</v>
      </c>
      <c r="K194" s="212"/>
      <c r="L194" s="39"/>
      <c r="M194" s="213" t="s">
        <v>18</v>
      </c>
      <c r="N194" s="214" t="s">
        <v>46</v>
      </c>
      <c r="O194" s="215">
        <v>0</v>
      </c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217" t="s">
        <v>135</v>
      </c>
      <c r="AT194" s="217" t="s">
        <v>131</v>
      </c>
      <c r="AU194" s="217" t="s">
        <v>83</v>
      </c>
      <c r="AY194" s="18" t="s">
        <v>129</v>
      </c>
      <c r="BE194" s="218">
        <f>IF(N194="základní",J194,0)</f>
        <v>28009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8" t="s">
        <v>8</v>
      </c>
      <c r="BK194" s="218">
        <f>ROUND(I194*H194,0)</f>
        <v>28009</v>
      </c>
      <c r="BL194" s="18" t="s">
        <v>135</v>
      </c>
      <c r="BM194" s="217" t="s">
        <v>275</v>
      </c>
    </row>
    <row r="195" s="2" customFormat="1">
      <c r="A195" s="33"/>
      <c r="B195" s="34"/>
      <c r="C195" s="35"/>
      <c r="D195" s="219" t="s">
        <v>136</v>
      </c>
      <c r="E195" s="35"/>
      <c r="F195" s="220" t="s">
        <v>274</v>
      </c>
      <c r="G195" s="35"/>
      <c r="H195" s="35"/>
      <c r="I195" s="35"/>
      <c r="J195" s="35"/>
      <c r="K195" s="35"/>
      <c r="L195" s="39"/>
      <c r="M195" s="221"/>
      <c r="N195" s="222"/>
      <c r="O195" s="78"/>
      <c r="P195" s="78"/>
      <c r="Q195" s="78"/>
      <c r="R195" s="78"/>
      <c r="S195" s="78"/>
      <c r="T195" s="79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8" t="s">
        <v>136</v>
      </c>
      <c r="AU195" s="18" t="s">
        <v>83</v>
      </c>
    </row>
    <row r="196" s="2" customFormat="1" ht="16.5" customHeight="1">
      <c r="A196" s="33"/>
      <c r="B196" s="34"/>
      <c r="C196" s="206" t="s">
        <v>216</v>
      </c>
      <c r="D196" s="206" t="s">
        <v>131</v>
      </c>
      <c r="E196" s="207" t="s">
        <v>276</v>
      </c>
      <c r="F196" s="208" t="s">
        <v>277</v>
      </c>
      <c r="G196" s="209" t="s">
        <v>189</v>
      </c>
      <c r="H196" s="210">
        <v>357</v>
      </c>
      <c r="I196" s="211">
        <v>13.99</v>
      </c>
      <c r="J196" s="211">
        <f>ROUND(I196*H196,0)</f>
        <v>4994</v>
      </c>
      <c r="K196" s="212"/>
      <c r="L196" s="39"/>
      <c r="M196" s="213" t="s">
        <v>18</v>
      </c>
      <c r="N196" s="214" t="s">
        <v>46</v>
      </c>
      <c r="O196" s="215">
        <v>0</v>
      </c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217" t="s">
        <v>135</v>
      </c>
      <c r="AT196" s="217" t="s">
        <v>131</v>
      </c>
      <c r="AU196" s="217" t="s">
        <v>83</v>
      </c>
      <c r="AY196" s="18" t="s">
        <v>129</v>
      </c>
      <c r="BE196" s="218">
        <f>IF(N196="základní",J196,0)</f>
        <v>4994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8" t="s">
        <v>8</v>
      </c>
      <c r="BK196" s="218">
        <f>ROUND(I196*H196,0)</f>
        <v>4994</v>
      </c>
      <c r="BL196" s="18" t="s">
        <v>135</v>
      </c>
      <c r="BM196" s="217" t="s">
        <v>278</v>
      </c>
    </row>
    <row r="197" s="2" customFormat="1">
      <c r="A197" s="33"/>
      <c r="B197" s="34"/>
      <c r="C197" s="35"/>
      <c r="D197" s="219" t="s">
        <v>136</v>
      </c>
      <c r="E197" s="35"/>
      <c r="F197" s="220" t="s">
        <v>277</v>
      </c>
      <c r="G197" s="35"/>
      <c r="H197" s="35"/>
      <c r="I197" s="35"/>
      <c r="J197" s="35"/>
      <c r="K197" s="35"/>
      <c r="L197" s="39"/>
      <c r="M197" s="221"/>
      <c r="N197" s="222"/>
      <c r="O197" s="78"/>
      <c r="P197" s="78"/>
      <c r="Q197" s="78"/>
      <c r="R197" s="78"/>
      <c r="S197" s="78"/>
      <c r="T197" s="79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8" t="s">
        <v>136</v>
      </c>
      <c r="AU197" s="18" t="s">
        <v>83</v>
      </c>
    </row>
    <row r="198" s="13" customFormat="1">
      <c r="A198" s="13"/>
      <c r="B198" s="223"/>
      <c r="C198" s="224"/>
      <c r="D198" s="219" t="s">
        <v>137</v>
      </c>
      <c r="E198" s="225" t="s">
        <v>18</v>
      </c>
      <c r="F198" s="226" t="s">
        <v>191</v>
      </c>
      <c r="G198" s="224"/>
      <c r="H198" s="227">
        <v>357</v>
      </c>
      <c r="I198" s="224"/>
      <c r="J198" s="224"/>
      <c r="K198" s="224"/>
      <c r="L198" s="228"/>
      <c r="M198" s="229"/>
      <c r="N198" s="230"/>
      <c r="O198" s="230"/>
      <c r="P198" s="230"/>
      <c r="Q198" s="230"/>
      <c r="R198" s="230"/>
      <c r="S198" s="230"/>
      <c r="T198" s="23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2" t="s">
        <v>137</v>
      </c>
      <c r="AU198" s="232" t="s">
        <v>83</v>
      </c>
      <c r="AV198" s="13" t="s">
        <v>83</v>
      </c>
      <c r="AW198" s="13" t="s">
        <v>38</v>
      </c>
      <c r="AX198" s="13" t="s">
        <v>75</v>
      </c>
      <c r="AY198" s="232" t="s">
        <v>129</v>
      </c>
    </row>
    <row r="199" s="14" customFormat="1">
      <c r="A199" s="14"/>
      <c r="B199" s="233"/>
      <c r="C199" s="234"/>
      <c r="D199" s="219" t="s">
        <v>137</v>
      </c>
      <c r="E199" s="235" t="s">
        <v>18</v>
      </c>
      <c r="F199" s="236" t="s">
        <v>139</v>
      </c>
      <c r="G199" s="234"/>
      <c r="H199" s="237">
        <v>357</v>
      </c>
      <c r="I199" s="234"/>
      <c r="J199" s="234"/>
      <c r="K199" s="234"/>
      <c r="L199" s="238"/>
      <c r="M199" s="239"/>
      <c r="N199" s="240"/>
      <c r="O199" s="240"/>
      <c r="P199" s="240"/>
      <c r="Q199" s="240"/>
      <c r="R199" s="240"/>
      <c r="S199" s="240"/>
      <c r="T199" s="24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2" t="s">
        <v>137</v>
      </c>
      <c r="AU199" s="242" t="s">
        <v>83</v>
      </c>
      <c r="AV199" s="14" t="s">
        <v>135</v>
      </c>
      <c r="AW199" s="14" t="s">
        <v>38</v>
      </c>
      <c r="AX199" s="14" t="s">
        <v>8</v>
      </c>
      <c r="AY199" s="242" t="s">
        <v>129</v>
      </c>
    </row>
    <row r="200" s="12" customFormat="1" ht="22.8" customHeight="1">
      <c r="A200" s="12"/>
      <c r="B200" s="191"/>
      <c r="C200" s="192"/>
      <c r="D200" s="193" t="s">
        <v>74</v>
      </c>
      <c r="E200" s="204" t="s">
        <v>172</v>
      </c>
      <c r="F200" s="204" t="s">
        <v>279</v>
      </c>
      <c r="G200" s="192"/>
      <c r="H200" s="192"/>
      <c r="I200" s="192"/>
      <c r="J200" s="205">
        <f>BK200</f>
        <v>38304</v>
      </c>
      <c r="K200" s="192"/>
      <c r="L200" s="196"/>
      <c r="M200" s="197"/>
      <c r="N200" s="198"/>
      <c r="O200" s="198"/>
      <c r="P200" s="199">
        <f>SUM(P201:P204)</f>
        <v>0</v>
      </c>
      <c r="Q200" s="198"/>
      <c r="R200" s="199">
        <f>SUM(R201:R204)</f>
        <v>0</v>
      </c>
      <c r="S200" s="198"/>
      <c r="T200" s="200">
        <f>SUM(T201:T204)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1" t="s">
        <v>8</v>
      </c>
      <c r="AT200" s="202" t="s">
        <v>74</v>
      </c>
      <c r="AU200" s="202" t="s">
        <v>8</v>
      </c>
      <c r="AY200" s="201" t="s">
        <v>129</v>
      </c>
      <c r="BK200" s="203">
        <f>SUM(BK201:BK204)</f>
        <v>38304</v>
      </c>
    </row>
    <row r="201" s="2" customFormat="1" ht="16.5" customHeight="1">
      <c r="A201" s="33"/>
      <c r="B201" s="34"/>
      <c r="C201" s="206" t="s">
        <v>280</v>
      </c>
      <c r="D201" s="206" t="s">
        <v>131</v>
      </c>
      <c r="E201" s="207" t="s">
        <v>281</v>
      </c>
      <c r="F201" s="208" t="s">
        <v>282</v>
      </c>
      <c r="G201" s="209" t="s">
        <v>189</v>
      </c>
      <c r="H201" s="210">
        <v>456</v>
      </c>
      <c r="I201" s="211">
        <v>84</v>
      </c>
      <c r="J201" s="211">
        <f>ROUND(I201*H201,0)</f>
        <v>38304</v>
      </c>
      <c r="K201" s="212"/>
      <c r="L201" s="39"/>
      <c r="M201" s="213" t="s">
        <v>18</v>
      </c>
      <c r="N201" s="214" t="s">
        <v>46</v>
      </c>
      <c r="O201" s="215">
        <v>0</v>
      </c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217" t="s">
        <v>135</v>
      </c>
      <c r="AT201" s="217" t="s">
        <v>131</v>
      </c>
      <c r="AU201" s="217" t="s">
        <v>83</v>
      </c>
      <c r="AY201" s="18" t="s">
        <v>129</v>
      </c>
      <c r="BE201" s="218">
        <f>IF(N201="základní",J201,0)</f>
        <v>38304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8" t="s">
        <v>8</v>
      </c>
      <c r="BK201" s="218">
        <f>ROUND(I201*H201,0)</f>
        <v>38304</v>
      </c>
      <c r="BL201" s="18" t="s">
        <v>135</v>
      </c>
      <c r="BM201" s="217" t="s">
        <v>283</v>
      </c>
    </row>
    <row r="202" s="2" customFormat="1">
      <c r="A202" s="33"/>
      <c r="B202" s="34"/>
      <c r="C202" s="35"/>
      <c r="D202" s="219" t="s">
        <v>136</v>
      </c>
      <c r="E202" s="35"/>
      <c r="F202" s="220" t="s">
        <v>282</v>
      </c>
      <c r="G202" s="35"/>
      <c r="H202" s="35"/>
      <c r="I202" s="35"/>
      <c r="J202" s="35"/>
      <c r="K202" s="35"/>
      <c r="L202" s="39"/>
      <c r="M202" s="221"/>
      <c r="N202" s="222"/>
      <c r="O202" s="78"/>
      <c r="P202" s="78"/>
      <c r="Q202" s="78"/>
      <c r="R202" s="78"/>
      <c r="S202" s="78"/>
      <c r="T202" s="79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8" t="s">
        <v>136</v>
      </c>
      <c r="AU202" s="18" t="s">
        <v>83</v>
      </c>
    </row>
    <row r="203" s="13" customFormat="1">
      <c r="A203" s="13"/>
      <c r="B203" s="223"/>
      <c r="C203" s="224"/>
      <c r="D203" s="219" t="s">
        <v>137</v>
      </c>
      <c r="E203" s="225" t="s">
        <v>18</v>
      </c>
      <c r="F203" s="226" t="s">
        <v>284</v>
      </c>
      <c r="G203" s="224"/>
      <c r="H203" s="227">
        <v>456</v>
      </c>
      <c r="I203" s="224"/>
      <c r="J203" s="224"/>
      <c r="K203" s="224"/>
      <c r="L203" s="228"/>
      <c r="M203" s="229"/>
      <c r="N203" s="230"/>
      <c r="O203" s="230"/>
      <c r="P203" s="230"/>
      <c r="Q203" s="230"/>
      <c r="R203" s="230"/>
      <c r="S203" s="230"/>
      <c r="T203" s="23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2" t="s">
        <v>137</v>
      </c>
      <c r="AU203" s="232" t="s">
        <v>83</v>
      </c>
      <c r="AV203" s="13" t="s">
        <v>83</v>
      </c>
      <c r="AW203" s="13" t="s">
        <v>38</v>
      </c>
      <c r="AX203" s="13" t="s">
        <v>75</v>
      </c>
      <c r="AY203" s="232" t="s">
        <v>129</v>
      </c>
    </row>
    <row r="204" s="14" customFormat="1">
      <c r="A204" s="14"/>
      <c r="B204" s="233"/>
      <c r="C204" s="234"/>
      <c r="D204" s="219" t="s">
        <v>137</v>
      </c>
      <c r="E204" s="235" t="s">
        <v>18</v>
      </c>
      <c r="F204" s="236" t="s">
        <v>139</v>
      </c>
      <c r="G204" s="234"/>
      <c r="H204" s="237">
        <v>456</v>
      </c>
      <c r="I204" s="234"/>
      <c r="J204" s="234"/>
      <c r="K204" s="234"/>
      <c r="L204" s="238"/>
      <c r="M204" s="239"/>
      <c r="N204" s="240"/>
      <c r="O204" s="240"/>
      <c r="P204" s="240"/>
      <c r="Q204" s="240"/>
      <c r="R204" s="240"/>
      <c r="S204" s="240"/>
      <c r="T204" s="24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2" t="s">
        <v>137</v>
      </c>
      <c r="AU204" s="242" t="s">
        <v>83</v>
      </c>
      <c r="AV204" s="14" t="s">
        <v>135</v>
      </c>
      <c r="AW204" s="14" t="s">
        <v>38</v>
      </c>
      <c r="AX204" s="14" t="s">
        <v>8</v>
      </c>
      <c r="AY204" s="242" t="s">
        <v>129</v>
      </c>
    </row>
    <row r="205" s="12" customFormat="1" ht="22.8" customHeight="1">
      <c r="A205" s="12"/>
      <c r="B205" s="191"/>
      <c r="C205" s="192"/>
      <c r="D205" s="193" t="s">
        <v>74</v>
      </c>
      <c r="E205" s="204" t="s">
        <v>285</v>
      </c>
      <c r="F205" s="204" t="s">
        <v>286</v>
      </c>
      <c r="G205" s="192"/>
      <c r="H205" s="192"/>
      <c r="I205" s="192"/>
      <c r="J205" s="205">
        <f>BK205</f>
        <v>60535</v>
      </c>
      <c r="K205" s="192"/>
      <c r="L205" s="196"/>
      <c r="M205" s="197"/>
      <c r="N205" s="198"/>
      <c r="O205" s="198"/>
      <c r="P205" s="199">
        <f>SUM(P206:P211)</f>
        <v>0</v>
      </c>
      <c r="Q205" s="198"/>
      <c r="R205" s="199">
        <f>SUM(R206:R211)</f>
        <v>0</v>
      </c>
      <c r="S205" s="198"/>
      <c r="T205" s="200">
        <f>SUM(T206:T211)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1" t="s">
        <v>8</v>
      </c>
      <c r="AT205" s="202" t="s">
        <v>74</v>
      </c>
      <c r="AU205" s="202" t="s">
        <v>8</v>
      </c>
      <c r="AY205" s="201" t="s">
        <v>129</v>
      </c>
      <c r="BK205" s="203">
        <f>SUM(BK206:BK211)</f>
        <v>60535</v>
      </c>
    </row>
    <row r="206" s="2" customFormat="1" ht="16.5" customHeight="1">
      <c r="A206" s="33"/>
      <c r="B206" s="34"/>
      <c r="C206" s="206" t="s">
        <v>220</v>
      </c>
      <c r="D206" s="206" t="s">
        <v>131</v>
      </c>
      <c r="E206" s="207" t="s">
        <v>287</v>
      </c>
      <c r="F206" s="208" t="s">
        <v>288</v>
      </c>
      <c r="G206" s="209" t="s">
        <v>176</v>
      </c>
      <c r="H206" s="210">
        <v>221.47999999999999</v>
      </c>
      <c r="I206" s="211">
        <v>251.36000000000001</v>
      </c>
      <c r="J206" s="211">
        <f>ROUND(I206*H206,0)</f>
        <v>55671</v>
      </c>
      <c r="K206" s="212"/>
      <c r="L206" s="39"/>
      <c r="M206" s="213" t="s">
        <v>18</v>
      </c>
      <c r="N206" s="214" t="s">
        <v>46</v>
      </c>
      <c r="O206" s="215">
        <v>0</v>
      </c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217" t="s">
        <v>135</v>
      </c>
      <c r="AT206" s="217" t="s">
        <v>131</v>
      </c>
      <c r="AU206" s="217" t="s">
        <v>83</v>
      </c>
      <c r="AY206" s="18" t="s">
        <v>129</v>
      </c>
      <c r="BE206" s="218">
        <f>IF(N206="základní",J206,0)</f>
        <v>55671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8" t="s">
        <v>8</v>
      </c>
      <c r="BK206" s="218">
        <f>ROUND(I206*H206,0)</f>
        <v>55671</v>
      </c>
      <c r="BL206" s="18" t="s">
        <v>135</v>
      </c>
      <c r="BM206" s="217" t="s">
        <v>289</v>
      </c>
    </row>
    <row r="207" s="2" customFormat="1">
      <c r="A207" s="33"/>
      <c r="B207" s="34"/>
      <c r="C207" s="35"/>
      <c r="D207" s="219" t="s">
        <v>136</v>
      </c>
      <c r="E207" s="35"/>
      <c r="F207" s="220" t="s">
        <v>288</v>
      </c>
      <c r="G207" s="35"/>
      <c r="H207" s="35"/>
      <c r="I207" s="35"/>
      <c r="J207" s="35"/>
      <c r="K207" s="35"/>
      <c r="L207" s="39"/>
      <c r="M207" s="221"/>
      <c r="N207" s="222"/>
      <c r="O207" s="78"/>
      <c r="P207" s="78"/>
      <c r="Q207" s="78"/>
      <c r="R207" s="78"/>
      <c r="S207" s="78"/>
      <c r="T207" s="79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8" t="s">
        <v>136</v>
      </c>
      <c r="AU207" s="18" t="s">
        <v>83</v>
      </c>
    </row>
    <row r="208" s="2" customFormat="1" ht="16.5" customHeight="1">
      <c r="A208" s="33"/>
      <c r="B208" s="34"/>
      <c r="C208" s="206" t="s">
        <v>290</v>
      </c>
      <c r="D208" s="206" t="s">
        <v>131</v>
      </c>
      <c r="E208" s="207" t="s">
        <v>291</v>
      </c>
      <c r="F208" s="208" t="s">
        <v>292</v>
      </c>
      <c r="G208" s="209" t="s">
        <v>176</v>
      </c>
      <c r="H208" s="210">
        <v>442.95999999999998</v>
      </c>
      <c r="I208" s="211">
        <v>10.98</v>
      </c>
      <c r="J208" s="211">
        <f>ROUND(I208*H208,0)</f>
        <v>4864</v>
      </c>
      <c r="K208" s="212"/>
      <c r="L208" s="39"/>
      <c r="M208" s="213" t="s">
        <v>18</v>
      </c>
      <c r="N208" s="214" t="s">
        <v>46</v>
      </c>
      <c r="O208" s="215">
        <v>0</v>
      </c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217" t="s">
        <v>135</v>
      </c>
      <c r="AT208" s="217" t="s">
        <v>131</v>
      </c>
      <c r="AU208" s="217" t="s">
        <v>83</v>
      </c>
      <c r="AY208" s="18" t="s">
        <v>129</v>
      </c>
      <c r="BE208" s="218">
        <f>IF(N208="základní",J208,0)</f>
        <v>4864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8" t="s">
        <v>8</v>
      </c>
      <c r="BK208" s="218">
        <f>ROUND(I208*H208,0)</f>
        <v>4864</v>
      </c>
      <c r="BL208" s="18" t="s">
        <v>135</v>
      </c>
      <c r="BM208" s="217" t="s">
        <v>293</v>
      </c>
    </row>
    <row r="209" s="2" customFormat="1">
      <c r="A209" s="33"/>
      <c r="B209" s="34"/>
      <c r="C209" s="35"/>
      <c r="D209" s="219" t="s">
        <v>136</v>
      </c>
      <c r="E209" s="35"/>
      <c r="F209" s="220" t="s">
        <v>292</v>
      </c>
      <c r="G209" s="35"/>
      <c r="H209" s="35"/>
      <c r="I209" s="35"/>
      <c r="J209" s="35"/>
      <c r="K209" s="35"/>
      <c r="L209" s="39"/>
      <c r="M209" s="221"/>
      <c r="N209" s="222"/>
      <c r="O209" s="78"/>
      <c r="P209" s="78"/>
      <c r="Q209" s="78"/>
      <c r="R209" s="78"/>
      <c r="S209" s="78"/>
      <c r="T209" s="79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8" t="s">
        <v>136</v>
      </c>
      <c r="AU209" s="18" t="s">
        <v>83</v>
      </c>
    </row>
    <row r="210" s="13" customFormat="1">
      <c r="A210" s="13"/>
      <c r="B210" s="223"/>
      <c r="C210" s="224"/>
      <c r="D210" s="219" t="s">
        <v>137</v>
      </c>
      <c r="E210" s="225" t="s">
        <v>18</v>
      </c>
      <c r="F210" s="226" t="s">
        <v>294</v>
      </c>
      <c r="G210" s="224"/>
      <c r="H210" s="227">
        <v>442.95999999999998</v>
      </c>
      <c r="I210" s="224"/>
      <c r="J210" s="224"/>
      <c r="K210" s="224"/>
      <c r="L210" s="228"/>
      <c r="M210" s="229"/>
      <c r="N210" s="230"/>
      <c r="O210" s="230"/>
      <c r="P210" s="230"/>
      <c r="Q210" s="230"/>
      <c r="R210" s="230"/>
      <c r="S210" s="230"/>
      <c r="T210" s="23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2" t="s">
        <v>137</v>
      </c>
      <c r="AU210" s="232" t="s">
        <v>83</v>
      </c>
      <c r="AV210" s="13" t="s">
        <v>83</v>
      </c>
      <c r="AW210" s="13" t="s">
        <v>38</v>
      </c>
      <c r="AX210" s="13" t="s">
        <v>75</v>
      </c>
      <c r="AY210" s="232" t="s">
        <v>129</v>
      </c>
    </row>
    <row r="211" s="14" customFormat="1">
      <c r="A211" s="14"/>
      <c r="B211" s="233"/>
      <c r="C211" s="234"/>
      <c r="D211" s="219" t="s">
        <v>137</v>
      </c>
      <c r="E211" s="235" t="s">
        <v>18</v>
      </c>
      <c r="F211" s="236" t="s">
        <v>139</v>
      </c>
      <c r="G211" s="234"/>
      <c r="H211" s="237">
        <v>442.95999999999998</v>
      </c>
      <c r="I211" s="234"/>
      <c r="J211" s="234"/>
      <c r="K211" s="234"/>
      <c r="L211" s="238"/>
      <c r="M211" s="239"/>
      <c r="N211" s="240"/>
      <c r="O211" s="240"/>
      <c r="P211" s="240"/>
      <c r="Q211" s="240"/>
      <c r="R211" s="240"/>
      <c r="S211" s="240"/>
      <c r="T211" s="24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2" t="s">
        <v>137</v>
      </c>
      <c r="AU211" s="242" t="s">
        <v>83</v>
      </c>
      <c r="AV211" s="14" t="s">
        <v>135</v>
      </c>
      <c r="AW211" s="14" t="s">
        <v>38</v>
      </c>
      <c r="AX211" s="14" t="s">
        <v>8</v>
      </c>
      <c r="AY211" s="242" t="s">
        <v>129</v>
      </c>
    </row>
    <row r="212" s="12" customFormat="1" ht="22.8" customHeight="1">
      <c r="A212" s="12"/>
      <c r="B212" s="191"/>
      <c r="C212" s="192"/>
      <c r="D212" s="193" t="s">
        <v>74</v>
      </c>
      <c r="E212" s="204" t="s">
        <v>295</v>
      </c>
      <c r="F212" s="204" t="s">
        <v>296</v>
      </c>
      <c r="G212" s="192"/>
      <c r="H212" s="192"/>
      <c r="I212" s="192"/>
      <c r="J212" s="205">
        <f>BK212</f>
        <v>10160</v>
      </c>
      <c r="K212" s="192"/>
      <c r="L212" s="196"/>
      <c r="M212" s="197"/>
      <c r="N212" s="198"/>
      <c r="O212" s="198"/>
      <c r="P212" s="199">
        <f>SUM(P213:P214)</f>
        <v>0</v>
      </c>
      <c r="Q212" s="198"/>
      <c r="R212" s="199">
        <f>SUM(R213:R214)</f>
        <v>0</v>
      </c>
      <c r="S212" s="198"/>
      <c r="T212" s="200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1" t="s">
        <v>8</v>
      </c>
      <c r="AT212" s="202" t="s">
        <v>74</v>
      </c>
      <c r="AU212" s="202" t="s">
        <v>8</v>
      </c>
      <c r="AY212" s="201" t="s">
        <v>129</v>
      </c>
      <c r="BK212" s="203">
        <f>SUM(BK213:BK214)</f>
        <v>10160</v>
      </c>
    </row>
    <row r="213" s="2" customFormat="1" ht="16.5" customHeight="1">
      <c r="A213" s="33"/>
      <c r="B213" s="34"/>
      <c r="C213" s="206" t="s">
        <v>223</v>
      </c>
      <c r="D213" s="206" t="s">
        <v>131</v>
      </c>
      <c r="E213" s="207" t="s">
        <v>297</v>
      </c>
      <c r="F213" s="208" t="s">
        <v>298</v>
      </c>
      <c r="G213" s="209" t="s">
        <v>176</v>
      </c>
      <c r="H213" s="210">
        <v>119.53</v>
      </c>
      <c r="I213" s="211">
        <v>85</v>
      </c>
      <c r="J213" s="211">
        <f>ROUND(I213*H213,0)</f>
        <v>10160</v>
      </c>
      <c r="K213" s="212"/>
      <c r="L213" s="39"/>
      <c r="M213" s="213" t="s">
        <v>18</v>
      </c>
      <c r="N213" s="214" t="s">
        <v>46</v>
      </c>
      <c r="O213" s="215">
        <v>0</v>
      </c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217" t="s">
        <v>135</v>
      </c>
      <c r="AT213" s="217" t="s">
        <v>131</v>
      </c>
      <c r="AU213" s="217" t="s">
        <v>83</v>
      </c>
      <c r="AY213" s="18" t="s">
        <v>129</v>
      </c>
      <c r="BE213" s="218">
        <f>IF(N213="základní",J213,0)</f>
        <v>10160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8" t="s">
        <v>8</v>
      </c>
      <c r="BK213" s="218">
        <f>ROUND(I213*H213,0)</f>
        <v>10160</v>
      </c>
      <c r="BL213" s="18" t="s">
        <v>135</v>
      </c>
      <c r="BM213" s="217" t="s">
        <v>299</v>
      </c>
    </row>
    <row r="214" s="2" customFormat="1">
      <c r="A214" s="33"/>
      <c r="B214" s="34"/>
      <c r="C214" s="35"/>
      <c r="D214" s="219" t="s">
        <v>136</v>
      </c>
      <c r="E214" s="35"/>
      <c r="F214" s="220" t="s">
        <v>298</v>
      </c>
      <c r="G214" s="35"/>
      <c r="H214" s="35"/>
      <c r="I214" s="35"/>
      <c r="J214" s="35"/>
      <c r="K214" s="35"/>
      <c r="L214" s="39"/>
      <c r="M214" s="262"/>
      <c r="N214" s="263"/>
      <c r="O214" s="264"/>
      <c r="P214" s="264"/>
      <c r="Q214" s="264"/>
      <c r="R214" s="264"/>
      <c r="S214" s="264"/>
      <c r="T214" s="265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T214" s="18" t="s">
        <v>136</v>
      </c>
      <c r="AU214" s="18" t="s">
        <v>83</v>
      </c>
    </row>
    <row r="215" s="2" customFormat="1" ht="6.96" customHeight="1">
      <c r="A215" s="33"/>
      <c r="B215" s="53"/>
      <c r="C215" s="54"/>
      <c r="D215" s="54"/>
      <c r="E215" s="54"/>
      <c r="F215" s="54"/>
      <c r="G215" s="54"/>
      <c r="H215" s="54"/>
      <c r="I215" s="54"/>
      <c r="J215" s="54"/>
      <c r="K215" s="54"/>
      <c r="L215" s="39"/>
      <c r="M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</row>
  </sheetData>
  <sheetProtection sheet="1" autoFilter="0" formatColumns="0" formatRows="0" objects="1" scenarios="1" spinCount="100000" saltValue="p0sjNSM9Bxw/pnrQhrNjHvewkBd1/GYHk/Pv0aK0n9MnqgMNvO4lC3wVA/DFeKQFsICrJE0EZLevonHIEvEHdw==" hashValue="S+trwQNyQW5UqD7XPJkccakBKBUxAj9qJ7rp5ogQmnFYRaBY4qkV1ggymnIjE/qHwlqFTLw/kb9c+QP4O1rULQ==" algorithmName="SHA-512" password="CC35"/>
  <autoFilter ref="C86:K214"/>
  <mergeCells count="8">
    <mergeCell ref="E7:H7"/>
    <mergeCell ref="E9:H9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3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83</v>
      </c>
    </row>
    <row r="4" s="1" customFormat="1" ht="24.96" customHeight="1">
      <c r="B4" s="21"/>
      <c r="D4" s="134" t="s">
        <v>99</v>
      </c>
      <c r="L4" s="21"/>
      <c r="M4" s="135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6" t="s">
        <v>15</v>
      </c>
      <c r="L6" s="21"/>
    </row>
    <row r="7" s="1" customFormat="1" ht="16.5" customHeight="1">
      <c r="B7" s="21"/>
      <c r="E7" s="137" t="str">
        <f>'Rekapitulace stavby'!K6</f>
        <v>Splašková kanalizace Lužická - Údolni</v>
      </c>
      <c r="F7" s="136"/>
      <c r="G7" s="136"/>
      <c r="H7" s="136"/>
      <c r="L7" s="21"/>
    </row>
    <row r="8" s="1" customFormat="1" ht="12" customHeight="1">
      <c r="B8" s="21"/>
      <c r="D8" s="136" t="s">
        <v>100</v>
      </c>
      <c r="L8" s="21"/>
    </row>
    <row r="9" s="2" customFormat="1" ht="16.5" customHeight="1">
      <c r="A9" s="33"/>
      <c r="B9" s="39"/>
      <c r="C9" s="33"/>
      <c r="D9" s="33"/>
      <c r="E9" s="137" t="s">
        <v>101</v>
      </c>
      <c r="F9" s="33"/>
      <c r="G9" s="33"/>
      <c r="H9" s="33"/>
      <c r="I9" s="33"/>
      <c r="J9" s="33"/>
      <c r="K9" s="33"/>
      <c r="L9" s="138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 ht="12" customHeight="1">
      <c r="A10" s="33"/>
      <c r="B10" s="39"/>
      <c r="C10" s="33"/>
      <c r="D10" s="136" t="s">
        <v>300</v>
      </c>
      <c r="E10" s="33"/>
      <c r="F10" s="33"/>
      <c r="G10" s="33"/>
      <c r="H10" s="33"/>
      <c r="I10" s="33"/>
      <c r="J10" s="33"/>
      <c r="K10" s="33"/>
      <c r="L10" s="138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6.5" customHeight="1">
      <c r="A11" s="33"/>
      <c r="B11" s="39"/>
      <c r="C11" s="33"/>
      <c r="D11" s="33"/>
      <c r="E11" s="139" t="s">
        <v>301</v>
      </c>
      <c r="F11" s="33"/>
      <c r="G11" s="33"/>
      <c r="H11" s="33"/>
      <c r="I11" s="33"/>
      <c r="J11" s="33"/>
      <c r="K11" s="33"/>
      <c r="L11" s="138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>
      <c r="A12" s="33"/>
      <c r="B12" s="39"/>
      <c r="C12" s="33"/>
      <c r="D12" s="33"/>
      <c r="E12" s="33"/>
      <c r="F12" s="33"/>
      <c r="G12" s="33"/>
      <c r="H12" s="33"/>
      <c r="I12" s="33"/>
      <c r="J12" s="33"/>
      <c r="K12" s="33"/>
      <c r="L12" s="138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2" customHeight="1">
      <c r="A13" s="33"/>
      <c r="B13" s="39"/>
      <c r="C13" s="33"/>
      <c r="D13" s="136" t="s">
        <v>17</v>
      </c>
      <c r="E13" s="33"/>
      <c r="F13" s="127" t="s">
        <v>18</v>
      </c>
      <c r="G13" s="33"/>
      <c r="H13" s="33"/>
      <c r="I13" s="136" t="s">
        <v>19</v>
      </c>
      <c r="J13" s="127" t="s">
        <v>18</v>
      </c>
      <c r="K13" s="33"/>
      <c r="L13" s="138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9"/>
      <c r="C14" s="33"/>
      <c r="D14" s="136" t="s">
        <v>20</v>
      </c>
      <c r="E14" s="33"/>
      <c r="F14" s="127" t="s">
        <v>21</v>
      </c>
      <c r="G14" s="33"/>
      <c r="H14" s="33"/>
      <c r="I14" s="136" t="s">
        <v>22</v>
      </c>
      <c r="J14" s="140" t="str">
        <f>'Rekapitulace stavby'!AN8</f>
        <v>7. 9. 2022</v>
      </c>
      <c r="K14" s="33"/>
      <c r="L14" s="138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0.8" customHeight="1">
      <c r="A15" s="33"/>
      <c r="B15" s="39"/>
      <c r="C15" s="33"/>
      <c r="D15" s="33"/>
      <c r="E15" s="33"/>
      <c r="F15" s="33"/>
      <c r="G15" s="33"/>
      <c r="H15" s="33"/>
      <c r="I15" s="33"/>
      <c r="J15" s="33"/>
      <c r="K15" s="33"/>
      <c r="L15" s="138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12" customHeight="1">
      <c r="A16" s="33"/>
      <c r="B16" s="39"/>
      <c r="C16" s="33"/>
      <c r="D16" s="136" t="s">
        <v>24</v>
      </c>
      <c r="E16" s="33"/>
      <c r="F16" s="33"/>
      <c r="G16" s="33"/>
      <c r="H16" s="33"/>
      <c r="I16" s="136" t="s">
        <v>25</v>
      </c>
      <c r="J16" s="127" t="s">
        <v>26</v>
      </c>
      <c r="K16" s="33"/>
      <c r="L16" s="138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8" customHeight="1">
      <c r="A17" s="33"/>
      <c r="B17" s="39"/>
      <c r="C17" s="33"/>
      <c r="D17" s="33"/>
      <c r="E17" s="127" t="s">
        <v>27</v>
      </c>
      <c r="F17" s="33"/>
      <c r="G17" s="33"/>
      <c r="H17" s="33"/>
      <c r="I17" s="136" t="s">
        <v>28</v>
      </c>
      <c r="J17" s="127" t="s">
        <v>29</v>
      </c>
      <c r="K17" s="33"/>
      <c r="L17" s="138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6.96" customHeight="1">
      <c r="A18" s="33"/>
      <c r="B18" s="39"/>
      <c r="C18" s="33"/>
      <c r="D18" s="33"/>
      <c r="E18" s="33"/>
      <c r="F18" s="33"/>
      <c r="G18" s="33"/>
      <c r="H18" s="33"/>
      <c r="I18" s="33"/>
      <c r="J18" s="33"/>
      <c r="K18" s="33"/>
      <c r="L18" s="138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12" customHeight="1">
      <c r="A19" s="33"/>
      <c r="B19" s="39"/>
      <c r="C19" s="33"/>
      <c r="D19" s="136" t="s">
        <v>30</v>
      </c>
      <c r="E19" s="33"/>
      <c r="F19" s="33"/>
      <c r="G19" s="33"/>
      <c r="H19" s="33"/>
      <c r="I19" s="136" t="s">
        <v>25</v>
      </c>
      <c r="J19" s="127" t="s">
        <v>31</v>
      </c>
      <c r="K19" s="33"/>
      <c r="L19" s="138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8" customHeight="1">
      <c r="A20" s="33"/>
      <c r="B20" s="39"/>
      <c r="C20" s="33"/>
      <c r="D20" s="33"/>
      <c r="E20" s="127" t="s">
        <v>32</v>
      </c>
      <c r="F20" s="33"/>
      <c r="G20" s="33"/>
      <c r="H20" s="33"/>
      <c r="I20" s="136" t="s">
        <v>28</v>
      </c>
      <c r="J20" s="127" t="s">
        <v>33</v>
      </c>
      <c r="K20" s="33"/>
      <c r="L20" s="138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6.96" customHeight="1">
      <c r="A21" s="33"/>
      <c r="B21" s="39"/>
      <c r="C21" s="33"/>
      <c r="D21" s="33"/>
      <c r="E21" s="33"/>
      <c r="F21" s="33"/>
      <c r="G21" s="33"/>
      <c r="H21" s="33"/>
      <c r="I21" s="33"/>
      <c r="J21" s="33"/>
      <c r="K21" s="33"/>
      <c r="L21" s="138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12" customHeight="1">
      <c r="A22" s="33"/>
      <c r="B22" s="39"/>
      <c r="C22" s="33"/>
      <c r="D22" s="136" t="s">
        <v>34</v>
      </c>
      <c r="E22" s="33"/>
      <c r="F22" s="33"/>
      <c r="G22" s="33"/>
      <c r="H22" s="33"/>
      <c r="I22" s="136" t="s">
        <v>25</v>
      </c>
      <c r="J22" s="127" t="str">
        <f>IF('Rekapitulace stavby'!AN16="","",'Rekapitulace stavby'!AN16)</f>
        <v/>
      </c>
      <c r="K22" s="33"/>
      <c r="L22" s="138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8" customHeight="1">
      <c r="A23" s="33"/>
      <c r="B23" s="39"/>
      <c r="C23" s="33"/>
      <c r="D23" s="33"/>
      <c r="E23" s="127" t="str">
        <f>IF('Rekapitulace stavby'!E17="","",'Rekapitulace stavby'!E17)</f>
        <v xml:space="preserve"> </v>
      </c>
      <c r="F23" s="33"/>
      <c r="G23" s="33"/>
      <c r="H23" s="33"/>
      <c r="I23" s="136" t="s">
        <v>28</v>
      </c>
      <c r="J23" s="127" t="str">
        <f>IF('Rekapitulace stavby'!AN17="","",'Rekapitulace stavby'!AN17)</f>
        <v/>
      </c>
      <c r="K23" s="33"/>
      <c r="L23" s="138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6.96" customHeight="1">
      <c r="A24" s="33"/>
      <c r="B24" s="39"/>
      <c r="C24" s="33"/>
      <c r="D24" s="33"/>
      <c r="E24" s="33"/>
      <c r="F24" s="33"/>
      <c r="G24" s="33"/>
      <c r="H24" s="33"/>
      <c r="I24" s="33"/>
      <c r="J24" s="33"/>
      <c r="K24" s="33"/>
      <c r="L24" s="138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12" customHeight="1">
      <c r="A25" s="33"/>
      <c r="B25" s="39"/>
      <c r="C25" s="33"/>
      <c r="D25" s="136" t="s">
        <v>36</v>
      </c>
      <c r="E25" s="33"/>
      <c r="F25" s="33"/>
      <c r="G25" s="33"/>
      <c r="H25" s="33"/>
      <c r="I25" s="136" t="s">
        <v>25</v>
      </c>
      <c r="J25" s="127" t="s">
        <v>18</v>
      </c>
      <c r="K25" s="33"/>
      <c r="L25" s="138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8" customHeight="1">
      <c r="A26" s="33"/>
      <c r="B26" s="39"/>
      <c r="C26" s="33"/>
      <c r="D26" s="33"/>
      <c r="E26" s="127" t="s">
        <v>37</v>
      </c>
      <c r="F26" s="33"/>
      <c r="G26" s="33"/>
      <c r="H26" s="33"/>
      <c r="I26" s="136" t="s">
        <v>28</v>
      </c>
      <c r="J26" s="127" t="s">
        <v>18</v>
      </c>
      <c r="K26" s="33"/>
      <c r="L26" s="138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2" customFormat="1" ht="6.96" customHeight="1">
      <c r="A27" s="33"/>
      <c r="B27" s="39"/>
      <c r="C27" s="33"/>
      <c r="D27" s="33"/>
      <c r="E27" s="33"/>
      <c r="F27" s="33"/>
      <c r="G27" s="33"/>
      <c r="H27" s="33"/>
      <c r="I27" s="33"/>
      <c r="J27" s="33"/>
      <c r="K27" s="33"/>
      <c r="L27" s="138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="2" customFormat="1" ht="12" customHeight="1">
      <c r="A28" s="33"/>
      <c r="B28" s="39"/>
      <c r="C28" s="33"/>
      <c r="D28" s="136" t="s">
        <v>39</v>
      </c>
      <c r="E28" s="33"/>
      <c r="F28" s="33"/>
      <c r="G28" s="33"/>
      <c r="H28" s="33"/>
      <c r="I28" s="33"/>
      <c r="J28" s="33"/>
      <c r="K28" s="33"/>
      <c r="L28" s="138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8" customFormat="1" ht="16.5" customHeight="1">
      <c r="A29" s="141"/>
      <c r="B29" s="142"/>
      <c r="C29" s="141"/>
      <c r="D29" s="141"/>
      <c r="E29" s="143" t="s">
        <v>18</v>
      </c>
      <c r="F29" s="143"/>
      <c r="G29" s="143"/>
      <c r="H29" s="143"/>
      <c r="I29" s="141"/>
      <c r="J29" s="141"/>
      <c r="K29" s="141"/>
      <c r="L29" s="144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</row>
    <row r="30" s="2" customFormat="1" ht="6.96" customHeight="1">
      <c r="A30" s="33"/>
      <c r="B30" s="39"/>
      <c r="C30" s="33"/>
      <c r="D30" s="33"/>
      <c r="E30" s="33"/>
      <c r="F30" s="33"/>
      <c r="G30" s="33"/>
      <c r="H30" s="33"/>
      <c r="I30" s="33"/>
      <c r="J30" s="33"/>
      <c r="K30" s="33"/>
      <c r="L30" s="138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9"/>
      <c r="C31" s="33"/>
      <c r="D31" s="145"/>
      <c r="E31" s="145"/>
      <c r="F31" s="145"/>
      <c r="G31" s="145"/>
      <c r="H31" s="145"/>
      <c r="I31" s="145"/>
      <c r="J31" s="145"/>
      <c r="K31" s="145"/>
      <c r="L31" s="138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25.44" customHeight="1">
      <c r="A32" s="33"/>
      <c r="B32" s="39"/>
      <c r="C32" s="33"/>
      <c r="D32" s="146" t="s">
        <v>41</v>
      </c>
      <c r="E32" s="33"/>
      <c r="F32" s="33"/>
      <c r="G32" s="33"/>
      <c r="H32" s="33"/>
      <c r="I32" s="33"/>
      <c r="J32" s="147">
        <f>ROUND(J87, 2)</f>
        <v>15000</v>
      </c>
      <c r="K32" s="33"/>
      <c r="L32" s="138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6.96" customHeight="1">
      <c r="A33" s="33"/>
      <c r="B33" s="39"/>
      <c r="C33" s="33"/>
      <c r="D33" s="145"/>
      <c r="E33" s="145"/>
      <c r="F33" s="145"/>
      <c r="G33" s="145"/>
      <c r="H33" s="145"/>
      <c r="I33" s="145"/>
      <c r="J33" s="145"/>
      <c r="K33" s="145"/>
      <c r="L33" s="138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9"/>
      <c r="C34" s="33"/>
      <c r="D34" s="33"/>
      <c r="E34" s="33"/>
      <c r="F34" s="148" t="s">
        <v>43</v>
      </c>
      <c r="G34" s="33"/>
      <c r="H34" s="33"/>
      <c r="I34" s="148" t="s">
        <v>42</v>
      </c>
      <c r="J34" s="148" t="s">
        <v>44</v>
      </c>
      <c r="K34" s="33"/>
      <c r="L34" s="138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="2" customFormat="1" ht="14.4" customHeight="1">
      <c r="A35" s="33"/>
      <c r="B35" s="39"/>
      <c r="C35" s="33"/>
      <c r="D35" s="149" t="s">
        <v>45</v>
      </c>
      <c r="E35" s="136" t="s">
        <v>46</v>
      </c>
      <c r="F35" s="150">
        <f>ROUND((SUM(BE87:BE92)),  2)</f>
        <v>15000</v>
      </c>
      <c r="G35" s="33"/>
      <c r="H35" s="33"/>
      <c r="I35" s="151">
        <v>0.20999999999999999</v>
      </c>
      <c r="J35" s="150">
        <f>ROUND(((SUM(BE87:BE92))*I35),  2)</f>
        <v>3150</v>
      </c>
      <c r="K35" s="33"/>
      <c r="L35" s="138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="2" customFormat="1" ht="14.4" customHeight="1">
      <c r="A36" s="33"/>
      <c r="B36" s="39"/>
      <c r="C36" s="33"/>
      <c r="D36" s="33"/>
      <c r="E36" s="136" t="s">
        <v>47</v>
      </c>
      <c r="F36" s="150">
        <f>ROUND((SUM(BF87:BF92)),  2)</f>
        <v>0</v>
      </c>
      <c r="G36" s="33"/>
      <c r="H36" s="33"/>
      <c r="I36" s="151">
        <v>0.14999999999999999</v>
      </c>
      <c r="J36" s="150">
        <f>ROUND(((SUM(BF87:BF92))*I36),  2)</f>
        <v>0</v>
      </c>
      <c r="K36" s="33"/>
      <c r="L36" s="138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9"/>
      <c r="C37" s="33"/>
      <c r="D37" s="33"/>
      <c r="E37" s="136" t="s">
        <v>48</v>
      </c>
      <c r="F37" s="150">
        <f>ROUND((SUM(BG87:BG92)),  2)</f>
        <v>0</v>
      </c>
      <c r="G37" s="33"/>
      <c r="H37" s="33"/>
      <c r="I37" s="151">
        <v>0.20999999999999999</v>
      </c>
      <c r="J37" s="150">
        <f>0</f>
        <v>0</v>
      </c>
      <c r="K37" s="33"/>
      <c r="L37" s="138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hidden="1" s="2" customFormat="1" ht="14.4" customHeight="1">
      <c r="A38" s="33"/>
      <c r="B38" s="39"/>
      <c r="C38" s="33"/>
      <c r="D38" s="33"/>
      <c r="E38" s="136" t="s">
        <v>49</v>
      </c>
      <c r="F38" s="150">
        <f>ROUND((SUM(BH87:BH92)),  2)</f>
        <v>0</v>
      </c>
      <c r="G38" s="33"/>
      <c r="H38" s="33"/>
      <c r="I38" s="151">
        <v>0.14999999999999999</v>
      </c>
      <c r="J38" s="150">
        <f>0</f>
        <v>0</v>
      </c>
      <c r="K38" s="33"/>
      <c r="L38" s="138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hidden="1" s="2" customFormat="1" ht="14.4" customHeight="1">
      <c r="A39" s="33"/>
      <c r="B39" s="39"/>
      <c r="C39" s="33"/>
      <c r="D39" s="33"/>
      <c r="E39" s="136" t="s">
        <v>50</v>
      </c>
      <c r="F39" s="150">
        <f>ROUND((SUM(BI87:BI92)),  2)</f>
        <v>0</v>
      </c>
      <c r="G39" s="33"/>
      <c r="H39" s="33"/>
      <c r="I39" s="151">
        <v>0</v>
      </c>
      <c r="J39" s="150">
        <f>0</f>
        <v>0</v>
      </c>
      <c r="K39" s="33"/>
      <c r="L39" s="138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6.96" customHeight="1">
      <c r="A40" s="33"/>
      <c r="B40" s="39"/>
      <c r="C40" s="33"/>
      <c r="D40" s="33"/>
      <c r="E40" s="33"/>
      <c r="F40" s="33"/>
      <c r="G40" s="33"/>
      <c r="H40" s="33"/>
      <c r="I40" s="33"/>
      <c r="J40" s="33"/>
      <c r="K40" s="33"/>
      <c r="L40" s="138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2" customFormat="1" ht="25.44" customHeight="1">
      <c r="A41" s="33"/>
      <c r="B41" s="39"/>
      <c r="C41" s="152"/>
      <c r="D41" s="153" t="s">
        <v>51</v>
      </c>
      <c r="E41" s="154"/>
      <c r="F41" s="154"/>
      <c r="G41" s="155" t="s">
        <v>52</v>
      </c>
      <c r="H41" s="156" t="s">
        <v>53</v>
      </c>
      <c r="I41" s="154"/>
      <c r="J41" s="157">
        <f>SUM(J32:J39)</f>
        <v>18150</v>
      </c>
      <c r="K41" s="158"/>
      <c r="L41" s="138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="2" customFormat="1" ht="14.4" customHeight="1">
      <c r="A42" s="33"/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38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6" s="2" customFormat="1" ht="6.96" customHeight="1">
      <c r="A46" s="33"/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38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="2" customFormat="1" ht="24.96" customHeight="1">
      <c r="A47" s="33"/>
      <c r="B47" s="34"/>
      <c r="C47" s="24" t="s">
        <v>102</v>
      </c>
      <c r="D47" s="35"/>
      <c r="E47" s="35"/>
      <c r="F47" s="35"/>
      <c r="G47" s="35"/>
      <c r="H47" s="35"/>
      <c r="I47" s="35"/>
      <c r="J47" s="35"/>
      <c r="K47" s="35"/>
      <c r="L47" s="138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="2" customFormat="1" ht="6.96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138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="2" customFormat="1" ht="12" customHeight="1">
      <c r="A49" s="33"/>
      <c r="B49" s="34"/>
      <c r="C49" s="30" t="s">
        <v>15</v>
      </c>
      <c r="D49" s="35"/>
      <c r="E49" s="35"/>
      <c r="F49" s="35"/>
      <c r="G49" s="35"/>
      <c r="H49" s="35"/>
      <c r="I49" s="35"/>
      <c r="J49" s="35"/>
      <c r="K49" s="35"/>
      <c r="L49" s="138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="2" customFormat="1" ht="16.5" customHeight="1">
      <c r="A50" s="33"/>
      <c r="B50" s="34"/>
      <c r="C50" s="35"/>
      <c r="D50" s="35"/>
      <c r="E50" s="163" t="str">
        <f>E7</f>
        <v>Splašková kanalizace Lužická - Údolni</v>
      </c>
      <c r="F50" s="30"/>
      <c r="G50" s="30"/>
      <c r="H50" s="30"/>
      <c r="I50" s="35"/>
      <c r="J50" s="35"/>
      <c r="K50" s="35"/>
      <c r="L50" s="138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="1" customFormat="1" ht="12" customHeight="1">
      <c r="B51" s="22"/>
      <c r="C51" s="30" t="s">
        <v>100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3"/>
      <c r="B52" s="34"/>
      <c r="C52" s="35"/>
      <c r="D52" s="35"/>
      <c r="E52" s="163" t="s">
        <v>101</v>
      </c>
      <c r="F52" s="35"/>
      <c r="G52" s="35"/>
      <c r="H52" s="35"/>
      <c r="I52" s="35"/>
      <c r="J52" s="35"/>
      <c r="K52" s="35"/>
      <c r="L52" s="138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="2" customFormat="1" ht="12" customHeight="1">
      <c r="A53" s="33"/>
      <c r="B53" s="34"/>
      <c r="C53" s="30" t="s">
        <v>300</v>
      </c>
      <c r="D53" s="35"/>
      <c r="E53" s="35"/>
      <c r="F53" s="35"/>
      <c r="G53" s="35"/>
      <c r="H53" s="35"/>
      <c r="I53" s="35"/>
      <c r="J53" s="35"/>
      <c r="K53" s="35"/>
      <c r="L53" s="138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="2" customFormat="1" ht="16.5" customHeight="1">
      <c r="A54" s="33"/>
      <c r="B54" s="34"/>
      <c r="C54" s="35"/>
      <c r="D54" s="35"/>
      <c r="E54" s="63" t="str">
        <f>E11</f>
        <v>ZL.č.1 - Vícepráce na splaškové kanalizaci</v>
      </c>
      <c r="F54" s="35"/>
      <c r="G54" s="35"/>
      <c r="H54" s="35"/>
      <c r="I54" s="35"/>
      <c r="J54" s="35"/>
      <c r="K54" s="35"/>
      <c r="L54" s="138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="2" customFormat="1" ht="6.96" customHeight="1">
      <c r="A55" s="33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138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="2" customFormat="1" ht="12" customHeight="1">
      <c r="A56" s="33"/>
      <c r="B56" s="34"/>
      <c r="C56" s="30" t="s">
        <v>20</v>
      </c>
      <c r="D56" s="35"/>
      <c r="E56" s="35"/>
      <c r="F56" s="27" t="str">
        <f>F14</f>
        <v>Lužická - Údolní</v>
      </c>
      <c r="G56" s="35"/>
      <c r="H56" s="35"/>
      <c r="I56" s="30" t="s">
        <v>22</v>
      </c>
      <c r="J56" s="66" t="str">
        <f>IF(J14="","",J14)</f>
        <v>7. 9. 2022</v>
      </c>
      <c r="K56" s="35"/>
      <c r="L56" s="138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="2" customFormat="1" ht="6.96" customHeight="1">
      <c r="A57" s="33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138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="2" customFormat="1" ht="15.15" customHeight="1">
      <c r="A58" s="33"/>
      <c r="B58" s="34"/>
      <c r="C58" s="30" t="s">
        <v>24</v>
      </c>
      <c r="D58" s="35"/>
      <c r="E58" s="35"/>
      <c r="F58" s="27" t="str">
        <f>E17</f>
        <v>Město Rychnov u Jablonce nad Nisou</v>
      </c>
      <c r="G58" s="35"/>
      <c r="H58" s="35"/>
      <c r="I58" s="30" t="s">
        <v>34</v>
      </c>
      <c r="J58" s="31" t="str">
        <f>E23</f>
        <v xml:space="preserve"> </v>
      </c>
      <c r="K58" s="35"/>
      <c r="L58" s="138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="2" customFormat="1" ht="15.15" customHeight="1">
      <c r="A59" s="33"/>
      <c r="B59" s="34"/>
      <c r="C59" s="30" t="s">
        <v>30</v>
      </c>
      <c r="D59" s="35"/>
      <c r="E59" s="35"/>
      <c r="F59" s="27" t="str">
        <f>IF(E20="","",E20)</f>
        <v>1.jizerskohorská stavební společnost, s.r.o.</v>
      </c>
      <c r="G59" s="35"/>
      <c r="H59" s="35"/>
      <c r="I59" s="30" t="s">
        <v>36</v>
      </c>
      <c r="J59" s="31" t="str">
        <f>E26</f>
        <v>Miloslav Neuman</v>
      </c>
      <c r="K59" s="35"/>
      <c r="L59" s="138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</row>
    <row r="60" s="2" customFormat="1" ht="10.32" customHeight="1">
      <c r="A60" s="33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138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="2" customFormat="1" ht="29.28" customHeight="1">
      <c r="A61" s="33"/>
      <c r="B61" s="34"/>
      <c r="C61" s="164" t="s">
        <v>103</v>
      </c>
      <c r="D61" s="165"/>
      <c r="E61" s="165"/>
      <c r="F61" s="165"/>
      <c r="G61" s="165"/>
      <c r="H61" s="165"/>
      <c r="I61" s="165"/>
      <c r="J61" s="166" t="s">
        <v>104</v>
      </c>
      <c r="K61" s="165"/>
      <c r="L61" s="138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="2" customFormat="1" ht="10.32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38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="2" customFormat="1" ht="22.8" customHeight="1">
      <c r="A63" s="33"/>
      <c r="B63" s="34"/>
      <c r="C63" s="167" t="s">
        <v>73</v>
      </c>
      <c r="D63" s="35"/>
      <c r="E63" s="35"/>
      <c r="F63" s="35"/>
      <c r="G63" s="35"/>
      <c r="H63" s="35"/>
      <c r="I63" s="35"/>
      <c r="J63" s="96">
        <f>J87</f>
        <v>15000</v>
      </c>
      <c r="K63" s="35"/>
      <c r="L63" s="138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U63" s="18" t="s">
        <v>105</v>
      </c>
    </row>
    <row r="64" s="9" customFormat="1" ht="24.96" customHeight="1">
      <c r="A64" s="9"/>
      <c r="B64" s="168"/>
      <c r="C64" s="169"/>
      <c r="D64" s="170" t="s">
        <v>302</v>
      </c>
      <c r="E64" s="171"/>
      <c r="F64" s="171"/>
      <c r="G64" s="171"/>
      <c r="H64" s="171"/>
      <c r="I64" s="171"/>
      <c r="J64" s="172">
        <f>J88</f>
        <v>15000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19"/>
      <c r="D65" s="175" t="s">
        <v>303</v>
      </c>
      <c r="E65" s="176"/>
      <c r="F65" s="176"/>
      <c r="G65" s="176"/>
      <c r="H65" s="176"/>
      <c r="I65" s="176"/>
      <c r="J65" s="177">
        <f>J89</f>
        <v>15000</v>
      </c>
      <c r="K65" s="119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3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138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="2" customFormat="1" ht="6.96" customHeight="1">
      <c r="A67" s="33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138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71" s="2" customFormat="1" ht="6.96" customHeight="1">
      <c r="A71" s="33"/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138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="2" customFormat="1" ht="24.96" customHeight="1">
      <c r="A72" s="33"/>
      <c r="B72" s="34"/>
      <c r="C72" s="24" t="s">
        <v>114</v>
      </c>
      <c r="D72" s="35"/>
      <c r="E72" s="35"/>
      <c r="F72" s="35"/>
      <c r="G72" s="35"/>
      <c r="H72" s="35"/>
      <c r="I72" s="35"/>
      <c r="J72" s="35"/>
      <c r="K72" s="35"/>
      <c r="L72" s="138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="2" customFormat="1" ht="6.96" customHeight="1">
      <c r="A73" s="33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138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="2" customFormat="1" ht="12" customHeight="1">
      <c r="A74" s="33"/>
      <c r="B74" s="34"/>
      <c r="C74" s="30" t="s">
        <v>15</v>
      </c>
      <c r="D74" s="35"/>
      <c r="E74" s="35"/>
      <c r="F74" s="35"/>
      <c r="G74" s="35"/>
      <c r="H74" s="35"/>
      <c r="I74" s="35"/>
      <c r="J74" s="35"/>
      <c r="K74" s="35"/>
      <c r="L74" s="138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="2" customFormat="1" ht="16.5" customHeight="1">
      <c r="A75" s="33"/>
      <c r="B75" s="34"/>
      <c r="C75" s="35"/>
      <c r="D75" s="35"/>
      <c r="E75" s="163" t="str">
        <f>E7</f>
        <v>Splašková kanalizace Lužická - Údolni</v>
      </c>
      <c r="F75" s="30"/>
      <c r="G75" s="30"/>
      <c r="H75" s="30"/>
      <c r="I75" s="35"/>
      <c r="J75" s="35"/>
      <c r="K75" s="35"/>
      <c r="L75" s="138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="1" customFormat="1" ht="12" customHeight="1">
      <c r="B76" s="22"/>
      <c r="C76" s="30" t="s">
        <v>100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3"/>
      <c r="B77" s="34"/>
      <c r="C77" s="35"/>
      <c r="D77" s="35"/>
      <c r="E77" s="163" t="s">
        <v>101</v>
      </c>
      <c r="F77" s="35"/>
      <c r="G77" s="35"/>
      <c r="H77" s="35"/>
      <c r="I77" s="35"/>
      <c r="J77" s="35"/>
      <c r="K77" s="35"/>
      <c r="L77" s="138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="2" customFormat="1" ht="12" customHeight="1">
      <c r="A78" s="33"/>
      <c r="B78" s="34"/>
      <c r="C78" s="30" t="s">
        <v>300</v>
      </c>
      <c r="D78" s="35"/>
      <c r="E78" s="35"/>
      <c r="F78" s="35"/>
      <c r="G78" s="35"/>
      <c r="H78" s="35"/>
      <c r="I78" s="35"/>
      <c r="J78" s="35"/>
      <c r="K78" s="35"/>
      <c r="L78" s="138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="2" customFormat="1" ht="16.5" customHeight="1">
      <c r="A79" s="33"/>
      <c r="B79" s="34"/>
      <c r="C79" s="35"/>
      <c r="D79" s="35"/>
      <c r="E79" s="63" t="str">
        <f>E11</f>
        <v>ZL.č.1 - Vícepráce na splaškové kanalizaci</v>
      </c>
      <c r="F79" s="35"/>
      <c r="G79" s="35"/>
      <c r="H79" s="35"/>
      <c r="I79" s="35"/>
      <c r="J79" s="35"/>
      <c r="K79" s="35"/>
      <c r="L79" s="138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="2" customFormat="1" ht="6.96" customHeight="1">
      <c r="A80" s="33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38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="2" customFormat="1" ht="12" customHeight="1">
      <c r="A81" s="33"/>
      <c r="B81" s="34"/>
      <c r="C81" s="30" t="s">
        <v>20</v>
      </c>
      <c r="D81" s="35"/>
      <c r="E81" s="35"/>
      <c r="F81" s="27" t="str">
        <f>F14</f>
        <v>Lužická - Údolní</v>
      </c>
      <c r="G81" s="35"/>
      <c r="H81" s="35"/>
      <c r="I81" s="30" t="s">
        <v>22</v>
      </c>
      <c r="J81" s="66" t="str">
        <f>IF(J14="","",J14)</f>
        <v>7. 9. 2022</v>
      </c>
      <c r="K81" s="35"/>
      <c r="L81" s="138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6.96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138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15.15" customHeight="1">
      <c r="A83" s="33"/>
      <c r="B83" s="34"/>
      <c r="C83" s="30" t="s">
        <v>24</v>
      </c>
      <c r="D83" s="35"/>
      <c r="E83" s="35"/>
      <c r="F83" s="27" t="str">
        <f>E17</f>
        <v>Město Rychnov u Jablonce nad Nisou</v>
      </c>
      <c r="G83" s="35"/>
      <c r="H83" s="35"/>
      <c r="I83" s="30" t="s">
        <v>34</v>
      </c>
      <c r="J83" s="31" t="str">
        <f>E23</f>
        <v xml:space="preserve"> </v>
      </c>
      <c r="K83" s="35"/>
      <c r="L83" s="138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5.15" customHeight="1">
      <c r="A84" s="33"/>
      <c r="B84" s="34"/>
      <c r="C84" s="30" t="s">
        <v>30</v>
      </c>
      <c r="D84" s="35"/>
      <c r="E84" s="35"/>
      <c r="F84" s="27" t="str">
        <f>IF(E20="","",E20)</f>
        <v>1.jizerskohorská stavební společnost, s.r.o.</v>
      </c>
      <c r="G84" s="35"/>
      <c r="H84" s="35"/>
      <c r="I84" s="30" t="s">
        <v>36</v>
      </c>
      <c r="J84" s="31" t="str">
        <f>E26</f>
        <v>Miloslav Neuman</v>
      </c>
      <c r="K84" s="35"/>
      <c r="L84" s="138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0.32" customHeight="1">
      <c r="A85" s="33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138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11" customFormat="1" ht="29.28" customHeight="1">
      <c r="A86" s="179"/>
      <c r="B86" s="180"/>
      <c r="C86" s="181" t="s">
        <v>115</v>
      </c>
      <c r="D86" s="182" t="s">
        <v>60</v>
      </c>
      <c r="E86" s="182" t="s">
        <v>56</v>
      </c>
      <c r="F86" s="182" t="s">
        <v>57</v>
      </c>
      <c r="G86" s="182" t="s">
        <v>116</v>
      </c>
      <c r="H86" s="182" t="s">
        <v>117</v>
      </c>
      <c r="I86" s="182" t="s">
        <v>118</v>
      </c>
      <c r="J86" s="183" t="s">
        <v>104</v>
      </c>
      <c r="K86" s="184" t="s">
        <v>119</v>
      </c>
      <c r="L86" s="185"/>
      <c r="M86" s="86" t="s">
        <v>18</v>
      </c>
      <c r="N86" s="87" t="s">
        <v>45</v>
      </c>
      <c r="O86" s="87" t="s">
        <v>120</v>
      </c>
      <c r="P86" s="87" t="s">
        <v>121</v>
      </c>
      <c r="Q86" s="87" t="s">
        <v>122</v>
      </c>
      <c r="R86" s="87" t="s">
        <v>123</v>
      </c>
      <c r="S86" s="87" t="s">
        <v>124</v>
      </c>
      <c r="T86" s="88" t="s">
        <v>125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33"/>
      <c r="B87" s="34"/>
      <c r="C87" s="93" t="s">
        <v>126</v>
      </c>
      <c r="D87" s="35"/>
      <c r="E87" s="35"/>
      <c r="F87" s="35"/>
      <c r="G87" s="35"/>
      <c r="H87" s="35"/>
      <c r="I87" s="35"/>
      <c r="J87" s="186">
        <f>BK87</f>
        <v>15000</v>
      </c>
      <c r="K87" s="35"/>
      <c r="L87" s="39"/>
      <c r="M87" s="89"/>
      <c r="N87" s="187"/>
      <c r="O87" s="90"/>
      <c r="P87" s="188">
        <f>P88</f>
        <v>0</v>
      </c>
      <c r="Q87" s="90"/>
      <c r="R87" s="188">
        <f>R88</f>
        <v>0</v>
      </c>
      <c r="S87" s="90"/>
      <c r="T87" s="189">
        <f>T88</f>
        <v>0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8" t="s">
        <v>74</v>
      </c>
      <c r="AU87" s="18" t="s">
        <v>105</v>
      </c>
      <c r="BK87" s="190">
        <f>BK88</f>
        <v>15000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304</v>
      </c>
      <c r="F88" s="194" t="s">
        <v>305</v>
      </c>
      <c r="G88" s="192"/>
      <c r="H88" s="192"/>
      <c r="I88" s="192"/>
      <c r="J88" s="195">
        <f>BK88</f>
        <v>15000</v>
      </c>
      <c r="K88" s="192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155</v>
      </c>
      <c r="AT88" s="202" t="s">
        <v>74</v>
      </c>
      <c r="AU88" s="202" t="s">
        <v>75</v>
      </c>
      <c r="AY88" s="201" t="s">
        <v>129</v>
      </c>
      <c r="BK88" s="203">
        <f>BK89</f>
        <v>15000</v>
      </c>
    </row>
    <row r="89" s="12" customFormat="1" ht="22.8" customHeight="1">
      <c r="A89" s="12"/>
      <c r="B89" s="191"/>
      <c r="C89" s="192"/>
      <c r="D89" s="193" t="s">
        <v>74</v>
      </c>
      <c r="E89" s="204" t="s">
        <v>306</v>
      </c>
      <c r="F89" s="204" t="s">
        <v>307</v>
      </c>
      <c r="G89" s="192"/>
      <c r="H89" s="192"/>
      <c r="I89" s="192"/>
      <c r="J89" s="205">
        <f>BK89</f>
        <v>15000</v>
      </c>
      <c r="K89" s="192"/>
      <c r="L89" s="196"/>
      <c r="M89" s="197"/>
      <c r="N89" s="198"/>
      <c r="O89" s="198"/>
      <c r="P89" s="199">
        <f>SUM(P90:P92)</f>
        <v>0</v>
      </c>
      <c r="Q89" s="198"/>
      <c r="R89" s="199">
        <f>SUM(R90:R92)</f>
        <v>0</v>
      </c>
      <c r="S89" s="198"/>
      <c r="T89" s="200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155</v>
      </c>
      <c r="AT89" s="202" t="s">
        <v>74</v>
      </c>
      <c r="AU89" s="202" t="s">
        <v>8</v>
      </c>
      <c r="AY89" s="201" t="s">
        <v>129</v>
      </c>
      <c r="BK89" s="203">
        <f>SUM(BK90:BK92)</f>
        <v>15000</v>
      </c>
    </row>
    <row r="90" s="2" customFormat="1" ht="16.5" customHeight="1">
      <c r="A90" s="33"/>
      <c r="B90" s="34"/>
      <c r="C90" s="206" t="s">
        <v>308</v>
      </c>
      <c r="D90" s="206" t="s">
        <v>131</v>
      </c>
      <c r="E90" s="207" t="s">
        <v>309</v>
      </c>
      <c r="F90" s="208" t="s">
        <v>310</v>
      </c>
      <c r="G90" s="209" t="s">
        <v>311</v>
      </c>
      <c r="H90" s="210">
        <v>5</v>
      </c>
      <c r="I90" s="211">
        <v>3000</v>
      </c>
      <c r="J90" s="211">
        <f>ROUND(I90*H90,0)</f>
        <v>15000</v>
      </c>
      <c r="K90" s="212"/>
      <c r="L90" s="39"/>
      <c r="M90" s="213" t="s">
        <v>18</v>
      </c>
      <c r="N90" s="214" t="s">
        <v>46</v>
      </c>
      <c r="O90" s="215">
        <v>0</v>
      </c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R90" s="217" t="s">
        <v>312</v>
      </c>
      <c r="AT90" s="217" t="s">
        <v>131</v>
      </c>
      <c r="AU90" s="217" t="s">
        <v>83</v>
      </c>
      <c r="AY90" s="18" t="s">
        <v>129</v>
      </c>
      <c r="BE90" s="218">
        <f>IF(N90="základní",J90,0)</f>
        <v>15000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</v>
      </c>
      <c r="BK90" s="218">
        <f>ROUND(I90*H90,0)</f>
        <v>15000</v>
      </c>
      <c r="BL90" s="18" t="s">
        <v>312</v>
      </c>
      <c r="BM90" s="217" t="s">
        <v>313</v>
      </c>
    </row>
    <row r="91" s="2" customFormat="1">
      <c r="A91" s="33"/>
      <c r="B91" s="34"/>
      <c r="C91" s="35"/>
      <c r="D91" s="219" t="s">
        <v>136</v>
      </c>
      <c r="E91" s="35"/>
      <c r="F91" s="220" t="s">
        <v>310</v>
      </c>
      <c r="G91" s="35"/>
      <c r="H91" s="35"/>
      <c r="I91" s="35"/>
      <c r="J91" s="35"/>
      <c r="K91" s="35"/>
      <c r="L91" s="39"/>
      <c r="M91" s="221"/>
      <c r="N91" s="222"/>
      <c r="O91" s="78"/>
      <c r="P91" s="78"/>
      <c r="Q91" s="78"/>
      <c r="R91" s="78"/>
      <c r="S91" s="78"/>
      <c r="T91" s="79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T91" s="18" t="s">
        <v>136</v>
      </c>
      <c r="AU91" s="18" t="s">
        <v>83</v>
      </c>
    </row>
    <row r="92" s="2" customFormat="1">
      <c r="A92" s="33"/>
      <c r="B92" s="34"/>
      <c r="C92" s="35"/>
      <c r="D92" s="266" t="s">
        <v>314</v>
      </c>
      <c r="E92" s="35"/>
      <c r="F92" s="267" t="s">
        <v>315</v>
      </c>
      <c r="G92" s="35"/>
      <c r="H92" s="35"/>
      <c r="I92" s="35"/>
      <c r="J92" s="35"/>
      <c r="K92" s="35"/>
      <c r="L92" s="39"/>
      <c r="M92" s="262"/>
      <c r="N92" s="263"/>
      <c r="O92" s="264"/>
      <c r="P92" s="264"/>
      <c r="Q92" s="264"/>
      <c r="R92" s="264"/>
      <c r="S92" s="264"/>
      <c r="T92" s="265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8" t="s">
        <v>314</v>
      </c>
      <c r="AU92" s="18" t="s">
        <v>83</v>
      </c>
    </row>
    <row r="93" s="2" customFormat="1" ht="6.96" customHeight="1">
      <c r="A93" s="33"/>
      <c r="B93" s="53"/>
      <c r="C93" s="54"/>
      <c r="D93" s="54"/>
      <c r="E93" s="54"/>
      <c r="F93" s="54"/>
      <c r="G93" s="54"/>
      <c r="H93" s="54"/>
      <c r="I93" s="54"/>
      <c r="J93" s="54"/>
      <c r="K93" s="54"/>
      <c r="L93" s="39"/>
      <c r="M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</sheetData>
  <sheetProtection sheet="1" autoFilter="0" formatColumns="0" formatRows="0" objects="1" scenarios="1" spinCount="100000" saltValue="8PFUJWtNygV+zqQT3BGxMG2VmDeuy0hKvkocmAs+XXhxfsKLC5b6YzSD7F+/mEZyhDYQwkqgt4mSFWsVbBPS+Q==" hashValue="dXZovANLp7HYtK+g+M1MMZNsuFDf2+3i1lS3SQ5lcPJI8NPn7warZsG+dBph61cbDY+8/UggqYICsDU/Uu85Nw==" algorithmName="SHA-512" password="CC35"/>
  <autoFilter ref="C86:K92"/>
  <mergeCells count="11">
    <mergeCell ref="E7:H7"/>
    <mergeCell ref="E9:H9"/>
    <mergeCell ref="E11:H11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2" r:id="rId1" display="https://podminky.urs.cz/item/CS_URS_2022_02/04315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3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83</v>
      </c>
    </row>
    <row r="4" s="1" customFormat="1" ht="24.96" customHeight="1">
      <c r="B4" s="21"/>
      <c r="D4" s="134" t="s">
        <v>99</v>
      </c>
      <c r="L4" s="21"/>
      <c r="M4" s="135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6" t="s">
        <v>15</v>
      </c>
      <c r="L6" s="21"/>
    </row>
    <row r="7" s="1" customFormat="1" ht="16.5" customHeight="1">
      <c r="B7" s="21"/>
      <c r="E7" s="137" t="str">
        <f>'Rekapitulace stavby'!K6</f>
        <v>Splašková kanalizace Lužická - Údolni</v>
      </c>
      <c r="F7" s="136"/>
      <c r="G7" s="136"/>
      <c r="H7" s="136"/>
      <c r="L7" s="21"/>
    </row>
    <row r="8" s="2" customFormat="1" ht="12" customHeight="1">
      <c r="A8" s="33"/>
      <c r="B8" s="39"/>
      <c r="C8" s="33"/>
      <c r="D8" s="136" t="s">
        <v>100</v>
      </c>
      <c r="E8" s="33"/>
      <c r="F8" s="33"/>
      <c r="G8" s="33"/>
      <c r="H8" s="33"/>
      <c r="I8" s="33"/>
      <c r="J8" s="33"/>
      <c r="K8" s="33"/>
      <c r="L8" s="138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9"/>
      <c r="C9" s="33"/>
      <c r="D9" s="33"/>
      <c r="E9" s="139" t="s">
        <v>316</v>
      </c>
      <c r="F9" s="33"/>
      <c r="G9" s="33"/>
      <c r="H9" s="33"/>
      <c r="I9" s="33"/>
      <c r="J9" s="33"/>
      <c r="K9" s="33"/>
      <c r="L9" s="138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138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9"/>
      <c r="C11" s="33"/>
      <c r="D11" s="136" t="s">
        <v>17</v>
      </c>
      <c r="E11" s="33"/>
      <c r="F11" s="127" t="s">
        <v>18</v>
      </c>
      <c r="G11" s="33"/>
      <c r="H11" s="33"/>
      <c r="I11" s="136" t="s">
        <v>19</v>
      </c>
      <c r="J11" s="127" t="s">
        <v>18</v>
      </c>
      <c r="K11" s="33"/>
      <c r="L11" s="138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9"/>
      <c r="C12" s="33"/>
      <c r="D12" s="136" t="s">
        <v>20</v>
      </c>
      <c r="E12" s="33"/>
      <c r="F12" s="127" t="s">
        <v>21</v>
      </c>
      <c r="G12" s="33"/>
      <c r="H12" s="33"/>
      <c r="I12" s="136" t="s">
        <v>22</v>
      </c>
      <c r="J12" s="140" t="str">
        <f>'Rekapitulace stavby'!AN8</f>
        <v>7. 9. 2022</v>
      </c>
      <c r="K12" s="33"/>
      <c r="L12" s="138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9"/>
      <c r="C13" s="33"/>
      <c r="D13" s="33"/>
      <c r="E13" s="33"/>
      <c r="F13" s="33"/>
      <c r="G13" s="33"/>
      <c r="H13" s="33"/>
      <c r="I13" s="33"/>
      <c r="J13" s="33"/>
      <c r="K13" s="33"/>
      <c r="L13" s="138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9"/>
      <c r="C14" s="33"/>
      <c r="D14" s="136" t="s">
        <v>24</v>
      </c>
      <c r="E14" s="33"/>
      <c r="F14" s="33"/>
      <c r="G14" s="33"/>
      <c r="H14" s="33"/>
      <c r="I14" s="136" t="s">
        <v>25</v>
      </c>
      <c r="J14" s="127" t="s">
        <v>26</v>
      </c>
      <c r="K14" s="33"/>
      <c r="L14" s="138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9"/>
      <c r="C15" s="33"/>
      <c r="D15" s="33"/>
      <c r="E15" s="127" t="s">
        <v>27</v>
      </c>
      <c r="F15" s="33"/>
      <c r="G15" s="33"/>
      <c r="H15" s="33"/>
      <c r="I15" s="136" t="s">
        <v>28</v>
      </c>
      <c r="J15" s="127" t="s">
        <v>29</v>
      </c>
      <c r="K15" s="33"/>
      <c r="L15" s="138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9"/>
      <c r="C16" s="33"/>
      <c r="D16" s="33"/>
      <c r="E16" s="33"/>
      <c r="F16" s="33"/>
      <c r="G16" s="33"/>
      <c r="H16" s="33"/>
      <c r="I16" s="33"/>
      <c r="J16" s="33"/>
      <c r="K16" s="33"/>
      <c r="L16" s="138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9"/>
      <c r="C17" s="33"/>
      <c r="D17" s="136" t="s">
        <v>30</v>
      </c>
      <c r="E17" s="33"/>
      <c r="F17" s="33"/>
      <c r="G17" s="33"/>
      <c r="H17" s="33"/>
      <c r="I17" s="136" t="s">
        <v>25</v>
      </c>
      <c r="J17" s="127" t="s">
        <v>31</v>
      </c>
      <c r="K17" s="33"/>
      <c r="L17" s="138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9"/>
      <c r="C18" s="33"/>
      <c r="D18" s="33"/>
      <c r="E18" s="127" t="s">
        <v>32</v>
      </c>
      <c r="F18" s="33"/>
      <c r="G18" s="33"/>
      <c r="H18" s="33"/>
      <c r="I18" s="136" t="s">
        <v>28</v>
      </c>
      <c r="J18" s="127" t="s">
        <v>33</v>
      </c>
      <c r="K18" s="33"/>
      <c r="L18" s="138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9"/>
      <c r="C19" s="33"/>
      <c r="D19" s="33"/>
      <c r="E19" s="33"/>
      <c r="F19" s="33"/>
      <c r="G19" s="33"/>
      <c r="H19" s="33"/>
      <c r="I19" s="33"/>
      <c r="J19" s="33"/>
      <c r="K19" s="33"/>
      <c r="L19" s="138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9"/>
      <c r="C20" s="33"/>
      <c r="D20" s="136" t="s">
        <v>34</v>
      </c>
      <c r="E20" s="33"/>
      <c r="F20" s="33"/>
      <c r="G20" s="33"/>
      <c r="H20" s="33"/>
      <c r="I20" s="136" t="s">
        <v>25</v>
      </c>
      <c r="J20" s="127" t="str">
        <f>IF('Rekapitulace stavby'!AN16="","",'Rekapitulace stavby'!AN16)</f>
        <v/>
      </c>
      <c r="K20" s="33"/>
      <c r="L20" s="138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9"/>
      <c r="C21" s="33"/>
      <c r="D21" s="33"/>
      <c r="E21" s="127" t="str">
        <f>IF('Rekapitulace stavby'!E17="","",'Rekapitulace stavby'!E17)</f>
        <v xml:space="preserve"> </v>
      </c>
      <c r="F21" s="33"/>
      <c r="G21" s="33"/>
      <c r="H21" s="33"/>
      <c r="I21" s="136" t="s">
        <v>28</v>
      </c>
      <c r="J21" s="127" t="str">
        <f>IF('Rekapitulace stavby'!AN17="","",'Rekapitulace stavby'!AN17)</f>
        <v/>
      </c>
      <c r="K21" s="33"/>
      <c r="L21" s="138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9"/>
      <c r="C22" s="33"/>
      <c r="D22" s="33"/>
      <c r="E22" s="33"/>
      <c r="F22" s="33"/>
      <c r="G22" s="33"/>
      <c r="H22" s="33"/>
      <c r="I22" s="33"/>
      <c r="J22" s="33"/>
      <c r="K22" s="33"/>
      <c r="L22" s="138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9"/>
      <c r="C23" s="33"/>
      <c r="D23" s="136" t="s">
        <v>36</v>
      </c>
      <c r="E23" s="33"/>
      <c r="F23" s="33"/>
      <c r="G23" s="33"/>
      <c r="H23" s="33"/>
      <c r="I23" s="136" t="s">
        <v>25</v>
      </c>
      <c r="J23" s="127" t="s">
        <v>18</v>
      </c>
      <c r="K23" s="33"/>
      <c r="L23" s="138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9"/>
      <c r="C24" s="33"/>
      <c r="D24" s="33"/>
      <c r="E24" s="127" t="s">
        <v>37</v>
      </c>
      <c r="F24" s="33"/>
      <c r="G24" s="33"/>
      <c r="H24" s="33"/>
      <c r="I24" s="136" t="s">
        <v>28</v>
      </c>
      <c r="J24" s="127" t="s">
        <v>18</v>
      </c>
      <c r="K24" s="33"/>
      <c r="L24" s="138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9"/>
      <c r="C25" s="33"/>
      <c r="D25" s="33"/>
      <c r="E25" s="33"/>
      <c r="F25" s="33"/>
      <c r="G25" s="33"/>
      <c r="H25" s="33"/>
      <c r="I25" s="33"/>
      <c r="J25" s="33"/>
      <c r="K25" s="33"/>
      <c r="L25" s="138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9"/>
      <c r="C26" s="33"/>
      <c r="D26" s="136" t="s">
        <v>39</v>
      </c>
      <c r="E26" s="33"/>
      <c r="F26" s="33"/>
      <c r="G26" s="33"/>
      <c r="H26" s="33"/>
      <c r="I26" s="33"/>
      <c r="J26" s="33"/>
      <c r="K26" s="33"/>
      <c r="L26" s="138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47.25" customHeight="1">
      <c r="A27" s="141"/>
      <c r="B27" s="142"/>
      <c r="C27" s="141"/>
      <c r="D27" s="141"/>
      <c r="E27" s="143" t="s">
        <v>40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3"/>
      <c r="B28" s="39"/>
      <c r="C28" s="33"/>
      <c r="D28" s="33"/>
      <c r="E28" s="33"/>
      <c r="F28" s="33"/>
      <c r="G28" s="33"/>
      <c r="H28" s="33"/>
      <c r="I28" s="33"/>
      <c r="J28" s="33"/>
      <c r="K28" s="33"/>
      <c r="L28" s="138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9"/>
      <c r="C29" s="33"/>
      <c r="D29" s="145"/>
      <c r="E29" s="145"/>
      <c r="F29" s="145"/>
      <c r="G29" s="145"/>
      <c r="H29" s="145"/>
      <c r="I29" s="145"/>
      <c r="J29" s="145"/>
      <c r="K29" s="145"/>
      <c r="L29" s="138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9"/>
      <c r="C30" s="33"/>
      <c r="D30" s="146" t="s">
        <v>41</v>
      </c>
      <c r="E30" s="33"/>
      <c r="F30" s="33"/>
      <c r="G30" s="33"/>
      <c r="H30" s="33"/>
      <c r="I30" s="33"/>
      <c r="J30" s="147">
        <f>ROUND(J92, 2)</f>
        <v>2003011</v>
      </c>
      <c r="K30" s="33"/>
      <c r="L30" s="138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9"/>
      <c r="C31" s="33"/>
      <c r="D31" s="145"/>
      <c r="E31" s="145"/>
      <c r="F31" s="145"/>
      <c r="G31" s="145"/>
      <c r="H31" s="145"/>
      <c r="I31" s="145"/>
      <c r="J31" s="145"/>
      <c r="K31" s="145"/>
      <c r="L31" s="138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9"/>
      <c r="C32" s="33"/>
      <c r="D32" s="33"/>
      <c r="E32" s="33"/>
      <c r="F32" s="148" t="s">
        <v>43</v>
      </c>
      <c r="G32" s="33"/>
      <c r="H32" s="33"/>
      <c r="I32" s="148" t="s">
        <v>42</v>
      </c>
      <c r="J32" s="148" t="s">
        <v>44</v>
      </c>
      <c r="K32" s="33"/>
      <c r="L32" s="138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9"/>
      <c r="C33" s="33"/>
      <c r="D33" s="149" t="s">
        <v>45</v>
      </c>
      <c r="E33" s="136" t="s">
        <v>46</v>
      </c>
      <c r="F33" s="150">
        <f>ROUND((SUM(BE92:BE269)),  2)</f>
        <v>2003011</v>
      </c>
      <c r="G33" s="33"/>
      <c r="H33" s="33"/>
      <c r="I33" s="151">
        <v>0.20999999999999999</v>
      </c>
      <c r="J33" s="150">
        <f>ROUND(((SUM(BE92:BE269))*I33),  2)</f>
        <v>420632.31</v>
      </c>
      <c r="K33" s="33"/>
      <c r="L33" s="138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9"/>
      <c r="C34" s="33"/>
      <c r="D34" s="33"/>
      <c r="E34" s="136" t="s">
        <v>47</v>
      </c>
      <c r="F34" s="150">
        <f>ROUND((SUM(BF92:BF269)),  2)</f>
        <v>0</v>
      </c>
      <c r="G34" s="33"/>
      <c r="H34" s="33"/>
      <c r="I34" s="151">
        <v>0.14999999999999999</v>
      </c>
      <c r="J34" s="150">
        <f>ROUND(((SUM(BF92:BF269))*I34),  2)</f>
        <v>0</v>
      </c>
      <c r="K34" s="33"/>
      <c r="L34" s="138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9"/>
      <c r="C35" s="33"/>
      <c r="D35" s="33"/>
      <c r="E35" s="136" t="s">
        <v>48</v>
      </c>
      <c r="F35" s="150">
        <f>ROUND((SUM(BG92:BG269)),  2)</f>
        <v>0</v>
      </c>
      <c r="G35" s="33"/>
      <c r="H35" s="33"/>
      <c r="I35" s="151">
        <v>0.20999999999999999</v>
      </c>
      <c r="J35" s="150">
        <f>0</f>
        <v>0</v>
      </c>
      <c r="K35" s="33"/>
      <c r="L35" s="138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9"/>
      <c r="C36" s="33"/>
      <c r="D36" s="33"/>
      <c r="E36" s="136" t="s">
        <v>49</v>
      </c>
      <c r="F36" s="150">
        <f>ROUND((SUM(BH92:BH269)),  2)</f>
        <v>0</v>
      </c>
      <c r="G36" s="33"/>
      <c r="H36" s="33"/>
      <c r="I36" s="151">
        <v>0.14999999999999999</v>
      </c>
      <c r="J36" s="150">
        <f>0</f>
        <v>0</v>
      </c>
      <c r="K36" s="33"/>
      <c r="L36" s="138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9"/>
      <c r="C37" s="33"/>
      <c r="D37" s="33"/>
      <c r="E37" s="136" t="s">
        <v>50</v>
      </c>
      <c r="F37" s="150">
        <f>ROUND((SUM(BI92:BI269)),  2)</f>
        <v>0</v>
      </c>
      <c r="G37" s="33"/>
      <c r="H37" s="33"/>
      <c r="I37" s="151">
        <v>0</v>
      </c>
      <c r="J37" s="150">
        <f>0</f>
        <v>0</v>
      </c>
      <c r="K37" s="33"/>
      <c r="L37" s="138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9"/>
      <c r="C38" s="33"/>
      <c r="D38" s="33"/>
      <c r="E38" s="33"/>
      <c r="F38" s="33"/>
      <c r="G38" s="33"/>
      <c r="H38" s="33"/>
      <c r="I38" s="33"/>
      <c r="J38" s="33"/>
      <c r="K38" s="33"/>
      <c r="L38" s="138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9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2423643.3100000001</v>
      </c>
      <c r="K39" s="158"/>
      <c r="L39" s="138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8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="2" customFormat="1" ht="6.96" customHeight="1">
      <c r="A44" s="33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8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="2" customFormat="1" ht="24.96" customHeight="1">
      <c r="A45" s="33"/>
      <c r="B45" s="34"/>
      <c r="C45" s="24" t="s">
        <v>102</v>
      </c>
      <c r="D45" s="35"/>
      <c r="E45" s="35"/>
      <c r="F45" s="35"/>
      <c r="G45" s="35"/>
      <c r="H45" s="35"/>
      <c r="I45" s="35"/>
      <c r="J45" s="35"/>
      <c r="K45" s="35"/>
      <c r="L45" s="138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="2" customFormat="1" ht="6.96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38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="2" customFormat="1" ht="12" customHeight="1">
      <c r="A47" s="33"/>
      <c r="B47" s="34"/>
      <c r="C47" s="30" t="s">
        <v>15</v>
      </c>
      <c r="D47" s="35"/>
      <c r="E47" s="35"/>
      <c r="F47" s="35"/>
      <c r="G47" s="35"/>
      <c r="H47" s="35"/>
      <c r="I47" s="35"/>
      <c r="J47" s="35"/>
      <c r="K47" s="35"/>
      <c r="L47" s="138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="2" customFormat="1" ht="16.5" customHeight="1">
      <c r="A48" s="33"/>
      <c r="B48" s="34"/>
      <c r="C48" s="35"/>
      <c r="D48" s="35"/>
      <c r="E48" s="163" t="str">
        <f>E7</f>
        <v>Splašková kanalizace Lužická - Údolni</v>
      </c>
      <c r="F48" s="30"/>
      <c r="G48" s="30"/>
      <c r="H48" s="30"/>
      <c r="I48" s="35"/>
      <c r="J48" s="35"/>
      <c r="K48" s="35"/>
      <c r="L48" s="138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="2" customFormat="1" ht="12" customHeight="1">
      <c r="A49" s="33"/>
      <c r="B49" s="34"/>
      <c r="C49" s="30" t="s">
        <v>100</v>
      </c>
      <c r="D49" s="35"/>
      <c r="E49" s="35"/>
      <c r="F49" s="35"/>
      <c r="G49" s="35"/>
      <c r="H49" s="35"/>
      <c r="I49" s="35"/>
      <c r="J49" s="35"/>
      <c r="K49" s="35"/>
      <c r="L49" s="138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="2" customFormat="1" ht="16.5" customHeight="1">
      <c r="A50" s="33"/>
      <c r="B50" s="34"/>
      <c r="C50" s="35"/>
      <c r="D50" s="35"/>
      <c r="E50" s="63" t="str">
        <f>E9</f>
        <v>SO-02 - Neuznatelné náklady</v>
      </c>
      <c r="F50" s="35"/>
      <c r="G50" s="35"/>
      <c r="H50" s="35"/>
      <c r="I50" s="35"/>
      <c r="J50" s="35"/>
      <c r="K50" s="35"/>
      <c r="L50" s="138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="2" customFormat="1" ht="6.96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38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="2" customFormat="1" ht="12" customHeight="1">
      <c r="A52" s="33"/>
      <c r="B52" s="34"/>
      <c r="C52" s="30" t="s">
        <v>20</v>
      </c>
      <c r="D52" s="35"/>
      <c r="E52" s="35"/>
      <c r="F52" s="27" t="str">
        <f>F12</f>
        <v>Lužická - Údolní</v>
      </c>
      <c r="G52" s="35"/>
      <c r="H52" s="35"/>
      <c r="I52" s="30" t="s">
        <v>22</v>
      </c>
      <c r="J52" s="66" t="str">
        <f>IF(J12="","",J12)</f>
        <v>7. 9. 2022</v>
      </c>
      <c r="K52" s="35"/>
      <c r="L52" s="138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="2" customFormat="1" ht="6.96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38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="2" customFormat="1" ht="15.15" customHeight="1">
      <c r="A54" s="33"/>
      <c r="B54" s="34"/>
      <c r="C54" s="30" t="s">
        <v>24</v>
      </c>
      <c r="D54" s="35"/>
      <c r="E54" s="35"/>
      <c r="F54" s="27" t="str">
        <f>E15</f>
        <v>Město Rychnov u Jablonce nad Nisou</v>
      </c>
      <c r="G54" s="35"/>
      <c r="H54" s="35"/>
      <c r="I54" s="30" t="s">
        <v>34</v>
      </c>
      <c r="J54" s="31" t="str">
        <f>E21</f>
        <v xml:space="preserve"> </v>
      </c>
      <c r="K54" s="35"/>
      <c r="L54" s="138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="2" customFormat="1" ht="15.15" customHeight="1">
      <c r="A55" s="33"/>
      <c r="B55" s="34"/>
      <c r="C55" s="30" t="s">
        <v>30</v>
      </c>
      <c r="D55" s="35"/>
      <c r="E55" s="35"/>
      <c r="F55" s="27" t="str">
        <f>IF(E18="","",E18)</f>
        <v>1.jizerskohorská stavební společnost, s.r.o.</v>
      </c>
      <c r="G55" s="35"/>
      <c r="H55" s="35"/>
      <c r="I55" s="30" t="s">
        <v>36</v>
      </c>
      <c r="J55" s="31" t="str">
        <f>E24</f>
        <v>Miloslav Neuman</v>
      </c>
      <c r="K55" s="35"/>
      <c r="L55" s="138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="2" customFormat="1" ht="10.32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38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="2" customFormat="1" ht="29.28" customHeight="1">
      <c r="A57" s="33"/>
      <c r="B57" s="34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8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="2" customFormat="1" ht="10.32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38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="2" customFormat="1" ht="22.8" customHeight="1">
      <c r="A59" s="33"/>
      <c r="B59" s="34"/>
      <c r="C59" s="167" t="s">
        <v>73</v>
      </c>
      <c r="D59" s="35"/>
      <c r="E59" s="35"/>
      <c r="F59" s="35"/>
      <c r="G59" s="35"/>
      <c r="H59" s="35"/>
      <c r="I59" s="35"/>
      <c r="J59" s="96">
        <f>J92</f>
        <v>2003011</v>
      </c>
      <c r="K59" s="35"/>
      <c r="L59" s="138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J93</f>
        <v>1848011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19"/>
      <c r="D61" s="175" t="s">
        <v>107</v>
      </c>
      <c r="E61" s="176"/>
      <c r="F61" s="176"/>
      <c r="G61" s="176"/>
      <c r="H61" s="176"/>
      <c r="I61" s="176"/>
      <c r="J61" s="177">
        <f>J94</f>
        <v>170790</v>
      </c>
      <c r="K61" s="119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19"/>
      <c r="D62" s="175" t="s">
        <v>108</v>
      </c>
      <c r="E62" s="176"/>
      <c r="F62" s="176"/>
      <c r="G62" s="176"/>
      <c r="H62" s="176"/>
      <c r="I62" s="176"/>
      <c r="J62" s="177">
        <f>J147</f>
        <v>3160</v>
      </c>
      <c r="K62" s="119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19"/>
      <c r="D63" s="175" t="s">
        <v>109</v>
      </c>
      <c r="E63" s="176"/>
      <c r="F63" s="176"/>
      <c r="G63" s="176"/>
      <c r="H63" s="176"/>
      <c r="I63" s="176"/>
      <c r="J63" s="177">
        <f>J156</f>
        <v>10487</v>
      </c>
      <c r="K63" s="119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19"/>
      <c r="D64" s="175" t="s">
        <v>317</v>
      </c>
      <c r="E64" s="176"/>
      <c r="F64" s="176"/>
      <c r="G64" s="176"/>
      <c r="H64" s="176"/>
      <c r="I64" s="176"/>
      <c r="J64" s="177">
        <f>J165</f>
        <v>1340083</v>
      </c>
      <c r="K64" s="119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19"/>
      <c r="D65" s="175" t="s">
        <v>110</v>
      </c>
      <c r="E65" s="176"/>
      <c r="F65" s="176"/>
      <c r="G65" s="176"/>
      <c r="H65" s="176"/>
      <c r="I65" s="176"/>
      <c r="J65" s="177">
        <f>J194</f>
        <v>284020</v>
      </c>
      <c r="K65" s="119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19"/>
      <c r="D66" s="175" t="s">
        <v>111</v>
      </c>
      <c r="E66" s="176"/>
      <c r="F66" s="176"/>
      <c r="G66" s="176"/>
      <c r="H66" s="176"/>
      <c r="I66" s="176"/>
      <c r="J66" s="177">
        <f>J231</f>
        <v>11985</v>
      </c>
      <c r="K66" s="119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19"/>
      <c r="D67" s="175" t="s">
        <v>112</v>
      </c>
      <c r="E67" s="176"/>
      <c r="F67" s="176"/>
      <c r="G67" s="176"/>
      <c r="H67" s="176"/>
      <c r="I67" s="176"/>
      <c r="J67" s="177">
        <f>J242</f>
        <v>22800</v>
      </c>
      <c r="K67" s="119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19"/>
      <c r="D68" s="175" t="s">
        <v>113</v>
      </c>
      <c r="E68" s="176"/>
      <c r="F68" s="176"/>
      <c r="G68" s="176"/>
      <c r="H68" s="176"/>
      <c r="I68" s="176"/>
      <c r="J68" s="177">
        <f>J249</f>
        <v>4686</v>
      </c>
      <c r="K68" s="119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302</v>
      </c>
      <c r="E69" s="171"/>
      <c r="F69" s="171"/>
      <c r="G69" s="171"/>
      <c r="H69" s="171"/>
      <c r="I69" s="171"/>
      <c r="J69" s="172">
        <f>J252</f>
        <v>155000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19"/>
      <c r="D70" s="175" t="s">
        <v>318</v>
      </c>
      <c r="E70" s="176"/>
      <c r="F70" s="176"/>
      <c r="G70" s="176"/>
      <c r="H70" s="176"/>
      <c r="I70" s="176"/>
      <c r="J70" s="177">
        <f>J253</f>
        <v>115000</v>
      </c>
      <c r="K70" s="119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19"/>
      <c r="D71" s="175" t="s">
        <v>319</v>
      </c>
      <c r="E71" s="176"/>
      <c r="F71" s="176"/>
      <c r="G71" s="176"/>
      <c r="H71" s="176"/>
      <c r="I71" s="176"/>
      <c r="J71" s="177">
        <f>J264</f>
        <v>5000</v>
      </c>
      <c r="K71" s="119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19"/>
      <c r="D72" s="175" t="s">
        <v>320</v>
      </c>
      <c r="E72" s="176"/>
      <c r="F72" s="176"/>
      <c r="G72" s="176"/>
      <c r="H72" s="176"/>
      <c r="I72" s="176"/>
      <c r="J72" s="177">
        <f>J267</f>
        <v>35000</v>
      </c>
      <c r="K72" s="119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3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138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="2" customFormat="1" ht="6.96" customHeight="1">
      <c r="A74" s="33"/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138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8" s="2" customFormat="1" ht="6.96" customHeight="1">
      <c r="A78" s="33"/>
      <c r="B78" s="55"/>
      <c r="C78" s="56"/>
      <c r="D78" s="56"/>
      <c r="E78" s="56"/>
      <c r="F78" s="56"/>
      <c r="G78" s="56"/>
      <c r="H78" s="56"/>
      <c r="I78" s="56"/>
      <c r="J78" s="56"/>
      <c r="K78" s="56"/>
      <c r="L78" s="138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="2" customFormat="1" ht="24.96" customHeight="1">
      <c r="A79" s="33"/>
      <c r="B79" s="34"/>
      <c r="C79" s="24" t="s">
        <v>114</v>
      </c>
      <c r="D79" s="35"/>
      <c r="E79" s="35"/>
      <c r="F79" s="35"/>
      <c r="G79" s="35"/>
      <c r="H79" s="35"/>
      <c r="I79" s="35"/>
      <c r="J79" s="35"/>
      <c r="K79" s="35"/>
      <c r="L79" s="138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="2" customFormat="1" ht="6.96" customHeight="1">
      <c r="A80" s="33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38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="2" customFormat="1" ht="12" customHeight="1">
      <c r="A81" s="33"/>
      <c r="B81" s="34"/>
      <c r="C81" s="30" t="s">
        <v>15</v>
      </c>
      <c r="D81" s="35"/>
      <c r="E81" s="35"/>
      <c r="F81" s="35"/>
      <c r="G81" s="35"/>
      <c r="H81" s="35"/>
      <c r="I81" s="35"/>
      <c r="J81" s="35"/>
      <c r="K81" s="35"/>
      <c r="L81" s="138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16.5" customHeight="1">
      <c r="A82" s="33"/>
      <c r="B82" s="34"/>
      <c r="C82" s="35"/>
      <c r="D82" s="35"/>
      <c r="E82" s="163" t="str">
        <f>E7</f>
        <v>Splašková kanalizace Lužická - Údolni</v>
      </c>
      <c r="F82" s="30"/>
      <c r="G82" s="30"/>
      <c r="H82" s="30"/>
      <c r="I82" s="35"/>
      <c r="J82" s="35"/>
      <c r="K82" s="35"/>
      <c r="L82" s="138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12" customHeight="1">
      <c r="A83" s="33"/>
      <c r="B83" s="34"/>
      <c r="C83" s="30" t="s">
        <v>100</v>
      </c>
      <c r="D83" s="35"/>
      <c r="E83" s="35"/>
      <c r="F83" s="35"/>
      <c r="G83" s="35"/>
      <c r="H83" s="35"/>
      <c r="I83" s="35"/>
      <c r="J83" s="35"/>
      <c r="K83" s="35"/>
      <c r="L83" s="138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6.5" customHeight="1">
      <c r="A84" s="33"/>
      <c r="B84" s="34"/>
      <c r="C84" s="35"/>
      <c r="D84" s="35"/>
      <c r="E84" s="63" t="str">
        <f>E9</f>
        <v>SO-02 - Neuznatelné náklady</v>
      </c>
      <c r="F84" s="35"/>
      <c r="G84" s="35"/>
      <c r="H84" s="35"/>
      <c r="I84" s="35"/>
      <c r="J84" s="35"/>
      <c r="K84" s="35"/>
      <c r="L84" s="138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6.96" customHeight="1">
      <c r="A85" s="33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138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2" customFormat="1" ht="12" customHeight="1">
      <c r="A86" s="33"/>
      <c r="B86" s="34"/>
      <c r="C86" s="30" t="s">
        <v>20</v>
      </c>
      <c r="D86" s="35"/>
      <c r="E86" s="35"/>
      <c r="F86" s="27" t="str">
        <f>F12</f>
        <v>Lužická - Údolní</v>
      </c>
      <c r="G86" s="35"/>
      <c r="H86" s="35"/>
      <c r="I86" s="30" t="s">
        <v>22</v>
      </c>
      <c r="J86" s="66" t="str">
        <f>IF(J12="","",J12)</f>
        <v>7. 9. 2022</v>
      </c>
      <c r="K86" s="35"/>
      <c r="L86" s="138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="2" customFormat="1" ht="6.96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138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15.15" customHeight="1">
      <c r="A88" s="33"/>
      <c r="B88" s="34"/>
      <c r="C88" s="30" t="s">
        <v>24</v>
      </c>
      <c r="D88" s="35"/>
      <c r="E88" s="35"/>
      <c r="F88" s="27" t="str">
        <f>E15</f>
        <v>Město Rychnov u Jablonce nad Nisou</v>
      </c>
      <c r="G88" s="35"/>
      <c r="H88" s="35"/>
      <c r="I88" s="30" t="s">
        <v>34</v>
      </c>
      <c r="J88" s="31" t="str">
        <f>E21</f>
        <v xml:space="preserve"> </v>
      </c>
      <c r="K88" s="35"/>
      <c r="L88" s="138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5.15" customHeight="1">
      <c r="A89" s="33"/>
      <c r="B89" s="34"/>
      <c r="C89" s="30" t="s">
        <v>30</v>
      </c>
      <c r="D89" s="35"/>
      <c r="E89" s="35"/>
      <c r="F89" s="27" t="str">
        <f>IF(E18="","",E18)</f>
        <v>1.jizerskohorská stavební společnost, s.r.o.</v>
      </c>
      <c r="G89" s="35"/>
      <c r="H89" s="35"/>
      <c r="I89" s="30" t="s">
        <v>36</v>
      </c>
      <c r="J89" s="31" t="str">
        <f>E24</f>
        <v>Miloslav Neuman</v>
      </c>
      <c r="K89" s="35"/>
      <c r="L89" s="138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10.32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138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11" customFormat="1" ht="29.28" customHeight="1">
      <c r="A91" s="179"/>
      <c r="B91" s="180"/>
      <c r="C91" s="181" t="s">
        <v>115</v>
      </c>
      <c r="D91" s="182" t="s">
        <v>60</v>
      </c>
      <c r="E91" s="182" t="s">
        <v>56</v>
      </c>
      <c r="F91" s="182" t="s">
        <v>57</v>
      </c>
      <c r="G91" s="182" t="s">
        <v>116</v>
      </c>
      <c r="H91" s="182" t="s">
        <v>117</v>
      </c>
      <c r="I91" s="182" t="s">
        <v>118</v>
      </c>
      <c r="J91" s="183" t="s">
        <v>104</v>
      </c>
      <c r="K91" s="184" t="s">
        <v>119</v>
      </c>
      <c r="L91" s="185"/>
      <c r="M91" s="86" t="s">
        <v>18</v>
      </c>
      <c r="N91" s="87" t="s">
        <v>45</v>
      </c>
      <c r="O91" s="87" t="s">
        <v>120</v>
      </c>
      <c r="P91" s="87" t="s">
        <v>121</v>
      </c>
      <c r="Q91" s="87" t="s">
        <v>122</v>
      </c>
      <c r="R91" s="87" t="s">
        <v>123</v>
      </c>
      <c r="S91" s="87" t="s">
        <v>124</v>
      </c>
      <c r="T91" s="88" t="s">
        <v>125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33"/>
      <c r="B92" s="34"/>
      <c r="C92" s="93" t="s">
        <v>126</v>
      </c>
      <c r="D92" s="35"/>
      <c r="E92" s="35"/>
      <c r="F92" s="35"/>
      <c r="G92" s="35"/>
      <c r="H92" s="35"/>
      <c r="I92" s="35"/>
      <c r="J92" s="186">
        <f>BK92</f>
        <v>2003011</v>
      </c>
      <c r="K92" s="35"/>
      <c r="L92" s="39"/>
      <c r="M92" s="89"/>
      <c r="N92" s="187"/>
      <c r="O92" s="90"/>
      <c r="P92" s="188">
        <f>P93+P252</f>
        <v>0</v>
      </c>
      <c r="Q92" s="90"/>
      <c r="R92" s="188">
        <f>R93+R252</f>
        <v>0</v>
      </c>
      <c r="S92" s="90"/>
      <c r="T92" s="189">
        <f>T93+T252</f>
        <v>0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8" t="s">
        <v>74</v>
      </c>
      <c r="AU92" s="18" t="s">
        <v>105</v>
      </c>
      <c r="BK92" s="190">
        <f>BK93+BK252</f>
        <v>2003011</v>
      </c>
    </row>
    <row r="93" s="12" customFormat="1" ht="25.92" customHeight="1">
      <c r="A93" s="12"/>
      <c r="B93" s="191"/>
      <c r="C93" s="192"/>
      <c r="D93" s="193" t="s">
        <v>74</v>
      </c>
      <c r="E93" s="194" t="s">
        <v>127</v>
      </c>
      <c r="F93" s="194" t="s">
        <v>128</v>
      </c>
      <c r="G93" s="192"/>
      <c r="H93" s="192"/>
      <c r="I93" s="192"/>
      <c r="J93" s="195">
        <f>BK93</f>
        <v>1848011</v>
      </c>
      <c r="K93" s="192"/>
      <c r="L93" s="196"/>
      <c r="M93" s="197"/>
      <c r="N93" s="198"/>
      <c r="O93" s="198"/>
      <c r="P93" s="199">
        <f>P94+P147+P156+P165+P194+P231+P242+P249</f>
        <v>0</v>
      </c>
      <c r="Q93" s="198"/>
      <c r="R93" s="199">
        <f>R94+R147+R156+R165+R194+R231+R242+R249</f>
        <v>0</v>
      </c>
      <c r="S93" s="198"/>
      <c r="T93" s="200">
        <f>T94+T147+T156+T165+T194+T231+T242+T249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</v>
      </c>
      <c r="AT93" s="202" t="s">
        <v>74</v>
      </c>
      <c r="AU93" s="202" t="s">
        <v>75</v>
      </c>
      <c r="AY93" s="201" t="s">
        <v>129</v>
      </c>
      <c r="BK93" s="203">
        <f>BK94+BK147+BK156+BK165+BK194+BK231+BK242+BK249</f>
        <v>1848011</v>
      </c>
    </row>
    <row r="94" s="12" customFormat="1" ht="22.8" customHeight="1">
      <c r="A94" s="12"/>
      <c r="B94" s="191"/>
      <c r="C94" s="192"/>
      <c r="D94" s="193" t="s">
        <v>74</v>
      </c>
      <c r="E94" s="204" t="s">
        <v>8</v>
      </c>
      <c r="F94" s="204" t="s">
        <v>130</v>
      </c>
      <c r="G94" s="192"/>
      <c r="H94" s="192"/>
      <c r="I94" s="192"/>
      <c r="J94" s="205">
        <f>BK94</f>
        <v>170790</v>
      </c>
      <c r="K94" s="192"/>
      <c r="L94" s="196"/>
      <c r="M94" s="197"/>
      <c r="N94" s="198"/>
      <c r="O94" s="198"/>
      <c r="P94" s="199">
        <f>SUM(P95:P146)</f>
        <v>0</v>
      </c>
      <c r="Q94" s="198"/>
      <c r="R94" s="199">
        <f>SUM(R95:R146)</f>
        <v>0</v>
      </c>
      <c r="S94" s="198"/>
      <c r="T94" s="200">
        <f>SUM(T95:T146)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</v>
      </c>
      <c r="AT94" s="202" t="s">
        <v>74</v>
      </c>
      <c r="AU94" s="202" t="s">
        <v>8</v>
      </c>
      <c r="AY94" s="201" t="s">
        <v>129</v>
      </c>
      <c r="BK94" s="203">
        <f>SUM(BK95:BK146)</f>
        <v>170790</v>
      </c>
    </row>
    <row r="95" s="2" customFormat="1" ht="16.5" customHeight="1">
      <c r="A95" s="33"/>
      <c r="B95" s="34"/>
      <c r="C95" s="206" t="s">
        <v>8</v>
      </c>
      <c r="D95" s="206" t="s">
        <v>131</v>
      </c>
      <c r="E95" s="207" t="s">
        <v>321</v>
      </c>
      <c r="F95" s="208" t="s">
        <v>322</v>
      </c>
      <c r="G95" s="209" t="s">
        <v>215</v>
      </c>
      <c r="H95" s="210">
        <v>1</v>
      </c>
      <c r="I95" s="211">
        <v>20000</v>
      </c>
      <c r="J95" s="211">
        <f>ROUND(I95*H95,0)</f>
        <v>20000</v>
      </c>
      <c r="K95" s="212"/>
      <c r="L95" s="39"/>
      <c r="M95" s="213" t="s">
        <v>18</v>
      </c>
      <c r="N95" s="214" t="s">
        <v>46</v>
      </c>
      <c r="O95" s="215">
        <v>0</v>
      </c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217" t="s">
        <v>135</v>
      </c>
      <c r="AT95" s="217" t="s">
        <v>131</v>
      </c>
      <c r="AU95" s="217" t="s">
        <v>83</v>
      </c>
      <c r="AY95" s="18" t="s">
        <v>129</v>
      </c>
      <c r="BE95" s="218">
        <f>IF(N95="základní",J95,0)</f>
        <v>20000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</v>
      </c>
      <c r="BK95" s="218">
        <f>ROUND(I95*H95,0)</f>
        <v>20000</v>
      </c>
      <c r="BL95" s="18" t="s">
        <v>135</v>
      </c>
      <c r="BM95" s="217" t="s">
        <v>83</v>
      </c>
    </row>
    <row r="96" s="2" customFormat="1">
      <c r="A96" s="33"/>
      <c r="B96" s="34"/>
      <c r="C96" s="35"/>
      <c r="D96" s="219" t="s">
        <v>136</v>
      </c>
      <c r="E96" s="35"/>
      <c r="F96" s="220" t="s">
        <v>322</v>
      </c>
      <c r="G96" s="35"/>
      <c r="H96" s="35"/>
      <c r="I96" s="35"/>
      <c r="J96" s="35"/>
      <c r="K96" s="35"/>
      <c r="L96" s="39"/>
      <c r="M96" s="221"/>
      <c r="N96" s="222"/>
      <c r="O96" s="78"/>
      <c r="P96" s="78"/>
      <c r="Q96" s="78"/>
      <c r="R96" s="78"/>
      <c r="S96" s="78"/>
      <c r="T96" s="79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8" t="s">
        <v>136</v>
      </c>
      <c r="AU96" s="18" t="s">
        <v>83</v>
      </c>
    </row>
    <row r="97" s="2" customFormat="1" ht="16.5" customHeight="1">
      <c r="A97" s="33"/>
      <c r="B97" s="34"/>
      <c r="C97" s="206" t="s">
        <v>83</v>
      </c>
      <c r="D97" s="206" t="s">
        <v>131</v>
      </c>
      <c r="E97" s="207" t="s">
        <v>140</v>
      </c>
      <c r="F97" s="208" t="s">
        <v>141</v>
      </c>
      <c r="G97" s="209" t="s">
        <v>134</v>
      </c>
      <c r="H97" s="210">
        <v>264</v>
      </c>
      <c r="I97" s="211">
        <v>164.71000000000001</v>
      </c>
      <c r="J97" s="211">
        <f>ROUND(I97*H97,0)</f>
        <v>43483</v>
      </c>
      <c r="K97" s="212"/>
      <c r="L97" s="39"/>
      <c r="M97" s="213" t="s">
        <v>18</v>
      </c>
      <c r="N97" s="214" t="s">
        <v>46</v>
      </c>
      <c r="O97" s="215">
        <v>0</v>
      </c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R97" s="217" t="s">
        <v>135</v>
      </c>
      <c r="AT97" s="217" t="s">
        <v>131</v>
      </c>
      <c r="AU97" s="217" t="s">
        <v>83</v>
      </c>
      <c r="AY97" s="18" t="s">
        <v>129</v>
      </c>
      <c r="BE97" s="218">
        <f>IF(N97="základní",J97,0)</f>
        <v>43483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</v>
      </c>
      <c r="BK97" s="218">
        <f>ROUND(I97*H97,0)</f>
        <v>43483</v>
      </c>
      <c r="BL97" s="18" t="s">
        <v>135</v>
      </c>
      <c r="BM97" s="217" t="s">
        <v>135</v>
      </c>
    </row>
    <row r="98" s="2" customFormat="1">
      <c r="A98" s="33"/>
      <c r="B98" s="34"/>
      <c r="C98" s="35"/>
      <c r="D98" s="219" t="s">
        <v>136</v>
      </c>
      <c r="E98" s="35"/>
      <c r="F98" s="220" t="s">
        <v>141</v>
      </c>
      <c r="G98" s="35"/>
      <c r="H98" s="35"/>
      <c r="I98" s="35"/>
      <c r="J98" s="35"/>
      <c r="K98" s="35"/>
      <c r="L98" s="39"/>
      <c r="M98" s="221"/>
      <c r="N98" s="222"/>
      <c r="O98" s="78"/>
      <c r="P98" s="78"/>
      <c r="Q98" s="78"/>
      <c r="R98" s="78"/>
      <c r="S98" s="78"/>
      <c r="T98" s="79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T98" s="18" t="s">
        <v>136</v>
      </c>
      <c r="AU98" s="18" t="s">
        <v>83</v>
      </c>
    </row>
    <row r="99" s="13" customFormat="1">
      <c r="A99" s="13"/>
      <c r="B99" s="223"/>
      <c r="C99" s="224"/>
      <c r="D99" s="219" t="s">
        <v>137</v>
      </c>
      <c r="E99" s="225" t="s">
        <v>18</v>
      </c>
      <c r="F99" s="226" t="s">
        <v>323</v>
      </c>
      <c r="G99" s="224"/>
      <c r="H99" s="227">
        <v>264</v>
      </c>
      <c r="I99" s="224"/>
      <c r="J99" s="224"/>
      <c r="K99" s="224"/>
      <c r="L99" s="228"/>
      <c r="M99" s="229"/>
      <c r="N99" s="230"/>
      <c r="O99" s="230"/>
      <c r="P99" s="230"/>
      <c r="Q99" s="230"/>
      <c r="R99" s="230"/>
      <c r="S99" s="230"/>
      <c r="T99" s="23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2" t="s">
        <v>137</v>
      </c>
      <c r="AU99" s="232" t="s">
        <v>83</v>
      </c>
      <c r="AV99" s="13" t="s">
        <v>83</v>
      </c>
      <c r="AW99" s="13" t="s">
        <v>38</v>
      </c>
      <c r="AX99" s="13" t="s">
        <v>75</v>
      </c>
      <c r="AY99" s="232" t="s">
        <v>129</v>
      </c>
    </row>
    <row r="100" s="14" customFormat="1">
      <c r="A100" s="14"/>
      <c r="B100" s="233"/>
      <c r="C100" s="234"/>
      <c r="D100" s="219" t="s">
        <v>137</v>
      </c>
      <c r="E100" s="235" t="s">
        <v>18</v>
      </c>
      <c r="F100" s="236" t="s">
        <v>139</v>
      </c>
      <c r="G100" s="234"/>
      <c r="H100" s="237">
        <v>264</v>
      </c>
      <c r="I100" s="234"/>
      <c r="J100" s="234"/>
      <c r="K100" s="234"/>
      <c r="L100" s="238"/>
      <c r="M100" s="239"/>
      <c r="N100" s="240"/>
      <c r="O100" s="240"/>
      <c r="P100" s="240"/>
      <c r="Q100" s="240"/>
      <c r="R100" s="240"/>
      <c r="S100" s="240"/>
      <c r="T100" s="241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2" t="s">
        <v>137</v>
      </c>
      <c r="AU100" s="242" t="s">
        <v>83</v>
      </c>
      <c r="AV100" s="14" t="s">
        <v>135</v>
      </c>
      <c r="AW100" s="14" t="s">
        <v>38</v>
      </c>
      <c r="AX100" s="14" t="s">
        <v>8</v>
      </c>
      <c r="AY100" s="242" t="s">
        <v>129</v>
      </c>
    </row>
    <row r="101" s="2" customFormat="1" ht="21.75" customHeight="1">
      <c r="A101" s="33"/>
      <c r="B101" s="34"/>
      <c r="C101" s="206" t="s">
        <v>143</v>
      </c>
      <c r="D101" s="206" t="s">
        <v>131</v>
      </c>
      <c r="E101" s="207" t="s">
        <v>144</v>
      </c>
      <c r="F101" s="208" t="s">
        <v>145</v>
      </c>
      <c r="G101" s="209" t="s">
        <v>146</v>
      </c>
      <c r="H101" s="210">
        <v>73.799999999999997</v>
      </c>
      <c r="I101" s="211">
        <v>328</v>
      </c>
      <c r="J101" s="211">
        <f>ROUND(I101*H101,0)</f>
        <v>24206</v>
      </c>
      <c r="K101" s="212"/>
      <c r="L101" s="39"/>
      <c r="M101" s="213" t="s">
        <v>18</v>
      </c>
      <c r="N101" s="214" t="s">
        <v>46</v>
      </c>
      <c r="O101" s="215">
        <v>0</v>
      </c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217" t="s">
        <v>135</v>
      </c>
      <c r="AT101" s="217" t="s">
        <v>131</v>
      </c>
      <c r="AU101" s="217" t="s">
        <v>83</v>
      </c>
      <c r="AY101" s="18" t="s">
        <v>129</v>
      </c>
      <c r="BE101" s="218">
        <f>IF(N101="základní",J101,0)</f>
        <v>24206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</v>
      </c>
      <c r="BK101" s="218">
        <f>ROUND(I101*H101,0)</f>
        <v>24206</v>
      </c>
      <c r="BL101" s="18" t="s">
        <v>135</v>
      </c>
      <c r="BM101" s="217" t="s">
        <v>147</v>
      </c>
    </row>
    <row r="102" s="2" customFormat="1">
      <c r="A102" s="33"/>
      <c r="B102" s="34"/>
      <c r="C102" s="35"/>
      <c r="D102" s="219" t="s">
        <v>136</v>
      </c>
      <c r="E102" s="35"/>
      <c r="F102" s="220" t="s">
        <v>145</v>
      </c>
      <c r="G102" s="35"/>
      <c r="H102" s="35"/>
      <c r="I102" s="35"/>
      <c r="J102" s="35"/>
      <c r="K102" s="35"/>
      <c r="L102" s="39"/>
      <c r="M102" s="221"/>
      <c r="N102" s="222"/>
      <c r="O102" s="78"/>
      <c r="P102" s="78"/>
      <c r="Q102" s="78"/>
      <c r="R102" s="78"/>
      <c r="S102" s="78"/>
      <c r="T102" s="79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8" t="s">
        <v>136</v>
      </c>
      <c r="AU102" s="18" t="s">
        <v>83</v>
      </c>
    </row>
    <row r="103" s="15" customFormat="1">
      <c r="A103" s="15"/>
      <c r="B103" s="243"/>
      <c r="C103" s="244"/>
      <c r="D103" s="219" t="s">
        <v>137</v>
      </c>
      <c r="E103" s="245" t="s">
        <v>18</v>
      </c>
      <c r="F103" s="246" t="s">
        <v>148</v>
      </c>
      <c r="G103" s="244"/>
      <c r="H103" s="245" t="s">
        <v>18</v>
      </c>
      <c r="I103" s="244"/>
      <c r="J103" s="244"/>
      <c r="K103" s="244"/>
      <c r="L103" s="247"/>
      <c r="M103" s="248"/>
      <c r="N103" s="249"/>
      <c r="O103" s="249"/>
      <c r="P103" s="249"/>
      <c r="Q103" s="249"/>
      <c r="R103" s="249"/>
      <c r="S103" s="249"/>
      <c r="T103" s="250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1" t="s">
        <v>137</v>
      </c>
      <c r="AU103" s="251" t="s">
        <v>83</v>
      </c>
      <c r="AV103" s="15" t="s">
        <v>8</v>
      </c>
      <c r="AW103" s="15" t="s">
        <v>38</v>
      </c>
      <c r="AX103" s="15" t="s">
        <v>75</v>
      </c>
      <c r="AY103" s="251" t="s">
        <v>129</v>
      </c>
    </row>
    <row r="104" s="13" customFormat="1">
      <c r="A104" s="13"/>
      <c r="B104" s="223"/>
      <c r="C104" s="224"/>
      <c r="D104" s="219" t="s">
        <v>137</v>
      </c>
      <c r="E104" s="225" t="s">
        <v>18</v>
      </c>
      <c r="F104" s="226" t="s">
        <v>324</v>
      </c>
      <c r="G104" s="224"/>
      <c r="H104" s="227">
        <v>73.799999999999997</v>
      </c>
      <c r="I104" s="224"/>
      <c r="J104" s="224"/>
      <c r="K104" s="224"/>
      <c r="L104" s="228"/>
      <c r="M104" s="229"/>
      <c r="N104" s="230"/>
      <c r="O104" s="230"/>
      <c r="P104" s="230"/>
      <c r="Q104" s="230"/>
      <c r="R104" s="230"/>
      <c r="S104" s="230"/>
      <c r="T104" s="23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2" t="s">
        <v>137</v>
      </c>
      <c r="AU104" s="232" t="s">
        <v>83</v>
      </c>
      <c r="AV104" s="13" t="s">
        <v>83</v>
      </c>
      <c r="AW104" s="13" t="s">
        <v>38</v>
      </c>
      <c r="AX104" s="13" t="s">
        <v>75</v>
      </c>
      <c r="AY104" s="232" t="s">
        <v>129</v>
      </c>
    </row>
    <row r="105" s="14" customFormat="1">
      <c r="A105" s="14"/>
      <c r="B105" s="233"/>
      <c r="C105" s="234"/>
      <c r="D105" s="219" t="s">
        <v>137</v>
      </c>
      <c r="E105" s="235" t="s">
        <v>18</v>
      </c>
      <c r="F105" s="236" t="s">
        <v>139</v>
      </c>
      <c r="G105" s="234"/>
      <c r="H105" s="237">
        <v>73.799999999999997</v>
      </c>
      <c r="I105" s="234"/>
      <c r="J105" s="234"/>
      <c r="K105" s="234"/>
      <c r="L105" s="238"/>
      <c r="M105" s="239"/>
      <c r="N105" s="240"/>
      <c r="O105" s="240"/>
      <c r="P105" s="240"/>
      <c r="Q105" s="240"/>
      <c r="R105" s="240"/>
      <c r="S105" s="240"/>
      <c r="T105" s="24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2" t="s">
        <v>137</v>
      </c>
      <c r="AU105" s="242" t="s">
        <v>83</v>
      </c>
      <c r="AV105" s="14" t="s">
        <v>135</v>
      </c>
      <c r="AW105" s="14" t="s">
        <v>38</v>
      </c>
      <c r="AX105" s="14" t="s">
        <v>8</v>
      </c>
      <c r="AY105" s="242" t="s">
        <v>129</v>
      </c>
    </row>
    <row r="106" s="2" customFormat="1" ht="16.5" customHeight="1">
      <c r="A106" s="33"/>
      <c r="B106" s="34"/>
      <c r="C106" s="206" t="s">
        <v>135</v>
      </c>
      <c r="D106" s="206" t="s">
        <v>131</v>
      </c>
      <c r="E106" s="207" t="s">
        <v>152</v>
      </c>
      <c r="F106" s="208" t="s">
        <v>153</v>
      </c>
      <c r="G106" s="209" t="s">
        <v>146</v>
      </c>
      <c r="H106" s="210">
        <v>36.899999999999999</v>
      </c>
      <c r="I106" s="211">
        <v>448</v>
      </c>
      <c r="J106" s="211">
        <f>ROUND(I106*H106,0)</f>
        <v>16531</v>
      </c>
      <c r="K106" s="212"/>
      <c r="L106" s="39"/>
      <c r="M106" s="213" t="s">
        <v>18</v>
      </c>
      <c r="N106" s="214" t="s">
        <v>46</v>
      </c>
      <c r="O106" s="215">
        <v>0</v>
      </c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R106" s="217" t="s">
        <v>135</v>
      </c>
      <c r="AT106" s="217" t="s">
        <v>131</v>
      </c>
      <c r="AU106" s="217" t="s">
        <v>83</v>
      </c>
      <c r="AY106" s="18" t="s">
        <v>129</v>
      </c>
      <c r="BE106" s="218">
        <f>IF(N106="základní",J106,0)</f>
        <v>16531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</v>
      </c>
      <c r="BK106" s="218">
        <f>ROUND(I106*H106,0)</f>
        <v>16531</v>
      </c>
      <c r="BL106" s="18" t="s">
        <v>135</v>
      </c>
      <c r="BM106" s="217" t="s">
        <v>154</v>
      </c>
    </row>
    <row r="107" s="2" customFormat="1">
      <c r="A107" s="33"/>
      <c r="B107" s="34"/>
      <c r="C107" s="35"/>
      <c r="D107" s="219" t="s">
        <v>136</v>
      </c>
      <c r="E107" s="35"/>
      <c r="F107" s="220" t="s">
        <v>153</v>
      </c>
      <c r="G107" s="35"/>
      <c r="H107" s="35"/>
      <c r="I107" s="35"/>
      <c r="J107" s="35"/>
      <c r="K107" s="35"/>
      <c r="L107" s="39"/>
      <c r="M107" s="221"/>
      <c r="N107" s="222"/>
      <c r="O107" s="78"/>
      <c r="P107" s="78"/>
      <c r="Q107" s="78"/>
      <c r="R107" s="78"/>
      <c r="S107" s="78"/>
      <c r="T107" s="79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8" t="s">
        <v>136</v>
      </c>
      <c r="AU107" s="18" t="s">
        <v>83</v>
      </c>
    </row>
    <row r="108" s="13" customFormat="1">
      <c r="A108" s="13"/>
      <c r="B108" s="223"/>
      <c r="C108" s="224"/>
      <c r="D108" s="219" t="s">
        <v>137</v>
      </c>
      <c r="E108" s="225" t="s">
        <v>18</v>
      </c>
      <c r="F108" s="226" t="s">
        <v>325</v>
      </c>
      <c r="G108" s="224"/>
      <c r="H108" s="227">
        <v>36.899999999999999</v>
      </c>
      <c r="I108" s="224"/>
      <c r="J108" s="224"/>
      <c r="K108" s="224"/>
      <c r="L108" s="228"/>
      <c r="M108" s="229"/>
      <c r="N108" s="230"/>
      <c r="O108" s="230"/>
      <c r="P108" s="230"/>
      <c r="Q108" s="230"/>
      <c r="R108" s="230"/>
      <c r="S108" s="230"/>
      <c r="T108" s="23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2" t="s">
        <v>137</v>
      </c>
      <c r="AU108" s="232" t="s">
        <v>83</v>
      </c>
      <c r="AV108" s="13" t="s">
        <v>83</v>
      </c>
      <c r="AW108" s="13" t="s">
        <v>38</v>
      </c>
      <c r="AX108" s="13" t="s">
        <v>75</v>
      </c>
      <c r="AY108" s="232" t="s">
        <v>129</v>
      </c>
    </row>
    <row r="109" s="14" customFormat="1">
      <c r="A109" s="14"/>
      <c r="B109" s="233"/>
      <c r="C109" s="234"/>
      <c r="D109" s="219" t="s">
        <v>137</v>
      </c>
      <c r="E109" s="235" t="s">
        <v>18</v>
      </c>
      <c r="F109" s="236" t="s">
        <v>139</v>
      </c>
      <c r="G109" s="234"/>
      <c r="H109" s="237">
        <v>36.899999999999999</v>
      </c>
      <c r="I109" s="234"/>
      <c r="J109" s="234"/>
      <c r="K109" s="234"/>
      <c r="L109" s="238"/>
      <c r="M109" s="239"/>
      <c r="N109" s="240"/>
      <c r="O109" s="240"/>
      <c r="P109" s="240"/>
      <c r="Q109" s="240"/>
      <c r="R109" s="240"/>
      <c r="S109" s="240"/>
      <c r="T109" s="24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2" t="s">
        <v>137</v>
      </c>
      <c r="AU109" s="242" t="s">
        <v>83</v>
      </c>
      <c r="AV109" s="14" t="s">
        <v>135</v>
      </c>
      <c r="AW109" s="14" t="s">
        <v>38</v>
      </c>
      <c r="AX109" s="14" t="s">
        <v>8</v>
      </c>
      <c r="AY109" s="242" t="s">
        <v>129</v>
      </c>
    </row>
    <row r="110" s="2" customFormat="1" ht="16.5" customHeight="1">
      <c r="A110" s="33"/>
      <c r="B110" s="34"/>
      <c r="C110" s="206" t="s">
        <v>155</v>
      </c>
      <c r="D110" s="206" t="s">
        <v>131</v>
      </c>
      <c r="E110" s="207" t="s">
        <v>156</v>
      </c>
      <c r="F110" s="208" t="s">
        <v>157</v>
      </c>
      <c r="G110" s="209" t="s">
        <v>134</v>
      </c>
      <c r="H110" s="210">
        <v>123</v>
      </c>
      <c r="I110" s="211">
        <v>20</v>
      </c>
      <c r="J110" s="211">
        <f>ROUND(I110*H110,0)</f>
        <v>2460</v>
      </c>
      <c r="K110" s="212"/>
      <c r="L110" s="39"/>
      <c r="M110" s="213" t="s">
        <v>18</v>
      </c>
      <c r="N110" s="214" t="s">
        <v>46</v>
      </c>
      <c r="O110" s="215">
        <v>0</v>
      </c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217" t="s">
        <v>135</v>
      </c>
      <c r="AT110" s="217" t="s">
        <v>131</v>
      </c>
      <c r="AU110" s="217" t="s">
        <v>83</v>
      </c>
      <c r="AY110" s="18" t="s">
        <v>129</v>
      </c>
      <c r="BE110" s="218">
        <f>IF(N110="základní",J110,0)</f>
        <v>2460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</v>
      </c>
      <c r="BK110" s="218">
        <f>ROUND(I110*H110,0)</f>
        <v>2460</v>
      </c>
      <c r="BL110" s="18" t="s">
        <v>135</v>
      </c>
      <c r="BM110" s="217" t="s">
        <v>158</v>
      </c>
    </row>
    <row r="111" s="2" customFormat="1">
      <c r="A111" s="33"/>
      <c r="B111" s="34"/>
      <c r="C111" s="35"/>
      <c r="D111" s="219" t="s">
        <v>136</v>
      </c>
      <c r="E111" s="35"/>
      <c r="F111" s="220" t="s">
        <v>157</v>
      </c>
      <c r="G111" s="35"/>
      <c r="H111" s="35"/>
      <c r="I111" s="35"/>
      <c r="J111" s="35"/>
      <c r="K111" s="35"/>
      <c r="L111" s="39"/>
      <c r="M111" s="221"/>
      <c r="N111" s="222"/>
      <c r="O111" s="78"/>
      <c r="P111" s="78"/>
      <c r="Q111" s="78"/>
      <c r="R111" s="78"/>
      <c r="S111" s="78"/>
      <c r="T111" s="79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8" t="s">
        <v>136</v>
      </c>
      <c r="AU111" s="18" t="s">
        <v>83</v>
      </c>
    </row>
    <row r="112" s="13" customFormat="1">
      <c r="A112" s="13"/>
      <c r="B112" s="223"/>
      <c r="C112" s="224"/>
      <c r="D112" s="219" t="s">
        <v>137</v>
      </c>
      <c r="E112" s="225" t="s">
        <v>18</v>
      </c>
      <c r="F112" s="226" t="s">
        <v>326</v>
      </c>
      <c r="G112" s="224"/>
      <c r="H112" s="227">
        <v>123</v>
      </c>
      <c r="I112" s="224"/>
      <c r="J112" s="224"/>
      <c r="K112" s="224"/>
      <c r="L112" s="228"/>
      <c r="M112" s="229"/>
      <c r="N112" s="230"/>
      <c r="O112" s="230"/>
      <c r="P112" s="230"/>
      <c r="Q112" s="230"/>
      <c r="R112" s="230"/>
      <c r="S112" s="230"/>
      <c r="T112" s="23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2" t="s">
        <v>137</v>
      </c>
      <c r="AU112" s="232" t="s">
        <v>83</v>
      </c>
      <c r="AV112" s="13" t="s">
        <v>83</v>
      </c>
      <c r="AW112" s="13" t="s">
        <v>38</v>
      </c>
      <c r="AX112" s="13" t="s">
        <v>75</v>
      </c>
      <c r="AY112" s="232" t="s">
        <v>129</v>
      </c>
    </row>
    <row r="113" s="14" customFormat="1">
      <c r="A113" s="14"/>
      <c r="B113" s="233"/>
      <c r="C113" s="234"/>
      <c r="D113" s="219" t="s">
        <v>137</v>
      </c>
      <c r="E113" s="235" t="s">
        <v>18</v>
      </c>
      <c r="F113" s="236" t="s">
        <v>139</v>
      </c>
      <c r="G113" s="234"/>
      <c r="H113" s="237">
        <v>123</v>
      </c>
      <c r="I113" s="234"/>
      <c r="J113" s="234"/>
      <c r="K113" s="234"/>
      <c r="L113" s="238"/>
      <c r="M113" s="239"/>
      <c r="N113" s="240"/>
      <c r="O113" s="240"/>
      <c r="P113" s="240"/>
      <c r="Q113" s="240"/>
      <c r="R113" s="240"/>
      <c r="S113" s="240"/>
      <c r="T113" s="241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2" t="s">
        <v>137</v>
      </c>
      <c r="AU113" s="242" t="s">
        <v>83</v>
      </c>
      <c r="AV113" s="14" t="s">
        <v>135</v>
      </c>
      <c r="AW113" s="14" t="s">
        <v>38</v>
      </c>
      <c r="AX113" s="14" t="s">
        <v>8</v>
      </c>
      <c r="AY113" s="242" t="s">
        <v>129</v>
      </c>
    </row>
    <row r="114" s="2" customFormat="1" ht="16.5" customHeight="1">
      <c r="A114" s="33"/>
      <c r="B114" s="34"/>
      <c r="C114" s="206" t="s">
        <v>147</v>
      </c>
      <c r="D114" s="206" t="s">
        <v>131</v>
      </c>
      <c r="E114" s="207" t="s">
        <v>161</v>
      </c>
      <c r="F114" s="208" t="s">
        <v>162</v>
      </c>
      <c r="G114" s="209" t="s">
        <v>134</v>
      </c>
      <c r="H114" s="210">
        <v>123</v>
      </c>
      <c r="I114" s="211">
        <v>10</v>
      </c>
      <c r="J114" s="211">
        <f>ROUND(I114*H114,0)</f>
        <v>1230</v>
      </c>
      <c r="K114" s="212"/>
      <c r="L114" s="39"/>
      <c r="M114" s="213" t="s">
        <v>18</v>
      </c>
      <c r="N114" s="214" t="s">
        <v>46</v>
      </c>
      <c r="O114" s="215">
        <v>0</v>
      </c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R114" s="217" t="s">
        <v>135</v>
      </c>
      <c r="AT114" s="217" t="s">
        <v>131</v>
      </c>
      <c r="AU114" s="217" t="s">
        <v>83</v>
      </c>
      <c r="AY114" s="18" t="s">
        <v>129</v>
      </c>
      <c r="BE114" s="218">
        <f>IF(N114="základní",J114,0)</f>
        <v>1230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8" t="s">
        <v>8</v>
      </c>
      <c r="BK114" s="218">
        <f>ROUND(I114*H114,0)</f>
        <v>1230</v>
      </c>
      <c r="BL114" s="18" t="s">
        <v>135</v>
      </c>
      <c r="BM114" s="217" t="s">
        <v>163</v>
      </c>
    </row>
    <row r="115" s="2" customFormat="1">
      <c r="A115" s="33"/>
      <c r="B115" s="34"/>
      <c r="C115" s="35"/>
      <c r="D115" s="219" t="s">
        <v>136</v>
      </c>
      <c r="E115" s="35"/>
      <c r="F115" s="220" t="s">
        <v>162</v>
      </c>
      <c r="G115" s="35"/>
      <c r="H115" s="35"/>
      <c r="I115" s="35"/>
      <c r="J115" s="35"/>
      <c r="K115" s="35"/>
      <c r="L115" s="39"/>
      <c r="M115" s="221"/>
      <c r="N115" s="222"/>
      <c r="O115" s="78"/>
      <c r="P115" s="78"/>
      <c r="Q115" s="78"/>
      <c r="R115" s="78"/>
      <c r="S115" s="78"/>
      <c r="T115" s="79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T115" s="18" t="s">
        <v>136</v>
      </c>
      <c r="AU115" s="18" t="s">
        <v>83</v>
      </c>
    </row>
    <row r="116" s="2" customFormat="1" ht="16.5" customHeight="1">
      <c r="A116" s="33"/>
      <c r="B116" s="34"/>
      <c r="C116" s="206" t="s">
        <v>164</v>
      </c>
      <c r="D116" s="206" t="s">
        <v>131</v>
      </c>
      <c r="E116" s="207" t="s">
        <v>327</v>
      </c>
      <c r="F116" s="208" t="s">
        <v>328</v>
      </c>
      <c r="G116" s="209" t="s">
        <v>215</v>
      </c>
      <c r="H116" s="210">
        <v>1</v>
      </c>
      <c r="I116" s="211">
        <v>5015.1499999999996</v>
      </c>
      <c r="J116" s="211">
        <f>ROUND(I116*H116,0)</f>
        <v>5015</v>
      </c>
      <c r="K116" s="212"/>
      <c r="L116" s="39"/>
      <c r="M116" s="213" t="s">
        <v>18</v>
      </c>
      <c r="N116" s="214" t="s">
        <v>46</v>
      </c>
      <c r="O116" s="215">
        <v>0</v>
      </c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217" t="s">
        <v>135</v>
      </c>
      <c r="AT116" s="217" t="s">
        <v>131</v>
      </c>
      <c r="AU116" s="217" t="s">
        <v>83</v>
      </c>
      <c r="AY116" s="18" t="s">
        <v>129</v>
      </c>
      <c r="BE116" s="218">
        <f>IF(N116="základní",J116,0)</f>
        <v>5015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</v>
      </c>
      <c r="BK116" s="218">
        <f>ROUND(I116*H116,0)</f>
        <v>5015</v>
      </c>
      <c r="BL116" s="18" t="s">
        <v>135</v>
      </c>
      <c r="BM116" s="217" t="s">
        <v>167</v>
      </c>
    </row>
    <row r="117" s="2" customFormat="1">
      <c r="A117" s="33"/>
      <c r="B117" s="34"/>
      <c r="C117" s="35"/>
      <c r="D117" s="219" t="s">
        <v>136</v>
      </c>
      <c r="E117" s="35"/>
      <c r="F117" s="220" t="s">
        <v>328</v>
      </c>
      <c r="G117" s="35"/>
      <c r="H117" s="35"/>
      <c r="I117" s="35"/>
      <c r="J117" s="35"/>
      <c r="K117" s="35"/>
      <c r="L117" s="39"/>
      <c r="M117" s="221"/>
      <c r="N117" s="222"/>
      <c r="O117" s="78"/>
      <c r="P117" s="78"/>
      <c r="Q117" s="78"/>
      <c r="R117" s="78"/>
      <c r="S117" s="78"/>
      <c r="T117" s="79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8" t="s">
        <v>136</v>
      </c>
      <c r="AU117" s="18" t="s">
        <v>83</v>
      </c>
    </row>
    <row r="118" s="2" customFormat="1" ht="16.5" customHeight="1">
      <c r="A118" s="33"/>
      <c r="B118" s="34"/>
      <c r="C118" s="206" t="s">
        <v>154</v>
      </c>
      <c r="D118" s="206" t="s">
        <v>131</v>
      </c>
      <c r="E118" s="207" t="s">
        <v>329</v>
      </c>
      <c r="F118" s="208" t="s">
        <v>330</v>
      </c>
      <c r="G118" s="209" t="s">
        <v>215</v>
      </c>
      <c r="H118" s="210">
        <v>10</v>
      </c>
      <c r="I118" s="211">
        <v>42.75</v>
      </c>
      <c r="J118" s="211">
        <f>ROUND(I118*H118,0)</f>
        <v>428</v>
      </c>
      <c r="K118" s="212"/>
      <c r="L118" s="39"/>
      <c r="M118" s="213" t="s">
        <v>18</v>
      </c>
      <c r="N118" s="214" t="s">
        <v>46</v>
      </c>
      <c r="O118" s="215">
        <v>0</v>
      </c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R118" s="217" t="s">
        <v>135</v>
      </c>
      <c r="AT118" s="217" t="s">
        <v>131</v>
      </c>
      <c r="AU118" s="217" t="s">
        <v>83</v>
      </c>
      <c r="AY118" s="18" t="s">
        <v>129</v>
      </c>
      <c r="BE118" s="218">
        <f>IF(N118="základní",J118,0)</f>
        <v>428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</v>
      </c>
      <c r="BK118" s="218">
        <f>ROUND(I118*H118,0)</f>
        <v>428</v>
      </c>
      <c r="BL118" s="18" t="s">
        <v>135</v>
      </c>
      <c r="BM118" s="217" t="s">
        <v>170</v>
      </c>
    </row>
    <row r="119" s="2" customFormat="1">
      <c r="A119" s="33"/>
      <c r="B119" s="34"/>
      <c r="C119" s="35"/>
      <c r="D119" s="219" t="s">
        <v>136</v>
      </c>
      <c r="E119" s="35"/>
      <c r="F119" s="220" t="s">
        <v>330</v>
      </c>
      <c r="G119" s="35"/>
      <c r="H119" s="35"/>
      <c r="I119" s="35"/>
      <c r="J119" s="35"/>
      <c r="K119" s="35"/>
      <c r="L119" s="39"/>
      <c r="M119" s="221"/>
      <c r="N119" s="222"/>
      <c r="O119" s="78"/>
      <c r="P119" s="78"/>
      <c r="Q119" s="78"/>
      <c r="R119" s="78"/>
      <c r="S119" s="78"/>
      <c r="T119" s="79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136</v>
      </c>
      <c r="AU119" s="18" t="s">
        <v>83</v>
      </c>
    </row>
    <row r="120" s="13" customFormat="1">
      <c r="A120" s="13"/>
      <c r="B120" s="223"/>
      <c r="C120" s="224"/>
      <c r="D120" s="219" t="s">
        <v>137</v>
      </c>
      <c r="E120" s="225" t="s">
        <v>18</v>
      </c>
      <c r="F120" s="226" t="s">
        <v>331</v>
      </c>
      <c r="G120" s="224"/>
      <c r="H120" s="227">
        <v>10</v>
      </c>
      <c r="I120" s="224"/>
      <c r="J120" s="224"/>
      <c r="K120" s="224"/>
      <c r="L120" s="228"/>
      <c r="M120" s="229"/>
      <c r="N120" s="230"/>
      <c r="O120" s="230"/>
      <c r="P120" s="230"/>
      <c r="Q120" s="230"/>
      <c r="R120" s="230"/>
      <c r="S120" s="230"/>
      <c r="T120" s="23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2" t="s">
        <v>137</v>
      </c>
      <c r="AU120" s="232" t="s">
        <v>83</v>
      </c>
      <c r="AV120" s="13" t="s">
        <v>83</v>
      </c>
      <c r="AW120" s="13" t="s">
        <v>38</v>
      </c>
      <c r="AX120" s="13" t="s">
        <v>75</v>
      </c>
      <c r="AY120" s="232" t="s">
        <v>129</v>
      </c>
    </row>
    <row r="121" s="14" customFormat="1">
      <c r="A121" s="14"/>
      <c r="B121" s="233"/>
      <c r="C121" s="234"/>
      <c r="D121" s="219" t="s">
        <v>137</v>
      </c>
      <c r="E121" s="235" t="s">
        <v>18</v>
      </c>
      <c r="F121" s="236" t="s">
        <v>139</v>
      </c>
      <c r="G121" s="234"/>
      <c r="H121" s="237">
        <v>10</v>
      </c>
      <c r="I121" s="234"/>
      <c r="J121" s="234"/>
      <c r="K121" s="234"/>
      <c r="L121" s="238"/>
      <c r="M121" s="239"/>
      <c r="N121" s="240"/>
      <c r="O121" s="240"/>
      <c r="P121" s="240"/>
      <c r="Q121" s="240"/>
      <c r="R121" s="240"/>
      <c r="S121" s="240"/>
      <c r="T121" s="24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2" t="s">
        <v>137</v>
      </c>
      <c r="AU121" s="242" t="s">
        <v>83</v>
      </c>
      <c r="AV121" s="14" t="s">
        <v>135</v>
      </c>
      <c r="AW121" s="14" t="s">
        <v>38</v>
      </c>
      <c r="AX121" s="14" t="s">
        <v>8</v>
      </c>
      <c r="AY121" s="242" t="s">
        <v>129</v>
      </c>
    </row>
    <row r="122" s="2" customFormat="1" ht="16.5" customHeight="1">
      <c r="A122" s="33"/>
      <c r="B122" s="34"/>
      <c r="C122" s="206" t="s">
        <v>172</v>
      </c>
      <c r="D122" s="206" t="s">
        <v>131</v>
      </c>
      <c r="E122" s="207" t="s">
        <v>332</v>
      </c>
      <c r="F122" s="208" t="s">
        <v>333</v>
      </c>
      <c r="G122" s="209" t="s">
        <v>215</v>
      </c>
      <c r="H122" s="210">
        <v>10</v>
      </c>
      <c r="I122" s="211">
        <v>126.36</v>
      </c>
      <c r="J122" s="211">
        <f>ROUND(I122*H122,0)</f>
        <v>1264</v>
      </c>
      <c r="K122" s="212"/>
      <c r="L122" s="39"/>
      <c r="M122" s="213" t="s">
        <v>18</v>
      </c>
      <c r="N122" s="214" t="s">
        <v>46</v>
      </c>
      <c r="O122" s="215">
        <v>0</v>
      </c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217" t="s">
        <v>135</v>
      </c>
      <c r="AT122" s="217" t="s">
        <v>131</v>
      </c>
      <c r="AU122" s="217" t="s">
        <v>83</v>
      </c>
      <c r="AY122" s="18" t="s">
        <v>129</v>
      </c>
      <c r="BE122" s="218">
        <f>IF(N122="základní",J122,0)</f>
        <v>1264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</v>
      </c>
      <c r="BK122" s="218">
        <f>ROUND(I122*H122,0)</f>
        <v>1264</v>
      </c>
      <c r="BL122" s="18" t="s">
        <v>135</v>
      </c>
      <c r="BM122" s="217" t="s">
        <v>177</v>
      </c>
    </row>
    <row r="123" s="2" customFormat="1">
      <c r="A123" s="33"/>
      <c r="B123" s="34"/>
      <c r="C123" s="35"/>
      <c r="D123" s="219" t="s">
        <v>136</v>
      </c>
      <c r="E123" s="35"/>
      <c r="F123" s="220" t="s">
        <v>333</v>
      </c>
      <c r="G123" s="35"/>
      <c r="H123" s="35"/>
      <c r="I123" s="35"/>
      <c r="J123" s="35"/>
      <c r="K123" s="35"/>
      <c r="L123" s="39"/>
      <c r="M123" s="221"/>
      <c r="N123" s="222"/>
      <c r="O123" s="78"/>
      <c r="P123" s="78"/>
      <c r="Q123" s="78"/>
      <c r="R123" s="78"/>
      <c r="S123" s="78"/>
      <c r="T123" s="79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136</v>
      </c>
      <c r="AU123" s="18" t="s">
        <v>83</v>
      </c>
    </row>
    <row r="124" s="13" customFormat="1">
      <c r="A124" s="13"/>
      <c r="B124" s="223"/>
      <c r="C124" s="224"/>
      <c r="D124" s="219" t="s">
        <v>137</v>
      </c>
      <c r="E124" s="225" t="s">
        <v>18</v>
      </c>
      <c r="F124" s="226" t="s">
        <v>331</v>
      </c>
      <c r="G124" s="224"/>
      <c r="H124" s="227">
        <v>10</v>
      </c>
      <c r="I124" s="224"/>
      <c r="J124" s="224"/>
      <c r="K124" s="224"/>
      <c r="L124" s="228"/>
      <c r="M124" s="229"/>
      <c r="N124" s="230"/>
      <c r="O124" s="230"/>
      <c r="P124" s="230"/>
      <c r="Q124" s="230"/>
      <c r="R124" s="230"/>
      <c r="S124" s="230"/>
      <c r="T124" s="23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2" t="s">
        <v>137</v>
      </c>
      <c r="AU124" s="232" t="s">
        <v>83</v>
      </c>
      <c r="AV124" s="13" t="s">
        <v>83</v>
      </c>
      <c r="AW124" s="13" t="s">
        <v>38</v>
      </c>
      <c r="AX124" s="13" t="s">
        <v>75</v>
      </c>
      <c r="AY124" s="232" t="s">
        <v>129</v>
      </c>
    </row>
    <row r="125" s="14" customFormat="1">
      <c r="A125" s="14"/>
      <c r="B125" s="233"/>
      <c r="C125" s="234"/>
      <c r="D125" s="219" t="s">
        <v>137</v>
      </c>
      <c r="E125" s="235" t="s">
        <v>18</v>
      </c>
      <c r="F125" s="236" t="s">
        <v>139</v>
      </c>
      <c r="G125" s="234"/>
      <c r="H125" s="237">
        <v>10</v>
      </c>
      <c r="I125" s="234"/>
      <c r="J125" s="234"/>
      <c r="K125" s="234"/>
      <c r="L125" s="238"/>
      <c r="M125" s="239"/>
      <c r="N125" s="240"/>
      <c r="O125" s="240"/>
      <c r="P125" s="240"/>
      <c r="Q125" s="240"/>
      <c r="R125" s="240"/>
      <c r="S125" s="240"/>
      <c r="T125" s="24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2" t="s">
        <v>137</v>
      </c>
      <c r="AU125" s="242" t="s">
        <v>83</v>
      </c>
      <c r="AV125" s="14" t="s">
        <v>135</v>
      </c>
      <c r="AW125" s="14" t="s">
        <v>38</v>
      </c>
      <c r="AX125" s="14" t="s">
        <v>8</v>
      </c>
      <c r="AY125" s="242" t="s">
        <v>129</v>
      </c>
    </row>
    <row r="126" s="2" customFormat="1" ht="16.5" customHeight="1">
      <c r="A126" s="33"/>
      <c r="B126" s="34"/>
      <c r="C126" s="206" t="s">
        <v>158</v>
      </c>
      <c r="D126" s="206" t="s">
        <v>131</v>
      </c>
      <c r="E126" s="207" t="s">
        <v>165</v>
      </c>
      <c r="F126" s="208" t="s">
        <v>166</v>
      </c>
      <c r="G126" s="209" t="s">
        <v>146</v>
      </c>
      <c r="H126" s="210">
        <v>73.799999999999997</v>
      </c>
      <c r="I126" s="211">
        <v>110</v>
      </c>
      <c r="J126" s="211">
        <f>ROUND(I126*H126,0)</f>
        <v>8118</v>
      </c>
      <c r="K126" s="212"/>
      <c r="L126" s="39"/>
      <c r="M126" s="213" t="s">
        <v>18</v>
      </c>
      <c r="N126" s="214" t="s">
        <v>46</v>
      </c>
      <c r="O126" s="215">
        <v>0</v>
      </c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217" t="s">
        <v>135</v>
      </c>
      <c r="AT126" s="217" t="s">
        <v>131</v>
      </c>
      <c r="AU126" s="217" t="s">
        <v>83</v>
      </c>
      <c r="AY126" s="18" t="s">
        <v>129</v>
      </c>
      <c r="BE126" s="218">
        <f>IF(N126="základní",J126,0)</f>
        <v>8118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</v>
      </c>
      <c r="BK126" s="218">
        <f>ROUND(I126*H126,0)</f>
        <v>8118</v>
      </c>
      <c r="BL126" s="18" t="s">
        <v>135</v>
      </c>
      <c r="BM126" s="217" t="s">
        <v>180</v>
      </c>
    </row>
    <row r="127" s="2" customFormat="1">
      <c r="A127" s="33"/>
      <c r="B127" s="34"/>
      <c r="C127" s="35"/>
      <c r="D127" s="219" t="s">
        <v>136</v>
      </c>
      <c r="E127" s="35"/>
      <c r="F127" s="220" t="s">
        <v>166</v>
      </c>
      <c r="G127" s="35"/>
      <c r="H127" s="35"/>
      <c r="I127" s="35"/>
      <c r="J127" s="35"/>
      <c r="K127" s="35"/>
      <c r="L127" s="39"/>
      <c r="M127" s="221"/>
      <c r="N127" s="222"/>
      <c r="O127" s="78"/>
      <c r="P127" s="78"/>
      <c r="Q127" s="78"/>
      <c r="R127" s="78"/>
      <c r="S127" s="78"/>
      <c r="T127" s="79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136</v>
      </c>
      <c r="AU127" s="18" t="s">
        <v>83</v>
      </c>
    </row>
    <row r="128" s="15" customFormat="1">
      <c r="A128" s="15"/>
      <c r="B128" s="243"/>
      <c r="C128" s="244"/>
      <c r="D128" s="219" t="s">
        <v>137</v>
      </c>
      <c r="E128" s="245" t="s">
        <v>18</v>
      </c>
      <c r="F128" s="246" t="s">
        <v>148</v>
      </c>
      <c r="G128" s="244"/>
      <c r="H128" s="245" t="s">
        <v>18</v>
      </c>
      <c r="I128" s="244"/>
      <c r="J128" s="244"/>
      <c r="K128" s="244"/>
      <c r="L128" s="247"/>
      <c r="M128" s="248"/>
      <c r="N128" s="249"/>
      <c r="O128" s="249"/>
      <c r="P128" s="249"/>
      <c r="Q128" s="249"/>
      <c r="R128" s="249"/>
      <c r="S128" s="249"/>
      <c r="T128" s="25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1" t="s">
        <v>137</v>
      </c>
      <c r="AU128" s="251" t="s">
        <v>83</v>
      </c>
      <c r="AV128" s="15" t="s">
        <v>8</v>
      </c>
      <c r="AW128" s="15" t="s">
        <v>38</v>
      </c>
      <c r="AX128" s="15" t="s">
        <v>75</v>
      </c>
      <c r="AY128" s="251" t="s">
        <v>129</v>
      </c>
    </row>
    <row r="129" s="13" customFormat="1">
      <c r="A129" s="13"/>
      <c r="B129" s="223"/>
      <c r="C129" s="224"/>
      <c r="D129" s="219" t="s">
        <v>137</v>
      </c>
      <c r="E129" s="225" t="s">
        <v>18</v>
      </c>
      <c r="F129" s="226" t="s">
        <v>324</v>
      </c>
      <c r="G129" s="224"/>
      <c r="H129" s="227">
        <v>73.799999999999997</v>
      </c>
      <c r="I129" s="224"/>
      <c r="J129" s="224"/>
      <c r="K129" s="224"/>
      <c r="L129" s="228"/>
      <c r="M129" s="229"/>
      <c r="N129" s="230"/>
      <c r="O129" s="230"/>
      <c r="P129" s="230"/>
      <c r="Q129" s="230"/>
      <c r="R129" s="230"/>
      <c r="S129" s="230"/>
      <c r="T129" s="23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2" t="s">
        <v>137</v>
      </c>
      <c r="AU129" s="232" t="s">
        <v>83</v>
      </c>
      <c r="AV129" s="13" t="s">
        <v>83</v>
      </c>
      <c r="AW129" s="13" t="s">
        <v>38</v>
      </c>
      <c r="AX129" s="13" t="s">
        <v>75</v>
      </c>
      <c r="AY129" s="232" t="s">
        <v>129</v>
      </c>
    </row>
    <row r="130" s="14" customFormat="1">
      <c r="A130" s="14"/>
      <c r="B130" s="233"/>
      <c r="C130" s="234"/>
      <c r="D130" s="219" t="s">
        <v>137</v>
      </c>
      <c r="E130" s="235" t="s">
        <v>18</v>
      </c>
      <c r="F130" s="236" t="s">
        <v>139</v>
      </c>
      <c r="G130" s="234"/>
      <c r="H130" s="237">
        <v>73.799999999999997</v>
      </c>
      <c r="I130" s="234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2" t="s">
        <v>137</v>
      </c>
      <c r="AU130" s="242" t="s">
        <v>83</v>
      </c>
      <c r="AV130" s="14" t="s">
        <v>135</v>
      </c>
      <c r="AW130" s="14" t="s">
        <v>38</v>
      </c>
      <c r="AX130" s="14" t="s">
        <v>8</v>
      </c>
      <c r="AY130" s="242" t="s">
        <v>129</v>
      </c>
    </row>
    <row r="131" s="2" customFormat="1" ht="16.5" customHeight="1">
      <c r="A131" s="33"/>
      <c r="B131" s="34"/>
      <c r="C131" s="206" t="s">
        <v>182</v>
      </c>
      <c r="D131" s="206" t="s">
        <v>131</v>
      </c>
      <c r="E131" s="207" t="s">
        <v>334</v>
      </c>
      <c r="F131" s="208" t="s">
        <v>335</v>
      </c>
      <c r="G131" s="209" t="s">
        <v>146</v>
      </c>
      <c r="H131" s="210">
        <v>73.799999999999997</v>
      </c>
      <c r="I131" s="211">
        <v>79.140000000000001</v>
      </c>
      <c r="J131" s="211">
        <f>ROUND(I131*H131,0)</f>
        <v>5841</v>
      </c>
      <c r="K131" s="212"/>
      <c r="L131" s="39"/>
      <c r="M131" s="213" t="s">
        <v>18</v>
      </c>
      <c r="N131" s="214" t="s">
        <v>46</v>
      </c>
      <c r="O131" s="215">
        <v>0</v>
      </c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217" t="s">
        <v>135</v>
      </c>
      <c r="AT131" s="217" t="s">
        <v>131</v>
      </c>
      <c r="AU131" s="217" t="s">
        <v>83</v>
      </c>
      <c r="AY131" s="18" t="s">
        <v>129</v>
      </c>
      <c r="BE131" s="218">
        <f>IF(N131="základní",J131,0)</f>
        <v>5841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</v>
      </c>
      <c r="BK131" s="218">
        <f>ROUND(I131*H131,0)</f>
        <v>5841</v>
      </c>
      <c r="BL131" s="18" t="s">
        <v>135</v>
      </c>
      <c r="BM131" s="217" t="s">
        <v>185</v>
      </c>
    </row>
    <row r="132" s="2" customFormat="1">
      <c r="A132" s="33"/>
      <c r="B132" s="34"/>
      <c r="C132" s="35"/>
      <c r="D132" s="219" t="s">
        <v>136</v>
      </c>
      <c r="E132" s="35"/>
      <c r="F132" s="220" t="s">
        <v>335</v>
      </c>
      <c r="G132" s="35"/>
      <c r="H132" s="35"/>
      <c r="I132" s="35"/>
      <c r="J132" s="35"/>
      <c r="K132" s="35"/>
      <c r="L132" s="39"/>
      <c r="M132" s="221"/>
      <c r="N132" s="222"/>
      <c r="O132" s="78"/>
      <c r="P132" s="78"/>
      <c r="Q132" s="78"/>
      <c r="R132" s="78"/>
      <c r="S132" s="78"/>
      <c r="T132" s="79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136</v>
      </c>
      <c r="AU132" s="18" t="s">
        <v>83</v>
      </c>
    </row>
    <row r="133" s="13" customFormat="1">
      <c r="A133" s="13"/>
      <c r="B133" s="223"/>
      <c r="C133" s="224"/>
      <c r="D133" s="219" t="s">
        <v>137</v>
      </c>
      <c r="E133" s="225" t="s">
        <v>18</v>
      </c>
      <c r="F133" s="226" t="s">
        <v>336</v>
      </c>
      <c r="G133" s="224"/>
      <c r="H133" s="227">
        <v>73.799999999999997</v>
      </c>
      <c r="I133" s="224"/>
      <c r="J133" s="224"/>
      <c r="K133" s="224"/>
      <c r="L133" s="228"/>
      <c r="M133" s="229"/>
      <c r="N133" s="230"/>
      <c r="O133" s="230"/>
      <c r="P133" s="230"/>
      <c r="Q133" s="230"/>
      <c r="R133" s="230"/>
      <c r="S133" s="230"/>
      <c r="T133" s="23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2" t="s">
        <v>137</v>
      </c>
      <c r="AU133" s="232" t="s">
        <v>83</v>
      </c>
      <c r="AV133" s="13" t="s">
        <v>83</v>
      </c>
      <c r="AW133" s="13" t="s">
        <v>38</v>
      </c>
      <c r="AX133" s="13" t="s">
        <v>75</v>
      </c>
      <c r="AY133" s="232" t="s">
        <v>129</v>
      </c>
    </row>
    <row r="134" s="14" customFormat="1">
      <c r="A134" s="14"/>
      <c r="B134" s="233"/>
      <c r="C134" s="234"/>
      <c r="D134" s="219" t="s">
        <v>137</v>
      </c>
      <c r="E134" s="235" t="s">
        <v>18</v>
      </c>
      <c r="F134" s="236" t="s">
        <v>139</v>
      </c>
      <c r="G134" s="234"/>
      <c r="H134" s="237">
        <v>73.799999999999997</v>
      </c>
      <c r="I134" s="234"/>
      <c r="J134" s="234"/>
      <c r="K134" s="234"/>
      <c r="L134" s="238"/>
      <c r="M134" s="239"/>
      <c r="N134" s="240"/>
      <c r="O134" s="240"/>
      <c r="P134" s="240"/>
      <c r="Q134" s="240"/>
      <c r="R134" s="240"/>
      <c r="S134" s="240"/>
      <c r="T134" s="24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2" t="s">
        <v>137</v>
      </c>
      <c r="AU134" s="242" t="s">
        <v>83</v>
      </c>
      <c r="AV134" s="14" t="s">
        <v>135</v>
      </c>
      <c r="AW134" s="14" t="s">
        <v>38</v>
      </c>
      <c r="AX134" s="14" t="s">
        <v>8</v>
      </c>
      <c r="AY134" s="242" t="s">
        <v>129</v>
      </c>
    </row>
    <row r="135" s="2" customFormat="1" ht="16.5" customHeight="1">
      <c r="A135" s="33"/>
      <c r="B135" s="34"/>
      <c r="C135" s="206" t="s">
        <v>163</v>
      </c>
      <c r="D135" s="206" t="s">
        <v>131</v>
      </c>
      <c r="E135" s="207" t="s">
        <v>168</v>
      </c>
      <c r="F135" s="208" t="s">
        <v>169</v>
      </c>
      <c r="G135" s="209" t="s">
        <v>146</v>
      </c>
      <c r="H135" s="210">
        <v>46.740000000000002</v>
      </c>
      <c r="I135" s="211">
        <v>143.58000000000001</v>
      </c>
      <c r="J135" s="211">
        <f>ROUND(I135*H135,0)</f>
        <v>6711</v>
      </c>
      <c r="K135" s="212"/>
      <c r="L135" s="39"/>
      <c r="M135" s="213" t="s">
        <v>18</v>
      </c>
      <c r="N135" s="214" t="s">
        <v>46</v>
      </c>
      <c r="O135" s="215">
        <v>0</v>
      </c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217" t="s">
        <v>135</v>
      </c>
      <c r="AT135" s="217" t="s">
        <v>131</v>
      </c>
      <c r="AU135" s="217" t="s">
        <v>83</v>
      </c>
      <c r="AY135" s="18" t="s">
        <v>129</v>
      </c>
      <c r="BE135" s="218">
        <f>IF(N135="základní",J135,0)</f>
        <v>6711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8" t="s">
        <v>8</v>
      </c>
      <c r="BK135" s="218">
        <f>ROUND(I135*H135,0)</f>
        <v>6711</v>
      </c>
      <c r="BL135" s="18" t="s">
        <v>135</v>
      </c>
      <c r="BM135" s="217" t="s">
        <v>190</v>
      </c>
    </row>
    <row r="136" s="2" customFormat="1">
      <c r="A136" s="33"/>
      <c r="B136" s="34"/>
      <c r="C136" s="35"/>
      <c r="D136" s="219" t="s">
        <v>136</v>
      </c>
      <c r="E136" s="35"/>
      <c r="F136" s="220" t="s">
        <v>169</v>
      </c>
      <c r="G136" s="35"/>
      <c r="H136" s="35"/>
      <c r="I136" s="35"/>
      <c r="J136" s="35"/>
      <c r="K136" s="35"/>
      <c r="L136" s="39"/>
      <c r="M136" s="221"/>
      <c r="N136" s="222"/>
      <c r="O136" s="78"/>
      <c r="P136" s="78"/>
      <c r="Q136" s="78"/>
      <c r="R136" s="78"/>
      <c r="S136" s="78"/>
      <c r="T136" s="79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136</v>
      </c>
      <c r="AU136" s="18" t="s">
        <v>83</v>
      </c>
    </row>
    <row r="137" s="13" customFormat="1">
      <c r="A137" s="13"/>
      <c r="B137" s="223"/>
      <c r="C137" s="224"/>
      <c r="D137" s="219" t="s">
        <v>137</v>
      </c>
      <c r="E137" s="225" t="s">
        <v>18</v>
      </c>
      <c r="F137" s="226" t="s">
        <v>337</v>
      </c>
      <c r="G137" s="224"/>
      <c r="H137" s="227">
        <v>46.739999999999995</v>
      </c>
      <c r="I137" s="224"/>
      <c r="J137" s="224"/>
      <c r="K137" s="224"/>
      <c r="L137" s="228"/>
      <c r="M137" s="229"/>
      <c r="N137" s="230"/>
      <c r="O137" s="230"/>
      <c r="P137" s="230"/>
      <c r="Q137" s="230"/>
      <c r="R137" s="230"/>
      <c r="S137" s="230"/>
      <c r="T137" s="23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2" t="s">
        <v>137</v>
      </c>
      <c r="AU137" s="232" t="s">
        <v>83</v>
      </c>
      <c r="AV137" s="13" t="s">
        <v>83</v>
      </c>
      <c r="AW137" s="13" t="s">
        <v>38</v>
      </c>
      <c r="AX137" s="13" t="s">
        <v>75</v>
      </c>
      <c r="AY137" s="232" t="s">
        <v>129</v>
      </c>
    </row>
    <row r="138" s="14" customFormat="1">
      <c r="A138" s="14"/>
      <c r="B138" s="233"/>
      <c r="C138" s="234"/>
      <c r="D138" s="219" t="s">
        <v>137</v>
      </c>
      <c r="E138" s="235" t="s">
        <v>18</v>
      </c>
      <c r="F138" s="236" t="s">
        <v>139</v>
      </c>
      <c r="G138" s="234"/>
      <c r="H138" s="237">
        <v>46.739999999999995</v>
      </c>
      <c r="I138" s="234"/>
      <c r="J138" s="234"/>
      <c r="K138" s="234"/>
      <c r="L138" s="238"/>
      <c r="M138" s="239"/>
      <c r="N138" s="240"/>
      <c r="O138" s="240"/>
      <c r="P138" s="240"/>
      <c r="Q138" s="240"/>
      <c r="R138" s="240"/>
      <c r="S138" s="240"/>
      <c r="T138" s="24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2" t="s">
        <v>137</v>
      </c>
      <c r="AU138" s="242" t="s">
        <v>83</v>
      </c>
      <c r="AV138" s="14" t="s">
        <v>135</v>
      </c>
      <c r="AW138" s="14" t="s">
        <v>38</v>
      </c>
      <c r="AX138" s="14" t="s">
        <v>8</v>
      </c>
      <c r="AY138" s="242" t="s">
        <v>129</v>
      </c>
    </row>
    <row r="139" s="2" customFormat="1" ht="16.5" customHeight="1">
      <c r="A139" s="33"/>
      <c r="B139" s="34"/>
      <c r="C139" s="252" t="s">
        <v>192</v>
      </c>
      <c r="D139" s="252" t="s">
        <v>173</v>
      </c>
      <c r="E139" s="253" t="s">
        <v>174</v>
      </c>
      <c r="F139" s="254" t="s">
        <v>175</v>
      </c>
      <c r="G139" s="255" t="s">
        <v>176</v>
      </c>
      <c r="H139" s="256">
        <v>84.129999999999995</v>
      </c>
      <c r="I139" s="257">
        <v>283</v>
      </c>
      <c r="J139" s="257">
        <f>ROUND(I139*H139,0)</f>
        <v>23809</v>
      </c>
      <c r="K139" s="258"/>
      <c r="L139" s="259"/>
      <c r="M139" s="260" t="s">
        <v>18</v>
      </c>
      <c r="N139" s="261" t="s">
        <v>46</v>
      </c>
      <c r="O139" s="215">
        <v>0</v>
      </c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217" t="s">
        <v>154</v>
      </c>
      <c r="AT139" s="217" t="s">
        <v>173</v>
      </c>
      <c r="AU139" s="217" t="s">
        <v>83</v>
      </c>
      <c r="AY139" s="18" t="s">
        <v>129</v>
      </c>
      <c r="BE139" s="218">
        <f>IF(N139="základní",J139,0)</f>
        <v>23809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</v>
      </c>
      <c r="BK139" s="218">
        <f>ROUND(I139*H139,0)</f>
        <v>23809</v>
      </c>
      <c r="BL139" s="18" t="s">
        <v>135</v>
      </c>
      <c r="BM139" s="217" t="s">
        <v>195</v>
      </c>
    </row>
    <row r="140" s="2" customFormat="1">
      <c r="A140" s="33"/>
      <c r="B140" s="34"/>
      <c r="C140" s="35"/>
      <c r="D140" s="219" t="s">
        <v>136</v>
      </c>
      <c r="E140" s="35"/>
      <c r="F140" s="220" t="s">
        <v>175</v>
      </c>
      <c r="G140" s="35"/>
      <c r="H140" s="35"/>
      <c r="I140" s="35"/>
      <c r="J140" s="35"/>
      <c r="K140" s="35"/>
      <c r="L140" s="39"/>
      <c r="M140" s="221"/>
      <c r="N140" s="222"/>
      <c r="O140" s="78"/>
      <c r="P140" s="78"/>
      <c r="Q140" s="78"/>
      <c r="R140" s="78"/>
      <c r="S140" s="78"/>
      <c r="T140" s="79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8" t="s">
        <v>136</v>
      </c>
      <c r="AU140" s="18" t="s">
        <v>83</v>
      </c>
    </row>
    <row r="141" s="2" customFormat="1" ht="16.5" customHeight="1">
      <c r="A141" s="33"/>
      <c r="B141" s="34"/>
      <c r="C141" s="206" t="s">
        <v>167</v>
      </c>
      <c r="D141" s="206" t="s">
        <v>131</v>
      </c>
      <c r="E141" s="207" t="s">
        <v>178</v>
      </c>
      <c r="F141" s="208" t="s">
        <v>179</v>
      </c>
      <c r="G141" s="209" t="s">
        <v>146</v>
      </c>
      <c r="H141" s="210">
        <v>22.140000000000001</v>
      </c>
      <c r="I141" s="211">
        <v>80</v>
      </c>
      <c r="J141" s="211">
        <f>ROUND(I141*H141,0)</f>
        <v>1771</v>
      </c>
      <c r="K141" s="212"/>
      <c r="L141" s="39"/>
      <c r="M141" s="213" t="s">
        <v>18</v>
      </c>
      <c r="N141" s="214" t="s">
        <v>46</v>
      </c>
      <c r="O141" s="215">
        <v>0</v>
      </c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217" t="s">
        <v>135</v>
      </c>
      <c r="AT141" s="217" t="s">
        <v>131</v>
      </c>
      <c r="AU141" s="217" t="s">
        <v>83</v>
      </c>
      <c r="AY141" s="18" t="s">
        <v>129</v>
      </c>
      <c r="BE141" s="218">
        <f>IF(N141="základní",J141,0)</f>
        <v>1771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8" t="s">
        <v>8</v>
      </c>
      <c r="BK141" s="218">
        <f>ROUND(I141*H141,0)</f>
        <v>1771</v>
      </c>
      <c r="BL141" s="18" t="s">
        <v>135</v>
      </c>
      <c r="BM141" s="217" t="s">
        <v>199</v>
      </c>
    </row>
    <row r="142" s="2" customFormat="1">
      <c r="A142" s="33"/>
      <c r="B142" s="34"/>
      <c r="C142" s="35"/>
      <c r="D142" s="219" t="s">
        <v>136</v>
      </c>
      <c r="E142" s="35"/>
      <c r="F142" s="220" t="s">
        <v>179</v>
      </c>
      <c r="G142" s="35"/>
      <c r="H142" s="35"/>
      <c r="I142" s="35"/>
      <c r="J142" s="35"/>
      <c r="K142" s="35"/>
      <c r="L142" s="39"/>
      <c r="M142" s="221"/>
      <c r="N142" s="222"/>
      <c r="O142" s="78"/>
      <c r="P142" s="78"/>
      <c r="Q142" s="78"/>
      <c r="R142" s="78"/>
      <c r="S142" s="78"/>
      <c r="T142" s="79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8" t="s">
        <v>136</v>
      </c>
      <c r="AU142" s="18" t="s">
        <v>83</v>
      </c>
    </row>
    <row r="143" s="13" customFormat="1">
      <c r="A143" s="13"/>
      <c r="B143" s="223"/>
      <c r="C143" s="224"/>
      <c r="D143" s="219" t="s">
        <v>137</v>
      </c>
      <c r="E143" s="225" t="s">
        <v>18</v>
      </c>
      <c r="F143" s="226" t="s">
        <v>338</v>
      </c>
      <c r="G143" s="224"/>
      <c r="H143" s="227">
        <v>22.140000000000001</v>
      </c>
      <c r="I143" s="224"/>
      <c r="J143" s="224"/>
      <c r="K143" s="224"/>
      <c r="L143" s="228"/>
      <c r="M143" s="229"/>
      <c r="N143" s="230"/>
      <c r="O143" s="230"/>
      <c r="P143" s="230"/>
      <c r="Q143" s="230"/>
      <c r="R143" s="230"/>
      <c r="S143" s="230"/>
      <c r="T143" s="23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2" t="s">
        <v>137</v>
      </c>
      <c r="AU143" s="232" t="s">
        <v>83</v>
      </c>
      <c r="AV143" s="13" t="s">
        <v>83</v>
      </c>
      <c r="AW143" s="13" t="s">
        <v>38</v>
      </c>
      <c r="AX143" s="13" t="s">
        <v>75</v>
      </c>
      <c r="AY143" s="232" t="s">
        <v>129</v>
      </c>
    </row>
    <row r="144" s="14" customFormat="1">
      <c r="A144" s="14"/>
      <c r="B144" s="233"/>
      <c r="C144" s="234"/>
      <c r="D144" s="219" t="s">
        <v>137</v>
      </c>
      <c r="E144" s="235" t="s">
        <v>18</v>
      </c>
      <c r="F144" s="236" t="s">
        <v>139</v>
      </c>
      <c r="G144" s="234"/>
      <c r="H144" s="237">
        <v>22.140000000000001</v>
      </c>
      <c r="I144" s="234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2" t="s">
        <v>137</v>
      </c>
      <c r="AU144" s="242" t="s">
        <v>83</v>
      </c>
      <c r="AV144" s="14" t="s">
        <v>135</v>
      </c>
      <c r="AW144" s="14" t="s">
        <v>38</v>
      </c>
      <c r="AX144" s="14" t="s">
        <v>8</v>
      </c>
      <c r="AY144" s="242" t="s">
        <v>129</v>
      </c>
    </row>
    <row r="145" s="2" customFormat="1" ht="16.5" customHeight="1">
      <c r="A145" s="33"/>
      <c r="B145" s="34"/>
      <c r="C145" s="252" t="s">
        <v>9</v>
      </c>
      <c r="D145" s="252" t="s">
        <v>173</v>
      </c>
      <c r="E145" s="253" t="s">
        <v>183</v>
      </c>
      <c r="F145" s="254" t="s">
        <v>184</v>
      </c>
      <c r="G145" s="255" t="s">
        <v>176</v>
      </c>
      <c r="H145" s="256">
        <v>39.850000000000001</v>
      </c>
      <c r="I145" s="257">
        <v>249</v>
      </c>
      <c r="J145" s="257">
        <f>ROUND(I145*H145,0)</f>
        <v>9923</v>
      </c>
      <c r="K145" s="258"/>
      <c r="L145" s="259"/>
      <c r="M145" s="260" t="s">
        <v>18</v>
      </c>
      <c r="N145" s="261" t="s">
        <v>46</v>
      </c>
      <c r="O145" s="215">
        <v>0</v>
      </c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17" t="s">
        <v>154</v>
      </c>
      <c r="AT145" s="217" t="s">
        <v>173</v>
      </c>
      <c r="AU145" s="217" t="s">
        <v>83</v>
      </c>
      <c r="AY145" s="18" t="s">
        <v>129</v>
      </c>
      <c r="BE145" s="218">
        <f>IF(N145="základní",J145,0)</f>
        <v>9923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</v>
      </c>
      <c r="BK145" s="218">
        <f>ROUND(I145*H145,0)</f>
        <v>9923</v>
      </c>
      <c r="BL145" s="18" t="s">
        <v>135</v>
      </c>
      <c r="BM145" s="217" t="s">
        <v>203</v>
      </c>
    </row>
    <row r="146" s="2" customFormat="1">
      <c r="A146" s="33"/>
      <c r="B146" s="34"/>
      <c r="C146" s="35"/>
      <c r="D146" s="219" t="s">
        <v>136</v>
      </c>
      <c r="E146" s="35"/>
      <c r="F146" s="220" t="s">
        <v>184</v>
      </c>
      <c r="G146" s="35"/>
      <c r="H146" s="35"/>
      <c r="I146" s="35"/>
      <c r="J146" s="35"/>
      <c r="K146" s="35"/>
      <c r="L146" s="39"/>
      <c r="M146" s="221"/>
      <c r="N146" s="222"/>
      <c r="O146" s="78"/>
      <c r="P146" s="78"/>
      <c r="Q146" s="78"/>
      <c r="R146" s="78"/>
      <c r="S146" s="78"/>
      <c r="T146" s="79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136</v>
      </c>
      <c r="AU146" s="18" t="s">
        <v>83</v>
      </c>
    </row>
    <row r="147" s="12" customFormat="1" ht="22.8" customHeight="1">
      <c r="A147" s="12"/>
      <c r="B147" s="191"/>
      <c r="C147" s="192"/>
      <c r="D147" s="193" t="s">
        <v>74</v>
      </c>
      <c r="E147" s="204" t="s">
        <v>143</v>
      </c>
      <c r="F147" s="204" t="s">
        <v>186</v>
      </c>
      <c r="G147" s="192"/>
      <c r="H147" s="192"/>
      <c r="I147" s="192"/>
      <c r="J147" s="205">
        <f>BK147</f>
        <v>3160</v>
      </c>
      <c r="K147" s="192"/>
      <c r="L147" s="196"/>
      <c r="M147" s="197"/>
      <c r="N147" s="198"/>
      <c r="O147" s="198"/>
      <c r="P147" s="199">
        <f>SUM(P148:P155)</f>
        <v>0</v>
      </c>
      <c r="Q147" s="198"/>
      <c r="R147" s="199">
        <f>SUM(R148:R155)</f>
        <v>0</v>
      </c>
      <c r="S147" s="198"/>
      <c r="T147" s="200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</v>
      </c>
      <c r="AT147" s="202" t="s">
        <v>74</v>
      </c>
      <c r="AU147" s="202" t="s">
        <v>8</v>
      </c>
      <c r="AY147" s="201" t="s">
        <v>129</v>
      </c>
      <c r="BK147" s="203">
        <f>SUM(BK148:BK155)</f>
        <v>3160</v>
      </c>
    </row>
    <row r="148" s="2" customFormat="1" ht="16.5" customHeight="1">
      <c r="A148" s="33"/>
      <c r="B148" s="34"/>
      <c r="C148" s="206" t="s">
        <v>170</v>
      </c>
      <c r="D148" s="206" t="s">
        <v>131</v>
      </c>
      <c r="E148" s="207" t="s">
        <v>187</v>
      </c>
      <c r="F148" s="208" t="s">
        <v>188</v>
      </c>
      <c r="G148" s="209" t="s">
        <v>189</v>
      </c>
      <c r="H148" s="210">
        <v>41</v>
      </c>
      <c r="I148" s="211">
        <v>35.619999999999997</v>
      </c>
      <c r="J148" s="211">
        <f>ROUND(I148*H148,0)</f>
        <v>1460</v>
      </c>
      <c r="K148" s="212"/>
      <c r="L148" s="39"/>
      <c r="M148" s="213" t="s">
        <v>18</v>
      </c>
      <c r="N148" s="214" t="s">
        <v>46</v>
      </c>
      <c r="O148" s="215">
        <v>0</v>
      </c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217" t="s">
        <v>135</v>
      </c>
      <c r="AT148" s="217" t="s">
        <v>131</v>
      </c>
      <c r="AU148" s="217" t="s">
        <v>83</v>
      </c>
      <c r="AY148" s="18" t="s">
        <v>129</v>
      </c>
      <c r="BE148" s="218">
        <f>IF(N148="základní",J148,0)</f>
        <v>1460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8" t="s">
        <v>8</v>
      </c>
      <c r="BK148" s="218">
        <f>ROUND(I148*H148,0)</f>
        <v>1460</v>
      </c>
      <c r="BL148" s="18" t="s">
        <v>135</v>
      </c>
      <c r="BM148" s="217" t="s">
        <v>207</v>
      </c>
    </row>
    <row r="149" s="2" customFormat="1">
      <c r="A149" s="33"/>
      <c r="B149" s="34"/>
      <c r="C149" s="35"/>
      <c r="D149" s="219" t="s">
        <v>136</v>
      </c>
      <c r="E149" s="35"/>
      <c r="F149" s="220" t="s">
        <v>188</v>
      </c>
      <c r="G149" s="35"/>
      <c r="H149" s="35"/>
      <c r="I149" s="35"/>
      <c r="J149" s="35"/>
      <c r="K149" s="35"/>
      <c r="L149" s="39"/>
      <c r="M149" s="221"/>
      <c r="N149" s="222"/>
      <c r="O149" s="78"/>
      <c r="P149" s="78"/>
      <c r="Q149" s="78"/>
      <c r="R149" s="78"/>
      <c r="S149" s="78"/>
      <c r="T149" s="79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8" t="s">
        <v>136</v>
      </c>
      <c r="AU149" s="18" t="s">
        <v>83</v>
      </c>
    </row>
    <row r="150" s="13" customFormat="1">
      <c r="A150" s="13"/>
      <c r="B150" s="223"/>
      <c r="C150" s="224"/>
      <c r="D150" s="219" t="s">
        <v>137</v>
      </c>
      <c r="E150" s="225" t="s">
        <v>18</v>
      </c>
      <c r="F150" s="226" t="s">
        <v>339</v>
      </c>
      <c r="G150" s="224"/>
      <c r="H150" s="227">
        <v>41</v>
      </c>
      <c r="I150" s="224"/>
      <c r="J150" s="224"/>
      <c r="K150" s="224"/>
      <c r="L150" s="228"/>
      <c r="M150" s="229"/>
      <c r="N150" s="230"/>
      <c r="O150" s="230"/>
      <c r="P150" s="230"/>
      <c r="Q150" s="230"/>
      <c r="R150" s="230"/>
      <c r="S150" s="230"/>
      <c r="T150" s="23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2" t="s">
        <v>137</v>
      </c>
      <c r="AU150" s="232" t="s">
        <v>83</v>
      </c>
      <c r="AV150" s="13" t="s">
        <v>83</v>
      </c>
      <c r="AW150" s="13" t="s">
        <v>38</v>
      </c>
      <c r="AX150" s="13" t="s">
        <v>75</v>
      </c>
      <c r="AY150" s="232" t="s">
        <v>129</v>
      </c>
    </row>
    <row r="151" s="14" customFormat="1">
      <c r="A151" s="14"/>
      <c r="B151" s="233"/>
      <c r="C151" s="234"/>
      <c r="D151" s="219" t="s">
        <v>137</v>
      </c>
      <c r="E151" s="235" t="s">
        <v>18</v>
      </c>
      <c r="F151" s="236" t="s">
        <v>139</v>
      </c>
      <c r="G151" s="234"/>
      <c r="H151" s="237">
        <v>41</v>
      </c>
      <c r="I151" s="234"/>
      <c r="J151" s="234"/>
      <c r="K151" s="234"/>
      <c r="L151" s="238"/>
      <c r="M151" s="239"/>
      <c r="N151" s="240"/>
      <c r="O151" s="240"/>
      <c r="P151" s="240"/>
      <c r="Q151" s="240"/>
      <c r="R151" s="240"/>
      <c r="S151" s="240"/>
      <c r="T151" s="24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2" t="s">
        <v>137</v>
      </c>
      <c r="AU151" s="242" t="s">
        <v>83</v>
      </c>
      <c r="AV151" s="14" t="s">
        <v>135</v>
      </c>
      <c r="AW151" s="14" t="s">
        <v>38</v>
      </c>
      <c r="AX151" s="14" t="s">
        <v>8</v>
      </c>
      <c r="AY151" s="242" t="s">
        <v>129</v>
      </c>
    </row>
    <row r="152" s="2" customFormat="1" ht="16.5" customHeight="1">
      <c r="A152" s="33"/>
      <c r="B152" s="34"/>
      <c r="C152" s="206" t="s">
        <v>208</v>
      </c>
      <c r="D152" s="206" t="s">
        <v>131</v>
      </c>
      <c r="E152" s="207" t="s">
        <v>193</v>
      </c>
      <c r="F152" s="208" t="s">
        <v>194</v>
      </c>
      <c r="G152" s="209" t="s">
        <v>189</v>
      </c>
      <c r="H152" s="210">
        <v>41</v>
      </c>
      <c r="I152" s="211">
        <v>41.460000000000001</v>
      </c>
      <c r="J152" s="211">
        <f>ROUND(I152*H152,0)</f>
        <v>1700</v>
      </c>
      <c r="K152" s="212"/>
      <c r="L152" s="39"/>
      <c r="M152" s="213" t="s">
        <v>18</v>
      </c>
      <c r="N152" s="214" t="s">
        <v>46</v>
      </c>
      <c r="O152" s="215">
        <v>0</v>
      </c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217" t="s">
        <v>135</v>
      </c>
      <c r="AT152" s="217" t="s">
        <v>131</v>
      </c>
      <c r="AU152" s="217" t="s">
        <v>83</v>
      </c>
      <c r="AY152" s="18" t="s">
        <v>129</v>
      </c>
      <c r="BE152" s="218">
        <f>IF(N152="základní",J152,0)</f>
        <v>1700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</v>
      </c>
      <c r="BK152" s="218">
        <f>ROUND(I152*H152,0)</f>
        <v>1700</v>
      </c>
      <c r="BL152" s="18" t="s">
        <v>135</v>
      </c>
      <c r="BM152" s="217" t="s">
        <v>211</v>
      </c>
    </row>
    <row r="153" s="2" customFormat="1">
      <c r="A153" s="33"/>
      <c r="B153" s="34"/>
      <c r="C153" s="35"/>
      <c r="D153" s="219" t="s">
        <v>136</v>
      </c>
      <c r="E153" s="35"/>
      <c r="F153" s="220" t="s">
        <v>194</v>
      </c>
      <c r="G153" s="35"/>
      <c r="H153" s="35"/>
      <c r="I153" s="35"/>
      <c r="J153" s="35"/>
      <c r="K153" s="35"/>
      <c r="L153" s="39"/>
      <c r="M153" s="221"/>
      <c r="N153" s="222"/>
      <c r="O153" s="78"/>
      <c r="P153" s="78"/>
      <c r="Q153" s="78"/>
      <c r="R153" s="78"/>
      <c r="S153" s="78"/>
      <c r="T153" s="79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136</v>
      </c>
      <c r="AU153" s="18" t="s">
        <v>83</v>
      </c>
    </row>
    <row r="154" s="13" customFormat="1">
      <c r="A154" s="13"/>
      <c r="B154" s="223"/>
      <c r="C154" s="224"/>
      <c r="D154" s="219" t="s">
        <v>137</v>
      </c>
      <c r="E154" s="225" t="s">
        <v>18</v>
      </c>
      <c r="F154" s="226" t="s">
        <v>339</v>
      </c>
      <c r="G154" s="224"/>
      <c r="H154" s="227">
        <v>41</v>
      </c>
      <c r="I154" s="224"/>
      <c r="J154" s="224"/>
      <c r="K154" s="224"/>
      <c r="L154" s="228"/>
      <c r="M154" s="229"/>
      <c r="N154" s="230"/>
      <c r="O154" s="230"/>
      <c r="P154" s="230"/>
      <c r="Q154" s="230"/>
      <c r="R154" s="230"/>
      <c r="S154" s="230"/>
      <c r="T154" s="23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2" t="s">
        <v>137</v>
      </c>
      <c r="AU154" s="232" t="s">
        <v>83</v>
      </c>
      <c r="AV154" s="13" t="s">
        <v>83</v>
      </c>
      <c r="AW154" s="13" t="s">
        <v>38</v>
      </c>
      <c r="AX154" s="13" t="s">
        <v>75</v>
      </c>
      <c r="AY154" s="232" t="s">
        <v>129</v>
      </c>
    </row>
    <row r="155" s="14" customFormat="1">
      <c r="A155" s="14"/>
      <c r="B155" s="233"/>
      <c r="C155" s="234"/>
      <c r="D155" s="219" t="s">
        <v>137</v>
      </c>
      <c r="E155" s="235" t="s">
        <v>18</v>
      </c>
      <c r="F155" s="236" t="s">
        <v>139</v>
      </c>
      <c r="G155" s="234"/>
      <c r="H155" s="237">
        <v>41</v>
      </c>
      <c r="I155" s="234"/>
      <c r="J155" s="234"/>
      <c r="K155" s="234"/>
      <c r="L155" s="238"/>
      <c r="M155" s="239"/>
      <c r="N155" s="240"/>
      <c r="O155" s="240"/>
      <c r="P155" s="240"/>
      <c r="Q155" s="240"/>
      <c r="R155" s="240"/>
      <c r="S155" s="240"/>
      <c r="T155" s="24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2" t="s">
        <v>137</v>
      </c>
      <c r="AU155" s="242" t="s">
        <v>83</v>
      </c>
      <c r="AV155" s="14" t="s">
        <v>135</v>
      </c>
      <c r="AW155" s="14" t="s">
        <v>38</v>
      </c>
      <c r="AX155" s="14" t="s">
        <v>8</v>
      </c>
      <c r="AY155" s="242" t="s">
        <v>129</v>
      </c>
    </row>
    <row r="156" s="12" customFormat="1" ht="22.8" customHeight="1">
      <c r="A156" s="12"/>
      <c r="B156" s="191"/>
      <c r="C156" s="192"/>
      <c r="D156" s="193" t="s">
        <v>74</v>
      </c>
      <c r="E156" s="204" t="s">
        <v>135</v>
      </c>
      <c r="F156" s="204" t="s">
        <v>196</v>
      </c>
      <c r="G156" s="192"/>
      <c r="H156" s="192"/>
      <c r="I156" s="192"/>
      <c r="J156" s="205">
        <f>BK156</f>
        <v>10487</v>
      </c>
      <c r="K156" s="192"/>
      <c r="L156" s="196"/>
      <c r="M156" s="197"/>
      <c r="N156" s="198"/>
      <c r="O156" s="198"/>
      <c r="P156" s="199">
        <f>SUM(P157:P164)</f>
        <v>0</v>
      </c>
      <c r="Q156" s="198"/>
      <c r="R156" s="199">
        <f>SUM(R157:R164)</f>
        <v>0</v>
      </c>
      <c r="S156" s="198"/>
      <c r="T156" s="200">
        <f>SUM(T157:T164)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8</v>
      </c>
      <c r="AT156" s="202" t="s">
        <v>74</v>
      </c>
      <c r="AU156" s="202" t="s">
        <v>8</v>
      </c>
      <c r="AY156" s="201" t="s">
        <v>129</v>
      </c>
      <c r="BK156" s="203">
        <f>SUM(BK157:BK164)</f>
        <v>10487</v>
      </c>
    </row>
    <row r="157" s="2" customFormat="1" ht="16.5" customHeight="1">
      <c r="A157" s="33"/>
      <c r="B157" s="34"/>
      <c r="C157" s="206" t="s">
        <v>177</v>
      </c>
      <c r="D157" s="206" t="s">
        <v>131</v>
      </c>
      <c r="E157" s="207" t="s">
        <v>197</v>
      </c>
      <c r="F157" s="208" t="s">
        <v>198</v>
      </c>
      <c r="G157" s="209" t="s">
        <v>146</v>
      </c>
      <c r="H157" s="210">
        <v>4.9199999999999999</v>
      </c>
      <c r="I157" s="211">
        <v>987</v>
      </c>
      <c r="J157" s="211">
        <f>ROUND(I157*H157,0)</f>
        <v>4856</v>
      </c>
      <c r="K157" s="212"/>
      <c r="L157" s="39"/>
      <c r="M157" s="213" t="s">
        <v>18</v>
      </c>
      <c r="N157" s="214" t="s">
        <v>46</v>
      </c>
      <c r="O157" s="215">
        <v>0</v>
      </c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17" t="s">
        <v>135</v>
      </c>
      <c r="AT157" s="217" t="s">
        <v>131</v>
      </c>
      <c r="AU157" s="217" t="s">
        <v>83</v>
      </c>
      <c r="AY157" s="18" t="s">
        <v>129</v>
      </c>
      <c r="BE157" s="218">
        <f>IF(N157="základní",J157,0)</f>
        <v>4856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8" t="s">
        <v>8</v>
      </c>
      <c r="BK157" s="218">
        <f>ROUND(I157*H157,0)</f>
        <v>4856</v>
      </c>
      <c r="BL157" s="18" t="s">
        <v>135</v>
      </c>
      <c r="BM157" s="217" t="s">
        <v>216</v>
      </c>
    </row>
    <row r="158" s="2" customFormat="1">
      <c r="A158" s="33"/>
      <c r="B158" s="34"/>
      <c r="C158" s="35"/>
      <c r="D158" s="219" t="s">
        <v>136</v>
      </c>
      <c r="E158" s="35"/>
      <c r="F158" s="220" t="s">
        <v>198</v>
      </c>
      <c r="G158" s="35"/>
      <c r="H158" s="35"/>
      <c r="I158" s="35"/>
      <c r="J158" s="35"/>
      <c r="K158" s="35"/>
      <c r="L158" s="39"/>
      <c r="M158" s="221"/>
      <c r="N158" s="222"/>
      <c r="O158" s="78"/>
      <c r="P158" s="78"/>
      <c r="Q158" s="78"/>
      <c r="R158" s="78"/>
      <c r="S158" s="78"/>
      <c r="T158" s="79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8" t="s">
        <v>136</v>
      </c>
      <c r="AU158" s="18" t="s">
        <v>83</v>
      </c>
    </row>
    <row r="159" s="13" customFormat="1">
      <c r="A159" s="13"/>
      <c r="B159" s="223"/>
      <c r="C159" s="224"/>
      <c r="D159" s="219" t="s">
        <v>137</v>
      </c>
      <c r="E159" s="225" t="s">
        <v>18</v>
      </c>
      <c r="F159" s="226" t="s">
        <v>340</v>
      </c>
      <c r="G159" s="224"/>
      <c r="H159" s="227">
        <v>4.9199999999999999</v>
      </c>
      <c r="I159" s="224"/>
      <c r="J159" s="224"/>
      <c r="K159" s="224"/>
      <c r="L159" s="228"/>
      <c r="M159" s="229"/>
      <c r="N159" s="230"/>
      <c r="O159" s="230"/>
      <c r="P159" s="230"/>
      <c r="Q159" s="230"/>
      <c r="R159" s="230"/>
      <c r="S159" s="230"/>
      <c r="T159" s="23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2" t="s">
        <v>137</v>
      </c>
      <c r="AU159" s="232" t="s">
        <v>83</v>
      </c>
      <c r="AV159" s="13" t="s">
        <v>83</v>
      </c>
      <c r="AW159" s="13" t="s">
        <v>38</v>
      </c>
      <c r="AX159" s="13" t="s">
        <v>75</v>
      </c>
      <c r="AY159" s="232" t="s">
        <v>129</v>
      </c>
    </row>
    <row r="160" s="14" customFormat="1">
      <c r="A160" s="14"/>
      <c r="B160" s="233"/>
      <c r="C160" s="234"/>
      <c r="D160" s="219" t="s">
        <v>137</v>
      </c>
      <c r="E160" s="235" t="s">
        <v>18</v>
      </c>
      <c r="F160" s="236" t="s">
        <v>139</v>
      </c>
      <c r="G160" s="234"/>
      <c r="H160" s="237">
        <v>4.9199999999999999</v>
      </c>
      <c r="I160" s="234"/>
      <c r="J160" s="234"/>
      <c r="K160" s="234"/>
      <c r="L160" s="238"/>
      <c r="M160" s="239"/>
      <c r="N160" s="240"/>
      <c r="O160" s="240"/>
      <c r="P160" s="240"/>
      <c r="Q160" s="240"/>
      <c r="R160" s="240"/>
      <c r="S160" s="240"/>
      <c r="T160" s="24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2" t="s">
        <v>137</v>
      </c>
      <c r="AU160" s="242" t="s">
        <v>83</v>
      </c>
      <c r="AV160" s="14" t="s">
        <v>135</v>
      </c>
      <c r="AW160" s="14" t="s">
        <v>38</v>
      </c>
      <c r="AX160" s="14" t="s">
        <v>8</v>
      </c>
      <c r="AY160" s="242" t="s">
        <v>129</v>
      </c>
    </row>
    <row r="161" s="2" customFormat="1" ht="16.5" customHeight="1">
      <c r="A161" s="33"/>
      <c r="B161" s="34"/>
      <c r="C161" s="206" t="s">
        <v>217</v>
      </c>
      <c r="D161" s="206" t="s">
        <v>131</v>
      </c>
      <c r="E161" s="207" t="s">
        <v>201</v>
      </c>
      <c r="F161" s="208" t="s">
        <v>202</v>
      </c>
      <c r="G161" s="209" t="s">
        <v>146</v>
      </c>
      <c r="H161" s="210">
        <v>1.8</v>
      </c>
      <c r="I161" s="211">
        <v>3128.1700000000001</v>
      </c>
      <c r="J161" s="211">
        <f>ROUND(I161*H161,0)</f>
        <v>5631</v>
      </c>
      <c r="K161" s="212"/>
      <c r="L161" s="39"/>
      <c r="M161" s="213" t="s">
        <v>18</v>
      </c>
      <c r="N161" s="214" t="s">
        <v>46</v>
      </c>
      <c r="O161" s="215">
        <v>0</v>
      </c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17" t="s">
        <v>135</v>
      </c>
      <c r="AT161" s="217" t="s">
        <v>131</v>
      </c>
      <c r="AU161" s="217" t="s">
        <v>83</v>
      </c>
      <c r="AY161" s="18" t="s">
        <v>129</v>
      </c>
      <c r="BE161" s="218">
        <f>IF(N161="základní",J161,0)</f>
        <v>5631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8" t="s">
        <v>8</v>
      </c>
      <c r="BK161" s="218">
        <f>ROUND(I161*H161,0)</f>
        <v>5631</v>
      </c>
      <c r="BL161" s="18" t="s">
        <v>135</v>
      </c>
      <c r="BM161" s="217" t="s">
        <v>220</v>
      </c>
    </row>
    <row r="162" s="2" customFormat="1">
      <c r="A162" s="33"/>
      <c r="B162" s="34"/>
      <c r="C162" s="35"/>
      <c r="D162" s="219" t="s">
        <v>136</v>
      </c>
      <c r="E162" s="35"/>
      <c r="F162" s="220" t="s">
        <v>202</v>
      </c>
      <c r="G162" s="35"/>
      <c r="H162" s="35"/>
      <c r="I162" s="35"/>
      <c r="J162" s="35"/>
      <c r="K162" s="35"/>
      <c r="L162" s="39"/>
      <c r="M162" s="221"/>
      <c r="N162" s="222"/>
      <c r="O162" s="78"/>
      <c r="P162" s="78"/>
      <c r="Q162" s="78"/>
      <c r="R162" s="78"/>
      <c r="S162" s="78"/>
      <c r="T162" s="79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8" t="s">
        <v>136</v>
      </c>
      <c r="AU162" s="18" t="s">
        <v>83</v>
      </c>
    </row>
    <row r="163" s="13" customFormat="1">
      <c r="A163" s="13"/>
      <c r="B163" s="223"/>
      <c r="C163" s="224"/>
      <c r="D163" s="219" t="s">
        <v>137</v>
      </c>
      <c r="E163" s="225" t="s">
        <v>18</v>
      </c>
      <c r="F163" s="226" t="s">
        <v>341</v>
      </c>
      <c r="G163" s="224"/>
      <c r="H163" s="227">
        <v>1.7999999999999998</v>
      </c>
      <c r="I163" s="224"/>
      <c r="J163" s="224"/>
      <c r="K163" s="224"/>
      <c r="L163" s="228"/>
      <c r="M163" s="229"/>
      <c r="N163" s="230"/>
      <c r="O163" s="230"/>
      <c r="P163" s="230"/>
      <c r="Q163" s="230"/>
      <c r="R163" s="230"/>
      <c r="S163" s="230"/>
      <c r="T163" s="23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2" t="s">
        <v>137</v>
      </c>
      <c r="AU163" s="232" t="s">
        <v>83</v>
      </c>
      <c r="AV163" s="13" t="s">
        <v>83</v>
      </c>
      <c r="AW163" s="13" t="s">
        <v>38</v>
      </c>
      <c r="AX163" s="13" t="s">
        <v>75</v>
      </c>
      <c r="AY163" s="232" t="s">
        <v>129</v>
      </c>
    </row>
    <row r="164" s="14" customFormat="1">
      <c r="A164" s="14"/>
      <c r="B164" s="233"/>
      <c r="C164" s="234"/>
      <c r="D164" s="219" t="s">
        <v>137</v>
      </c>
      <c r="E164" s="235" t="s">
        <v>18</v>
      </c>
      <c r="F164" s="236" t="s">
        <v>139</v>
      </c>
      <c r="G164" s="234"/>
      <c r="H164" s="237">
        <v>1.7999999999999998</v>
      </c>
      <c r="I164" s="234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2" t="s">
        <v>137</v>
      </c>
      <c r="AU164" s="242" t="s">
        <v>83</v>
      </c>
      <c r="AV164" s="14" t="s">
        <v>135</v>
      </c>
      <c r="AW164" s="14" t="s">
        <v>38</v>
      </c>
      <c r="AX164" s="14" t="s">
        <v>8</v>
      </c>
      <c r="AY164" s="242" t="s">
        <v>129</v>
      </c>
    </row>
    <row r="165" s="12" customFormat="1" ht="22.8" customHeight="1">
      <c r="A165" s="12"/>
      <c r="B165" s="191"/>
      <c r="C165" s="192"/>
      <c r="D165" s="193" t="s">
        <v>74</v>
      </c>
      <c r="E165" s="204" t="s">
        <v>155</v>
      </c>
      <c r="F165" s="204" t="s">
        <v>342</v>
      </c>
      <c r="G165" s="192"/>
      <c r="H165" s="192"/>
      <c r="I165" s="192"/>
      <c r="J165" s="205">
        <f>BK165</f>
        <v>1340083</v>
      </c>
      <c r="K165" s="192"/>
      <c r="L165" s="196"/>
      <c r="M165" s="197"/>
      <c r="N165" s="198"/>
      <c r="O165" s="198"/>
      <c r="P165" s="199">
        <f>SUM(P166:P193)</f>
        <v>0</v>
      </c>
      <c r="Q165" s="198"/>
      <c r="R165" s="199">
        <f>SUM(R166:R193)</f>
        <v>0</v>
      </c>
      <c r="S165" s="198"/>
      <c r="T165" s="200">
        <f>SUM(T166:T193)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8</v>
      </c>
      <c r="AT165" s="202" t="s">
        <v>74</v>
      </c>
      <c r="AU165" s="202" t="s">
        <v>8</v>
      </c>
      <c r="AY165" s="201" t="s">
        <v>129</v>
      </c>
      <c r="BK165" s="203">
        <f>SUM(BK166:BK193)</f>
        <v>1340083</v>
      </c>
    </row>
    <row r="166" s="2" customFormat="1" ht="16.5" customHeight="1">
      <c r="A166" s="33"/>
      <c r="B166" s="34"/>
      <c r="C166" s="206" t="s">
        <v>180</v>
      </c>
      <c r="D166" s="206" t="s">
        <v>131</v>
      </c>
      <c r="E166" s="207" t="s">
        <v>343</v>
      </c>
      <c r="F166" s="208" t="s">
        <v>344</v>
      </c>
      <c r="G166" s="209" t="s">
        <v>134</v>
      </c>
      <c r="H166" s="210">
        <v>640</v>
      </c>
      <c r="I166" s="211">
        <v>90.010000000000005</v>
      </c>
      <c r="J166" s="211">
        <f>ROUND(I166*H166,0)</f>
        <v>57606</v>
      </c>
      <c r="K166" s="212"/>
      <c r="L166" s="39"/>
      <c r="M166" s="213" t="s">
        <v>18</v>
      </c>
      <c r="N166" s="214" t="s">
        <v>46</v>
      </c>
      <c r="O166" s="215">
        <v>0</v>
      </c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217" t="s">
        <v>135</v>
      </c>
      <c r="AT166" s="217" t="s">
        <v>131</v>
      </c>
      <c r="AU166" s="217" t="s">
        <v>83</v>
      </c>
      <c r="AY166" s="18" t="s">
        <v>129</v>
      </c>
      <c r="BE166" s="218">
        <f>IF(N166="základní",J166,0)</f>
        <v>57606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</v>
      </c>
      <c r="BK166" s="218">
        <f>ROUND(I166*H166,0)</f>
        <v>57606</v>
      </c>
      <c r="BL166" s="18" t="s">
        <v>135</v>
      </c>
      <c r="BM166" s="217" t="s">
        <v>223</v>
      </c>
    </row>
    <row r="167" s="2" customFormat="1">
      <c r="A167" s="33"/>
      <c r="B167" s="34"/>
      <c r="C167" s="35"/>
      <c r="D167" s="219" t="s">
        <v>136</v>
      </c>
      <c r="E167" s="35"/>
      <c r="F167" s="220" t="s">
        <v>344</v>
      </c>
      <c r="G167" s="35"/>
      <c r="H167" s="35"/>
      <c r="I167" s="35"/>
      <c r="J167" s="35"/>
      <c r="K167" s="35"/>
      <c r="L167" s="39"/>
      <c r="M167" s="221"/>
      <c r="N167" s="222"/>
      <c r="O167" s="78"/>
      <c r="P167" s="78"/>
      <c r="Q167" s="78"/>
      <c r="R167" s="78"/>
      <c r="S167" s="78"/>
      <c r="T167" s="79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8" t="s">
        <v>136</v>
      </c>
      <c r="AU167" s="18" t="s">
        <v>83</v>
      </c>
    </row>
    <row r="168" s="13" customFormat="1">
      <c r="A168" s="13"/>
      <c r="B168" s="223"/>
      <c r="C168" s="224"/>
      <c r="D168" s="219" t="s">
        <v>137</v>
      </c>
      <c r="E168" s="225" t="s">
        <v>18</v>
      </c>
      <c r="F168" s="226" t="s">
        <v>345</v>
      </c>
      <c r="G168" s="224"/>
      <c r="H168" s="227">
        <v>640</v>
      </c>
      <c r="I168" s="224"/>
      <c r="J168" s="224"/>
      <c r="K168" s="224"/>
      <c r="L168" s="228"/>
      <c r="M168" s="229"/>
      <c r="N168" s="230"/>
      <c r="O168" s="230"/>
      <c r="P168" s="230"/>
      <c r="Q168" s="230"/>
      <c r="R168" s="230"/>
      <c r="S168" s="230"/>
      <c r="T168" s="23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2" t="s">
        <v>137</v>
      </c>
      <c r="AU168" s="232" t="s">
        <v>83</v>
      </c>
      <c r="AV168" s="13" t="s">
        <v>83</v>
      </c>
      <c r="AW168" s="13" t="s">
        <v>38</v>
      </c>
      <c r="AX168" s="13" t="s">
        <v>75</v>
      </c>
      <c r="AY168" s="232" t="s">
        <v>129</v>
      </c>
    </row>
    <row r="169" s="14" customFormat="1">
      <c r="A169" s="14"/>
      <c r="B169" s="233"/>
      <c r="C169" s="234"/>
      <c r="D169" s="219" t="s">
        <v>137</v>
      </c>
      <c r="E169" s="235" t="s">
        <v>18</v>
      </c>
      <c r="F169" s="236" t="s">
        <v>139</v>
      </c>
      <c r="G169" s="234"/>
      <c r="H169" s="237">
        <v>640</v>
      </c>
      <c r="I169" s="234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2" t="s">
        <v>137</v>
      </c>
      <c r="AU169" s="242" t="s">
        <v>83</v>
      </c>
      <c r="AV169" s="14" t="s">
        <v>135</v>
      </c>
      <c r="AW169" s="14" t="s">
        <v>38</v>
      </c>
      <c r="AX169" s="14" t="s">
        <v>8</v>
      </c>
      <c r="AY169" s="242" t="s">
        <v>129</v>
      </c>
    </row>
    <row r="170" s="2" customFormat="1" ht="16.5" customHeight="1">
      <c r="A170" s="33"/>
      <c r="B170" s="34"/>
      <c r="C170" s="206" t="s">
        <v>7</v>
      </c>
      <c r="D170" s="206" t="s">
        <v>131</v>
      </c>
      <c r="E170" s="207" t="s">
        <v>346</v>
      </c>
      <c r="F170" s="208" t="s">
        <v>347</v>
      </c>
      <c r="G170" s="209" t="s">
        <v>134</v>
      </c>
      <c r="H170" s="210">
        <v>1756</v>
      </c>
      <c r="I170" s="211">
        <v>279</v>
      </c>
      <c r="J170" s="211">
        <f>ROUND(I170*H170,0)</f>
        <v>489924</v>
      </c>
      <c r="K170" s="212"/>
      <c r="L170" s="39"/>
      <c r="M170" s="213" t="s">
        <v>18</v>
      </c>
      <c r="N170" s="214" t="s">
        <v>46</v>
      </c>
      <c r="O170" s="215">
        <v>0</v>
      </c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17" t="s">
        <v>135</v>
      </c>
      <c r="AT170" s="217" t="s">
        <v>131</v>
      </c>
      <c r="AU170" s="217" t="s">
        <v>83</v>
      </c>
      <c r="AY170" s="18" t="s">
        <v>129</v>
      </c>
      <c r="BE170" s="218">
        <f>IF(N170="základní",J170,0)</f>
        <v>489924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8" t="s">
        <v>8</v>
      </c>
      <c r="BK170" s="218">
        <f>ROUND(I170*H170,0)</f>
        <v>489924</v>
      </c>
      <c r="BL170" s="18" t="s">
        <v>135</v>
      </c>
      <c r="BM170" s="217" t="s">
        <v>226</v>
      </c>
    </row>
    <row r="171" s="2" customFormat="1">
      <c r="A171" s="33"/>
      <c r="B171" s="34"/>
      <c r="C171" s="35"/>
      <c r="D171" s="219" t="s">
        <v>136</v>
      </c>
      <c r="E171" s="35"/>
      <c r="F171" s="220" t="s">
        <v>347</v>
      </c>
      <c r="G171" s="35"/>
      <c r="H171" s="35"/>
      <c r="I171" s="35"/>
      <c r="J171" s="35"/>
      <c r="K171" s="35"/>
      <c r="L171" s="39"/>
      <c r="M171" s="221"/>
      <c r="N171" s="222"/>
      <c r="O171" s="78"/>
      <c r="P171" s="78"/>
      <c r="Q171" s="78"/>
      <c r="R171" s="78"/>
      <c r="S171" s="78"/>
      <c r="T171" s="79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8" t="s">
        <v>136</v>
      </c>
      <c r="AU171" s="18" t="s">
        <v>83</v>
      </c>
    </row>
    <row r="172" s="13" customFormat="1">
      <c r="A172" s="13"/>
      <c r="B172" s="223"/>
      <c r="C172" s="224"/>
      <c r="D172" s="219" t="s">
        <v>137</v>
      </c>
      <c r="E172" s="225" t="s">
        <v>18</v>
      </c>
      <c r="F172" s="226" t="s">
        <v>348</v>
      </c>
      <c r="G172" s="224"/>
      <c r="H172" s="227">
        <v>1436</v>
      </c>
      <c r="I172" s="224"/>
      <c r="J172" s="224"/>
      <c r="K172" s="224"/>
      <c r="L172" s="228"/>
      <c r="M172" s="229"/>
      <c r="N172" s="230"/>
      <c r="O172" s="230"/>
      <c r="P172" s="230"/>
      <c r="Q172" s="230"/>
      <c r="R172" s="230"/>
      <c r="S172" s="230"/>
      <c r="T172" s="23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2" t="s">
        <v>137</v>
      </c>
      <c r="AU172" s="232" t="s">
        <v>83</v>
      </c>
      <c r="AV172" s="13" t="s">
        <v>83</v>
      </c>
      <c r="AW172" s="13" t="s">
        <v>38</v>
      </c>
      <c r="AX172" s="13" t="s">
        <v>75</v>
      </c>
      <c r="AY172" s="232" t="s">
        <v>129</v>
      </c>
    </row>
    <row r="173" s="13" customFormat="1">
      <c r="A173" s="13"/>
      <c r="B173" s="223"/>
      <c r="C173" s="224"/>
      <c r="D173" s="219" t="s">
        <v>137</v>
      </c>
      <c r="E173" s="225" t="s">
        <v>18</v>
      </c>
      <c r="F173" s="226" t="s">
        <v>349</v>
      </c>
      <c r="G173" s="224"/>
      <c r="H173" s="227">
        <v>320</v>
      </c>
      <c r="I173" s="224"/>
      <c r="J173" s="224"/>
      <c r="K173" s="224"/>
      <c r="L173" s="228"/>
      <c r="M173" s="229"/>
      <c r="N173" s="230"/>
      <c r="O173" s="230"/>
      <c r="P173" s="230"/>
      <c r="Q173" s="230"/>
      <c r="R173" s="230"/>
      <c r="S173" s="230"/>
      <c r="T173" s="23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2" t="s">
        <v>137</v>
      </c>
      <c r="AU173" s="232" t="s">
        <v>83</v>
      </c>
      <c r="AV173" s="13" t="s">
        <v>83</v>
      </c>
      <c r="AW173" s="13" t="s">
        <v>38</v>
      </c>
      <c r="AX173" s="13" t="s">
        <v>75</v>
      </c>
      <c r="AY173" s="232" t="s">
        <v>129</v>
      </c>
    </row>
    <row r="174" s="14" customFormat="1">
      <c r="A174" s="14"/>
      <c r="B174" s="233"/>
      <c r="C174" s="234"/>
      <c r="D174" s="219" t="s">
        <v>137</v>
      </c>
      <c r="E174" s="235" t="s">
        <v>18</v>
      </c>
      <c r="F174" s="236" t="s">
        <v>139</v>
      </c>
      <c r="G174" s="234"/>
      <c r="H174" s="237">
        <v>1756</v>
      </c>
      <c r="I174" s="234"/>
      <c r="J174" s="234"/>
      <c r="K174" s="234"/>
      <c r="L174" s="238"/>
      <c r="M174" s="239"/>
      <c r="N174" s="240"/>
      <c r="O174" s="240"/>
      <c r="P174" s="240"/>
      <c r="Q174" s="240"/>
      <c r="R174" s="240"/>
      <c r="S174" s="240"/>
      <c r="T174" s="24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2" t="s">
        <v>137</v>
      </c>
      <c r="AU174" s="242" t="s">
        <v>83</v>
      </c>
      <c r="AV174" s="14" t="s">
        <v>135</v>
      </c>
      <c r="AW174" s="14" t="s">
        <v>38</v>
      </c>
      <c r="AX174" s="14" t="s">
        <v>8</v>
      </c>
      <c r="AY174" s="242" t="s">
        <v>129</v>
      </c>
    </row>
    <row r="175" s="2" customFormat="1" ht="21.75" customHeight="1">
      <c r="A175" s="33"/>
      <c r="B175" s="34"/>
      <c r="C175" s="206" t="s">
        <v>185</v>
      </c>
      <c r="D175" s="206" t="s">
        <v>131</v>
      </c>
      <c r="E175" s="207" t="s">
        <v>350</v>
      </c>
      <c r="F175" s="208" t="s">
        <v>351</v>
      </c>
      <c r="G175" s="209" t="s">
        <v>134</v>
      </c>
      <c r="H175" s="210">
        <v>1756</v>
      </c>
      <c r="I175" s="211">
        <v>50</v>
      </c>
      <c r="J175" s="211">
        <f>ROUND(I175*H175,0)</f>
        <v>87800</v>
      </c>
      <c r="K175" s="212"/>
      <c r="L175" s="39"/>
      <c r="M175" s="213" t="s">
        <v>18</v>
      </c>
      <c r="N175" s="214" t="s">
        <v>46</v>
      </c>
      <c r="O175" s="215">
        <v>0</v>
      </c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217" t="s">
        <v>135</v>
      </c>
      <c r="AT175" s="217" t="s">
        <v>131</v>
      </c>
      <c r="AU175" s="217" t="s">
        <v>83</v>
      </c>
      <c r="AY175" s="18" t="s">
        <v>129</v>
      </c>
      <c r="BE175" s="218">
        <f>IF(N175="základní",J175,0)</f>
        <v>87800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8" t="s">
        <v>8</v>
      </c>
      <c r="BK175" s="218">
        <f>ROUND(I175*H175,0)</f>
        <v>87800</v>
      </c>
      <c r="BL175" s="18" t="s">
        <v>135</v>
      </c>
      <c r="BM175" s="217" t="s">
        <v>229</v>
      </c>
    </row>
    <row r="176" s="2" customFormat="1">
      <c r="A176" s="33"/>
      <c r="B176" s="34"/>
      <c r="C176" s="35"/>
      <c r="D176" s="219" t="s">
        <v>136</v>
      </c>
      <c r="E176" s="35"/>
      <c r="F176" s="220" t="s">
        <v>351</v>
      </c>
      <c r="G176" s="35"/>
      <c r="H176" s="35"/>
      <c r="I176" s="35"/>
      <c r="J176" s="35"/>
      <c r="K176" s="35"/>
      <c r="L176" s="39"/>
      <c r="M176" s="221"/>
      <c r="N176" s="222"/>
      <c r="O176" s="78"/>
      <c r="P176" s="78"/>
      <c r="Q176" s="78"/>
      <c r="R176" s="78"/>
      <c r="S176" s="78"/>
      <c r="T176" s="79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8" t="s">
        <v>136</v>
      </c>
      <c r="AU176" s="18" t="s">
        <v>83</v>
      </c>
    </row>
    <row r="177" s="13" customFormat="1">
      <c r="A177" s="13"/>
      <c r="B177" s="223"/>
      <c r="C177" s="224"/>
      <c r="D177" s="219" t="s">
        <v>137</v>
      </c>
      <c r="E177" s="225" t="s">
        <v>18</v>
      </c>
      <c r="F177" s="226" t="s">
        <v>348</v>
      </c>
      <c r="G177" s="224"/>
      <c r="H177" s="227">
        <v>1436</v>
      </c>
      <c r="I177" s="224"/>
      <c r="J177" s="224"/>
      <c r="K177" s="224"/>
      <c r="L177" s="228"/>
      <c r="M177" s="229"/>
      <c r="N177" s="230"/>
      <c r="O177" s="230"/>
      <c r="P177" s="230"/>
      <c r="Q177" s="230"/>
      <c r="R177" s="230"/>
      <c r="S177" s="230"/>
      <c r="T177" s="23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2" t="s">
        <v>137</v>
      </c>
      <c r="AU177" s="232" t="s">
        <v>83</v>
      </c>
      <c r="AV177" s="13" t="s">
        <v>83</v>
      </c>
      <c r="AW177" s="13" t="s">
        <v>38</v>
      </c>
      <c r="AX177" s="13" t="s">
        <v>75</v>
      </c>
      <c r="AY177" s="232" t="s">
        <v>129</v>
      </c>
    </row>
    <row r="178" s="13" customFormat="1">
      <c r="A178" s="13"/>
      <c r="B178" s="223"/>
      <c r="C178" s="224"/>
      <c r="D178" s="219" t="s">
        <v>137</v>
      </c>
      <c r="E178" s="225" t="s">
        <v>18</v>
      </c>
      <c r="F178" s="226" t="s">
        <v>349</v>
      </c>
      <c r="G178" s="224"/>
      <c r="H178" s="227">
        <v>320</v>
      </c>
      <c r="I178" s="224"/>
      <c r="J178" s="224"/>
      <c r="K178" s="224"/>
      <c r="L178" s="228"/>
      <c r="M178" s="229"/>
      <c r="N178" s="230"/>
      <c r="O178" s="230"/>
      <c r="P178" s="230"/>
      <c r="Q178" s="230"/>
      <c r="R178" s="230"/>
      <c r="S178" s="230"/>
      <c r="T178" s="23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2" t="s">
        <v>137</v>
      </c>
      <c r="AU178" s="232" t="s">
        <v>83</v>
      </c>
      <c r="AV178" s="13" t="s">
        <v>83</v>
      </c>
      <c r="AW178" s="13" t="s">
        <v>38</v>
      </c>
      <c r="AX178" s="13" t="s">
        <v>75</v>
      </c>
      <c r="AY178" s="232" t="s">
        <v>129</v>
      </c>
    </row>
    <row r="179" s="14" customFormat="1">
      <c r="A179" s="14"/>
      <c r="B179" s="233"/>
      <c r="C179" s="234"/>
      <c r="D179" s="219" t="s">
        <v>137</v>
      </c>
      <c r="E179" s="235" t="s">
        <v>18</v>
      </c>
      <c r="F179" s="236" t="s">
        <v>139</v>
      </c>
      <c r="G179" s="234"/>
      <c r="H179" s="237">
        <v>1756</v>
      </c>
      <c r="I179" s="234"/>
      <c r="J179" s="234"/>
      <c r="K179" s="234"/>
      <c r="L179" s="238"/>
      <c r="M179" s="239"/>
      <c r="N179" s="240"/>
      <c r="O179" s="240"/>
      <c r="P179" s="240"/>
      <c r="Q179" s="240"/>
      <c r="R179" s="240"/>
      <c r="S179" s="240"/>
      <c r="T179" s="24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2" t="s">
        <v>137</v>
      </c>
      <c r="AU179" s="242" t="s">
        <v>83</v>
      </c>
      <c r="AV179" s="14" t="s">
        <v>135</v>
      </c>
      <c r="AW179" s="14" t="s">
        <v>38</v>
      </c>
      <c r="AX179" s="14" t="s">
        <v>8</v>
      </c>
      <c r="AY179" s="242" t="s">
        <v>129</v>
      </c>
    </row>
    <row r="180" s="2" customFormat="1" ht="16.5" customHeight="1">
      <c r="A180" s="33"/>
      <c r="B180" s="34"/>
      <c r="C180" s="252" t="s">
        <v>230</v>
      </c>
      <c r="D180" s="252" t="s">
        <v>173</v>
      </c>
      <c r="E180" s="253" t="s">
        <v>352</v>
      </c>
      <c r="F180" s="254" t="s">
        <v>353</v>
      </c>
      <c r="G180" s="255" t="s">
        <v>176</v>
      </c>
      <c r="H180" s="256">
        <v>52.68</v>
      </c>
      <c r="I180" s="257">
        <v>3230</v>
      </c>
      <c r="J180" s="257">
        <f>ROUND(I180*H180,0)</f>
        <v>170156</v>
      </c>
      <c r="K180" s="258"/>
      <c r="L180" s="259"/>
      <c r="M180" s="260" t="s">
        <v>18</v>
      </c>
      <c r="N180" s="261" t="s">
        <v>46</v>
      </c>
      <c r="O180" s="215">
        <v>0</v>
      </c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217" t="s">
        <v>154</v>
      </c>
      <c r="AT180" s="217" t="s">
        <v>173</v>
      </c>
      <c r="AU180" s="217" t="s">
        <v>83</v>
      </c>
      <c r="AY180" s="18" t="s">
        <v>129</v>
      </c>
      <c r="BE180" s="218">
        <f>IF(N180="základní",J180,0)</f>
        <v>170156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</v>
      </c>
      <c r="BK180" s="218">
        <f>ROUND(I180*H180,0)</f>
        <v>170156</v>
      </c>
      <c r="BL180" s="18" t="s">
        <v>135</v>
      </c>
      <c r="BM180" s="217" t="s">
        <v>233</v>
      </c>
    </row>
    <row r="181" s="2" customFormat="1">
      <c r="A181" s="33"/>
      <c r="B181" s="34"/>
      <c r="C181" s="35"/>
      <c r="D181" s="219" t="s">
        <v>136</v>
      </c>
      <c r="E181" s="35"/>
      <c r="F181" s="220" t="s">
        <v>353</v>
      </c>
      <c r="G181" s="35"/>
      <c r="H181" s="35"/>
      <c r="I181" s="35"/>
      <c r="J181" s="35"/>
      <c r="K181" s="35"/>
      <c r="L181" s="39"/>
      <c r="M181" s="221"/>
      <c r="N181" s="222"/>
      <c r="O181" s="78"/>
      <c r="P181" s="78"/>
      <c r="Q181" s="78"/>
      <c r="R181" s="78"/>
      <c r="S181" s="78"/>
      <c r="T181" s="79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8" t="s">
        <v>136</v>
      </c>
      <c r="AU181" s="18" t="s">
        <v>83</v>
      </c>
    </row>
    <row r="182" s="13" customFormat="1">
      <c r="A182" s="13"/>
      <c r="B182" s="223"/>
      <c r="C182" s="224"/>
      <c r="D182" s="219" t="s">
        <v>137</v>
      </c>
      <c r="E182" s="225" t="s">
        <v>18</v>
      </c>
      <c r="F182" s="226" t="s">
        <v>354</v>
      </c>
      <c r="G182" s="224"/>
      <c r="H182" s="227">
        <v>52.68</v>
      </c>
      <c r="I182" s="224"/>
      <c r="J182" s="224"/>
      <c r="K182" s="224"/>
      <c r="L182" s="228"/>
      <c r="M182" s="229"/>
      <c r="N182" s="230"/>
      <c r="O182" s="230"/>
      <c r="P182" s="230"/>
      <c r="Q182" s="230"/>
      <c r="R182" s="230"/>
      <c r="S182" s="230"/>
      <c r="T182" s="23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2" t="s">
        <v>137</v>
      </c>
      <c r="AU182" s="232" t="s">
        <v>83</v>
      </c>
      <c r="AV182" s="13" t="s">
        <v>83</v>
      </c>
      <c r="AW182" s="13" t="s">
        <v>38</v>
      </c>
      <c r="AX182" s="13" t="s">
        <v>75</v>
      </c>
      <c r="AY182" s="232" t="s">
        <v>129</v>
      </c>
    </row>
    <row r="183" s="14" customFormat="1">
      <c r="A183" s="14"/>
      <c r="B183" s="233"/>
      <c r="C183" s="234"/>
      <c r="D183" s="219" t="s">
        <v>137</v>
      </c>
      <c r="E183" s="235" t="s">
        <v>18</v>
      </c>
      <c r="F183" s="236" t="s">
        <v>139</v>
      </c>
      <c r="G183" s="234"/>
      <c r="H183" s="237">
        <v>52.68</v>
      </c>
      <c r="I183" s="234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2" t="s">
        <v>137</v>
      </c>
      <c r="AU183" s="242" t="s">
        <v>83</v>
      </c>
      <c r="AV183" s="14" t="s">
        <v>135</v>
      </c>
      <c r="AW183" s="14" t="s">
        <v>38</v>
      </c>
      <c r="AX183" s="14" t="s">
        <v>8</v>
      </c>
      <c r="AY183" s="242" t="s">
        <v>129</v>
      </c>
    </row>
    <row r="184" s="2" customFormat="1" ht="16.5" customHeight="1">
      <c r="A184" s="33"/>
      <c r="B184" s="34"/>
      <c r="C184" s="206" t="s">
        <v>190</v>
      </c>
      <c r="D184" s="206" t="s">
        <v>131</v>
      </c>
      <c r="E184" s="207" t="s">
        <v>355</v>
      </c>
      <c r="F184" s="208" t="s">
        <v>356</v>
      </c>
      <c r="G184" s="209" t="s">
        <v>134</v>
      </c>
      <c r="H184" s="210">
        <v>1756</v>
      </c>
      <c r="I184" s="211">
        <v>7.4400000000000004</v>
      </c>
      <c r="J184" s="211">
        <f>ROUND(I184*H184,0)</f>
        <v>13065</v>
      </c>
      <c r="K184" s="212"/>
      <c r="L184" s="39"/>
      <c r="M184" s="213" t="s">
        <v>18</v>
      </c>
      <c r="N184" s="214" t="s">
        <v>46</v>
      </c>
      <c r="O184" s="215">
        <v>0</v>
      </c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217" t="s">
        <v>135</v>
      </c>
      <c r="AT184" s="217" t="s">
        <v>131</v>
      </c>
      <c r="AU184" s="217" t="s">
        <v>83</v>
      </c>
      <c r="AY184" s="18" t="s">
        <v>129</v>
      </c>
      <c r="BE184" s="218">
        <f>IF(N184="základní",J184,0)</f>
        <v>13065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</v>
      </c>
      <c r="BK184" s="218">
        <f>ROUND(I184*H184,0)</f>
        <v>13065</v>
      </c>
      <c r="BL184" s="18" t="s">
        <v>135</v>
      </c>
      <c r="BM184" s="217" t="s">
        <v>236</v>
      </c>
    </row>
    <row r="185" s="2" customFormat="1">
      <c r="A185" s="33"/>
      <c r="B185" s="34"/>
      <c r="C185" s="35"/>
      <c r="D185" s="219" t="s">
        <v>136</v>
      </c>
      <c r="E185" s="35"/>
      <c r="F185" s="220" t="s">
        <v>356</v>
      </c>
      <c r="G185" s="35"/>
      <c r="H185" s="35"/>
      <c r="I185" s="35"/>
      <c r="J185" s="35"/>
      <c r="K185" s="35"/>
      <c r="L185" s="39"/>
      <c r="M185" s="221"/>
      <c r="N185" s="222"/>
      <c r="O185" s="78"/>
      <c r="P185" s="78"/>
      <c r="Q185" s="78"/>
      <c r="R185" s="78"/>
      <c r="S185" s="78"/>
      <c r="T185" s="79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8" t="s">
        <v>136</v>
      </c>
      <c r="AU185" s="18" t="s">
        <v>83</v>
      </c>
    </row>
    <row r="186" s="13" customFormat="1">
      <c r="A186" s="13"/>
      <c r="B186" s="223"/>
      <c r="C186" s="224"/>
      <c r="D186" s="219" t="s">
        <v>137</v>
      </c>
      <c r="E186" s="225" t="s">
        <v>18</v>
      </c>
      <c r="F186" s="226" t="s">
        <v>348</v>
      </c>
      <c r="G186" s="224"/>
      <c r="H186" s="227">
        <v>1436</v>
      </c>
      <c r="I186" s="224"/>
      <c r="J186" s="224"/>
      <c r="K186" s="224"/>
      <c r="L186" s="228"/>
      <c r="M186" s="229"/>
      <c r="N186" s="230"/>
      <c r="O186" s="230"/>
      <c r="P186" s="230"/>
      <c r="Q186" s="230"/>
      <c r="R186" s="230"/>
      <c r="S186" s="230"/>
      <c r="T186" s="23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2" t="s">
        <v>137</v>
      </c>
      <c r="AU186" s="232" t="s">
        <v>83</v>
      </c>
      <c r="AV186" s="13" t="s">
        <v>83</v>
      </c>
      <c r="AW186" s="13" t="s">
        <v>38</v>
      </c>
      <c r="AX186" s="13" t="s">
        <v>75</v>
      </c>
      <c r="AY186" s="232" t="s">
        <v>129</v>
      </c>
    </row>
    <row r="187" s="13" customFormat="1">
      <c r="A187" s="13"/>
      <c r="B187" s="223"/>
      <c r="C187" s="224"/>
      <c r="D187" s="219" t="s">
        <v>137</v>
      </c>
      <c r="E187" s="225" t="s">
        <v>18</v>
      </c>
      <c r="F187" s="226" t="s">
        <v>349</v>
      </c>
      <c r="G187" s="224"/>
      <c r="H187" s="227">
        <v>320</v>
      </c>
      <c r="I187" s="224"/>
      <c r="J187" s="224"/>
      <c r="K187" s="224"/>
      <c r="L187" s="228"/>
      <c r="M187" s="229"/>
      <c r="N187" s="230"/>
      <c r="O187" s="230"/>
      <c r="P187" s="230"/>
      <c r="Q187" s="230"/>
      <c r="R187" s="230"/>
      <c r="S187" s="230"/>
      <c r="T187" s="23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2" t="s">
        <v>137</v>
      </c>
      <c r="AU187" s="232" t="s">
        <v>83</v>
      </c>
      <c r="AV187" s="13" t="s">
        <v>83</v>
      </c>
      <c r="AW187" s="13" t="s">
        <v>38</v>
      </c>
      <c r="AX187" s="13" t="s">
        <v>75</v>
      </c>
      <c r="AY187" s="232" t="s">
        <v>129</v>
      </c>
    </row>
    <row r="188" s="14" customFormat="1">
      <c r="A188" s="14"/>
      <c r="B188" s="233"/>
      <c r="C188" s="234"/>
      <c r="D188" s="219" t="s">
        <v>137</v>
      </c>
      <c r="E188" s="235" t="s">
        <v>18</v>
      </c>
      <c r="F188" s="236" t="s">
        <v>139</v>
      </c>
      <c r="G188" s="234"/>
      <c r="H188" s="237">
        <v>1756</v>
      </c>
      <c r="I188" s="234"/>
      <c r="J188" s="234"/>
      <c r="K188" s="234"/>
      <c r="L188" s="238"/>
      <c r="M188" s="239"/>
      <c r="N188" s="240"/>
      <c r="O188" s="240"/>
      <c r="P188" s="240"/>
      <c r="Q188" s="240"/>
      <c r="R188" s="240"/>
      <c r="S188" s="240"/>
      <c r="T188" s="24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2" t="s">
        <v>137</v>
      </c>
      <c r="AU188" s="242" t="s">
        <v>83</v>
      </c>
      <c r="AV188" s="14" t="s">
        <v>135</v>
      </c>
      <c r="AW188" s="14" t="s">
        <v>38</v>
      </c>
      <c r="AX188" s="14" t="s">
        <v>8</v>
      </c>
      <c r="AY188" s="242" t="s">
        <v>129</v>
      </c>
    </row>
    <row r="189" s="2" customFormat="1" ht="21.75" customHeight="1">
      <c r="A189" s="33"/>
      <c r="B189" s="34"/>
      <c r="C189" s="206" t="s">
        <v>237</v>
      </c>
      <c r="D189" s="206" t="s">
        <v>131</v>
      </c>
      <c r="E189" s="207" t="s">
        <v>357</v>
      </c>
      <c r="F189" s="208" t="s">
        <v>358</v>
      </c>
      <c r="G189" s="209" t="s">
        <v>134</v>
      </c>
      <c r="H189" s="210">
        <v>1756</v>
      </c>
      <c r="I189" s="211">
        <v>297</v>
      </c>
      <c r="J189" s="211">
        <f>ROUND(I189*H189,0)</f>
        <v>521532</v>
      </c>
      <c r="K189" s="212"/>
      <c r="L189" s="39"/>
      <c r="M189" s="213" t="s">
        <v>18</v>
      </c>
      <c r="N189" s="214" t="s">
        <v>46</v>
      </c>
      <c r="O189" s="215">
        <v>0</v>
      </c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217" t="s">
        <v>135</v>
      </c>
      <c r="AT189" s="217" t="s">
        <v>131</v>
      </c>
      <c r="AU189" s="217" t="s">
        <v>83</v>
      </c>
      <c r="AY189" s="18" t="s">
        <v>129</v>
      </c>
      <c r="BE189" s="218">
        <f>IF(N189="základní",J189,0)</f>
        <v>521532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</v>
      </c>
      <c r="BK189" s="218">
        <f>ROUND(I189*H189,0)</f>
        <v>521532</v>
      </c>
      <c r="BL189" s="18" t="s">
        <v>135</v>
      </c>
      <c r="BM189" s="217" t="s">
        <v>240</v>
      </c>
    </row>
    <row r="190" s="2" customFormat="1">
      <c r="A190" s="33"/>
      <c r="B190" s="34"/>
      <c r="C190" s="35"/>
      <c r="D190" s="219" t="s">
        <v>136</v>
      </c>
      <c r="E190" s="35"/>
      <c r="F190" s="220" t="s">
        <v>358</v>
      </c>
      <c r="G190" s="35"/>
      <c r="H190" s="35"/>
      <c r="I190" s="35"/>
      <c r="J190" s="35"/>
      <c r="K190" s="35"/>
      <c r="L190" s="39"/>
      <c r="M190" s="221"/>
      <c r="N190" s="222"/>
      <c r="O190" s="78"/>
      <c r="P190" s="78"/>
      <c r="Q190" s="78"/>
      <c r="R190" s="78"/>
      <c r="S190" s="78"/>
      <c r="T190" s="79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8" t="s">
        <v>136</v>
      </c>
      <c r="AU190" s="18" t="s">
        <v>83</v>
      </c>
    </row>
    <row r="191" s="13" customFormat="1">
      <c r="A191" s="13"/>
      <c r="B191" s="223"/>
      <c r="C191" s="224"/>
      <c r="D191" s="219" t="s">
        <v>137</v>
      </c>
      <c r="E191" s="225" t="s">
        <v>18</v>
      </c>
      <c r="F191" s="226" t="s">
        <v>348</v>
      </c>
      <c r="G191" s="224"/>
      <c r="H191" s="227">
        <v>1436</v>
      </c>
      <c r="I191" s="224"/>
      <c r="J191" s="224"/>
      <c r="K191" s="224"/>
      <c r="L191" s="228"/>
      <c r="M191" s="229"/>
      <c r="N191" s="230"/>
      <c r="O191" s="230"/>
      <c r="P191" s="230"/>
      <c r="Q191" s="230"/>
      <c r="R191" s="230"/>
      <c r="S191" s="230"/>
      <c r="T191" s="23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2" t="s">
        <v>137</v>
      </c>
      <c r="AU191" s="232" t="s">
        <v>83</v>
      </c>
      <c r="AV191" s="13" t="s">
        <v>83</v>
      </c>
      <c r="AW191" s="13" t="s">
        <v>38</v>
      </c>
      <c r="AX191" s="13" t="s">
        <v>75</v>
      </c>
      <c r="AY191" s="232" t="s">
        <v>129</v>
      </c>
    </row>
    <row r="192" s="13" customFormat="1">
      <c r="A192" s="13"/>
      <c r="B192" s="223"/>
      <c r="C192" s="224"/>
      <c r="D192" s="219" t="s">
        <v>137</v>
      </c>
      <c r="E192" s="225" t="s">
        <v>18</v>
      </c>
      <c r="F192" s="226" t="s">
        <v>349</v>
      </c>
      <c r="G192" s="224"/>
      <c r="H192" s="227">
        <v>320</v>
      </c>
      <c r="I192" s="224"/>
      <c r="J192" s="224"/>
      <c r="K192" s="224"/>
      <c r="L192" s="228"/>
      <c r="M192" s="229"/>
      <c r="N192" s="230"/>
      <c r="O192" s="230"/>
      <c r="P192" s="230"/>
      <c r="Q192" s="230"/>
      <c r="R192" s="230"/>
      <c r="S192" s="230"/>
      <c r="T192" s="23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2" t="s">
        <v>137</v>
      </c>
      <c r="AU192" s="232" t="s">
        <v>83</v>
      </c>
      <c r="AV192" s="13" t="s">
        <v>83</v>
      </c>
      <c r="AW192" s="13" t="s">
        <v>38</v>
      </c>
      <c r="AX192" s="13" t="s">
        <v>75</v>
      </c>
      <c r="AY192" s="232" t="s">
        <v>129</v>
      </c>
    </row>
    <row r="193" s="14" customFormat="1">
      <c r="A193" s="14"/>
      <c r="B193" s="233"/>
      <c r="C193" s="234"/>
      <c r="D193" s="219" t="s">
        <v>137</v>
      </c>
      <c r="E193" s="235" t="s">
        <v>18</v>
      </c>
      <c r="F193" s="236" t="s">
        <v>139</v>
      </c>
      <c r="G193" s="234"/>
      <c r="H193" s="237">
        <v>1756</v>
      </c>
      <c r="I193" s="234"/>
      <c r="J193" s="234"/>
      <c r="K193" s="234"/>
      <c r="L193" s="238"/>
      <c r="M193" s="239"/>
      <c r="N193" s="240"/>
      <c r="O193" s="240"/>
      <c r="P193" s="240"/>
      <c r="Q193" s="240"/>
      <c r="R193" s="240"/>
      <c r="S193" s="240"/>
      <c r="T193" s="24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2" t="s">
        <v>137</v>
      </c>
      <c r="AU193" s="242" t="s">
        <v>83</v>
      </c>
      <c r="AV193" s="14" t="s">
        <v>135</v>
      </c>
      <c r="AW193" s="14" t="s">
        <v>38</v>
      </c>
      <c r="AX193" s="14" t="s">
        <v>8</v>
      </c>
      <c r="AY193" s="242" t="s">
        <v>129</v>
      </c>
    </row>
    <row r="194" s="12" customFormat="1" ht="22.8" customHeight="1">
      <c r="A194" s="12"/>
      <c r="B194" s="191"/>
      <c r="C194" s="192"/>
      <c r="D194" s="193" t="s">
        <v>74</v>
      </c>
      <c r="E194" s="204" t="s">
        <v>154</v>
      </c>
      <c r="F194" s="204" t="s">
        <v>204</v>
      </c>
      <c r="G194" s="192"/>
      <c r="H194" s="192"/>
      <c r="I194" s="192"/>
      <c r="J194" s="205">
        <f>BK194</f>
        <v>284020</v>
      </c>
      <c r="K194" s="192"/>
      <c r="L194" s="196"/>
      <c r="M194" s="197"/>
      <c r="N194" s="198"/>
      <c r="O194" s="198"/>
      <c r="P194" s="199">
        <f>SUM(P195:P230)</f>
        <v>0</v>
      </c>
      <c r="Q194" s="198"/>
      <c r="R194" s="199">
        <f>SUM(R195:R230)</f>
        <v>0</v>
      </c>
      <c r="S194" s="198"/>
      <c r="T194" s="200">
        <f>SUM(T195:T230)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1" t="s">
        <v>8</v>
      </c>
      <c r="AT194" s="202" t="s">
        <v>74</v>
      </c>
      <c r="AU194" s="202" t="s">
        <v>8</v>
      </c>
      <c r="AY194" s="201" t="s">
        <v>129</v>
      </c>
      <c r="BK194" s="203">
        <f>SUM(BK195:BK230)</f>
        <v>284020</v>
      </c>
    </row>
    <row r="195" s="2" customFormat="1" ht="21.75" customHeight="1">
      <c r="A195" s="33"/>
      <c r="B195" s="34"/>
      <c r="C195" s="206" t="s">
        <v>195</v>
      </c>
      <c r="D195" s="206" t="s">
        <v>131</v>
      </c>
      <c r="E195" s="207" t="s">
        <v>359</v>
      </c>
      <c r="F195" s="208" t="s">
        <v>360</v>
      </c>
      <c r="G195" s="209" t="s">
        <v>189</v>
      </c>
      <c r="H195" s="210">
        <v>41</v>
      </c>
      <c r="I195" s="211">
        <v>186.30000000000001</v>
      </c>
      <c r="J195" s="211">
        <f>ROUND(I195*H195,0)</f>
        <v>7638</v>
      </c>
      <c r="K195" s="212"/>
      <c r="L195" s="39"/>
      <c r="M195" s="213" t="s">
        <v>18</v>
      </c>
      <c r="N195" s="214" t="s">
        <v>46</v>
      </c>
      <c r="O195" s="215">
        <v>0</v>
      </c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217" t="s">
        <v>135</v>
      </c>
      <c r="AT195" s="217" t="s">
        <v>131</v>
      </c>
      <c r="AU195" s="217" t="s">
        <v>83</v>
      </c>
      <c r="AY195" s="18" t="s">
        <v>129</v>
      </c>
      <c r="BE195" s="218">
        <f>IF(N195="základní",J195,0)</f>
        <v>7638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8" t="s">
        <v>8</v>
      </c>
      <c r="BK195" s="218">
        <f>ROUND(I195*H195,0)</f>
        <v>7638</v>
      </c>
      <c r="BL195" s="18" t="s">
        <v>135</v>
      </c>
      <c r="BM195" s="217" t="s">
        <v>243</v>
      </c>
    </row>
    <row r="196" s="2" customFormat="1">
      <c r="A196" s="33"/>
      <c r="B196" s="34"/>
      <c r="C196" s="35"/>
      <c r="D196" s="219" t="s">
        <v>136</v>
      </c>
      <c r="E196" s="35"/>
      <c r="F196" s="220" t="s">
        <v>360</v>
      </c>
      <c r="G196" s="35"/>
      <c r="H196" s="35"/>
      <c r="I196" s="35"/>
      <c r="J196" s="35"/>
      <c r="K196" s="35"/>
      <c r="L196" s="39"/>
      <c r="M196" s="221"/>
      <c r="N196" s="222"/>
      <c r="O196" s="78"/>
      <c r="P196" s="78"/>
      <c r="Q196" s="78"/>
      <c r="R196" s="78"/>
      <c r="S196" s="78"/>
      <c r="T196" s="79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8" t="s">
        <v>136</v>
      </c>
      <c r="AU196" s="18" t="s">
        <v>83</v>
      </c>
    </row>
    <row r="197" s="13" customFormat="1">
      <c r="A197" s="13"/>
      <c r="B197" s="223"/>
      <c r="C197" s="224"/>
      <c r="D197" s="219" t="s">
        <v>137</v>
      </c>
      <c r="E197" s="225" t="s">
        <v>18</v>
      </c>
      <c r="F197" s="226" t="s">
        <v>339</v>
      </c>
      <c r="G197" s="224"/>
      <c r="H197" s="227">
        <v>41</v>
      </c>
      <c r="I197" s="224"/>
      <c r="J197" s="224"/>
      <c r="K197" s="224"/>
      <c r="L197" s="228"/>
      <c r="M197" s="229"/>
      <c r="N197" s="230"/>
      <c r="O197" s="230"/>
      <c r="P197" s="230"/>
      <c r="Q197" s="230"/>
      <c r="R197" s="230"/>
      <c r="S197" s="230"/>
      <c r="T197" s="23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2" t="s">
        <v>137</v>
      </c>
      <c r="AU197" s="232" t="s">
        <v>83</v>
      </c>
      <c r="AV197" s="13" t="s">
        <v>83</v>
      </c>
      <c r="AW197" s="13" t="s">
        <v>38</v>
      </c>
      <c r="AX197" s="13" t="s">
        <v>75</v>
      </c>
      <c r="AY197" s="232" t="s">
        <v>129</v>
      </c>
    </row>
    <row r="198" s="14" customFormat="1">
      <c r="A198" s="14"/>
      <c r="B198" s="233"/>
      <c r="C198" s="234"/>
      <c r="D198" s="219" t="s">
        <v>137</v>
      </c>
      <c r="E198" s="235" t="s">
        <v>18</v>
      </c>
      <c r="F198" s="236" t="s">
        <v>139</v>
      </c>
      <c r="G198" s="234"/>
      <c r="H198" s="237">
        <v>41</v>
      </c>
      <c r="I198" s="234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2" t="s">
        <v>137</v>
      </c>
      <c r="AU198" s="242" t="s">
        <v>83</v>
      </c>
      <c r="AV198" s="14" t="s">
        <v>135</v>
      </c>
      <c r="AW198" s="14" t="s">
        <v>38</v>
      </c>
      <c r="AX198" s="14" t="s">
        <v>8</v>
      </c>
      <c r="AY198" s="242" t="s">
        <v>129</v>
      </c>
    </row>
    <row r="199" s="2" customFormat="1" ht="16.5" customHeight="1">
      <c r="A199" s="33"/>
      <c r="B199" s="34"/>
      <c r="C199" s="252" t="s">
        <v>244</v>
      </c>
      <c r="D199" s="252" t="s">
        <v>173</v>
      </c>
      <c r="E199" s="253" t="s">
        <v>361</v>
      </c>
      <c r="F199" s="254" t="s">
        <v>362</v>
      </c>
      <c r="G199" s="255" t="s">
        <v>189</v>
      </c>
      <c r="H199" s="256">
        <v>41.82</v>
      </c>
      <c r="I199" s="257">
        <v>690</v>
      </c>
      <c r="J199" s="257">
        <f>ROUND(I199*H199,0)</f>
        <v>28856</v>
      </c>
      <c r="K199" s="258"/>
      <c r="L199" s="259"/>
      <c r="M199" s="260" t="s">
        <v>18</v>
      </c>
      <c r="N199" s="261" t="s">
        <v>46</v>
      </c>
      <c r="O199" s="215">
        <v>0</v>
      </c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217" t="s">
        <v>154</v>
      </c>
      <c r="AT199" s="217" t="s">
        <v>173</v>
      </c>
      <c r="AU199" s="217" t="s">
        <v>83</v>
      </c>
      <c r="AY199" s="18" t="s">
        <v>129</v>
      </c>
      <c r="BE199" s="218">
        <f>IF(N199="základní",J199,0)</f>
        <v>28856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8" t="s">
        <v>8</v>
      </c>
      <c r="BK199" s="218">
        <f>ROUND(I199*H199,0)</f>
        <v>28856</v>
      </c>
      <c r="BL199" s="18" t="s">
        <v>135</v>
      </c>
      <c r="BM199" s="217" t="s">
        <v>247</v>
      </c>
    </row>
    <row r="200" s="2" customFormat="1">
      <c r="A200" s="33"/>
      <c r="B200" s="34"/>
      <c r="C200" s="35"/>
      <c r="D200" s="219" t="s">
        <v>136</v>
      </c>
      <c r="E200" s="35"/>
      <c r="F200" s="220" t="s">
        <v>362</v>
      </c>
      <c r="G200" s="35"/>
      <c r="H200" s="35"/>
      <c r="I200" s="35"/>
      <c r="J200" s="35"/>
      <c r="K200" s="35"/>
      <c r="L200" s="39"/>
      <c r="M200" s="221"/>
      <c r="N200" s="222"/>
      <c r="O200" s="78"/>
      <c r="P200" s="78"/>
      <c r="Q200" s="78"/>
      <c r="R200" s="78"/>
      <c r="S200" s="78"/>
      <c r="T200" s="79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T200" s="18" t="s">
        <v>136</v>
      </c>
      <c r="AU200" s="18" t="s">
        <v>83</v>
      </c>
    </row>
    <row r="201" s="13" customFormat="1">
      <c r="A201" s="13"/>
      <c r="B201" s="223"/>
      <c r="C201" s="224"/>
      <c r="D201" s="219" t="s">
        <v>137</v>
      </c>
      <c r="E201" s="225" t="s">
        <v>18</v>
      </c>
      <c r="F201" s="226" t="s">
        <v>363</v>
      </c>
      <c r="G201" s="224"/>
      <c r="H201" s="227">
        <v>41.82</v>
      </c>
      <c r="I201" s="224"/>
      <c r="J201" s="224"/>
      <c r="K201" s="224"/>
      <c r="L201" s="228"/>
      <c r="M201" s="229"/>
      <c r="N201" s="230"/>
      <c r="O201" s="230"/>
      <c r="P201" s="230"/>
      <c r="Q201" s="230"/>
      <c r="R201" s="230"/>
      <c r="S201" s="230"/>
      <c r="T201" s="23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2" t="s">
        <v>137</v>
      </c>
      <c r="AU201" s="232" t="s">
        <v>83</v>
      </c>
      <c r="AV201" s="13" t="s">
        <v>83</v>
      </c>
      <c r="AW201" s="13" t="s">
        <v>38</v>
      </c>
      <c r="AX201" s="13" t="s">
        <v>75</v>
      </c>
      <c r="AY201" s="232" t="s">
        <v>129</v>
      </c>
    </row>
    <row r="202" s="14" customFormat="1">
      <c r="A202" s="14"/>
      <c r="B202" s="233"/>
      <c r="C202" s="234"/>
      <c r="D202" s="219" t="s">
        <v>137</v>
      </c>
      <c r="E202" s="235" t="s">
        <v>18</v>
      </c>
      <c r="F202" s="236" t="s">
        <v>139</v>
      </c>
      <c r="G202" s="234"/>
      <c r="H202" s="237">
        <v>41.82</v>
      </c>
      <c r="I202" s="234"/>
      <c r="J202" s="234"/>
      <c r="K202" s="234"/>
      <c r="L202" s="238"/>
      <c r="M202" s="239"/>
      <c r="N202" s="240"/>
      <c r="O202" s="240"/>
      <c r="P202" s="240"/>
      <c r="Q202" s="240"/>
      <c r="R202" s="240"/>
      <c r="S202" s="240"/>
      <c r="T202" s="241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2" t="s">
        <v>137</v>
      </c>
      <c r="AU202" s="242" t="s">
        <v>83</v>
      </c>
      <c r="AV202" s="14" t="s">
        <v>135</v>
      </c>
      <c r="AW202" s="14" t="s">
        <v>38</v>
      </c>
      <c r="AX202" s="14" t="s">
        <v>8</v>
      </c>
      <c r="AY202" s="242" t="s">
        <v>129</v>
      </c>
    </row>
    <row r="203" s="2" customFormat="1" ht="21.75" customHeight="1">
      <c r="A203" s="33"/>
      <c r="B203" s="34"/>
      <c r="C203" s="206" t="s">
        <v>199</v>
      </c>
      <c r="D203" s="206" t="s">
        <v>131</v>
      </c>
      <c r="E203" s="207" t="s">
        <v>364</v>
      </c>
      <c r="F203" s="208" t="s">
        <v>365</v>
      </c>
      <c r="G203" s="209" t="s">
        <v>215</v>
      </c>
      <c r="H203" s="210">
        <v>12</v>
      </c>
      <c r="I203" s="211">
        <v>249.78999999999999</v>
      </c>
      <c r="J203" s="211">
        <f>ROUND(I203*H203,0)</f>
        <v>2997</v>
      </c>
      <c r="K203" s="212"/>
      <c r="L203" s="39"/>
      <c r="M203" s="213" t="s">
        <v>18</v>
      </c>
      <c r="N203" s="214" t="s">
        <v>46</v>
      </c>
      <c r="O203" s="215">
        <v>0</v>
      </c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217" t="s">
        <v>135</v>
      </c>
      <c r="AT203" s="217" t="s">
        <v>131</v>
      </c>
      <c r="AU203" s="217" t="s">
        <v>83</v>
      </c>
      <c r="AY203" s="18" t="s">
        <v>129</v>
      </c>
      <c r="BE203" s="218">
        <f>IF(N203="základní",J203,0)</f>
        <v>2997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</v>
      </c>
      <c r="BK203" s="218">
        <f>ROUND(I203*H203,0)</f>
        <v>2997</v>
      </c>
      <c r="BL203" s="18" t="s">
        <v>135</v>
      </c>
      <c r="BM203" s="217" t="s">
        <v>250</v>
      </c>
    </row>
    <row r="204" s="2" customFormat="1">
      <c r="A204" s="33"/>
      <c r="B204" s="34"/>
      <c r="C204" s="35"/>
      <c r="D204" s="219" t="s">
        <v>136</v>
      </c>
      <c r="E204" s="35"/>
      <c r="F204" s="220" t="s">
        <v>365</v>
      </c>
      <c r="G204" s="35"/>
      <c r="H204" s="35"/>
      <c r="I204" s="35"/>
      <c r="J204" s="35"/>
      <c r="K204" s="35"/>
      <c r="L204" s="39"/>
      <c r="M204" s="221"/>
      <c r="N204" s="222"/>
      <c r="O204" s="78"/>
      <c r="P204" s="78"/>
      <c r="Q204" s="78"/>
      <c r="R204" s="78"/>
      <c r="S204" s="78"/>
      <c r="T204" s="79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8" t="s">
        <v>136</v>
      </c>
      <c r="AU204" s="18" t="s">
        <v>83</v>
      </c>
    </row>
    <row r="205" s="13" customFormat="1">
      <c r="A205" s="13"/>
      <c r="B205" s="223"/>
      <c r="C205" s="224"/>
      <c r="D205" s="219" t="s">
        <v>137</v>
      </c>
      <c r="E205" s="225" t="s">
        <v>18</v>
      </c>
      <c r="F205" s="226" t="s">
        <v>366</v>
      </c>
      <c r="G205" s="224"/>
      <c r="H205" s="227">
        <v>12</v>
      </c>
      <c r="I205" s="224"/>
      <c r="J205" s="224"/>
      <c r="K205" s="224"/>
      <c r="L205" s="228"/>
      <c r="M205" s="229"/>
      <c r="N205" s="230"/>
      <c r="O205" s="230"/>
      <c r="P205" s="230"/>
      <c r="Q205" s="230"/>
      <c r="R205" s="230"/>
      <c r="S205" s="230"/>
      <c r="T205" s="23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2" t="s">
        <v>137</v>
      </c>
      <c r="AU205" s="232" t="s">
        <v>83</v>
      </c>
      <c r="AV205" s="13" t="s">
        <v>83</v>
      </c>
      <c r="AW205" s="13" t="s">
        <v>38</v>
      </c>
      <c r="AX205" s="13" t="s">
        <v>75</v>
      </c>
      <c r="AY205" s="232" t="s">
        <v>129</v>
      </c>
    </row>
    <row r="206" s="14" customFormat="1">
      <c r="A206" s="14"/>
      <c r="B206" s="233"/>
      <c r="C206" s="234"/>
      <c r="D206" s="219" t="s">
        <v>137</v>
      </c>
      <c r="E206" s="235" t="s">
        <v>18</v>
      </c>
      <c r="F206" s="236" t="s">
        <v>139</v>
      </c>
      <c r="G206" s="234"/>
      <c r="H206" s="237">
        <v>12</v>
      </c>
      <c r="I206" s="234"/>
      <c r="J206" s="234"/>
      <c r="K206" s="234"/>
      <c r="L206" s="238"/>
      <c r="M206" s="239"/>
      <c r="N206" s="240"/>
      <c r="O206" s="240"/>
      <c r="P206" s="240"/>
      <c r="Q206" s="240"/>
      <c r="R206" s="240"/>
      <c r="S206" s="240"/>
      <c r="T206" s="241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2" t="s">
        <v>137</v>
      </c>
      <c r="AU206" s="242" t="s">
        <v>83</v>
      </c>
      <c r="AV206" s="14" t="s">
        <v>135</v>
      </c>
      <c r="AW206" s="14" t="s">
        <v>38</v>
      </c>
      <c r="AX206" s="14" t="s">
        <v>8</v>
      </c>
      <c r="AY206" s="242" t="s">
        <v>129</v>
      </c>
    </row>
    <row r="207" s="2" customFormat="1" ht="16.5" customHeight="1">
      <c r="A207" s="33"/>
      <c r="B207" s="34"/>
      <c r="C207" s="252" t="s">
        <v>251</v>
      </c>
      <c r="D207" s="252" t="s">
        <v>173</v>
      </c>
      <c r="E207" s="253" t="s">
        <v>367</v>
      </c>
      <c r="F207" s="254" t="s">
        <v>368</v>
      </c>
      <c r="G207" s="255" t="s">
        <v>215</v>
      </c>
      <c r="H207" s="256">
        <v>12</v>
      </c>
      <c r="I207" s="257">
        <v>378</v>
      </c>
      <c r="J207" s="257">
        <f>ROUND(I207*H207,0)</f>
        <v>4536</v>
      </c>
      <c r="K207" s="258"/>
      <c r="L207" s="259"/>
      <c r="M207" s="260" t="s">
        <v>18</v>
      </c>
      <c r="N207" s="261" t="s">
        <v>46</v>
      </c>
      <c r="O207" s="215">
        <v>0</v>
      </c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217" t="s">
        <v>154</v>
      </c>
      <c r="AT207" s="217" t="s">
        <v>173</v>
      </c>
      <c r="AU207" s="217" t="s">
        <v>83</v>
      </c>
      <c r="AY207" s="18" t="s">
        <v>129</v>
      </c>
      <c r="BE207" s="218">
        <f>IF(N207="základní",J207,0)</f>
        <v>4536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8" t="s">
        <v>8</v>
      </c>
      <c r="BK207" s="218">
        <f>ROUND(I207*H207,0)</f>
        <v>4536</v>
      </c>
      <c r="BL207" s="18" t="s">
        <v>135</v>
      </c>
      <c r="BM207" s="217" t="s">
        <v>254</v>
      </c>
    </row>
    <row r="208" s="2" customFormat="1">
      <c r="A208" s="33"/>
      <c r="B208" s="34"/>
      <c r="C208" s="35"/>
      <c r="D208" s="219" t="s">
        <v>136</v>
      </c>
      <c r="E208" s="35"/>
      <c r="F208" s="220" t="s">
        <v>368</v>
      </c>
      <c r="G208" s="35"/>
      <c r="H208" s="35"/>
      <c r="I208" s="35"/>
      <c r="J208" s="35"/>
      <c r="K208" s="35"/>
      <c r="L208" s="39"/>
      <c r="M208" s="221"/>
      <c r="N208" s="222"/>
      <c r="O208" s="78"/>
      <c r="P208" s="78"/>
      <c r="Q208" s="78"/>
      <c r="R208" s="78"/>
      <c r="S208" s="78"/>
      <c r="T208" s="79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8" t="s">
        <v>136</v>
      </c>
      <c r="AU208" s="18" t="s">
        <v>83</v>
      </c>
    </row>
    <row r="209" s="2" customFormat="1" ht="16.5" customHeight="1">
      <c r="A209" s="33"/>
      <c r="B209" s="34"/>
      <c r="C209" s="206" t="s">
        <v>203</v>
      </c>
      <c r="D209" s="206" t="s">
        <v>131</v>
      </c>
      <c r="E209" s="207" t="s">
        <v>369</v>
      </c>
      <c r="F209" s="208" t="s">
        <v>370</v>
      </c>
      <c r="G209" s="209" t="s">
        <v>215</v>
      </c>
      <c r="H209" s="210">
        <v>12</v>
      </c>
      <c r="I209" s="211">
        <v>249.78999999999999</v>
      </c>
      <c r="J209" s="211">
        <f>ROUND(I209*H209,0)</f>
        <v>2997</v>
      </c>
      <c r="K209" s="212"/>
      <c r="L209" s="39"/>
      <c r="M209" s="213" t="s">
        <v>18</v>
      </c>
      <c r="N209" s="214" t="s">
        <v>46</v>
      </c>
      <c r="O209" s="215">
        <v>0</v>
      </c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217" t="s">
        <v>135</v>
      </c>
      <c r="AT209" s="217" t="s">
        <v>131</v>
      </c>
      <c r="AU209" s="217" t="s">
        <v>83</v>
      </c>
      <c r="AY209" s="18" t="s">
        <v>129</v>
      </c>
      <c r="BE209" s="218">
        <f>IF(N209="základní",J209,0)</f>
        <v>2997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8" t="s">
        <v>8</v>
      </c>
      <c r="BK209" s="218">
        <f>ROUND(I209*H209,0)</f>
        <v>2997</v>
      </c>
      <c r="BL209" s="18" t="s">
        <v>135</v>
      </c>
      <c r="BM209" s="217" t="s">
        <v>257</v>
      </c>
    </row>
    <row r="210" s="2" customFormat="1">
      <c r="A210" s="33"/>
      <c r="B210" s="34"/>
      <c r="C210" s="35"/>
      <c r="D210" s="219" t="s">
        <v>136</v>
      </c>
      <c r="E210" s="35"/>
      <c r="F210" s="220" t="s">
        <v>370</v>
      </c>
      <c r="G210" s="35"/>
      <c r="H210" s="35"/>
      <c r="I210" s="35"/>
      <c r="J210" s="35"/>
      <c r="K210" s="35"/>
      <c r="L210" s="39"/>
      <c r="M210" s="221"/>
      <c r="N210" s="222"/>
      <c r="O210" s="78"/>
      <c r="P210" s="78"/>
      <c r="Q210" s="78"/>
      <c r="R210" s="78"/>
      <c r="S210" s="78"/>
      <c r="T210" s="79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8" t="s">
        <v>136</v>
      </c>
      <c r="AU210" s="18" t="s">
        <v>83</v>
      </c>
    </row>
    <row r="211" s="13" customFormat="1">
      <c r="A211" s="13"/>
      <c r="B211" s="223"/>
      <c r="C211" s="224"/>
      <c r="D211" s="219" t="s">
        <v>137</v>
      </c>
      <c r="E211" s="225" t="s">
        <v>18</v>
      </c>
      <c r="F211" s="226" t="s">
        <v>371</v>
      </c>
      <c r="G211" s="224"/>
      <c r="H211" s="227">
        <v>12</v>
      </c>
      <c r="I211" s="224"/>
      <c r="J211" s="224"/>
      <c r="K211" s="224"/>
      <c r="L211" s="228"/>
      <c r="M211" s="229"/>
      <c r="N211" s="230"/>
      <c r="O211" s="230"/>
      <c r="P211" s="230"/>
      <c r="Q211" s="230"/>
      <c r="R211" s="230"/>
      <c r="S211" s="230"/>
      <c r="T211" s="23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2" t="s">
        <v>137</v>
      </c>
      <c r="AU211" s="232" t="s">
        <v>83</v>
      </c>
      <c r="AV211" s="13" t="s">
        <v>83</v>
      </c>
      <c r="AW211" s="13" t="s">
        <v>38</v>
      </c>
      <c r="AX211" s="13" t="s">
        <v>75</v>
      </c>
      <c r="AY211" s="232" t="s">
        <v>129</v>
      </c>
    </row>
    <row r="212" s="14" customFormat="1">
      <c r="A212" s="14"/>
      <c r="B212" s="233"/>
      <c r="C212" s="234"/>
      <c r="D212" s="219" t="s">
        <v>137</v>
      </c>
      <c r="E212" s="235" t="s">
        <v>18</v>
      </c>
      <c r="F212" s="236" t="s">
        <v>139</v>
      </c>
      <c r="G212" s="234"/>
      <c r="H212" s="237">
        <v>12</v>
      </c>
      <c r="I212" s="234"/>
      <c r="J212" s="234"/>
      <c r="K212" s="234"/>
      <c r="L212" s="238"/>
      <c r="M212" s="239"/>
      <c r="N212" s="240"/>
      <c r="O212" s="240"/>
      <c r="P212" s="240"/>
      <c r="Q212" s="240"/>
      <c r="R212" s="240"/>
      <c r="S212" s="240"/>
      <c r="T212" s="24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2" t="s">
        <v>137</v>
      </c>
      <c r="AU212" s="242" t="s">
        <v>83</v>
      </c>
      <c r="AV212" s="14" t="s">
        <v>135</v>
      </c>
      <c r="AW212" s="14" t="s">
        <v>38</v>
      </c>
      <c r="AX212" s="14" t="s">
        <v>8</v>
      </c>
      <c r="AY212" s="242" t="s">
        <v>129</v>
      </c>
    </row>
    <row r="213" s="2" customFormat="1" ht="16.5" customHeight="1">
      <c r="A213" s="33"/>
      <c r="B213" s="34"/>
      <c r="C213" s="252" t="s">
        <v>258</v>
      </c>
      <c r="D213" s="252" t="s">
        <v>173</v>
      </c>
      <c r="E213" s="253" t="s">
        <v>372</v>
      </c>
      <c r="F213" s="254" t="s">
        <v>373</v>
      </c>
      <c r="G213" s="255" t="s">
        <v>215</v>
      </c>
      <c r="H213" s="256">
        <v>14</v>
      </c>
      <c r="I213" s="257">
        <v>69.5</v>
      </c>
      <c r="J213" s="257">
        <f>ROUND(I213*H213,0)</f>
        <v>973</v>
      </c>
      <c r="K213" s="258"/>
      <c r="L213" s="259"/>
      <c r="M213" s="260" t="s">
        <v>18</v>
      </c>
      <c r="N213" s="261" t="s">
        <v>46</v>
      </c>
      <c r="O213" s="215">
        <v>0</v>
      </c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217" t="s">
        <v>154</v>
      </c>
      <c r="AT213" s="217" t="s">
        <v>173</v>
      </c>
      <c r="AU213" s="217" t="s">
        <v>83</v>
      </c>
      <c r="AY213" s="18" t="s">
        <v>129</v>
      </c>
      <c r="BE213" s="218">
        <f>IF(N213="základní",J213,0)</f>
        <v>973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8" t="s">
        <v>8</v>
      </c>
      <c r="BK213" s="218">
        <f>ROUND(I213*H213,0)</f>
        <v>973</v>
      </c>
      <c r="BL213" s="18" t="s">
        <v>135</v>
      </c>
      <c r="BM213" s="217" t="s">
        <v>261</v>
      </c>
    </row>
    <row r="214" s="2" customFormat="1">
      <c r="A214" s="33"/>
      <c r="B214" s="34"/>
      <c r="C214" s="35"/>
      <c r="D214" s="219" t="s">
        <v>136</v>
      </c>
      <c r="E214" s="35"/>
      <c r="F214" s="220" t="s">
        <v>373</v>
      </c>
      <c r="G214" s="35"/>
      <c r="H214" s="35"/>
      <c r="I214" s="35"/>
      <c r="J214" s="35"/>
      <c r="K214" s="35"/>
      <c r="L214" s="39"/>
      <c r="M214" s="221"/>
      <c r="N214" s="222"/>
      <c r="O214" s="78"/>
      <c r="P214" s="78"/>
      <c r="Q214" s="78"/>
      <c r="R214" s="78"/>
      <c r="S214" s="78"/>
      <c r="T214" s="79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T214" s="18" t="s">
        <v>136</v>
      </c>
      <c r="AU214" s="18" t="s">
        <v>83</v>
      </c>
    </row>
    <row r="215" s="2" customFormat="1" ht="16.5" customHeight="1">
      <c r="A215" s="33"/>
      <c r="B215" s="34"/>
      <c r="C215" s="206" t="s">
        <v>207</v>
      </c>
      <c r="D215" s="206" t="s">
        <v>131</v>
      </c>
      <c r="E215" s="207" t="s">
        <v>227</v>
      </c>
      <c r="F215" s="208" t="s">
        <v>228</v>
      </c>
      <c r="G215" s="209" t="s">
        <v>189</v>
      </c>
      <c r="H215" s="210">
        <v>41</v>
      </c>
      <c r="I215" s="211">
        <v>33.990000000000002</v>
      </c>
      <c r="J215" s="211">
        <f>ROUND(I215*H215,0)</f>
        <v>1394</v>
      </c>
      <c r="K215" s="212"/>
      <c r="L215" s="39"/>
      <c r="M215" s="213" t="s">
        <v>18</v>
      </c>
      <c r="N215" s="214" t="s">
        <v>46</v>
      </c>
      <c r="O215" s="215">
        <v>0</v>
      </c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217" t="s">
        <v>135</v>
      </c>
      <c r="AT215" s="217" t="s">
        <v>131</v>
      </c>
      <c r="AU215" s="217" t="s">
        <v>83</v>
      </c>
      <c r="AY215" s="18" t="s">
        <v>129</v>
      </c>
      <c r="BE215" s="218">
        <f>IF(N215="základní",J215,0)</f>
        <v>1394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8" t="s">
        <v>8</v>
      </c>
      <c r="BK215" s="218">
        <f>ROUND(I215*H215,0)</f>
        <v>1394</v>
      </c>
      <c r="BL215" s="18" t="s">
        <v>135</v>
      </c>
      <c r="BM215" s="217" t="s">
        <v>264</v>
      </c>
    </row>
    <row r="216" s="2" customFormat="1">
      <c r="A216" s="33"/>
      <c r="B216" s="34"/>
      <c r="C216" s="35"/>
      <c r="D216" s="219" t="s">
        <v>136</v>
      </c>
      <c r="E216" s="35"/>
      <c r="F216" s="220" t="s">
        <v>228</v>
      </c>
      <c r="G216" s="35"/>
      <c r="H216" s="35"/>
      <c r="I216" s="35"/>
      <c r="J216" s="35"/>
      <c r="K216" s="35"/>
      <c r="L216" s="39"/>
      <c r="M216" s="221"/>
      <c r="N216" s="222"/>
      <c r="O216" s="78"/>
      <c r="P216" s="78"/>
      <c r="Q216" s="78"/>
      <c r="R216" s="78"/>
      <c r="S216" s="78"/>
      <c r="T216" s="79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8" t="s">
        <v>136</v>
      </c>
      <c r="AU216" s="18" t="s">
        <v>83</v>
      </c>
    </row>
    <row r="217" s="2" customFormat="1" ht="16.5" customHeight="1">
      <c r="A217" s="33"/>
      <c r="B217" s="34"/>
      <c r="C217" s="206" t="s">
        <v>265</v>
      </c>
      <c r="D217" s="206" t="s">
        <v>131</v>
      </c>
      <c r="E217" s="207" t="s">
        <v>374</v>
      </c>
      <c r="F217" s="208" t="s">
        <v>375</v>
      </c>
      <c r="G217" s="209" t="s">
        <v>215</v>
      </c>
      <c r="H217" s="210">
        <v>12</v>
      </c>
      <c r="I217" s="211">
        <v>3646.5500000000002</v>
      </c>
      <c r="J217" s="211">
        <f>ROUND(I217*H217,0)</f>
        <v>43759</v>
      </c>
      <c r="K217" s="212"/>
      <c r="L217" s="39"/>
      <c r="M217" s="213" t="s">
        <v>18</v>
      </c>
      <c r="N217" s="214" t="s">
        <v>46</v>
      </c>
      <c r="O217" s="215">
        <v>0</v>
      </c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217" t="s">
        <v>135</v>
      </c>
      <c r="AT217" s="217" t="s">
        <v>131</v>
      </c>
      <c r="AU217" s="217" t="s">
        <v>83</v>
      </c>
      <c r="AY217" s="18" t="s">
        <v>129</v>
      </c>
      <c r="BE217" s="218">
        <f>IF(N217="základní",J217,0)</f>
        <v>43759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8" t="s">
        <v>8</v>
      </c>
      <c r="BK217" s="218">
        <f>ROUND(I217*H217,0)</f>
        <v>43759</v>
      </c>
      <c r="BL217" s="18" t="s">
        <v>135</v>
      </c>
      <c r="BM217" s="217" t="s">
        <v>268</v>
      </c>
    </row>
    <row r="218" s="2" customFormat="1">
      <c r="A218" s="33"/>
      <c r="B218" s="34"/>
      <c r="C218" s="35"/>
      <c r="D218" s="219" t="s">
        <v>136</v>
      </c>
      <c r="E218" s="35"/>
      <c r="F218" s="220" t="s">
        <v>375</v>
      </c>
      <c r="G218" s="35"/>
      <c r="H218" s="35"/>
      <c r="I218" s="35"/>
      <c r="J218" s="35"/>
      <c r="K218" s="35"/>
      <c r="L218" s="39"/>
      <c r="M218" s="221"/>
      <c r="N218" s="222"/>
      <c r="O218" s="78"/>
      <c r="P218" s="78"/>
      <c r="Q218" s="78"/>
      <c r="R218" s="78"/>
      <c r="S218" s="78"/>
      <c r="T218" s="79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T218" s="18" t="s">
        <v>136</v>
      </c>
      <c r="AU218" s="18" t="s">
        <v>83</v>
      </c>
    </row>
    <row r="219" s="2" customFormat="1" ht="21.75" customHeight="1">
      <c r="A219" s="33"/>
      <c r="B219" s="34"/>
      <c r="C219" s="206" t="s">
        <v>211</v>
      </c>
      <c r="D219" s="206" t="s">
        <v>131</v>
      </c>
      <c r="E219" s="207" t="s">
        <v>376</v>
      </c>
      <c r="F219" s="208" t="s">
        <v>377</v>
      </c>
      <c r="G219" s="209" t="s">
        <v>215</v>
      </c>
      <c r="H219" s="210">
        <v>12</v>
      </c>
      <c r="I219" s="211">
        <v>8975</v>
      </c>
      <c r="J219" s="211">
        <f>ROUND(I219*H219,0)</f>
        <v>107700</v>
      </c>
      <c r="K219" s="212"/>
      <c r="L219" s="39"/>
      <c r="M219" s="213" t="s">
        <v>18</v>
      </c>
      <c r="N219" s="214" t="s">
        <v>46</v>
      </c>
      <c r="O219" s="215">
        <v>0</v>
      </c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217" t="s">
        <v>135</v>
      </c>
      <c r="AT219" s="217" t="s">
        <v>131</v>
      </c>
      <c r="AU219" s="217" t="s">
        <v>83</v>
      </c>
      <c r="AY219" s="18" t="s">
        <v>129</v>
      </c>
      <c r="BE219" s="218">
        <f>IF(N219="základní",J219,0)</f>
        <v>107700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8" t="s">
        <v>8</v>
      </c>
      <c r="BK219" s="218">
        <f>ROUND(I219*H219,0)</f>
        <v>107700</v>
      </c>
      <c r="BL219" s="18" t="s">
        <v>135</v>
      </c>
      <c r="BM219" s="217" t="s">
        <v>271</v>
      </c>
    </row>
    <row r="220" s="2" customFormat="1">
      <c r="A220" s="33"/>
      <c r="B220" s="34"/>
      <c r="C220" s="35"/>
      <c r="D220" s="219" t="s">
        <v>136</v>
      </c>
      <c r="E220" s="35"/>
      <c r="F220" s="220" t="s">
        <v>377</v>
      </c>
      <c r="G220" s="35"/>
      <c r="H220" s="35"/>
      <c r="I220" s="35"/>
      <c r="J220" s="35"/>
      <c r="K220" s="35"/>
      <c r="L220" s="39"/>
      <c r="M220" s="221"/>
      <c r="N220" s="222"/>
      <c r="O220" s="78"/>
      <c r="P220" s="78"/>
      <c r="Q220" s="78"/>
      <c r="R220" s="78"/>
      <c r="S220" s="78"/>
      <c r="T220" s="79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8" t="s">
        <v>136</v>
      </c>
      <c r="AU220" s="18" t="s">
        <v>83</v>
      </c>
    </row>
    <row r="221" s="2" customFormat="1" ht="16.5" customHeight="1">
      <c r="A221" s="33"/>
      <c r="B221" s="34"/>
      <c r="C221" s="206" t="s">
        <v>272</v>
      </c>
      <c r="D221" s="206" t="s">
        <v>131</v>
      </c>
      <c r="E221" s="207" t="s">
        <v>378</v>
      </c>
      <c r="F221" s="208" t="s">
        <v>379</v>
      </c>
      <c r="G221" s="209" t="s">
        <v>215</v>
      </c>
      <c r="H221" s="210">
        <v>12</v>
      </c>
      <c r="I221" s="211">
        <v>1814.8299999999999</v>
      </c>
      <c r="J221" s="211">
        <f>ROUND(I221*H221,0)</f>
        <v>21778</v>
      </c>
      <c r="K221" s="212"/>
      <c r="L221" s="39"/>
      <c r="M221" s="213" t="s">
        <v>18</v>
      </c>
      <c r="N221" s="214" t="s">
        <v>46</v>
      </c>
      <c r="O221" s="215">
        <v>0</v>
      </c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217" t="s">
        <v>135</v>
      </c>
      <c r="AT221" s="217" t="s">
        <v>131</v>
      </c>
      <c r="AU221" s="217" t="s">
        <v>83</v>
      </c>
      <c r="AY221" s="18" t="s">
        <v>129</v>
      </c>
      <c r="BE221" s="218">
        <f>IF(N221="základní",J221,0)</f>
        <v>21778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8" t="s">
        <v>8</v>
      </c>
      <c r="BK221" s="218">
        <f>ROUND(I221*H221,0)</f>
        <v>21778</v>
      </c>
      <c r="BL221" s="18" t="s">
        <v>135</v>
      </c>
      <c r="BM221" s="217" t="s">
        <v>275</v>
      </c>
    </row>
    <row r="222" s="2" customFormat="1">
      <c r="A222" s="33"/>
      <c r="B222" s="34"/>
      <c r="C222" s="35"/>
      <c r="D222" s="219" t="s">
        <v>136</v>
      </c>
      <c r="E222" s="35"/>
      <c r="F222" s="220" t="s">
        <v>379</v>
      </c>
      <c r="G222" s="35"/>
      <c r="H222" s="35"/>
      <c r="I222" s="35"/>
      <c r="J222" s="35"/>
      <c r="K222" s="35"/>
      <c r="L222" s="39"/>
      <c r="M222" s="221"/>
      <c r="N222" s="222"/>
      <c r="O222" s="78"/>
      <c r="P222" s="78"/>
      <c r="Q222" s="78"/>
      <c r="R222" s="78"/>
      <c r="S222" s="78"/>
      <c r="T222" s="79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8" t="s">
        <v>136</v>
      </c>
      <c r="AU222" s="18" t="s">
        <v>83</v>
      </c>
    </row>
    <row r="223" s="2" customFormat="1" ht="16.5" customHeight="1">
      <c r="A223" s="33"/>
      <c r="B223" s="34"/>
      <c r="C223" s="206" t="s">
        <v>216</v>
      </c>
      <c r="D223" s="206" t="s">
        <v>131</v>
      </c>
      <c r="E223" s="207" t="s">
        <v>380</v>
      </c>
      <c r="F223" s="208" t="s">
        <v>381</v>
      </c>
      <c r="G223" s="209" t="s">
        <v>215</v>
      </c>
      <c r="H223" s="210">
        <v>12</v>
      </c>
      <c r="I223" s="211">
        <v>94.379999999999995</v>
      </c>
      <c r="J223" s="211">
        <f>ROUND(I223*H223,0)</f>
        <v>1133</v>
      </c>
      <c r="K223" s="212"/>
      <c r="L223" s="39"/>
      <c r="M223" s="213" t="s">
        <v>18</v>
      </c>
      <c r="N223" s="214" t="s">
        <v>46</v>
      </c>
      <c r="O223" s="215">
        <v>0</v>
      </c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217" t="s">
        <v>135</v>
      </c>
      <c r="AT223" s="217" t="s">
        <v>131</v>
      </c>
      <c r="AU223" s="217" t="s">
        <v>83</v>
      </c>
      <c r="AY223" s="18" t="s">
        <v>129</v>
      </c>
      <c r="BE223" s="218">
        <f>IF(N223="základní",J223,0)</f>
        <v>1133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8" t="s">
        <v>8</v>
      </c>
      <c r="BK223" s="218">
        <f>ROUND(I223*H223,0)</f>
        <v>1133</v>
      </c>
      <c r="BL223" s="18" t="s">
        <v>135</v>
      </c>
      <c r="BM223" s="217" t="s">
        <v>278</v>
      </c>
    </row>
    <row r="224" s="2" customFormat="1">
      <c r="A224" s="33"/>
      <c r="B224" s="34"/>
      <c r="C224" s="35"/>
      <c r="D224" s="219" t="s">
        <v>136</v>
      </c>
      <c r="E224" s="35"/>
      <c r="F224" s="220" t="s">
        <v>381</v>
      </c>
      <c r="G224" s="35"/>
      <c r="H224" s="35"/>
      <c r="I224" s="35"/>
      <c r="J224" s="35"/>
      <c r="K224" s="35"/>
      <c r="L224" s="39"/>
      <c r="M224" s="221"/>
      <c r="N224" s="222"/>
      <c r="O224" s="78"/>
      <c r="P224" s="78"/>
      <c r="Q224" s="78"/>
      <c r="R224" s="78"/>
      <c r="S224" s="78"/>
      <c r="T224" s="79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T224" s="18" t="s">
        <v>136</v>
      </c>
      <c r="AU224" s="18" t="s">
        <v>83</v>
      </c>
    </row>
    <row r="225" s="2" customFormat="1" ht="16.5" customHeight="1">
      <c r="A225" s="33"/>
      <c r="B225" s="34"/>
      <c r="C225" s="206" t="s">
        <v>280</v>
      </c>
      <c r="D225" s="206" t="s">
        <v>131</v>
      </c>
      <c r="E225" s="207" t="s">
        <v>382</v>
      </c>
      <c r="F225" s="208" t="s">
        <v>383</v>
      </c>
      <c r="G225" s="209" t="s">
        <v>215</v>
      </c>
      <c r="H225" s="210">
        <v>12</v>
      </c>
      <c r="I225" s="211">
        <v>4973.71</v>
      </c>
      <c r="J225" s="211">
        <f>ROUND(I225*H225,0)</f>
        <v>59685</v>
      </c>
      <c r="K225" s="212"/>
      <c r="L225" s="39"/>
      <c r="M225" s="213" t="s">
        <v>18</v>
      </c>
      <c r="N225" s="214" t="s">
        <v>46</v>
      </c>
      <c r="O225" s="215">
        <v>0</v>
      </c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217" t="s">
        <v>135</v>
      </c>
      <c r="AT225" s="217" t="s">
        <v>131</v>
      </c>
      <c r="AU225" s="217" t="s">
        <v>83</v>
      </c>
      <c r="AY225" s="18" t="s">
        <v>129</v>
      </c>
      <c r="BE225" s="218">
        <f>IF(N225="základní",J225,0)</f>
        <v>59685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8" t="s">
        <v>8</v>
      </c>
      <c r="BK225" s="218">
        <f>ROUND(I225*H225,0)</f>
        <v>59685</v>
      </c>
      <c r="BL225" s="18" t="s">
        <v>135</v>
      </c>
      <c r="BM225" s="217" t="s">
        <v>283</v>
      </c>
    </row>
    <row r="226" s="2" customFormat="1">
      <c r="A226" s="33"/>
      <c r="B226" s="34"/>
      <c r="C226" s="35"/>
      <c r="D226" s="219" t="s">
        <v>136</v>
      </c>
      <c r="E226" s="35"/>
      <c r="F226" s="220" t="s">
        <v>383</v>
      </c>
      <c r="G226" s="35"/>
      <c r="H226" s="35"/>
      <c r="I226" s="35"/>
      <c r="J226" s="35"/>
      <c r="K226" s="35"/>
      <c r="L226" s="39"/>
      <c r="M226" s="221"/>
      <c r="N226" s="222"/>
      <c r="O226" s="78"/>
      <c r="P226" s="78"/>
      <c r="Q226" s="78"/>
      <c r="R226" s="78"/>
      <c r="S226" s="78"/>
      <c r="T226" s="79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8" t="s">
        <v>136</v>
      </c>
      <c r="AU226" s="18" t="s">
        <v>83</v>
      </c>
    </row>
    <row r="227" s="2" customFormat="1" ht="16.5" customHeight="1">
      <c r="A227" s="33"/>
      <c r="B227" s="34"/>
      <c r="C227" s="206" t="s">
        <v>220</v>
      </c>
      <c r="D227" s="206" t="s">
        <v>131</v>
      </c>
      <c r="E227" s="207" t="s">
        <v>276</v>
      </c>
      <c r="F227" s="208" t="s">
        <v>277</v>
      </c>
      <c r="G227" s="209" t="s">
        <v>189</v>
      </c>
      <c r="H227" s="210">
        <v>41</v>
      </c>
      <c r="I227" s="211">
        <v>13.99</v>
      </c>
      <c r="J227" s="211">
        <f>ROUND(I227*H227,0)</f>
        <v>574</v>
      </c>
      <c r="K227" s="212"/>
      <c r="L227" s="39"/>
      <c r="M227" s="213" t="s">
        <v>18</v>
      </c>
      <c r="N227" s="214" t="s">
        <v>46</v>
      </c>
      <c r="O227" s="215">
        <v>0</v>
      </c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217" t="s">
        <v>135</v>
      </c>
      <c r="AT227" s="217" t="s">
        <v>131</v>
      </c>
      <c r="AU227" s="217" t="s">
        <v>83</v>
      </c>
      <c r="AY227" s="18" t="s">
        <v>129</v>
      </c>
      <c r="BE227" s="218">
        <f>IF(N227="základní",J227,0)</f>
        <v>574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8" t="s">
        <v>8</v>
      </c>
      <c r="BK227" s="218">
        <f>ROUND(I227*H227,0)</f>
        <v>574</v>
      </c>
      <c r="BL227" s="18" t="s">
        <v>135</v>
      </c>
      <c r="BM227" s="217" t="s">
        <v>289</v>
      </c>
    </row>
    <row r="228" s="2" customFormat="1">
      <c r="A228" s="33"/>
      <c r="B228" s="34"/>
      <c r="C228" s="35"/>
      <c r="D228" s="219" t="s">
        <v>136</v>
      </c>
      <c r="E228" s="35"/>
      <c r="F228" s="220" t="s">
        <v>277</v>
      </c>
      <c r="G228" s="35"/>
      <c r="H228" s="35"/>
      <c r="I228" s="35"/>
      <c r="J228" s="35"/>
      <c r="K228" s="35"/>
      <c r="L228" s="39"/>
      <c r="M228" s="221"/>
      <c r="N228" s="222"/>
      <c r="O228" s="78"/>
      <c r="P228" s="78"/>
      <c r="Q228" s="78"/>
      <c r="R228" s="78"/>
      <c r="S228" s="78"/>
      <c r="T228" s="79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8" t="s">
        <v>136</v>
      </c>
      <c r="AU228" s="18" t="s">
        <v>83</v>
      </c>
    </row>
    <row r="229" s="13" customFormat="1">
      <c r="A229" s="13"/>
      <c r="B229" s="223"/>
      <c r="C229" s="224"/>
      <c r="D229" s="219" t="s">
        <v>137</v>
      </c>
      <c r="E229" s="225" t="s">
        <v>18</v>
      </c>
      <c r="F229" s="226" t="s">
        <v>384</v>
      </c>
      <c r="G229" s="224"/>
      <c r="H229" s="227">
        <v>41</v>
      </c>
      <c r="I229" s="224"/>
      <c r="J229" s="224"/>
      <c r="K229" s="224"/>
      <c r="L229" s="228"/>
      <c r="M229" s="229"/>
      <c r="N229" s="230"/>
      <c r="O229" s="230"/>
      <c r="P229" s="230"/>
      <c r="Q229" s="230"/>
      <c r="R229" s="230"/>
      <c r="S229" s="230"/>
      <c r="T229" s="23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2" t="s">
        <v>137</v>
      </c>
      <c r="AU229" s="232" t="s">
        <v>83</v>
      </c>
      <c r="AV229" s="13" t="s">
        <v>83</v>
      </c>
      <c r="AW229" s="13" t="s">
        <v>38</v>
      </c>
      <c r="AX229" s="13" t="s">
        <v>75</v>
      </c>
      <c r="AY229" s="232" t="s">
        <v>129</v>
      </c>
    </row>
    <row r="230" s="14" customFormat="1">
      <c r="A230" s="14"/>
      <c r="B230" s="233"/>
      <c r="C230" s="234"/>
      <c r="D230" s="219" t="s">
        <v>137</v>
      </c>
      <c r="E230" s="235" t="s">
        <v>18</v>
      </c>
      <c r="F230" s="236" t="s">
        <v>139</v>
      </c>
      <c r="G230" s="234"/>
      <c r="H230" s="237">
        <v>41</v>
      </c>
      <c r="I230" s="234"/>
      <c r="J230" s="234"/>
      <c r="K230" s="234"/>
      <c r="L230" s="238"/>
      <c r="M230" s="239"/>
      <c r="N230" s="240"/>
      <c r="O230" s="240"/>
      <c r="P230" s="240"/>
      <c r="Q230" s="240"/>
      <c r="R230" s="240"/>
      <c r="S230" s="240"/>
      <c r="T230" s="24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2" t="s">
        <v>137</v>
      </c>
      <c r="AU230" s="242" t="s">
        <v>83</v>
      </c>
      <c r="AV230" s="14" t="s">
        <v>135</v>
      </c>
      <c r="AW230" s="14" t="s">
        <v>38</v>
      </c>
      <c r="AX230" s="14" t="s">
        <v>8</v>
      </c>
      <c r="AY230" s="242" t="s">
        <v>129</v>
      </c>
    </row>
    <row r="231" s="12" customFormat="1" ht="22.8" customHeight="1">
      <c r="A231" s="12"/>
      <c r="B231" s="191"/>
      <c r="C231" s="192"/>
      <c r="D231" s="193" t="s">
        <v>74</v>
      </c>
      <c r="E231" s="204" t="s">
        <v>172</v>
      </c>
      <c r="F231" s="204" t="s">
        <v>279</v>
      </c>
      <c r="G231" s="192"/>
      <c r="H231" s="192"/>
      <c r="I231" s="192"/>
      <c r="J231" s="205">
        <f>BK231</f>
        <v>11985</v>
      </c>
      <c r="K231" s="192"/>
      <c r="L231" s="196"/>
      <c r="M231" s="197"/>
      <c r="N231" s="198"/>
      <c r="O231" s="198"/>
      <c r="P231" s="199">
        <f>SUM(P232:P241)</f>
        <v>0</v>
      </c>
      <c r="Q231" s="198"/>
      <c r="R231" s="199">
        <f>SUM(R232:R241)</f>
        <v>0</v>
      </c>
      <c r="S231" s="198"/>
      <c r="T231" s="200">
        <f>SUM(T232:T241)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1" t="s">
        <v>8</v>
      </c>
      <c r="AT231" s="202" t="s">
        <v>74</v>
      </c>
      <c r="AU231" s="202" t="s">
        <v>8</v>
      </c>
      <c r="AY231" s="201" t="s">
        <v>129</v>
      </c>
      <c r="BK231" s="203">
        <f>SUM(BK232:BK241)</f>
        <v>11985</v>
      </c>
    </row>
    <row r="232" s="2" customFormat="1" ht="16.5" customHeight="1">
      <c r="A232" s="33"/>
      <c r="B232" s="34"/>
      <c r="C232" s="206" t="s">
        <v>290</v>
      </c>
      <c r="D232" s="206" t="s">
        <v>131</v>
      </c>
      <c r="E232" s="207" t="s">
        <v>385</v>
      </c>
      <c r="F232" s="208" t="s">
        <v>386</v>
      </c>
      <c r="G232" s="209" t="s">
        <v>189</v>
      </c>
      <c r="H232" s="210">
        <v>54</v>
      </c>
      <c r="I232" s="211">
        <v>47.5</v>
      </c>
      <c r="J232" s="211">
        <f>ROUND(I232*H232,0)</f>
        <v>2565</v>
      </c>
      <c r="K232" s="212"/>
      <c r="L232" s="39"/>
      <c r="M232" s="213" t="s">
        <v>18</v>
      </c>
      <c r="N232" s="214" t="s">
        <v>46</v>
      </c>
      <c r="O232" s="215">
        <v>0</v>
      </c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217" t="s">
        <v>135</v>
      </c>
      <c r="AT232" s="217" t="s">
        <v>131</v>
      </c>
      <c r="AU232" s="217" t="s">
        <v>83</v>
      </c>
      <c r="AY232" s="18" t="s">
        <v>129</v>
      </c>
      <c r="BE232" s="218">
        <f>IF(N232="základní",J232,0)</f>
        <v>2565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8" t="s">
        <v>8</v>
      </c>
      <c r="BK232" s="218">
        <f>ROUND(I232*H232,0)</f>
        <v>2565</v>
      </c>
      <c r="BL232" s="18" t="s">
        <v>135</v>
      </c>
      <c r="BM232" s="217" t="s">
        <v>293</v>
      </c>
    </row>
    <row r="233" s="2" customFormat="1">
      <c r="A233" s="33"/>
      <c r="B233" s="34"/>
      <c r="C233" s="35"/>
      <c r="D233" s="219" t="s">
        <v>136</v>
      </c>
      <c r="E233" s="35"/>
      <c r="F233" s="220" t="s">
        <v>386</v>
      </c>
      <c r="G233" s="35"/>
      <c r="H233" s="35"/>
      <c r="I233" s="35"/>
      <c r="J233" s="35"/>
      <c r="K233" s="35"/>
      <c r="L233" s="39"/>
      <c r="M233" s="221"/>
      <c r="N233" s="222"/>
      <c r="O233" s="78"/>
      <c r="P233" s="78"/>
      <c r="Q233" s="78"/>
      <c r="R233" s="78"/>
      <c r="S233" s="78"/>
      <c r="T233" s="79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T233" s="18" t="s">
        <v>136</v>
      </c>
      <c r="AU233" s="18" t="s">
        <v>83</v>
      </c>
    </row>
    <row r="234" s="13" customFormat="1">
      <c r="A234" s="13"/>
      <c r="B234" s="223"/>
      <c r="C234" s="224"/>
      <c r="D234" s="219" t="s">
        <v>137</v>
      </c>
      <c r="E234" s="225" t="s">
        <v>18</v>
      </c>
      <c r="F234" s="226" t="s">
        <v>387</v>
      </c>
      <c r="G234" s="224"/>
      <c r="H234" s="227">
        <v>54</v>
      </c>
      <c r="I234" s="224"/>
      <c r="J234" s="224"/>
      <c r="K234" s="224"/>
      <c r="L234" s="228"/>
      <c r="M234" s="229"/>
      <c r="N234" s="230"/>
      <c r="O234" s="230"/>
      <c r="P234" s="230"/>
      <c r="Q234" s="230"/>
      <c r="R234" s="230"/>
      <c r="S234" s="230"/>
      <c r="T234" s="23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2" t="s">
        <v>137</v>
      </c>
      <c r="AU234" s="232" t="s">
        <v>83</v>
      </c>
      <c r="AV234" s="13" t="s">
        <v>83</v>
      </c>
      <c r="AW234" s="13" t="s">
        <v>38</v>
      </c>
      <c r="AX234" s="13" t="s">
        <v>75</v>
      </c>
      <c r="AY234" s="232" t="s">
        <v>129</v>
      </c>
    </row>
    <row r="235" s="14" customFormat="1">
      <c r="A235" s="14"/>
      <c r="B235" s="233"/>
      <c r="C235" s="234"/>
      <c r="D235" s="219" t="s">
        <v>137</v>
      </c>
      <c r="E235" s="235" t="s">
        <v>18</v>
      </c>
      <c r="F235" s="236" t="s">
        <v>139</v>
      </c>
      <c r="G235" s="234"/>
      <c r="H235" s="237">
        <v>54</v>
      </c>
      <c r="I235" s="234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2" t="s">
        <v>137</v>
      </c>
      <c r="AU235" s="242" t="s">
        <v>83</v>
      </c>
      <c r="AV235" s="14" t="s">
        <v>135</v>
      </c>
      <c r="AW235" s="14" t="s">
        <v>38</v>
      </c>
      <c r="AX235" s="14" t="s">
        <v>8</v>
      </c>
      <c r="AY235" s="242" t="s">
        <v>129</v>
      </c>
    </row>
    <row r="236" s="2" customFormat="1" ht="16.5" customHeight="1">
      <c r="A236" s="33"/>
      <c r="B236" s="34"/>
      <c r="C236" s="206" t="s">
        <v>223</v>
      </c>
      <c r="D236" s="206" t="s">
        <v>131</v>
      </c>
      <c r="E236" s="207" t="s">
        <v>388</v>
      </c>
      <c r="F236" s="208" t="s">
        <v>389</v>
      </c>
      <c r="G236" s="209" t="s">
        <v>189</v>
      </c>
      <c r="H236" s="210">
        <v>54</v>
      </c>
      <c r="I236" s="211">
        <v>102.37000000000001</v>
      </c>
      <c r="J236" s="211">
        <f>ROUND(I236*H236,0)</f>
        <v>5528</v>
      </c>
      <c r="K236" s="212"/>
      <c r="L236" s="39"/>
      <c r="M236" s="213" t="s">
        <v>18</v>
      </c>
      <c r="N236" s="214" t="s">
        <v>46</v>
      </c>
      <c r="O236" s="215">
        <v>0</v>
      </c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217" t="s">
        <v>135</v>
      </c>
      <c r="AT236" s="217" t="s">
        <v>131</v>
      </c>
      <c r="AU236" s="217" t="s">
        <v>83</v>
      </c>
      <c r="AY236" s="18" t="s">
        <v>129</v>
      </c>
      <c r="BE236" s="218">
        <f>IF(N236="základní",J236,0)</f>
        <v>5528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8" t="s">
        <v>8</v>
      </c>
      <c r="BK236" s="218">
        <f>ROUND(I236*H236,0)</f>
        <v>5528</v>
      </c>
      <c r="BL236" s="18" t="s">
        <v>135</v>
      </c>
      <c r="BM236" s="217" t="s">
        <v>299</v>
      </c>
    </row>
    <row r="237" s="2" customFormat="1">
      <c r="A237" s="33"/>
      <c r="B237" s="34"/>
      <c r="C237" s="35"/>
      <c r="D237" s="219" t="s">
        <v>136</v>
      </c>
      <c r="E237" s="35"/>
      <c r="F237" s="220" t="s">
        <v>389</v>
      </c>
      <c r="G237" s="35"/>
      <c r="H237" s="35"/>
      <c r="I237" s="35"/>
      <c r="J237" s="35"/>
      <c r="K237" s="35"/>
      <c r="L237" s="39"/>
      <c r="M237" s="221"/>
      <c r="N237" s="222"/>
      <c r="O237" s="78"/>
      <c r="P237" s="78"/>
      <c r="Q237" s="78"/>
      <c r="R237" s="78"/>
      <c r="S237" s="78"/>
      <c r="T237" s="79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8" t="s">
        <v>136</v>
      </c>
      <c r="AU237" s="18" t="s">
        <v>83</v>
      </c>
    </row>
    <row r="238" s="2" customFormat="1" ht="16.5" customHeight="1">
      <c r="A238" s="33"/>
      <c r="B238" s="34"/>
      <c r="C238" s="206" t="s">
        <v>384</v>
      </c>
      <c r="D238" s="206" t="s">
        <v>131</v>
      </c>
      <c r="E238" s="207" t="s">
        <v>281</v>
      </c>
      <c r="F238" s="208" t="s">
        <v>282</v>
      </c>
      <c r="G238" s="209" t="s">
        <v>189</v>
      </c>
      <c r="H238" s="210">
        <v>28</v>
      </c>
      <c r="I238" s="211">
        <v>139</v>
      </c>
      <c r="J238" s="211">
        <f>ROUND(I238*H238,0)</f>
        <v>3892</v>
      </c>
      <c r="K238" s="212"/>
      <c r="L238" s="39"/>
      <c r="M238" s="213" t="s">
        <v>18</v>
      </c>
      <c r="N238" s="214" t="s">
        <v>46</v>
      </c>
      <c r="O238" s="215">
        <v>0</v>
      </c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217" t="s">
        <v>135</v>
      </c>
      <c r="AT238" s="217" t="s">
        <v>131</v>
      </c>
      <c r="AU238" s="217" t="s">
        <v>83</v>
      </c>
      <c r="AY238" s="18" t="s">
        <v>129</v>
      </c>
      <c r="BE238" s="218">
        <f>IF(N238="základní",J238,0)</f>
        <v>3892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8" t="s">
        <v>8</v>
      </c>
      <c r="BK238" s="218">
        <f>ROUND(I238*H238,0)</f>
        <v>3892</v>
      </c>
      <c r="BL238" s="18" t="s">
        <v>135</v>
      </c>
      <c r="BM238" s="217" t="s">
        <v>390</v>
      </c>
    </row>
    <row r="239" s="2" customFormat="1">
      <c r="A239" s="33"/>
      <c r="B239" s="34"/>
      <c r="C239" s="35"/>
      <c r="D239" s="219" t="s">
        <v>136</v>
      </c>
      <c r="E239" s="35"/>
      <c r="F239" s="220" t="s">
        <v>282</v>
      </c>
      <c r="G239" s="35"/>
      <c r="H239" s="35"/>
      <c r="I239" s="35"/>
      <c r="J239" s="35"/>
      <c r="K239" s="35"/>
      <c r="L239" s="39"/>
      <c r="M239" s="221"/>
      <c r="N239" s="222"/>
      <c r="O239" s="78"/>
      <c r="P239" s="78"/>
      <c r="Q239" s="78"/>
      <c r="R239" s="78"/>
      <c r="S239" s="78"/>
      <c r="T239" s="79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8" t="s">
        <v>136</v>
      </c>
      <c r="AU239" s="18" t="s">
        <v>83</v>
      </c>
    </row>
    <row r="240" s="13" customFormat="1">
      <c r="A240" s="13"/>
      <c r="B240" s="223"/>
      <c r="C240" s="224"/>
      <c r="D240" s="219" t="s">
        <v>137</v>
      </c>
      <c r="E240" s="225" t="s">
        <v>18</v>
      </c>
      <c r="F240" s="226" t="s">
        <v>391</v>
      </c>
      <c r="G240" s="224"/>
      <c r="H240" s="227">
        <v>28</v>
      </c>
      <c r="I240" s="224"/>
      <c r="J240" s="224"/>
      <c r="K240" s="224"/>
      <c r="L240" s="228"/>
      <c r="M240" s="229"/>
      <c r="N240" s="230"/>
      <c r="O240" s="230"/>
      <c r="P240" s="230"/>
      <c r="Q240" s="230"/>
      <c r="R240" s="230"/>
      <c r="S240" s="230"/>
      <c r="T240" s="23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2" t="s">
        <v>137</v>
      </c>
      <c r="AU240" s="232" t="s">
        <v>83</v>
      </c>
      <c r="AV240" s="13" t="s">
        <v>83</v>
      </c>
      <c r="AW240" s="13" t="s">
        <v>38</v>
      </c>
      <c r="AX240" s="13" t="s">
        <v>75</v>
      </c>
      <c r="AY240" s="232" t="s">
        <v>129</v>
      </c>
    </row>
    <row r="241" s="14" customFormat="1">
      <c r="A241" s="14"/>
      <c r="B241" s="233"/>
      <c r="C241" s="234"/>
      <c r="D241" s="219" t="s">
        <v>137</v>
      </c>
      <c r="E241" s="235" t="s">
        <v>18</v>
      </c>
      <c r="F241" s="236" t="s">
        <v>139</v>
      </c>
      <c r="G241" s="234"/>
      <c r="H241" s="237">
        <v>28</v>
      </c>
      <c r="I241" s="234"/>
      <c r="J241" s="234"/>
      <c r="K241" s="234"/>
      <c r="L241" s="238"/>
      <c r="M241" s="239"/>
      <c r="N241" s="240"/>
      <c r="O241" s="240"/>
      <c r="P241" s="240"/>
      <c r="Q241" s="240"/>
      <c r="R241" s="240"/>
      <c r="S241" s="240"/>
      <c r="T241" s="241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2" t="s">
        <v>137</v>
      </c>
      <c r="AU241" s="242" t="s">
        <v>83</v>
      </c>
      <c r="AV241" s="14" t="s">
        <v>135</v>
      </c>
      <c r="AW241" s="14" t="s">
        <v>38</v>
      </c>
      <c r="AX241" s="14" t="s">
        <v>8</v>
      </c>
      <c r="AY241" s="242" t="s">
        <v>129</v>
      </c>
    </row>
    <row r="242" s="12" customFormat="1" ht="22.8" customHeight="1">
      <c r="A242" s="12"/>
      <c r="B242" s="191"/>
      <c r="C242" s="192"/>
      <c r="D242" s="193" t="s">
        <v>74</v>
      </c>
      <c r="E242" s="204" t="s">
        <v>285</v>
      </c>
      <c r="F242" s="204" t="s">
        <v>286</v>
      </c>
      <c r="G242" s="192"/>
      <c r="H242" s="192"/>
      <c r="I242" s="192"/>
      <c r="J242" s="205">
        <f>BK242</f>
        <v>22800</v>
      </c>
      <c r="K242" s="192"/>
      <c r="L242" s="196"/>
      <c r="M242" s="197"/>
      <c r="N242" s="198"/>
      <c r="O242" s="198"/>
      <c r="P242" s="199">
        <f>SUM(P243:P248)</f>
        <v>0</v>
      </c>
      <c r="Q242" s="198"/>
      <c r="R242" s="199">
        <f>SUM(R243:R248)</f>
        <v>0</v>
      </c>
      <c r="S242" s="198"/>
      <c r="T242" s="200">
        <f>SUM(T243:T248)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1" t="s">
        <v>8</v>
      </c>
      <c r="AT242" s="202" t="s">
        <v>74</v>
      </c>
      <c r="AU242" s="202" t="s">
        <v>8</v>
      </c>
      <c r="AY242" s="201" t="s">
        <v>129</v>
      </c>
      <c r="BK242" s="203">
        <f>SUM(BK243:BK248)</f>
        <v>22800</v>
      </c>
    </row>
    <row r="243" s="2" customFormat="1" ht="16.5" customHeight="1">
      <c r="A243" s="33"/>
      <c r="B243" s="34"/>
      <c r="C243" s="206" t="s">
        <v>226</v>
      </c>
      <c r="D243" s="206" t="s">
        <v>131</v>
      </c>
      <c r="E243" s="207" t="s">
        <v>287</v>
      </c>
      <c r="F243" s="208" t="s">
        <v>288</v>
      </c>
      <c r="G243" s="209" t="s">
        <v>176</v>
      </c>
      <c r="H243" s="210">
        <v>83.420000000000002</v>
      </c>
      <c r="I243" s="211">
        <v>251.36000000000001</v>
      </c>
      <c r="J243" s="211">
        <f>ROUND(I243*H243,0)</f>
        <v>20968</v>
      </c>
      <c r="K243" s="212"/>
      <c r="L243" s="39"/>
      <c r="M243" s="213" t="s">
        <v>18</v>
      </c>
      <c r="N243" s="214" t="s">
        <v>46</v>
      </c>
      <c r="O243" s="215">
        <v>0</v>
      </c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217" t="s">
        <v>135</v>
      </c>
      <c r="AT243" s="217" t="s">
        <v>131</v>
      </c>
      <c r="AU243" s="217" t="s">
        <v>83</v>
      </c>
      <c r="AY243" s="18" t="s">
        <v>129</v>
      </c>
      <c r="BE243" s="218">
        <f>IF(N243="základní",J243,0)</f>
        <v>20968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8" t="s">
        <v>8</v>
      </c>
      <c r="BK243" s="218">
        <f>ROUND(I243*H243,0)</f>
        <v>20968</v>
      </c>
      <c r="BL243" s="18" t="s">
        <v>135</v>
      </c>
      <c r="BM243" s="217" t="s">
        <v>392</v>
      </c>
    </row>
    <row r="244" s="2" customFormat="1">
      <c r="A244" s="33"/>
      <c r="B244" s="34"/>
      <c r="C244" s="35"/>
      <c r="D244" s="219" t="s">
        <v>136</v>
      </c>
      <c r="E244" s="35"/>
      <c r="F244" s="220" t="s">
        <v>288</v>
      </c>
      <c r="G244" s="35"/>
      <c r="H244" s="35"/>
      <c r="I244" s="35"/>
      <c r="J244" s="35"/>
      <c r="K244" s="35"/>
      <c r="L244" s="39"/>
      <c r="M244" s="221"/>
      <c r="N244" s="222"/>
      <c r="O244" s="78"/>
      <c r="P244" s="78"/>
      <c r="Q244" s="78"/>
      <c r="R244" s="78"/>
      <c r="S244" s="78"/>
      <c r="T244" s="79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T244" s="18" t="s">
        <v>136</v>
      </c>
      <c r="AU244" s="18" t="s">
        <v>83</v>
      </c>
    </row>
    <row r="245" s="2" customFormat="1" ht="16.5" customHeight="1">
      <c r="A245" s="33"/>
      <c r="B245" s="34"/>
      <c r="C245" s="206" t="s">
        <v>393</v>
      </c>
      <c r="D245" s="206" t="s">
        <v>131</v>
      </c>
      <c r="E245" s="207" t="s">
        <v>291</v>
      </c>
      <c r="F245" s="208" t="s">
        <v>292</v>
      </c>
      <c r="G245" s="209" t="s">
        <v>176</v>
      </c>
      <c r="H245" s="210">
        <v>166.84</v>
      </c>
      <c r="I245" s="211">
        <v>10.98</v>
      </c>
      <c r="J245" s="211">
        <f>ROUND(I245*H245,0)</f>
        <v>1832</v>
      </c>
      <c r="K245" s="212"/>
      <c r="L245" s="39"/>
      <c r="M245" s="213" t="s">
        <v>18</v>
      </c>
      <c r="N245" s="214" t="s">
        <v>46</v>
      </c>
      <c r="O245" s="215">
        <v>0</v>
      </c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217" t="s">
        <v>135</v>
      </c>
      <c r="AT245" s="217" t="s">
        <v>131</v>
      </c>
      <c r="AU245" s="217" t="s">
        <v>83</v>
      </c>
      <c r="AY245" s="18" t="s">
        <v>129</v>
      </c>
      <c r="BE245" s="218">
        <f>IF(N245="základní",J245,0)</f>
        <v>1832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8" t="s">
        <v>8</v>
      </c>
      <c r="BK245" s="218">
        <f>ROUND(I245*H245,0)</f>
        <v>1832</v>
      </c>
      <c r="BL245" s="18" t="s">
        <v>135</v>
      </c>
      <c r="BM245" s="217" t="s">
        <v>394</v>
      </c>
    </row>
    <row r="246" s="2" customFormat="1">
      <c r="A246" s="33"/>
      <c r="B246" s="34"/>
      <c r="C246" s="35"/>
      <c r="D246" s="219" t="s">
        <v>136</v>
      </c>
      <c r="E246" s="35"/>
      <c r="F246" s="220" t="s">
        <v>292</v>
      </c>
      <c r="G246" s="35"/>
      <c r="H246" s="35"/>
      <c r="I246" s="35"/>
      <c r="J246" s="35"/>
      <c r="K246" s="35"/>
      <c r="L246" s="39"/>
      <c r="M246" s="221"/>
      <c r="N246" s="222"/>
      <c r="O246" s="78"/>
      <c r="P246" s="78"/>
      <c r="Q246" s="78"/>
      <c r="R246" s="78"/>
      <c r="S246" s="78"/>
      <c r="T246" s="79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T246" s="18" t="s">
        <v>136</v>
      </c>
      <c r="AU246" s="18" t="s">
        <v>83</v>
      </c>
    </row>
    <row r="247" s="13" customFormat="1">
      <c r="A247" s="13"/>
      <c r="B247" s="223"/>
      <c r="C247" s="224"/>
      <c r="D247" s="219" t="s">
        <v>137</v>
      </c>
      <c r="E247" s="225" t="s">
        <v>18</v>
      </c>
      <c r="F247" s="226" t="s">
        <v>395</v>
      </c>
      <c r="G247" s="224"/>
      <c r="H247" s="227">
        <v>166.84</v>
      </c>
      <c r="I247" s="224"/>
      <c r="J247" s="224"/>
      <c r="K247" s="224"/>
      <c r="L247" s="228"/>
      <c r="M247" s="229"/>
      <c r="N247" s="230"/>
      <c r="O247" s="230"/>
      <c r="P247" s="230"/>
      <c r="Q247" s="230"/>
      <c r="R247" s="230"/>
      <c r="S247" s="230"/>
      <c r="T247" s="23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2" t="s">
        <v>137</v>
      </c>
      <c r="AU247" s="232" t="s">
        <v>83</v>
      </c>
      <c r="AV247" s="13" t="s">
        <v>83</v>
      </c>
      <c r="AW247" s="13" t="s">
        <v>38</v>
      </c>
      <c r="AX247" s="13" t="s">
        <v>75</v>
      </c>
      <c r="AY247" s="232" t="s">
        <v>129</v>
      </c>
    </row>
    <row r="248" s="14" customFormat="1">
      <c r="A248" s="14"/>
      <c r="B248" s="233"/>
      <c r="C248" s="234"/>
      <c r="D248" s="219" t="s">
        <v>137</v>
      </c>
      <c r="E248" s="235" t="s">
        <v>18</v>
      </c>
      <c r="F248" s="236" t="s">
        <v>139</v>
      </c>
      <c r="G248" s="234"/>
      <c r="H248" s="237">
        <v>166.84</v>
      </c>
      <c r="I248" s="234"/>
      <c r="J248" s="234"/>
      <c r="K248" s="234"/>
      <c r="L248" s="238"/>
      <c r="M248" s="239"/>
      <c r="N248" s="240"/>
      <c r="O248" s="240"/>
      <c r="P248" s="240"/>
      <c r="Q248" s="240"/>
      <c r="R248" s="240"/>
      <c r="S248" s="240"/>
      <c r="T248" s="24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2" t="s">
        <v>137</v>
      </c>
      <c r="AU248" s="242" t="s">
        <v>83</v>
      </c>
      <c r="AV248" s="14" t="s">
        <v>135</v>
      </c>
      <c r="AW248" s="14" t="s">
        <v>38</v>
      </c>
      <c r="AX248" s="14" t="s">
        <v>8</v>
      </c>
      <c r="AY248" s="242" t="s">
        <v>129</v>
      </c>
    </row>
    <row r="249" s="12" customFormat="1" ht="22.8" customHeight="1">
      <c r="A249" s="12"/>
      <c r="B249" s="191"/>
      <c r="C249" s="192"/>
      <c r="D249" s="193" t="s">
        <v>74</v>
      </c>
      <c r="E249" s="204" t="s">
        <v>295</v>
      </c>
      <c r="F249" s="204" t="s">
        <v>296</v>
      </c>
      <c r="G249" s="192"/>
      <c r="H249" s="192"/>
      <c r="I249" s="192"/>
      <c r="J249" s="205">
        <f>BK249</f>
        <v>4686</v>
      </c>
      <c r="K249" s="192"/>
      <c r="L249" s="196"/>
      <c r="M249" s="197"/>
      <c r="N249" s="198"/>
      <c r="O249" s="198"/>
      <c r="P249" s="199">
        <f>SUM(P250:P251)</f>
        <v>0</v>
      </c>
      <c r="Q249" s="198"/>
      <c r="R249" s="199">
        <f>SUM(R250:R251)</f>
        <v>0</v>
      </c>
      <c r="S249" s="198"/>
      <c r="T249" s="200">
        <f>SUM(T250:T251)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1" t="s">
        <v>8</v>
      </c>
      <c r="AT249" s="202" t="s">
        <v>74</v>
      </c>
      <c r="AU249" s="202" t="s">
        <v>8</v>
      </c>
      <c r="AY249" s="201" t="s">
        <v>129</v>
      </c>
      <c r="BK249" s="203">
        <f>SUM(BK250:BK251)</f>
        <v>4686</v>
      </c>
    </row>
    <row r="250" s="2" customFormat="1" ht="16.5" customHeight="1">
      <c r="A250" s="33"/>
      <c r="B250" s="34"/>
      <c r="C250" s="206" t="s">
        <v>229</v>
      </c>
      <c r="D250" s="206" t="s">
        <v>131</v>
      </c>
      <c r="E250" s="207" t="s">
        <v>297</v>
      </c>
      <c r="F250" s="208" t="s">
        <v>298</v>
      </c>
      <c r="G250" s="209" t="s">
        <v>176</v>
      </c>
      <c r="H250" s="210">
        <v>55.130000000000003</v>
      </c>
      <c r="I250" s="211">
        <v>85</v>
      </c>
      <c r="J250" s="211">
        <f>ROUND(I250*H250,0)</f>
        <v>4686</v>
      </c>
      <c r="K250" s="212"/>
      <c r="L250" s="39"/>
      <c r="M250" s="213" t="s">
        <v>18</v>
      </c>
      <c r="N250" s="214" t="s">
        <v>46</v>
      </c>
      <c r="O250" s="215">
        <v>0</v>
      </c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217" t="s">
        <v>135</v>
      </c>
      <c r="AT250" s="217" t="s">
        <v>131</v>
      </c>
      <c r="AU250" s="217" t="s">
        <v>83</v>
      </c>
      <c r="AY250" s="18" t="s">
        <v>129</v>
      </c>
      <c r="BE250" s="218">
        <f>IF(N250="základní",J250,0)</f>
        <v>4686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8" t="s">
        <v>8</v>
      </c>
      <c r="BK250" s="218">
        <f>ROUND(I250*H250,0)</f>
        <v>4686</v>
      </c>
      <c r="BL250" s="18" t="s">
        <v>135</v>
      </c>
      <c r="BM250" s="217" t="s">
        <v>396</v>
      </c>
    </row>
    <row r="251" s="2" customFormat="1">
      <c r="A251" s="33"/>
      <c r="B251" s="34"/>
      <c r="C251" s="35"/>
      <c r="D251" s="219" t="s">
        <v>136</v>
      </c>
      <c r="E251" s="35"/>
      <c r="F251" s="220" t="s">
        <v>298</v>
      </c>
      <c r="G251" s="35"/>
      <c r="H251" s="35"/>
      <c r="I251" s="35"/>
      <c r="J251" s="35"/>
      <c r="K251" s="35"/>
      <c r="L251" s="39"/>
      <c r="M251" s="221"/>
      <c r="N251" s="222"/>
      <c r="O251" s="78"/>
      <c r="P251" s="78"/>
      <c r="Q251" s="78"/>
      <c r="R251" s="78"/>
      <c r="S251" s="78"/>
      <c r="T251" s="79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T251" s="18" t="s">
        <v>136</v>
      </c>
      <c r="AU251" s="18" t="s">
        <v>83</v>
      </c>
    </row>
    <row r="252" s="12" customFormat="1" ht="25.92" customHeight="1">
      <c r="A252" s="12"/>
      <c r="B252" s="191"/>
      <c r="C252" s="192"/>
      <c r="D252" s="193" t="s">
        <v>74</v>
      </c>
      <c r="E252" s="194" t="s">
        <v>304</v>
      </c>
      <c r="F252" s="194" t="s">
        <v>305</v>
      </c>
      <c r="G252" s="192"/>
      <c r="H252" s="192"/>
      <c r="I252" s="192"/>
      <c r="J252" s="195">
        <f>BK252</f>
        <v>155000</v>
      </c>
      <c r="K252" s="192"/>
      <c r="L252" s="196"/>
      <c r="M252" s="197"/>
      <c r="N252" s="198"/>
      <c r="O252" s="198"/>
      <c r="P252" s="199">
        <f>P253+P264+P267</f>
        <v>0</v>
      </c>
      <c r="Q252" s="198"/>
      <c r="R252" s="199">
        <f>R253+R264+R267</f>
        <v>0</v>
      </c>
      <c r="S252" s="198"/>
      <c r="T252" s="200">
        <f>T253+T264+T267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155</v>
      </c>
      <c r="AT252" s="202" t="s">
        <v>74</v>
      </c>
      <c r="AU252" s="202" t="s">
        <v>75</v>
      </c>
      <c r="AY252" s="201" t="s">
        <v>129</v>
      </c>
      <c r="BK252" s="203">
        <f>BK253+BK264+BK267</f>
        <v>155000</v>
      </c>
    </row>
    <row r="253" s="12" customFormat="1" ht="22.8" customHeight="1">
      <c r="A253" s="12"/>
      <c r="B253" s="191"/>
      <c r="C253" s="192"/>
      <c r="D253" s="193" t="s">
        <v>74</v>
      </c>
      <c r="E253" s="204" t="s">
        <v>397</v>
      </c>
      <c r="F253" s="204" t="s">
        <v>398</v>
      </c>
      <c r="G253" s="192"/>
      <c r="H253" s="192"/>
      <c r="I253" s="192"/>
      <c r="J253" s="205">
        <f>BK253</f>
        <v>115000</v>
      </c>
      <c r="K253" s="192"/>
      <c r="L253" s="196"/>
      <c r="M253" s="197"/>
      <c r="N253" s="198"/>
      <c r="O253" s="198"/>
      <c r="P253" s="199">
        <f>SUM(P254:P263)</f>
        <v>0</v>
      </c>
      <c r="Q253" s="198"/>
      <c r="R253" s="199">
        <f>SUM(R254:R263)</f>
        <v>0</v>
      </c>
      <c r="S253" s="198"/>
      <c r="T253" s="200">
        <f>SUM(T254:T263)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1" t="s">
        <v>155</v>
      </c>
      <c r="AT253" s="202" t="s">
        <v>74</v>
      </c>
      <c r="AU253" s="202" t="s">
        <v>8</v>
      </c>
      <c r="AY253" s="201" t="s">
        <v>129</v>
      </c>
      <c r="BK253" s="203">
        <f>SUM(BK254:BK263)</f>
        <v>115000</v>
      </c>
    </row>
    <row r="254" s="2" customFormat="1" ht="16.5" customHeight="1">
      <c r="A254" s="33"/>
      <c r="B254" s="34"/>
      <c r="C254" s="206" t="s">
        <v>308</v>
      </c>
      <c r="D254" s="206" t="s">
        <v>131</v>
      </c>
      <c r="E254" s="207" t="s">
        <v>399</v>
      </c>
      <c r="F254" s="208" t="s">
        <v>400</v>
      </c>
      <c r="G254" s="209" t="s">
        <v>311</v>
      </c>
      <c r="H254" s="210">
        <v>1</v>
      </c>
      <c r="I254" s="211">
        <v>10000</v>
      </c>
      <c r="J254" s="211">
        <f>ROUND(I254*H254,0)</f>
        <v>10000</v>
      </c>
      <c r="K254" s="212"/>
      <c r="L254" s="39"/>
      <c r="M254" s="213" t="s">
        <v>18</v>
      </c>
      <c r="N254" s="214" t="s">
        <v>46</v>
      </c>
      <c r="O254" s="215">
        <v>0</v>
      </c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217" t="s">
        <v>135</v>
      </c>
      <c r="AT254" s="217" t="s">
        <v>131</v>
      </c>
      <c r="AU254" s="217" t="s">
        <v>83</v>
      </c>
      <c r="AY254" s="18" t="s">
        <v>129</v>
      </c>
      <c r="BE254" s="218">
        <f>IF(N254="základní",J254,0)</f>
        <v>10000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8" t="s">
        <v>8</v>
      </c>
      <c r="BK254" s="218">
        <f>ROUND(I254*H254,0)</f>
        <v>10000</v>
      </c>
      <c r="BL254" s="18" t="s">
        <v>135</v>
      </c>
      <c r="BM254" s="217" t="s">
        <v>401</v>
      </c>
    </row>
    <row r="255" s="2" customFormat="1">
      <c r="A255" s="33"/>
      <c r="B255" s="34"/>
      <c r="C255" s="35"/>
      <c r="D255" s="219" t="s">
        <v>136</v>
      </c>
      <c r="E255" s="35"/>
      <c r="F255" s="220" t="s">
        <v>400</v>
      </c>
      <c r="G255" s="35"/>
      <c r="H255" s="35"/>
      <c r="I255" s="35"/>
      <c r="J255" s="35"/>
      <c r="K255" s="35"/>
      <c r="L255" s="39"/>
      <c r="M255" s="221"/>
      <c r="N255" s="222"/>
      <c r="O255" s="78"/>
      <c r="P255" s="78"/>
      <c r="Q255" s="78"/>
      <c r="R255" s="78"/>
      <c r="S255" s="78"/>
      <c r="T255" s="79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T255" s="18" t="s">
        <v>136</v>
      </c>
      <c r="AU255" s="18" t="s">
        <v>83</v>
      </c>
    </row>
    <row r="256" s="2" customFormat="1" ht="16.5" customHeight="1">
      <c r="A256" s="33"/>
      <c r="B256" s="34"/>
      <c r="C256" s="206" t="s">
        <v>233</v>
      </c>
      <c r="D256" s="206" t="s">
        <v>131</v>
      </c>
      <c r="E256" s="207" t="s">
        <v>402</v>
      </c>
      <c r="F256" s="208" t="s">
        <v>403</v>
      </c>
      <c r="G256" s="209" t="s">
        <v>311</v>
      </c>
      <c r="H256" s="210">
        <v>1</v>
      </c>
      <c r="I256" s="211">
        <v>15000</v>
      </c>
      <c r="J256" s="211">
        <f>ROUND(I256*H256,0)</f>
        <v>15000</v>
      </c>
      <c r="K256" s="212"/>
      <c r="L256" s="39"/>
      <c r="M256" s="213" t="s">
        <v>18</v>
      </c>
      <c r="N256" s="214" t="s">
        <v>46</v>
      </c>
      <c r="O256" s="215">
        <v>0</v>
      </c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217" t="s">
        <v>135</v>
      </c>
      <c r="AT256" s="217" t="s">
        <v>131</v>
      </c>
      <c r="AU256" s="217" t="s">
        <v>83</v>
      </c>
      <c r="AY256" s="18" t="s">
        <v>129</v>
      </c>
      <c r="BE256" s="218">
        <f>IF(N256="základní",J256,0)</f>
        <v>15000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8" t="s">
        <v>8</v>
      </c>
      <c r="BK256" s="218">
        <f>ROUND(I256*H256,0)</f>
        <v>15000</v>
      </c>
      <c r="BL256" s="18" t="s">
        <v>135</v>
      </c>
      <c r="BM256" s="217" t="s">
        <v>404</v>
      </c>
    </row>
    <row r="257" s="2" customFormat="1">
      <c r="A257" s="33"/>
      <c r="B257" s="34"/>
      <c r="C257" s="35"/>
      <c r="D257" s="219" t="s">
        <v>136</v>
      </c>
      <c r="E257" s="35"/>
      <c r="F257" s="220" t="s">
        <v>403</v>
      </c>
      <c r="G257" s="35"/>
      <c r="H257" s="35"/>
      <c r="I257" s="35"/>
      <c r="J257" s="35"/>
      <c r="K257" s="35"/>
      <c r="L257" s="39"/>
      <c r="M257" s="221"/>
      <c r="N257" s="222"/>
      <c r="O257" s="78"/>
      <c r="P257" s="78"/>
      <c r="Q257" s="78"/>
      <c r="R257" s="78"/>
      <c r="S257" s="78"/>
      <c r="T257" s="79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T257" s="18" t="s">
        <v>136</v>
      </c>
      <c r="AU257" s="18" t="s">
        <v>83</v>
      </c>
    </row>
    <row r="258" s="2" customFormat="1" ht="16.5" customHeight="1">
      <c r="A258" s="33"/>
      <c r="B258" s="34"/>
      <c r="C258" s="206" t="s">
        <v>405</v>
      </c>
      <c r="D258" s="206" t="s">
        <v>131</v>
      </c>
      <c r="E258" s="207" t="s">
        <v>406</v>
      </c>
      <c r="F258" s="208" t="s">
        <v>407</v>
      </c>
      <c r="G258" s="209" t="s">
        <v>311</v>
      </c>
      <c r="H258" s="210">
        <v>1</v>
      </c>
      <c r="I258" s="211">
        <v>15000</v>
      </c>
      <c r="J258" s="211">
        <f>ROUND(I258*H258,0)</f>
        <v>15000</v>
      </c>
      <c r="K258" s="212"/>
      <c r="L258" s="39"/>
      <c r="M258" s="213" t="s">
        <v>18</v>
      </c>
      <c r="N258" s="214" t="s">
        <v>46</v>
      </c>
      <c r="O258" s="215">
        <v>0</v>
      </c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217" t="s">
        <v>135</v>
      </c>
      <c r="AT258" s="217" t="s">
        <v>131</v>
      </c>
      <c r="AU258" s="217" t="s">
        <v>83</v>
      </c>
      <c r="AY258" s="18" t="s">
        <v>129</v>
      </c>
      <c r="BE258" s="218">
        <f>IF(N258="základní",J258,0)</f>
        <v>15000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8" t="s">
        <v>8</v>
      </c>
      <c r="BK258" s="218">
        <f>ROUND(I258*H258,0)</f>
        <v>15000</v>
      </c>
      <c r="BL258" s="18" t="s">
        <v>135</v>
      </c>
      <c r="BM258" s="217" t="s">
        <v>408</v>
      </c>
    </row>
    <row r="259" s="2" customFormat="1">
      <c r="A259" s="33"/>
      <c r="B259" s="34"/>
      <c r="C259" s="35"/>
      <c r="D259" s="219" t="s">
        <v>136</v>
      </c>
      <c r="E259" s="35"/>
      <c r="F259" s="220" t="s">
        <v>407</v>
      </c>
      <c r="G259" s="35"/>
      <c r="H259" s="35"/>
      <c r="I259" s="35"/>
      <c r="J259" s="35"/>
      <c r="K259" s="35"/>
      <c r="L259" s="39"/>
      <c r="M259" s="221"/>
      <c r="N259" s="222"/>
      <c r="O259" s="78"/>
      <c r="P259" s="78"/>
      <c r="Q259" s="78"/>
      <c r="R259" s="78"/>
      <c r="S259" s="78"/>
      <c r="T259" s="79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T259" s="18" t="s">
        <v>136</v>
      </c>
      <c r="AU259" s="18" t="s">
        <v>83</v>
      </c>
    </row>
    <row r="260" s="2" customFormat="1" ht="16.5" customHeight="1">
      <c r="A260" s="33"/>
      <c r="B260" s="34"/>
      <c r="C260" s="206" t="s">
        <v>236</v>
      </c>
      <c r="D260" s="206" t="s">
        <v>131</v>
      </c>
      <c r="E260" s="207" t="s">
        <v>409</v>
      </c>
      <c r="F260" s="208" t="s">
        <v>410</v>
      </c>
      <c r="G260" s="209" t="s">
        <v>311</v>
      </c>
      <c r="H260" s="210">
        <v>1</v>
      </c>
      <c r="I260" s="211">
        <v>25000</v>
      </c>
      <c r="J260" s="211">
        <f>ROUND(I260*H260,0)</f>
        <v>25000</v>
      </c>
      <c r="K260" s="212"/>
      <c r="L260" s="39"/>
      <c r="M260" s="213" t="s">
        <v>18</v>
      </c>
      <c r="N260" s="214" t="s">
        <v>46</v>
      </c>
      <c r="O260" s="215">
        <v>0</v>
      </c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217" t="s">
        <v>135</v>
      </c>
      <c r="AT260" s="217" t="s">
        <v>131</v>
      </c>
      <c r="AU260" s="217" t="s">
        <v>83</v>
      </c>
      <c r="AY260" s="18" t="s">
        <v>129</v>
      </c>
      <c r="BE260" s="218">
        <f>IF(N260="základní",J260,0)</f>
        <v>25000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8" t="s">
        <v>8</v>
      </c>
      <c r="BK260" s="218">
        <f>ROUND(I260*H260,0)</f>
        <v>25000</v>
      </c>
      <c r="BL260" s="18" t="s">
        <v>135</v>
      </c>
      <c r="BM260" s="217" t="s">
        <v>411</v>
      </c>
    </row>
    <row r="261" s="2" customFormat="1">
      <c r="A261" s="33"/>
      <c r="B261" s="34"/>
      <c r="C261" s="35"/>
      <c r="D261" s="219" t="s">
        <v>136</v>
      </c>
      <c r="E261" s="35"/>
      <c r="F261" s="220" t="s">
        <v>410</v>
      </c>
      <c r="G261" s="35"/>
      <c r="H261" s="35"/>
      <c r="I261" s="35"/>
      <c r="J261" s="35"/>
      <c r="K261" s="35"/>
      <c r="L261" s="39"/>
      <c r="M261" s="221"/>
      <c r="N261" s="222"/>
      <c r="O261" s="78"/>
      <c r="P261" s="78"/>
      <c r="Q261" s="78"/>
      <c r="R261" s="78"/>
      <c r="S261" s="78"/>
      <c r="T261" s="79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T261" s="18" t="s">
        <v>136</v>
      </c>
      <c r="AU261" s="18" t="s">
        <v>83</v>
      </c>
    </row>
    <row r="262" s="2" customFormat="1" ht="16.5" customHeight="1">
      <c r="A262" s="33"/>
      <c r="B262" s="34"/>
      <c r="C262" s="206" t="s">
        <v>412</v>
      </c>
      <c r="D262" s="206" t="s">
        <v>131</v>
      </c>
      <c r="E262" s="207" t="s">
        <v>413</v>
      </c>
      <c r="F262" s="208" t="s">
        <v>414</v>
      </c>
      <c r="G262" s="209" t="s">
        <v>311</v>
      </c>
      <c r="H262" s="210">
        <v>1</v>
      </c>
      <c r="I262" s="211">
        <v>50000</v>
      </c>
      <c r="J262" s="211">
        <f>ROUND(I262*H262,0)</f>
        <v>50000</v>
      </c>
      <c r="K262" s="212"/>
      <c r="L262" s="39"/>
      <c r="M262" s="213" t="s">
        <v>18</v>
      </c>
      <c r="N262" s="214" t="s">
        <v>46</v>
      </c>
      <c r="O262" s="215">
        <v>0</v>
      </c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217" t="s">
        <v>135</v>
      </c>
      <c r="AT262" s="217" t="s">
        <v>131</v>
      </c>
      <c r="AU262" s="217" t="s">
        <v>83</v>
      </c>
      <c r="AY262" s="18" t="s">
        <v>129</v>
      </c>
      <c r="BE262" s="218">
        <f>IF(N262="základní",J262,0)</f>
        <v>50000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8" t="s">
        <v>8</v>
      </c>
      <c r="BK262" s="218">
        <f>ROUND(I262*H262,0)</f>
        <v>50000</v>
      </c>
      <c r="BL262" s="18" t="s">
        <v>135</v>
      </c>
      <c r="BM262" s="217" t="s">
        <v>415</v>
      </c>
    </row>
    <row r="263" s="2" customFormat="1">
      <c r="A263" s="33"/>
      <c r="B263" s="34"/>
      <c r="C263" s="35"/>
      <c r="D263" s="219" t="s">
        <v>136</v>
      </c>
      <c r="E263" s="35"/>
      <c r="F263" s="220" t="s">
        <v>414</v>
      </c>
      <c r="G263" s="35"/>
      <c r="H263" s="35"/>
      <c r="I263" s="35"/>
      <c r="J263" s="35"/>
      <c r="K263" s="35"/>
      <c r="L263" s="39"/>
      <c r="M263" s="221"/>
      <c r="N263" s="222"/>
      <c r="O263" s="78"/>
      <c r="P263" s="78"/>
      <c r="Q263" s="78"/>
      <c r="R263" s="78"/>
      <c r="S263" s="78"/>
      <c r="T263" s="79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T263" s="18" t="s">
        <v>136</v>
      </c>
      <c r="AU263" s="18" t="s">
        <v>83</v>
      </c>
    </row>
    <row r="264" s="12" customFormat="1" ht="22.8" customHeight="1">
      <c r="A264" s="12"/>
      <c r="B264" s="191"/>
      <c r="C264" s="192"/>
      <c r="D264" s="193" t="s">
        <v>74</v>
      </c>
      <c r="E264" s="204" t="s">
        <v>416</v>
      </c>
      <c r="F264" s="204" t="s">
        <v>417</v>
      </c>
      <c r="G264" s="192"/>
      <c r="H264" s="192"/>
      <c r="I264" s="192"/>
      <c r="J264" s="205">
        <f>BK264</f>
        <v>5000</v>
      </c>
      <c r="K264" s="192"/>
      <c r="L264" s="196"/>
      <c r="M264" s="197"/>
      <c r="N264" s="198"/>
      <c r="O264" s="198"/>
      <c r="P264" s="199">
        <f>SUM(P265:P266)</f>
        <v>0</v>
      </c>
      <c r="Q264" s="198"/>
      <c r="R264" s="199">
        <f>SUM(R265:R266)</f>
        <v>0</v>
      </c>
      <c r="S264" s="198"/>
      <c r="T264" s="200">
        <f>SUM(T265:T266)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1" t="s">
        <v>155</v>
      </c>
      <c r="AT264" s="202" t="s">
        <v>74</v>
      </c>
      <c r="AU264" s="202" t="s">
        <v>8</v>
      </c>
      <c r="AY264" s="201" t="s">
        <v>129</v>
      </c>
      <c r="BK264" s="203">
        <f>SUM(BK265:BK266)</f>
        <v>5000</v>
      </c>
    </row>
    <row r="265" s="2" customFormat="1" ht="16.5" customHeight="1">
      <c r="A265" s="33"/>
      <c r="B265" s="34"/>
      <c r="C265" s="206" t="s">
        <v>240</v>
      </c>
      <c r="D265" s="206" t="s">
        <v>131</v>
      </c>
      <c r="E265" s="207" t="s">
        <v>418</v>
      </c>
      <c r="F265" s="208" t="s">
        <v>419</v>
      </c>
      <c r="G265" s="209" t="s">
        <v>311</v>
      </c>
      <c r="H265" s="210">
        <v>1</v>
      </c>
      <c r="I265" s="211">
        <v>5000.1499999999996</v>
      </c>
      <c r="J265" s="211">
        <f>ROUND(I265*H265,0)</f>
        <v>5000</v>
      </c>
      <c r="K265" s="212"/>
      <c r="L265" s="39"/>
      <c r="M265" s="213" t="s">
        <v>18</v>
      </c>
      <c r="N265" s="214" t="s">
        <v>46</v>
      </c>
      <c r="O265" s="215">
        <v>0</v>
      </c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217" t="s">
        <v>135</v>
      </c>
      <c r="AT265" s="217" t="s">
        <v>131</v>
      </c>
      <c r="AU265" s="217" t="s">
        <v>83</v>
      </c>
      <c r="AY265" s="18" t="s">
        <v>129</v>
      </c>
      <c r="BE265" s="218">
        <f>IF(N265="základní",J265,0)</f>
        <v>5000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</v>
      </c>
      <c r="BK265" s="218">
        <f>ROUND(I265*H265,0)</f>
        <v>5000</v>
      </c>
      <c r="BL265" s="18" t="s">
        <v>135</v>
      </c>
      <c r="BM265" s="217" t="s">
        <v>420</v>
      </c>
    </row>
    <row r="266" s="2" customFormat="1">
      <c r="A266" s="33"/>
      <c r="B266" s="34"/>
      <c r="C266" s="35"/>
      <c r="D266" s="219" t="s">
        <v>136</v>
      </c>
      <c r="E266" s="35"/>
      <c r="F266" s="220" t="s">
        <v>419</v>
      </c>
      <c r="G266" s="35"/>
      <c r="H266" s="35"/>
      <c r="I266" s="35"/>
      <c r="J266" s="35"/>
      <c r="K266" s="35"/>
      <c r="L266" s="39"/>
      <c r="M266" s="221"/>
      <c r="N266" s="222"/>
      <c r="O266" s="78"/>
      <c r="P266" s="78"/>
      <c r="Q266" s="78"/>
      <c r="R266" s="78"/>
      <c r="S266" s="78"/>
      <c r="T266" s="79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T266" s="18" t="s">
        <v>136</v>
      </c>
      <c r="AU266" s="18" t="s">
        <v>83</v>
      </c>
    </row>
    <row r="267" s="12" customFormat="1" ht="22.8" customHeight="1">
      <c r="A267" s="12"/>
      <c r="B267" s="191"/>
      <c r="C267" s="192"/>
      <c r="D267" s="193" t="s">
        <v>74</v>
      </c>
      <c r="E267" s="204" t="s">
        <v>421</v>
      </c>
      <c r="F267" s="204" t="s">
        <v>422</v>
      </c>
      <c r="G267" s="192"/>
      <c r="H267" s="192"/>
      <c r="I267" s="192"/>
      <c r="J267" s="205">
        <f>BK267</f>
        <v>35000</v>
      </c>
      <c r="K267" s="192"/>
      <c r="L267" s="196"/>
      <c r="M267" s="197"/>
      <c r="N267" s="198"/>
      <c r="O267" s="198"/>
      <c r="P267" s="199">
        <f>SUM(P268:P269)</f>
        <v>0</v>
      </c>
      <c r="Q267" s="198"/>
      <c r="R267" s="199">
        <f>SUM(R268:R269)</f>
        <v>0</v>
      </c>
      <c r="S267" s="198"/>
      <c r="T267" s="200">
        <f>SUM(T268:T269)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1" t="s">
        <v>155</v>
      </c>
      <c r="AT267" s="202" t="s">
        <v>74</v>
      </c>
      <c r="AU267" s="202" t="s">
        <v>8</v>
      </c>
      <c r="AY267" s="201" t="s">
        <v>129</v>
      </c>
      <c r="BK267" s="203">
        <f>SUM(BK268:BK269)</f>
        <v>35000</v>
      </c>
    </row>
    <row r="268" s="2" customFormat="1" ht="16.5" customHeight="1">
      <c r="A268" s="33"/>
      <c r="B268" s="34"/>
      <c r="C268" s="206" t="s">
        <v>423</v>
      </c>
      <c r="D268" s="206" t="s">
        <v>131</v>
      </c>
      <c r="E268" s="207" t="s">
        <v>424</v>
      </c>
      <c r="F268" s="208" t="s">
        <v>425</v>
      </c>
      <c r="G268" s="209" t="s">
        <v>311</v>
      </c>
      <c r="H268" s="210">
        <v>1</v>
      </c>
      <c r="I268" s="211">
        <v>35000</v>
      </c>
      <c r="J268" s="211">
        <f>ROUND(I268*H268,0)</f>
        <v>35000</v>
      </c>
      <c r="K268" s="212"/>
      <c r="L268" s="39"/>
      <c r="M268" s="213" t="s">
        <v>18</v>
      </c>
      <c r="N268" s="214" t="s">
        <v>46</v>
      </c>
      <c r="O268" s="215">
        <v>0</v>
      </c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217" t="s">
        <v>135</v>
      </c>
      <c r="AT268" s="217" t="s">
        <v>131</v>
      </c>
      <c r="AU268" s="217" t="s">
        <v>83</v>
      </c>
      <c r="AY268" s="18" t="s">
        <v>129</v>
      </c>
      <c r="BE268" s="218">
        <f>IF(N268="základní",J268,0)</f>
        <v>35000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</v>
      </c>
      <c r="BK268" s="218">
        <f>ROUND(I268*H268,0)</f>
        <v>35000</v>
      </c>
      <c r="BL268" s="18" t="s">
        <v>135</v>
      </c>
      <c r="BM268" s="217" t="s">
        <v>426</v>
      </c>
    </row>
    <row r="269" s="2" customFormat="1">
      <c r="A269" s="33"/>
      <c r="B269" s="34"/>
      <c r="C269" s="35"/>
      <c r="D269" s="219" t="s">
        <v>136</v>
      </c>
      <c r="E269" s="35"/>
      <c r="F269" s="220" t="s">
        <v>425</v>
      </c>
      <c r="G269" s="35"/>
      <c r="H269" s="35"/>
      <c r="I269" s="35"/>
      <c r="J269" s="35"/>
      <c r="K269" s="35"/>
      <c r="L269" s="39"/>
      <c r="M269" s="262"/>
      <c r="N269" s="263"/>
      <c r="O269" s="264"/>
      <c r="P269" s="264"/>
      <c r="Q269" s="264"/>
      <c r="R269" s="264"/>
      <c r="S269" s="264"/>
      <c r="T269" s="265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T269" s="18" t="s">
        <v>136</v>
      </c>
      <c r="AU269" s="18" t="s">
        <v>83</v>
      </c>
    </row>
    <row r="270" s="2" customFormat="1" ht="6.96" customHeight="1">
      <c r="A270" s="33"/>
      <c r="B270" s="53"/>
      <c r="C270" s="54"/>
      <c r="D270" s="54"/>
      <c r="E270" s="54"/>
      <c r="F270" s="54"/>
      <c r="G270" s="54"/>
      <c r="H270" s="54"/>
      <c r="I270" s="54"/>
      <c r="J270" s="54"/>
      <c r="K270" s="54"/>
      <c r="L270" s="39"/>
      <c r="M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</row>
  </sheetData>
  <sheetProtection sheet="1" autoFilter="0" formatColumns="0" formatRows="0" objects="1" scenarios="1" spinCount="100000" saltValue="Q4Kf5oVMQ+nRICLMaEwOeZ3+RoHvfk7+4oGUGZNodlwls0QvGh3Cqv7rYx/pNJD05I/tI6X5aUlGp7o7bSPoAQ==" hashValue="VpirjPlQwCi6Jd3Z3egMY38CBm3bCJ/KhZXF9UKyHrvkJRadzhCdINV7wK3kxDJVBO/EaqFZPs2lyA4uOnbSZg==" algorithmName="SHA-512" password="CC35"/>
  <autoFilter ref="C91:K269"/>
  <mergeCells count="8">
    <mergeCell ref="E7:H7"/>
    <mergeCell ref="E9:H9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3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83</v>
      </c>
    </row>
    <row r="4" s="1" customFormat="1" ht="24.96" customHeight="1">
      <c r="B4" s="21"/>
      <c r="D4" s="134" t="s">
        <v>99</v>
      </c>
      <c r="L4" s="21"/>
      <c r="M4" s="135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6" t="s">
        <v>15</v>
      </c>
      <c r="L6" s="21"/>
    </row>
    <row r="7" s="1" customFormat="1" ht="16.5" customHeight="1">
      <c r="B7" s="21"/>
      <c r="E7" s="137" t="str">
        <f>'Rekapitulace stavby'!K6</f>
        <v>Splašková kanalizace Lužická - Údolni</v>
      </c>
      <c r="F7" s="136"/>
      <c r="G7" s="136"/>
      <c r="H7" s="136"/>
      <c r="L7" s="21"/>
    </row>
    <row r="8" s="1" customFormat="1" ht="12" customHeight="1">
      <c r="B8" s="21"/>
      <c r="D8" s="136" t="s">
        <v>100</v>
      </c>
      <c r="L8" s="21"/>
    </row>
    <row r="9" s="2" customFormat="1" ht="16.5" customHeight="1">
      <c r="A9" s="33"/>
      <c r="B9" s="39"/>
      <c r="C9" s="33"/>
      <c r="D9" s="33"/>
      <c r="E9" s="137" t="s">
        <v>316</v>
      </c>
      <c r="F9" s="33"/>
      <c r="G9" s="33"/>
      <c r="H9" s="33"/>
      <c r="I9" s="33"/>
      <c r="J9" s="33"/>
      <c r="K9" s="33"/>
      <c r="L9" s="138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 ht="12" customHeight="1">
      <c r="A10" s="33"/>
      <c r="B10" s="39"/>
      <c r="C10" s="33"/>
      <c r="D10" s="136" t="s">
        <v>300</v>
      </c>
      <c r="E10" s="33"/>
      <c r="F10" s="33"/>
      <c r="G10" s="33"/>
      <c r="H10" s="33"/>
      <c r="I10" s="33"/>
      <c r="J10" s="33"/>
      <c r="K10" s="33"/>
      <c r="L10" s="138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6.5" customHeight="1">
      <c r="A11" s="33"/>
      <c r="B11" s="39"/>
      <c r="C11" s="33"/>
      <c r="D11" s="33"/>
      <c r="E11" s="139" t="s">
        <v>427</v>
      </c>
      <c r="F11" s="33"/>
      <c r="G11" s="33"/>
      <c r="H11" s="33"/>
      <c r="I11" s="33"/>
      <c r="J11" s="33"/>
      <c r="K11" s="33"/>
      <c r="L11" s="138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>
      <c r="A12" s="33"/>
      <c r="B12" s="39"/>
      <c r="C12" s="33"/>
      <c r="D12" s="33"/>
      <c r="E12" s="33"/>
      <c r="F12" s="33"/>
      <c r="G12" s="33"/>
      <c r="H12" s="33"/>
      <c r="I12" s="33"/>
      <c r="J12" s="33"/>
      <c r="K12" s="33"/>
      <c r="L12" s="138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2" customHeight="1">
      <c r="A13" s="33"/>
      <c r="B13" s="39"/>
      <c r="C13" s="33"/>
      <c r="D13" s="136" t="s">
        <v>17</v>
      </c>
      <c r="E13" s="33"/>
      <c r="F13" s="127" t="s">
        <v>18</v>
      </c>
      <c r="G13" s="33"/>
      <c r="H13" s="33"/>
      <c r="I13" s="136" t="s">
        <v>19</v>
      </c>
      <c r="J13" s="127" t="s">
        <v>18</v>
      </c>
      <c r="K13" s="33"/>
      <c r="L13" s="138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9"/>
      <c r="C14" s="33"/>
      <c r="D14" s="136" t="s">
        <v>20</v>
      </c>
      <c r="E14" s="33"/>
      <c r="F14" s="127" t="s">
        <v>21</v>
      </c>
      <c r="G14" s="33"/>
      <c r="H14" s="33"/>
      <c r="I14" s="136" t="s">
        <v>22</v>
      </c>
      <c r="J14" s="140" t="str">
        <f>'Rekapitulace stavby'!AN8</f>
        <v>7. 9. 2022</v>
      </c>
      <c r="K14" s="33"/>
      <c r="L14" s="138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0.8" customHeight="1">
      <c r="A15" s="33"/>
      <c r="B15" s="39"/>
      <c r="C15" s="33"/>
      <c r="D15" s="33"/>
      <c r="E15" s="33"/>
      <c r="F15" s="33"/>
      <c r="G15" s="33"/>
      <c r="H15" s="33"/>
      <c r="I15" s="33"/>
      <c r="J15" s="33"/>
      <c r="K15" s="33"/>
      <c r="L15" s="138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12" customHeight="1">
      <c r="A16" s="33"/>
      <c r="B16" s="39"/>
      <c r="C16" s="33"/>
      <c r="D16" s="136" t="s">
        <v>24</v>
      </c>
      <c r="E16" s="33"/>
      <c r="F16" s="33"/>
      <c r="G16" s="33"/>
      <c r="H16" s="33"/>
      <c r="I16" s="136" t="s">
        <v>25</v>
      </c>
      <c r="J16" s="127" t="s">
        <v>26</v>
      </c>
      <c r="K16" s="33"/>
      <c r="L16" s="138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8" customHeight="1">
      <c r="A17" s="33"/>
      <c r="B17" s="39"/>
      <c r="C17" s="33"/>
      <c r="D17" s="33"/>
      <c r="E17" s="127" t="s">
        <v>27</v>
      </c>
      <c r="F17" s="33"/>
      <c r="G17" s="33"/>
      <c r="H17" s="33"/>
      <c r="I17" s="136" t="s">
        <v>28</v>
      </c>
      <c r="J17" s="127" t="s">
        <v>29</v>
      </c>
      <c r="K17" s="33"/>
      <c r="L17" s="138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6.96" customHeight="1">
      <c r="A18" s="33"/>
      <c r="B18" s="39"/>
      <c r="C18" s="33"/>
      <c r="D18" s="33"/>
      <c r="E18" s="33"/>
      <c r="F18" s="33"/>
      <c r="G18" s="33"/>
      <c r="H18" s="33"/>
      <c r="I18" s="33"/>
      <c r="J18" s="33"/>
      <c r="K18" s="33"/>
      <c r="L18" s="138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12" customHeight="1">
      <c r="A19" s="33"/>
      <c r="B19" s="39"/>
      <c r="C19" s="33"/>
      <c r="D19" s="136" t="s">
        <v>30</v>
      </c>
      <c r="E19" s="33"/>
      <c r="F19" s="33"/>
      <c r="G19" s="33"/>
      <c r="H19" s="33"/>
      <c r="I19" s="136" t="s">
        <v>25</v>
      </c>
      <c r="J19" s="127" t="s">
        <v>31</v>
      </c>
      <c r="K19" s="33"/>
      <c r="L19" s="138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8" customHeight="1">
      <c r="A20" s="33"/>
      <c r="B20" s="39"/>
      <c r="C20" s="33"/>
      <c r="D20" s="33"/>
      <c r="E20" s="127" t="s">
        <v>32</v>
      </c>
      <c r="F20" s="33"/>
      <c r="G20" s="33"/>
      <c r="H20" s="33"/>
      <c r="I20" s="136" t="s">
        <v>28</v>
      </c>
      <c r="J20" s="127" t="s">
        <v>33</v>
      </c>
      <c r="K20" s="33"/>
      <c r="L20" s="138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6.96" customHeight="1">
      <c r="A21" s="33"/>
      <c r="B21" s="39"/>
      <c r="C21" s="33"/>
      <c r="D21" s="33"/>
      <c r="E21" s="33"/>
      <c r="F21" s="33"/>
      <c r="G21" s="33"/>
      <c r="H21" s="33"/>
      <c r="I21" s="33"/>
      <c r="J21" s="33"/>
      <c r="K21" s="33"/>
      <c r="L21" s="138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12" customHeight="1">
      <c r="A22" s="33"/>
      <c r="B22" s="39"/>
      <c r="C22" s="33"/>
      <c r="D22" s="136" t="s">
        <v>34</v>
      </c>
      <c r="E22" s="33"/>
      <c r="F22" s="33"/>
      <c r="G22" s="33"/>
      <c r="H22" s="33"/>
      <c r="I22" s="136" t="s">
        <v>25</v>
      </c>
      <c r="J22" s="127" t="str">
        <f>IF('Rekapitulace stavby'!AN16="","",'Rekapitulace stavby'!AN16)</f>
        <v/>
      </c>
      <c r="K22" s="33"/>
      <c r="L22" s="138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8" customHeight="1">
      <c r="A23" s="33"/>
      <c r="B23" s="39"/>
      <c r="C23" s="33"/>
      <c r="D23" s="33"/>
      <c r="E23" s="127" t="str">
        <f>IF('Rekapitulace stavby'!E17="","",'Rekapitulace stavby'!E17)</f>
        <v xml:space="preserve"> </v>
      </c>
      <c r="F23" s="33"/>
      <c r="G23" s="33"/>
      <c r="H23" s="33"/>
      <c r="I23" s="136" t="s">
        <v>28</v>
      </c>
      <c r="J23" s="127" t="str">
        <f>IF('Rekapitulace stavby'!AN17="","",'Rekapitulace stavby'!AN17)</f>
        <v/>
      </c>
      <c r="K23" s="33"/>
      <c r="L23" s="138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6.96" customHeight="1">
      <c r="A24" s="33"/>
      <c r="B24" s="39"/>
      <c r="C24" s="33"/>
      <c r="D24" s="33"/>
      <c r="E24" s="33"/>
      <c r="F24" s="33"/>
      <c r="G24" s="33"/>
      <c r="H24" s="33"/>
      <c r="I24" s="33"/>
      <c r="J24" s="33"/>
      <c r="K24" s="33"/>
      <c r="L24" s="138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12" customHeight="1">
      <c r="A25" s="33"/>
      <c r="B25" s="39"/>
      <c r="C25" s="33"/>
      <c r="D25" s="136" t="s">
        <v>36</v>
      </c>
      <c r="E25" s="33"/>
      <c r="F25" s="33"/>
      <c r="G25" s="33"/>
      <c r="H25" s="33"/>
      <c r="I25" s="136" t="s">
        <v>25</v>
      </c>
      <c r="J25" s="127" t="s">
        <v>18</v>
      </c>
      <c r="K25" s="33"/>
      <c r="L25" s="138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8" customHeight="1">
      <c r="A26" s="33"/>
      <c r="B26" s="39"/>
      <c r="C26" s="33"/>
      <c r="D26" s="33"/>
      <c r="E26" s="127" t="s">
        <v>37</v>
      </c>
      <c r="F26" s="33"/>
      <c r="G26" s="33"/>
      <c r="H26" s="33"/>
      <c r="I26" s="136" t="s">
        <v>28</v>
      </c>
      <c r="J26" s="127" t="s">
        <v>18</v>
      </c>
      <c r="K26" s="33"/>
      <c r="L26" s="138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2" customFormat="1" ht="6.96" customHeight="1">
      <c r="A27" s="33"/>
      <c r="B27" s="39"/>
      <c r="C27" s="33"/>
      <c r="D27" s="33"/>
      <c r="E27" s="33"/>
      <c r="F27" s="33"/>
      <c r="G27" s="33"/>
      <c r="H27" s="33"/>
      <c r="I27" s="33"/>
      <c r="J27" s="33"/>
      <c r="K27" s="33"/>
      <c r="L27" s="138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="2" customFormat="1" ht="12" customHeight="1">
      <c r="A28" s="33"/>
      <c r="B28" s="39"/>
      <c r="C28" s="33"/>
      <c r="D28" s="136" t="s">
        <v>39</v>
      </c>
      <c r="E28" s="33"/>
      <c r="F28" s="33"/>
      <c r="G28" s="33"/>
      <c r="H28" s="33"/>
      <c r="I28" s="33"/>
      <c r="J28" s="33"/>
      <c r="K28" s="33"/>
      <c r="L28" s="138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8" customFormat="1" ht="16.5" customHeight="1">
      <c r="A29" s="141"/>
      <c r="B29" s="142"/>
      <c r="C29" s="141"/>
      <c r="D29" s="141"/>
      <c r="E29" s="143" t="s">
        <v>18</v>
      </c>
      <c r="F29" s="143"/>
      <c r="G29" s="143"/>
      <c r="H29" s="143"/>
      <c r="I29" s="141"/>
      <c r="J29" s="141"/>
      <c r="K29" s="141"/>
      <c r="L29" s="144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</row>
    <row r="30" s="2" customFormat="1" ht="6.96" customHeight="1">
      <c r="A30" s="33"/>
      <c r="B30" s="39"/>
      <c r="C30" s="33"/>
      <c r="D30" s="33"/>
      <c r="E30" s="33"/>
      <c r="F30" s="33"/>
      <c r="G30" s="33"/>
      <c r="H30" s="33"/>
      <c r="I30" s="33"/>
      <c r="J30" s="33"/>
      <c r="K30" s="33"/>
      <c r="L30" s="138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9"/>
      <c r="C31" s="33"/>
      <c r="D31" s="145"/>
      <c r="E31" s="145"/>
      <c r="F31" s="145"/>
      <c r="G31" s="145"/>
      <c r="H31" s="145"/>
      <c r="I31" s="145"/>
      <c r="J31" s="145"/>
      <c r="K31" s="145"/>
      <c r="L31" s="138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25.44" customHeight="1">
      <c r="A32" s="33"/>
      <c r="B32" s="39"/>
      <c r="C32" s="33"/>
      <c r="D32" s="146" t="s">
        <v>41</v>
      </c>
      <c r="E32" s="33"/>
      <c r="F32" s="33"/>
      <c r="G32" s="33"/>
      <c r="H32" s="33"/>
      <c r="I32" s="33"/>
      <c r="J32" s="147">
        <f>ROUND(J87, 2)</f>
        <v>-372235</v>
      </c>
      <c r="K32" s="33"/>
      <c r="L32" s="138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6.96" customHeight="1">
      <c r="A33" s="33"/>
      <c r="B33" s="39"/>
      <c r="C33" s="33"/>
      <c r="D33" s="145"/>
      <c r="E33" s="145"/>
      <c r="F33" s="145"/>
      <c r="G33" s="145"/>
      <c r="H33" s="145"/>
      <c r="I33" s="145"/>
      <c r="J33" s="145"/>
      <c r="K33" s="145"/>
      <c r="L33" s="138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9"/>
      <c r="C34" s="33"/>
      <c r="D34" s="33"/>
      <c r="E34" s="33"/>
      <c r="F34" s="148" t="s">
        <v>43</v>
      </c>
      <c r="G34" s="33"/>
      <c r="H34" s="33"/>
      <c r="I34" s="148" t="s">
        <v>42</v>
      </c>
      <c r="J34" s="148" t="s">
        <v>44</v>
      </c>
      <c r="K34" s="33"/>
      <c r="L34" s="138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="2" customFormat="1" ht="14.4" customHeight="1">
      <c r="A35" s="33"/>
      <c r="B35" s="39"/>
      <c r="C35" s="33"/>
      <c r="D35" s="149" t="s">
        <v>45</v>
      </c>
      <c r="E35" s="136" t="s">
        <v>46</v>
      </c>
      <c r="F35" s="150">
        <f>ROUND((SUM(BE87:BE95)),  2)</f>
        <v>-372235</v>
      </c>
      <c r="G35" s="33"/>
      <c r="H35" s="33"/>
      <c r="I35" s="151">
        <v>0.20999999999999999</v>
      </c>
      <c r="J35" s="150">
        <f>ROUND(((SUM(BE87:BE95))*I35),  2)</f>
        <v>-78169.350000000006</v>
      </c>
      <c r="K35" s="33"/>
      <c r="L35" s="138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="2" customFormat="1" ht="14.4" customHeight="1">
      <c r="A36" s="33"/>
      <c r="B36" s="39"/>
      <c r="C36" s="33"/>
      <c r="D36" s="33"/>
      <c r="E36" s="136" t="s">
        <v>47</v>
      </c>
      <c r="F36" s="150">
        <f>ROUND((SUM(BF87:BF95)),  2)</f>
        <v>0</v>
      </c>
      <c r="G36" s="33"/>
      <c r="H36" s="33"/>
      <c r="I36" s="151">
        <v>0.14999999999999999</v>
      </c>
      <c r="J36" s="150">
        <f>ROUND(((SUM(BF87:BF95))*I36),  2)</f>
        <v>0</v>
      </c>
      <c r="K36" s="33"/>
      <c r="L36" s="138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9"/>
      <c r="C37" s="33"/>
      <c r="D37" s="33"/>
      <c r="E37" s="136" t="s">
        <v>48</v>
      </c>
      <c r="F37" s="150">
        <f>ROUND((SUM(BG87:BG95)),  2)</f>
        <v>0</v>
      </c>
      <c r="G37" s="33"/>
      <c r="H37" s="33"/>
      <c r="I37" s="151">
        <v>0.20999999999999999</v>
      </c>
      <c r="J37" s="150">
        <f>0</f>
        <v>0</v>
      </c>
      <c r="K37" s="33"/>
      <c r="L37" s="138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hidden="1" s="2" customFormat="1" ht="14.4" customHeight="1">
      <c r="A38" s="33"/>
      <c r="B38" s="39"/>
      <c r="C38" s="33"/>
      <c r="D38" s="33"/>
      <c r="E38" s="136" t="s">
        <v>49</v>
      </c>
      <c r="F38" s="150">
        <f>ROUND((SUM(BH87:BH95)),  2)</f>
        <v>0</v>
      </c>
      <c r="G38" s="33"/>
      <c r="H38" s="33"/>
      <c r="I38" s="151">
        <v>0.14999999999999999</v>
      </c>
      <c r="J38" s="150">
        <f>0</f>
        <v>0</v>
      </c>
      <c r="K38" s="33"/>
      <c r="L38" s="138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hidden="1" s="2" customFormat="1" ht="14.4" customHeight="1">
      <c r="A39" s="33"/>
      <c r="B39" s="39"/>
      <c r="C39" s="33"/>
      <c r="D39" s="33"/>
      <c r="E39" s="136" t="s">
        <v>50</v>
      </c>
      <c r="F39" s="150">
        <f>ROUND((SUM(BI87:BI95)),  2)</f>
        <v>0</v>
      </c>
      <c r="G39" s="33"/>
      <c r="H39" s="33"/>
      <c r="I39" s="151">
        <v>0</v>
      </c>
      <c r="J39" s="150">
        <f>0</f>
        <v>0</v>
      </c>
      <c r="K39" s="33"/>
      <c r="L39" s="138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6.96" customHeight="1">
      <c r="A40" s="33"/>
      <c r="B40" s="39"/>
      <c r="C40" s="33"/>
      <c r="D40" s="33"/>
      <c r="E40" s="33"/>
      <c r="F40" s="33"/>
      <c r="G40" s="33"/>
      <c r="H40" s="33"/>
      <c r="I40" s="33"/>
      <c r="J40" s="33"/>
      <c r="K40" s="33"/>
      <c r="L40" s="138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2" customFormat="1" ht="25.44" customHeight="1">
      <c r="A41" s="33"/>
      <c r="B41" s="39"/>
      <c r="C41" s="152"/>
      <c r="D41" s="153" t="s">
        <v>51</v>
      </c>
      <c r="E41" s="154"/>
      <c r="F41" s="154"/>
      <c r="G41" s="155" t="s">
        <v>52</v>
      </c>
      <c r="H41" s="156" t="s">
        <v>53</v>
      </c>
      <c r="I41" s="154"/>
      <c r="J41" s="157">
        <f>SUM(J32:J39)</f>
        <v>-450404.34999999998</v>
      </c>
      <c r="K41" s="158"/>
      <c r="L41" s="138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="2" customFormat="1" ht="14.4" customHeight="1">
      <c r="A42" s="33"/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38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6" s="2" customFormat="1" ht="6.96" customHeight="1">
      <c r="A46" s="33"/>
      <c r="B46" s="161"/>
      <c r="C46" s="162"/>
      <c r="D46" s="162"/>
      <c r="E46" s="162"/>
      <c r="F46" s="162"/>
      <c r="G46" s="162"/>
      <c r="H46" s="162"/>
      <c r="I46" s="162"/>
      <c r="J46" s="162"/>
      <c r="K46" s="162"/>
      <c r="L46" s="138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="2" customFormat="1" ht="24.96" customHeight="1">
      <c r="A47" s="33"/>
      <c r="B47" s="34"/>
      <c r="C47" s="24" t="s">
        <v>102</v>
      </c>
      <c r="D47" s="35"/>
      <c r="E47" s="35"/>
      <c r="F47" s="35"/>
      <c r="G47" s="35"/>
      <c r="H47" s="35"/>
      <c r="I47" s="35"/>
      <c r="J47" s="35"/>
      <c r="K47" s="35"/>
      <c r="L47" s="138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="2" customFormat="1" ht="6.96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138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="2" customFormat="1" ht="12" customHeight="1">
      <c r="A49" s="33"/>
      <c r="B49" s="34"/>
      <c r="C49" s="30" t="s">
        <v>15</v>
      </c>
      <c r="D49" s="35"/>
      <c r="E49" s="35"/>
      <c r="F49" s="35"/>
      <c r="G49" s="35"/>
      <c r="H49" s="35"/>
      <c r="I49" s="35"/>
      <c r="J49" s="35"/>
      <c r="K49" s="35"/>
      <c r="L49" s="138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="2" customFormat="1" ht="16.5" customHeight="1">
      <c r="A50" s="33"/>
      <c r="B50" s="34"/>
      <c r="C50" s="35"/>
      <c r="D50" s="35"/>
      <c r="E50" s="163" t="str">
        <f>E7</f>
        <v>Splašková kanalizace Lužická - Údolni</v>
      </c>
      <c r="F50" s="30"/>
      <c r="G50" s="30"/>
      <c r="H50" s="30"/>
      <c r="I50" s="35"/>
      <c r="J50" s="35"/>
      <c r="K50" s="35"/>
      <c r="L50" s="138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="1" customFormat="1" ht="12" customHeight="1">
      <c r="B51" s="22"/>
      <c r="C51" s="30" t="s">
        <v>100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3"/>
      <c r="B52" s="34"/>
      <c r="C52" s="35"/>
      <c r="D52" s="35"/>
      <c r="E52" s="163" t="s">
        <v>316</v>
      </c>
      <c r="F52" s="35"/>
      <c r="G52" s="35"/>
      <c r="H52" s="35"/>
      <c r="I52" s="35"/>
      <c r="J52" s="35"/>
      <c r="K52" s="35"/>
      <c r="L52" s="138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="2" customFormat="1" ht="12" customHeight="1">
      <c r="A53" s="33"/>
      <c r="B53" s="34"/>
      <c r="C53" s="30" t="s">
        <v>300</v>
      </c>
      <c r="D53" s="35"/>
      <c r="E53" s="35"/>
      <c r="F53" s="35"/>
      <c r="G53" s="35"/>
      <c r="H53" s="35"/>
      <c r="I53" s="35"/>
      <c r="J53" s="35"/>
      <c r="K53" s="35"/>
      <c r="L53" s="138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="2" customFormat="1" ht="16.5" customHeight="1">
      <c r="A54" s="33"/>
      <c r="B54" s="34"/>
      <c r="C54" s="35"/>
      <c r="D54" s="35"/>
      <c r="E54" s="63" t="str">
        <f>E11</f>
        <v>ZL.č.2 - MNP - neuznatelné náklady</v>
      </c>
      <c r="F54" s="35"/>
      <c r="G54" s="35"/>
      <c r="H54" s="35"/>
      <c r="I54" s="35"/>
      <c r="J54" s="35"/>
      <c r="K54" s="35"/>
      <c r="L54" s="138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="2" customFormat="1" ht="6.96" customHeight="1">
      <c r="A55" s="33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138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="2" customFormat="1" ht="12" customHeight="1">
      <c r="A56" s="33"/>
      <c r="B56" s="34"/>
      <c r="C56" s="30" t="s">
        <v>20</v>
      </c>
      <c r="D56" s="35"/>
      <c r="E56" s="35"/>
      <c r="F56" s="27" t="str">
        <f>F14</f>
        <v>Lužická - Údolní</v>
      </c>
      <c r="G56" s="35"/>
      <c r="H56" s="35"/>
      <c r="I56" s="30" t="s">
        <v>22</v>
      </c>
      <c r="J56" s="66" t="str">
        <f>IF(J14="","",J14)</f>
        <v>7. 9. 2022</v>
      </c>
      <c r="K56" s="35"/>
      <c r="L56" s="138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="2" customFormat="1" ht="6.96" customHeight="1">
      <c r="A57" s="33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138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="2" customFormat="1" ht="15.15" customHeight="1">
      <c r="A58" s="33"/>
      <c r="B58" s="34"/>
      <c r="C58" s="30" t="s">
        <v>24</v>
      </c>
      <c r="D58" s="35"/>
      <c r="E58" s="35"/>
      <c r="F58" s="27" t="str">
        <f>E17</f>
        <v>Město Rychnov u Jablonce nad Nisou</v>
      </c>
      <c r="G58" s="35"/>
      <c r="H58" s="35"/>
      <c r="I58" s="30" t="s">
        <v>34</v>
      </c>
      <c r="J58" s="31" t="str">
        <f>E23</f>
        <v xml:space="preserve"> </v>
      </c>
      <c r="K58" s="35"/>
      <c r="L58" s="138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="2" customFormat="1" ht="15.15" customHeight="1">
      <c r="A59" s="33"/>
      <c r="B59" s="34"/>
      <c r="C59" s="30" t="s">
        <v>30</v>
      </c>
      <c r="D59" s="35"/>
      <c r="E59" s="35"/>
      <c r="F59" s="27" t="str">
        <f>IF(E20="","",E20)</f>
        <v>1.jizerskohorská stavební společnost, s.r.o.</v>
      </c>
      <c r="G59" s="35"/>
      <c r="H59" s="35"/>
      <c r="I59" s="30" t="s">
        <v>36</v>
      </c>
      <c r="J59" s="31" t="str">
        <f>E26</f>
        <v>Miloslav Neuman</v>
      </c>
      <c r="K59" s="35"/>
      <c r="L59" s="138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</row>
    <row r="60" s="2" customFormat="1" ht="10.32" customHeight="1">
      <c r="A60" s="33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138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</row>
    <row r="61" s="2" customFormat="1" ht="29.28" customHeight="1">
      <c r="A61" s="33"/>
      <c r="B61" s="34"/>
      <c r="C61" s="164" t="s">
        <v>103</v>
      </c>
      <c r="D61" s="165"/>
      <c r="E61" s="165"/>
      <c r="F61" s="165"/>
      <c r="G61" s="165"/>
      <c r="H61" s="165"/>
      <c r="I61" s="165"/>
      <c r="J61" s="166" t="s">
        <v>104</v>
      </c>
      <c r="K61" s="165"/>
      <c r="L61" s="138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="2" customFormat="1" ht="10.32" customHeight="1">
      <c r="A62" s="33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138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</row>
    <row r="63" s="2" customFormat="1" ht="22.8" customHeight="1">
      <c r="A63" s="33"/>
      <c r="B63" s="34"/>
      <c r="C63" s="167" t="s">
        <v>73</v>
      </c>
      <c r="D63" s="35"/>
      <c r="E63" s="35"/>
      <c r="F63" s="35"/>
      <c r="G63" s="35"/>
      <c r="H63" s="35"/>
      <c r="I63" s="35"/>
      <c r="J63" s="96">
        <f>J87</f>
        <v>-372235</v>
      </c>
      <c r="K63" s="35"/>
      <c r="L63" s="138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U63" s="18" t="s">
        <v>105</v>
      </c>
    </row>
    <row r="64" s="9" customFormat="1" ht="24.96" customHeight="1">
      <c r="A64" s="9"/>
      <c r="B64" s="168"/>
      <c r="C64" s="169"/>
      <c r="D64" s="170" t="s">
        <v>106</v>
      </c>
      <c r="E64" s="171"/>
      <c r="F64" s="171"/>
      <c r="G64" s="171"/>
      <c r="H64" s="171"/>
      <c r="I64" s="171"/>
      <c r="J64" s="172">
        <f>J88</f>
        <v>-372235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19"/>
      <c r="D65" s="175" t="s">
        <v>317</v>
      </c>
      <c r="E65" s="176"/>
      <c r="F65" s="176"/>
      <c r="G65" s="176"/>
      <c r="H65" s="176"/>
      <c r="I65" s="176"/>
      <c r="J65" s="177">
        <f>J89</f>
        <v>-372235</v>
      </c>
      <c r="K65" s="119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3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138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="2" customFormat="1" ht="6.96" customHeight="1">
      <c r="A67" s="33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138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71" s="2" customFormat="1" ht="6.96" customHeight="1">
      <c r="A71" s="33"/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138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</row>
    <row r="72" s="2" customFormat="1" ht="24.96" customHeight="1">
      <c r="A72" s="33"/>
      <c r="B72" s="34"/>
      <c r="C72" s="24" t="s">
        <v>114</v>
      </c>
      <c r="D72" s="35"/>
      <c r="E72" s="35"/>
      <c r="F72" s="35"/>
      <c r="G72" s="35"/>
      <c r="H72" s="35"/>
      <c r="I72" s="35"/>
      <c r="J72" s="35"/>
      <c r="K72" s="35"/>
      <c r="L72" s="138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="2" customFormat="1" ht="6.96" customHeight="1">
      <c r="A73" s="33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138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="2" customFormat="1" ht="12" customHeight="1">
      <c r="A74" s="33"/>
      <c r="B74" s="34"/>
      <c r="C74" s="30" t="s">
        <v>15</v>
      </c>
      <c r="D74" s="35"/>
      <c r="E74" s="35"/>
      <c r="F74" s="35"/>
      <c r="G74" s="35"/>
      <c r="H74" s="35"/>
      <c r="I74" s="35"/>
      <c r="J74" s="35"/>
      <c r="K74" s="35"/>
      <c r="L74" s="138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="2" customFormat="1" ht="16.5" customHeight="1">
      <c r="A75" s="33"/>
      <c r="B75" s="34"/>
      <c r="C75" s="35"/>
      <c r="D75" s="35"/>
      <c r="E75" s="163" t="str">
        <f>E7</f>
        <v>Splašková kanalizace Lužická - Údolni</v>
      </c>
      <c r="F75" s="30"/>
      <c r="G75" s="30"/>
      <c r="H75" s="30"/>
      <c r="I75" s="35"/>
      <c r="J75" s="35"/>
      <c r="K75" s="35"/>
      <c r="L75" s="138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="1" customFormat="1" ht="12" customHeight="1">
      <c r="B76" s="22"/>
      <c r="C76" s="30" t="s">
        <v>100</v>
      </c>
      <c r="D76" s="23"/>
      <c r="E76" s="23"/>
      <c r="F76" s="23"/>
      <c r="G76" s="23"/>
      <c r="H76" s="23"/>
      <c r="I76" s="23"/>
      <c r="J76" s="23"/>
      <c r="K76" s="23"/>
      <c r="L76" s="21"/>
    </row>
    <row r="77" s="2" customFormat="1" ht="16.5" customHeight="1">
      <c r="A77" s="33"/>
      <c r="B77" s="34"/>
      <c r="C77" s="35"/>
      <c r="D77" s="35"/>
      <c r="E77" s="163" t="s">
        <v>316</v>
      </c>
      <c r="F77" s="35"/>
      <c r="G77" s="35"/>
      <c r="H77" s="35"/>
      <c r="I77" s="35"/>
      <c r="J77" s="35"/>
      <c r="K77" s="35"/>
      <c r="L77" s="138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="2" customFormat="1" ht="12" customHeight="1">
      <c r="A78" s="33"/>
      <c r="B78" s="34"/>
      <c r="C78" s="30" t="s">
        <v>300</v>
      </c>
      <c r="D78" s="35"/>
      <c r="E78" s="35"/>
      <c r="F78" s="35"/>
      <c r="G78" s="35"/>
      <c r="H78" s="35"/>
      <c r="I78" s="35"/>
      <c r="J78" s="35"/>
      <c r="K78" s="35"/>
      <c r="L78" s="138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="2" customFormat="1" ht="16.5" customHeight="1">
      <c r="A79" s="33"/>
      <c r="B79" s="34"/>
      <c r="C79" s="35"/>
      <c r="D79" s="35"/>
      <c r="E79" s="63" t="str">
        <f>E11</f>
        <v>ZL.č.2 - MNP - neuznatelné náklady</v>
      </c>
      <c r="F79" s="35"/>
      <c r="G79" s="35"/>
      <c r="H79" s="35"/>
      <c r="I79" s="35"/>
      <c r="J79" s="35"/>
      <c r="K79" s="35"/>
      <c r="L79" s="138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="2" customFormat="1" ht="6.96" customHeight="1">
      <c r="A80" s="33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138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="2" customFormat="1" ht="12" customHeight="1">
      <c r="A81" s="33"/>
      <c r="B81" s="34"/>
      <c r="C81" s="30" t="s">
        <v>20</v>
      </c>
      <c r="D81" s="35"/>
      <c r="E81" s="35"/>
      <c r="F81" s="27" t="str">
        <f>F14</f>
        <v>Lužická - Údolní</v>
      </c>
      <c r="G81" s="35"/>
      <c r="H81" s="35"/>
      <c r="I81" s="30" t="s">
        <v>22</v>
      </c>
      <c r="J81" s="66" t="str">
        <f>IF(J14="","",J14)</f>
        <v>7. 9. 2022</v>
      </c>
      <c r="K81" s="35"/>
      <c r="L81" s="138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6.96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138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15.15" customHeight="1">
      <c r="A83" s="33"/>
      <c r="B83" s="34"/>
      <c r="C83" s="30" t="s">
        <v>24</v>
      </c>
      <c r="D83" s="35"/>
      <c r="E83" s="35"/>
      <c r="F83" s="27" t="str">
        <f>E17</f>
        <v>Město Rychnov u Jablonce nad Nisou</v>
      </c>
      <c r="G83" s="35"/>
      <c r="H83" s="35"/>
      <c r="I83" s="30" t="s">
        <v>34</v>
      </c>
      <c r="J83" s="31" t="str">
        <f>E23</f>
        <v xml:space="preserve"> </v>
      </c>
      <c r="K83" s="35"/>
      <c r="L83" s="138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5.15" customHeight="1">
      <c r="A84" s="33"/>
      <c r="B84" s="34"/>
      <c r="C84" s="30" t="s">
        <v>30</v>
      </c>
      <c r="D84" s="35"/>
      <c r="E84" s="35"/>
      <c r="F84" s="27" t="str">
        <f>IF(E20="","",E20)</f>
        <v>1.jizerskohorská stavební společnost, s.r.o.</v>
      </c>
      <c r="G84" s="35"/>
      <c r="H84" s="35"/>
      <c r="I84" s="30" t="s">
        <v>36</v>
      </c>
      <c r="J84" s="31" t="str">
        <f>E26</f>
        <v>Miloslav Neuman</v>
      </c>
      <c r="K84" s="35"/>
      <c r="L84" s="138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0.32" customHeight="1">
      <c r="A85" s="33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138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11" customFormat="1" ht="29.28" customHeight="1">
      <c r="A86" s="179"/>
      <c r="B86" s="180"/>
      <c r="C86" s="181" t="s">
        <v>115</v>
      </c>
      <c r="D86" s="182" t="s">
        <v>60</v>
      </c>
      <c r="E86" s="182" t="s">
        <v>56</v>
      </c>
      <c r="F86" s="182" t="s">
        <v>57</v>
      </c>
      <c r="G86" s="182" t="s">
        <v>116</v>
      </c>
      <c r="H86" s="182" t="s">
        <v>117</v>
      </c>
      <c r="I86" s="182" t="s">
        <v>118</v>
      </c>
      <c r="J86" s="183" t="s">
        <v>104</v>
      </c>
      <c r="K86" s="184" t="s">
        <v>119</v>
      </c>
      <c r="L86" s="185"/>
      <c r="M86" s="86" t="s">
        <v>18</v>
      </c>
      <c r="N86" s="87" t="s">
        <v>45</v>
      </c>
      <c r="O86" s="87" t="s">
        <v>120</v>
      </c>
      <c r="P86" s="87" t="s">
        <v>121</v>
      </c>
      <c r="Q86" s="87" t="s">
        <v>122</v>
      </c>
      <c r="R86" s="87" t="s">
        <v>123</v>
      </c>
      <c r="S86" s="87" t="s">
        <v>124</v>
      </c>
      <c r="T86" s="88" t="s">
        <v>125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33"/>
      <c r="B87" s="34"/>
      <c r="C87" s="93" t="s">
        <v>126</v>
      </c>
      <c r="D87" s="35"/>
      <c r="E87" s="35"/>
      <c r="F87" s="35"/>
      <c r="G87" s="35"/>
      <c r="H87" s="35"/>
      <c r="I87" s="35"/>
      <c r="J87" s="186">
        <f>BK87</f>
        <v>-372235</v>
      </c>
      <c r="K87" s="35"/>
      <c r="L87" s="39"/>
      <c r="M87" s="89"/>
      <c r="N87" s="187"/>
      <c r="O87" s="90"/>
      <c r="P87" s="188">
        <f>P88</f>
        <v>0</v>
      </c>
      <c r="Q87" s="90"/>
      <c r="R87" s="188">
        <f>R88</f>
        <v>0</v>
      </c>
      <c r="S87" s="90"/>
      <c r="T87" s="189">
        <f>T88</f>
        <v>0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T87" s="18" t="s">
        <v>74</v>
      </c>
      <c r="AU87" s="18" t="s">
        <v>105</v>
      </c>
      <c r="BK87" s="190">
        <f>BK88</f>
        <v>-372235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127</v>
      </c>
      <c r="F88" s="194" t="s">
        <v>128</v>
      </c>
      <c r="G88" s="192"/>
      <c r="H88" s="192"/>
      <c r="I88" s="192"/>
      <c r="J88" s="195">
        <f>BK88</f>
        <v>-372235</v>
      </c>
      <c r="K88" s="192"/>
      <c r="L88" s="196"/>
      <c r="M88" s="197"/>
      <c r="N88" s="198"/>
      <c r="O88" s="198"/>
      <c r="P88" s="199">
        <f>P89</f>
        <v>0</v>
      </c>
      <c r="Q88" s="198"/>
      <c r="R88" s="199">
        <f>R89</f>
        <v>0</v>
      </c>
      <c r="S88" s="198"/>
      <c r="T88" s="200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</v>
      </c>
      <c r="AT88" s="202" t="s">
        <v>74</v>
      </c>
      <c r="AU88" s="202" t="s">
        <v>75</v>
      </c>
      <c r="AY88" s="201" t="s">
        <v>129</v>
      </c>
      <c r="BK88" s="203">
        <f>BK89</f>
        <v>-372235</v>
      </c>
    </row>
    <row r="89" s="12" customFormat="1" ht="22.8" customHeight="1">
      <c r="A89" s="12"/>
      <c r="B89" s="191"/>
      <c r="C89" s="192"/>
      <c r="D89" s="193" t="s">
        <v>74</v>
      </c>
      <c r="E89" s="204" t="s">
        <v>155</v>
      </c>
      <c r="F89" s="204" t="s">
        <v>342</v>
      </c>
      <c r="G89" s="192"/>
      <c r="H89" s="192"/>
      <c r="I89" s="192"/>
      <c r="J89" s="205">
        <f>BK89</f>
        <v>-372235</v>
      </c>
      <c r="K89" s="192"/>
      <c r="L89" s="196"/>
      <c r="M89" s="197"/>
      <c r="N89" s="198"/>
      <c r="O89" s="198"/>
      <c r="P89" s="199">
        <f>SUM(P90:P95)</f>
        <v>0</v>
      </c>
      <c r="Q89" s="198"/>
      <c r="R89" s="199">
        <f>SUM(R90:R95)</f>
        <v>0</v>
      </c>
      <c r="S89" s="198"/>
      <c r="T89" s="200">
        <f>SUM(T90:T95)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</v>
      </c>
      <c r="AT89" s="202" t="s">
        <v>74</v>
      </c>
      <c r="AU89" s="202" t="s">
        <v>8</v>
      </c>
      <c r="AY89" s="201" t="s">
        <v>129</v>
      </c>
      <c r="BK89" s="203">
        <f>SUM(BK90:BK95)</f>
        <v>-372235</v>
      </c>
    </row>
    <row r="90" s="2" customFormat="1" ht="16.5" customHeight="1">
      <c r="A90" s="33"/>
      <c r="B90" s="34"/>
      <c r="C90" s="206" t="s">
        <v>143</v>
      </c>
      <c r="D90" s="206" t="s">
        <v>131</v>
      </c>
      <c r="E90" s="207" t="s">
        <v>346</v>
      </c>
      <c r="F90" s="208" t="s">
        <v>347</v>
      </c>
      <c r="G90" s="209" t="s">
        <v>134</v>
      </c>
      <c r="H90" s="210">
        <v>-638</v>
      </c>
      <c r="I90" s="211">
        <v>279</v>
      </c>
      <c r="J90" s="211">
        <f>ROUND(I90*H90,0)</f>
        <v>-178002</v>
      </c>
      <c r="K90" s="212"/>
      <c r="L90" s="39"/>
      <c r="M90" s="213" t="s">
        <v>18</v>
      </c>
      <c r="N90" s="214" t="s">
        <v>46</v>
      </c>
      <c r="O90" s="215">
        <v>0</v>
      </c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R90" s="217" t="s">
        <v>135</v>
      </c>
      <c r="AT90" s="217" t="s">
        <v>131</v>
      </c>
      <c r="AU90" s="217" t="s">
        <v>83</v>
      </c>
      <c r="AY90" s="18" t="s">
        <v>129</v>
      </c>
      <c r="BE90" s="218">
        <f>IF(N90="základní",J90,0)</f>
        <v>-178002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</v>
      </c>
      <c r="BK90" s="218">
        <f>ROUND(I90*H90,0)</f>
        <v>-178002</v>
      </c>
      <c r="BL90" s="18" t="s">
        <v>135</v>
      </c>
      <c r="BM90" s="217" t="s">
        <v>428</v>
      </c>
    </row>
    <row r="91" s="2" customFormat="1">
      <c r="A91" s="33"/>
      <c r="B91" s="34"/>
      <c r="C91" s="35"/>
      <c r="D91" s="219" t="s">
        <v>136</v>
      </c>
      <c r="E91" s="35"/>
      <c r="F91" s="220" t="s">
        <v>347</v>
      </c>
      <c r="G91" s="35"/>
      <c r="H91" s="35"/>
      <c r="I91" s="35"/>
      <c r="J91" s="35"/>
      <c r="K91" s="35"/>
      <c r="L91" s="39"/>
      <c r="M91" s="221"/>
      <c r="N91" s="222"/>
      <c r="O91" s="78"/>
      <c r="P91" s="78"/>
      <c r="Q91" s="78"/>
      <c r="R91" s="78"/>
      <c r="S91" s="78"/>
      <c r="T91" s="79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T91" s="18" t="s">
        <v>136</v>
      </c>
      <c r="AU91" s="18" t="s">
        <v>83</v>
      </c>
    </row>
    <row r="92" s="2" customFormat="1" ht="16.5" customHeight="1">
      <c r="A92" s="33"/>
      <c r="B92" s="34"/>
      <c r="C92" s="206" t="s">
        <v>155</v>
      </c>
      <c r="D92" s="206" t="s">
        <v>131</v>
      </c>
      <c r="E92" s="207" t="s">
        <v>355</v>
      </c>
      <c r="F92" s="208" t="s">
        <v>356</v>
      </c>
      <c r="G92" s="209" t="s">
        <v>134</v>
      </c>
      <c r="H92" s="210">
        <v>-638</v>
      </c>
      <c r="I92" s="211">
        <v>7.4400000000000004</v>
      </c>
      <c r="J92" s="211">
        <f>ROUND(I92*H92,0)</f>
        <v>-4747</v>
      </c>
      <c r="K92" s="212"/>
      <c r="L92" s="39"/>
      <c r="M92" s="213" t="s">
        <v>18</v>
      </c>
      <c r="N92" s="214" t="s">
        <v>46</v>
      </c>
      <c r="O92" s="215">
        <v>0</v>
      </c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R92" s="217" t="s">
        <v>135</v>
      </c>
      <c r="AT92" s="217" t="s">
        <v>131</v>
      </c>
      <c r="AU92" s="217" t="s">
        <v>83</v>
      </c>
      <c r="AY92" s="18" t="s">
        <v>129</v>
      </c>
      <c r="BE92" s="218">
        <f>IF(N92="základní",J92,0)</f>
        <v>-4747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8" t="s">
        <v>8</v>
      </c>
      <c r="BK92" s="218">
        <f>ROUND(I92*H92,0)</f>
        <v>-4747</v>
      </c>
      <c r="BL92" s="18" t="s">
        <v>135</v>
      </c>
      <c r="BM92" s="217" t="s">
        <v>429</v>
      </c>
    </row>
    <row r="93" s="2" customFormat="1">
      <c r="A93" s="33"/>
      <c r="B93" s="34"/>
      <c r="C93" s="35"/>
      <c r="D93" s="219" t="s">
        <v>136</v>
      </c>
      <c r="E93" s="35"/>
      <c r="F93" s="220" t="s">
        <v>356</v>
      </c>
      <c r="G93" s="35"/>
      <c r="H93" s="35"/>
      <c r="I93" s="35"/>
      <c r="J93" s="35"/>
      <c r="K93" s="35"/>
      <c r="L93" s="39"/>
      <c r="M93" s="221"/>
      <c r="N93" s="222"/>
      <c r="O93" s="78"/>
      <c r="P93" s="78"/>
      <c r="Q93" s="78"/>
      <c r="R93" s="78"/>
      <c r="S93" s="78"/>
      <c r="T93" s="79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T93" s="18" t="s">
        <v>136</v>
      </c>
      <c r="AU93" s="18" t="s">
        <v>83</v>
      </c>
    </row>
    <row r="94" s="2" customFormat="1" ht="21.75" customHeight="1">
      <c r="A94" s="33"/>
      <c r="B94" s="34"/>
      <c r="C94" s="206" t="s">
        <v>164</v>
      </c>
      <c r="D94" s="206" t="s">
        <v>131</v>
      </c>
      <c r="E94" s="207" t="s">
        <v>357</v>
      </c>
      <c r="F94" s="208" t="s">
        <v>358</v>
      </c>
      <c r="G94" s="209" t="s">
        <v>134</v>
      </c>
      <c r="H94" s="210">
        <v>-638</v>
      </c>
      <c r="I94" s="211">
        <v>297</v>
      </c>
      <c r="J94" s="211">
        <f>ROUND(I94*H94,0)</f>
        <v>-189486</v>
      </c>
      <c r="K94" s="212"/>
      <c r="L94" s="39"/>
      <c r="M94" s="213" t="s">
        <v>18</v>
      </c>
      <c r="N94" s="214" t="s">
        <v>46</v>
      </c>
      <c r="O94" s="215">
        <v>0</v>
      </c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R94" s="217" t="s">
        <v>135</v>
      </c>
      <c r="AT94" s="217" t="s">
        <v>131</v>
      </c>
      <c r="AU94" s="217" t="s">
        <v>83</v>
      </c>
      <c r="AY94" s="18" t="s">
        <v>129</v>
      </c>
      <c r="BE94" s="218">
        <f>IF(N94="základní",J94,0)</f>
        <v>-189486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</v>
      </c>
      <c r="BK94" s="218">
        <f>ROUND(I94*H94,0)</f>
        <v>-189486</v>
      </c>
      <c r="BL94" s="18" t="s">
        <v>135</v>
      </c>
      <c r="BM94" s="217" t="s">
        <v>430</v>
      </c>
    </row>
    <row r="95" s="2" customFormat="1">
      <c r="A95" s="33"/>
      <c r="B95" s="34"/>
      <c r="C95" s="35"/>
      <c r="D95" s="219" t="s">
        <v>136</v>
      </c>
      <c r="E95" s="35"/>
      <c r="F95" s="220" t="s">
        <v>358</v>
      </c>
      <c r="G95" s="35"/>
      <c r="H95" s="35"/>
      <c r="I95" s="35"/>
      <c r="J95" s="35"/>
      <c r="K95" s="35"/>
      <c r="L95" s="39"/>
      <c r="M95" s="262"/>
      <c r="N95" s="263"/>
      <c r="O95" s="264"/>
      <c r="P95" s="264"/>
      <c r="Q95" s="264"/>
      <c r="R95" s="264"/>
      <c r="S95" s="264"/>
      <c r="T95" s="265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T95" s="18" t="s">
        <v>136</v>
      </c>
      <c r="AU95" s="18" t="s">
        <v>83</v>
      </c>
    </row>
    <row r="96" s="2" customFormat="1" ht="6.96" customHeight="1">
      <c r="A96" s="33"/>
      <c r="B96" s="53"/>
      <c r="C96" s="54"/>
      <c r="D96" s="54"/>
      <c r="E96" s="54"/>
      <c r="F96" s="54"/>
      <c r="G96" s="54"/>
      <c r="H96" s="54"/>
      <c r="I96" s="54"/>
      <c r="J96" s="54"/>
      <c r="K96" s="54"/>
      <c r="L96" s="39"/>
      <c r="M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</sheetData>
  <sheetProtection sheet="1" autoFilter="0" formatColumns="0" formatRows="0" objects="1" scenarios="1" spinCount="100000" saltValue="3fUPpizeEI1aY/0pMx1rG25va9uhn13wViW2K3GurhYOT0bI2uAgsjCa1oOAs77jYEJ46uYbO9iV++TGtMEenw==" hashValue="qtdaucTVHiFSTUbj90feGWopHUXIlwRn0dZi3I2ZFj/TegvBpcAftsnAFEXb0lXNPOy9BR0Mzp6uhwGSr3DopA==" algorithmName="SHA-512" password="CC35"/>
  <autoFilter ref="C86:K95"/>
  <mergeCells count="11">
    <mergeCell ref="E7:H7"/>
    <mergeCell ref="E9:H9"/>
    <mergeCell ref="E11:H11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23"/>
    </row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83</v>
      </c>
    </row>
    <row r="4" s="1" customFormat="1" ht="24.96" customHeight="1">
      <c r="B4" s="21"/>
      <c r="D4" s="134" t="s">
        <v>99</v>
      </c>
      <c r="L4" s="21"/>
      <c r="M4" s="135" t="s">
        <v>11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6" t="s">
        <v>15</v>
      </c>
      <c r="L6" s="21"/>
    </row>
    <row r="7" s="1" customFormat="1" ht="16.5" customHeight="1">
      <c r="B7" s="21"/>
      <c r="E7" s="137" t="str">
        <f>'Rekapitulace stavby'!K6</f>
        <v>Splašková kanalizace Lužická - Údolni</v>
      </c>
      <c r="F7" s="136"/>
      <c r="G7" s="136"/>
      <c r="H7" s="136"/>
      <c r="L7" s="21"/>
    </row>
    <row r="8" s="2" customFormat="1" ht="12" customHeight="1">
      <c r="A8" s="33"/>
      <c r="B8" s="39"/>
      <c r="C8" s="33"/>
      <c r="D8" s="136" t="s">
        <v>100</v>
      </c>
      <c r="E8" s="33"/>
      <c r="F8" s="33"/>
      <c r="G8" s="33"/>
      <c r="H8" s="33"/>
      <c r="I8" s="33"/>
      <c r="J8" s="33"/>
      <c r="K8" s="33"/>
      <c r="L8" s="138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9"/>
      <c r="C9" s="33"/>
      <c r="D9" s="33"/>
      <c r="E9" s="139" t="s">
        <v>431</v>
      </c>
      <c r="F9" s="33"/>
      <c r="G9" s="33"/>
      <c r="H9" s="33"/>
      <c r="I9" s="33"/>
      <c r="J9" s="33"/>
      <c r="K9" s="33"/>
      <c r="L9" s="138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138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9"/>
      <c r="C11" s="33"/>
      <c r="D11" s="136" t="s">
        <v>17</v>
      </c>
      <c r="E11" s="33"/>
      <c r="F11" s="127" t="s">
        <v>18</v>
      </c>
      <c r="G11" s="33"/>
      <c r="H11" s="33"/>
      <c r="I11" s="136" t="s">
        <v>19</v>
      </c>
      <c r="J11" s="127" t="s">
        <v>18</v>
      </c>
      <c r="K11" s="33"/>
      <c r="L11" s="138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9"/>
      <c r="C12" s="33"/>
      <c r="D12" s="136" t="s">
        <v>20</v>
      </c>
      <c r="E12" s="33"/>
      <c r="F12" s="127" t="s">
        <v>21</v>
      </c>
      <c r="G12" s="33"/>
      <c r="H12" s="33"/>
      <c r="I12" s="136" t="s">
        <v>22</v>
      </c>
      <c r="J12" s="140" t="str">
        <f>'Rekapitulace stavby'!AN8</f>
        <v>7. 9. 2022</v>
      </c>
      <c r="K12" s="33"/>
      <c r="L12" s="138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9"/>
      <c r="C13" s="33"/>
      <c r="D13" s="33"/>
      <c r="E13" s="33"/>
      <c r="F13" s="33"/>
      <c r="G13" s="33"/>
      <c r="H13" s="33"/>
      <c r="I13" s="33"/>
      <c r="J13" s="33"/>
      <c r="K13" s="33"/>
      <c r="L13" s="138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9"/>
      <c r="C14" s="33"/>
      <c r="D14" s="136" t="s">
        <v>24</v>
      </c>
      <c r="E14" s="33"/>
      <c r="F14" s="33"/>
      <c r="G14" s="33"/>
      <c r="H14" s="33"/>
      <c r="I14" s="136" t="s">
        <v>25</v>
      </c>
      <c r="J14" s="127" t="s">
        <v>26</v>
      </c>
      <c r="K14" s="33"/>
      <c r="L14" s="138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9"/>
      <c r="C15" s="33"/>
      <c r="D15" s="33"/>
      <c r="E15" s="127" t="s">
        <v>27</v>
      </c>
      <c r="F15" s="33"/>
      <c r="G15" s="33"/>
      <c r="H15" s="33"/>
      <c r="I15" s="136" t="s">
        <v>28</v>
      </c>
      <c r="J15" s="127" t="s">
        <v>29</v>
      </c>
      <c r="K15" s="33"/>
      <c r="L15" s="138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9"/>
      <c r="C16" s="33"/>
      <c r="D16" s="33"/>
      <c r="E16" s="33"/>
      <c r="F16" s="33"/>
      <c r="G16" s="33"/>
      <c r="H16" s="33"/>
      <c r="I16" s="33"/>
      <c r="J16" s="33"/>
      <c r="K16" s="33"/>
      <c r="L16" s="138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9"/>
      <c r="C17" s="33"/>
      <c r="D17" s="136" t="s">
        <v>30</v>
      </c>
      <c r="E17" s="33"/>
      <c r="F17" s="33"/>
      <c r="G17" s="33"/>
      <c r="H17" s="33"/>
      <c r="I17" s="136" t="s">
        <v>25</v>
      </c>
      <c r="J17" s="127" t="s">
        <v>31</v>
      </c>
      <c r="K17" s="33"/>
      <c r="L17" s="138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9"/>
      <c r="C18" s="33"/>
      <c r="D18" s="33"/>
      <c r="E18" s="127" t="s">
        <v>32</v>
      </c>
      <c r="F18" s="33"/>
      <c r="G18" s="33"/>
      <c r="H18" s="33"/>
      <c r="I18" s="136" t="s">
        <v>28</v>
      </c>
      <c r="J18" s="127" t="s">
        <v>33</v>
      </c>
      <c r="K18" s="33"/>
      <c r="L18" s="138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9"/>
      <c r="C19" s="33"/>
      <c r="D19" s="33"/>
      <c r="E19" s="33"/>
      <c r="F19" s="33"/>
      <c r="G19" s="33"/>
      <c r="H19" s="33"/>
      <c r="I19" s="33"/>
      <c r="J19" s="33"/>
      <c r="K19" s="33"/>
      <c r="L19" s="138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9"/>
      <c r="C20" s="33"/>
      <c r="D20" s="136" t="s">
        <v>34</v>
      </c>
      <c r="E20" s="33"/>
      <c r="F20" s="33"/>
      <c r="G20" s="33"/>
      <c r="H20" s="33"/>
      <c r="I20" s="136" t="s">
        <v>25</v>
      </c>
      <c r="J20" s="127" t="str">
        <f>IF('Rekapitulace stavby'!AN16="","",'Rekapitulace stavby'!AN16)</f>
        <v/>
      </c>
      <c r="K20" s="33"/>
      <c r="L20" s="138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9"/>
      <c r="C21" s="33"/>
      <c r="D21" s="33"/>
      <c r="E21" s="127" t="str">
        <f>IF('Rekapitulace stavby'!E17="","",'Rekapitulace stavby'!E17)</f>
        <v xml:space="preserve"> </v>
      </c>
      <c r="F21" s="33"/>
      <c r="G21" s="33"/>
      <c r="H21" s="33"/>
      <c r="I21" s="136" t="s">
        <v>28</v>
      </c>
      <c r="J21" s="127" t="str">
        <f>IF('Rekapitulace stavby'!AN17="","",'Rekapitulace stavby'!AN17)</f>
        <v/>
      </c>
      <c r="K21" s="33"/>
      <c r="L21" s="138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9"/>
      <c r="C22" s="33"/>
      <c r="D22" s="33"/>
      <c r="E22" s="33"/>
      <c r="F22" s="33"/>
      <c r="G22" s="33"/>
      <c r="H22" s="33"/>
      <c r="I22" s="33"/>
      <c r="J22" s="33"/>
      <c r="K22" s="33"/>
      <c r="L22" s="138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9"/>
      <c r="C23" s="33"/>
      <c r="D23" s="136" t="s">
        <v>36</v>
      </c>
      <c r="E23" s="33"/>
      <c r="F23" s="33"/>
      <c r="G23" s="33"/>
      <c r="H23" s="33"/>
      <c r="I23" s="136" t="s">
        <v>25</v>
      </c>
      <c r="J23" s="127" t="s">
        <v>18</v>
      </c>
      <c r="K23" s="33"/>
      <c r="L23" s="138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9"/>
      <c r="C24" s="33"/>
      <c r="D24" s="33"/>
      <c r="E24" s="127" t="s">
        <v>37</v>
      </c>
      <c r="F24" s="33"/>
      <c r="G24" s="33"/>
      <c r="H24" s="33"/>
      <c r="I24" s="136" t="s">
        <v>28</v>
      </c>
      <c r="J24" s="127" t="s">
        <v>18</v>
      </c>
      <c r="K24" s="33"/>
      <c r="L24" s="138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9"/>
      <c r="C25" s="33"/>
      <c r="D25" s="33"/>
      <c r="E25" s="33"/>
      <c r="F25" s="33"/>
      <c r="G25" s="33"/>
      <c r="H25" s="33"/>
      <c r="I25" s="33"/>
      <c r="J25" s="33"/>
      <c r="K25" s="33"/>
      <c r="L25" s="138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9"/>
      <c r="C26" s="33"/>
      <c r="D26" s="136" t="s">
        <v>39</v>
      </c>
      <c r="E26" s="33"/>
      <c r="F26" s="33"/>
      <c r="G26" s="33"/>
      <c r="H26" s="33"/>
      <c r="I26" s="33"/>
      <c r="J26" s="33"/>
      <c r="K26" s="33"/>
      <c r="L26" s="138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16.5" customHeight="1">
      <c r="A27" s="141"/>
      <c r="B27" s="142"/>
      <c r="C27" s="141"/>
      <c r="D27" s="141"/>
      <c r="E27" s="143" t="s">
        <v>18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3"/>
      <c r="B28" s="39"/>
      <c r="C28" s="33"/>
      <c r="D28" s="33"/>
      <c r="E28" s="33"/>
      <c r="F28" s="33"/>
      <c r="G28" s="33"/>
      <c r="H28" s="33"/>
      <c r="I28" s="33"/>
      <c r="J28" s="33"/>
      <c r="K28" s="33"/>
      <c r="L28" s="138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9"/>
      <c r="C29" s="33"/>
      <c r="D29" s="145"/>
      <c r="E29" s="145"/>
      <c r="F29" s="145"/>
      <c r="G29" s="145"/>
      <c r="H29" s="145"/>
      <c r="I29" s="145"/>
      <c r="J29" s="145"/>
      <c r="K29" s="145"/>
      <c r="L29" s="138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9"/>
      <c r="C30" s="33"/>
      <c r="D30" s="146" t="s">
        <v>41</v>
      </c>
      <c r="E30" s="33"/>
      <c r="F30" s="33"/>
      <c r="G30" s="33"/>
      <c r="H30" s="33"/>
      <c r="I30" s="33"/>
      <c r="J30" s="147">
        <f>ROUND(J86, 2)</f>
        <v>99848</v>
      </c>
      <c r="K30" s="33"/>
      <c r="L30" s="138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9"/>
      <c r="C31" s="33"/>
      <c r="D31" s="145"/>
      <c r="E31" s="145"/>
      <c r="F31" s="145"/>
      <c r="G31" s="145"/>
      <c r="H31" s="145"/>
      <c r="I31" s="145"/>
      <c r="J31" s="145"/>
      <c r="K31" s="145"/>
      <c r="L31" s="138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9"/>
      <c r="C32" s="33"/>
      <c r="D32" s="33"/>
      <c r="E32" s="33"/>
      <c r="F32" s="148" t="s">
        <v>43</v>
      </c>
      <c r="G32" s="33"/>
      <c r="H32" s="33"/>
      <c r="I32" s="148" t="s">
        <v>42</v>
      </c>
      <c r="J32" s="148" t="s">
        <v>44</v>
      </c>
      <c r="K32" s="33"/>
      <c r="L32" s="138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9"/>
      <c r="C33" s="33"/>
      <c r="D33" s="149" t="s">
        <v>45</v>
      </c>
      <c r="E33" s="136" t="s">
        <v>46</v>
      </c>
      <c r="F33" s="150">
        <f>ROUND((SUM(BE86:BE222)),  2)</f>
        <v>99848</v>
      </c>
      <c r="G33" s="33"/>
      <c r="H33" s="33"/>
      <c r="I33" s="151">
        <v>0.20999999999999999</v>
      </c>
      <c r="J33" s="150">
        <f>ROUND(((SUM(BE86:BE222))*I33),  2)</f>
        <v>20968.080000000002</v>
      </c>
      <c r="K33" s="33"/>
      <c r="L33" s="138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9"/>
      <c r="C34" s="33"/>
      <c r="D34" s="33"/>
      <c r="E34" s="136" t="s">
        <v>47</v>
      </c>
      <c r="F34" s="150">
        <f>ROUND((SUM(BF86:BF222)),  2)</f>
        <v>0</v>
      </c>
      <c r="G34" s="33"/>
      <c r="H34" s="33"/>
      <c r="I34" s="151">
        <v>0.14999999999999999</v>
      </c>
      <c r="J34" s="150">
        <f>ROUND(((SUM(BF86:BF222))*I34),  2)</f>
        <v>0</v>
      </c>
      <c r="K34" s="33"/>
      <c r="L34" s="138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9"/>
      <c r="C35" s="33"/>
      <c r="D35" s="33"/>
      <c r="E35" s="136" t="s">
        <v>48</v>
      </c>
      <c r="F35" s="150">
        <f>ROUND((SUM(BG86:BG222)),  2)</f>
        <v>0</v>
      </c>
      <c r="G35" s="33"/>
      <c r="H35" s="33"/>
      <c r="I35" s="151">
        <v>0.20999999999999999</v>
      </c>
      <c r="J35" s="150">
        <f>0</f>
        <v>0</v>
      </c>
      <c r="K35" s="33"/>
      <c r="L35" s="138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9"/>
      <c r="C36" s="33"/>
      <c r="D36" s="33"/>
      <c r="E36" s="136" t="s">
        <v>49</v>
      </c>
      <c r="F36" s="150">
        <f>ROUND((SUM(BH86:BH222)),  2)</f>
        <v>0</v>
      </c>
      <c r="G36" s="33"/>
      <c r="H36" s="33"/>
      <c r="I36" s="151">
        <v>0.14999999999999999</v>
      </c>
      <c r="J36" s="150">
        <f>0</f>
        <v>0</v>
      </c>
      <c r="K36" s="33"/>
      <c r="L36" s="138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9"/>
      <c r="C37" s="33"/>
      <c r="D37" s="33"/>
      <c r="E37" s="136" t="s">
        <v>50</v>
      </c>
      <c r="F37" s="150">
        <f>ROUND((SUM(BI86:BI222)),  2)</f>
        <v>0</v>
      </c>
      <c r="G37" s="33"/>
      <c r="H37" s="33"/>
      <c r="I37" s="151">
        <v>0</v>
      </c>
      <c r="J37" s="150">
        <f>0</f>
        <v>0</v>
      </c>
      <c r="K37" s="33"/>
      <c r="L37" s="138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9"/>
      <c r="C38" s="33"/>
      <c r="D38" s="33"/>
      <c r="E38" s="33"/>
      <c r="F38" s="33"/>
      <c r="G38" s="33"/>
      <c r="H38" s="33"/>
      <c r="I38" s="33"/>
      <c r="J38" s="33"/>
      <c r="K38" s="33"/>
      <c r="L38" s="138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9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120816.08</v>
      </c>
      <c r="K39" s="158"/>
      <c r="L39" s="138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8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="2" customFormat="1" ht="6.96" customHeight="1">
      <c r="A44" s="33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8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="2" customFormat="1" ht="24.96" customHeight="1">
      <c r="A45" s="33"/>
      <c r="B45" s="34"/>
      <c r="C45" s="24" t="s">
        <v>102</v>
      </c>
      <c r="D45" s="35"/>
      <c r="E45" s="35"/>
      <c r="F45" s="35"/>
      <c r="G45" s="35"/>
      <c r="H45" s="35"/>
      <c r="I45" s="35"/>
      <c r="J45" s="35"/>
      <c r="K45" s="35"/>
      <c r="L45" s="138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="2" customFormat="1" ht="6.96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138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="2" customFormat="1" ht="12" customHeight="1">
      <c r="A47" s="33"/>
      <c r="B47" s="34"/>
      <c r="C47" s="30" t="s">
        <v>15</v>
      </c>
      <c r="D47" s="35"/>
      <c r="E47" s="35"/>
      <c r="F47" s="35"/>
      <c r="G47" s="35"/>
      <c r="H47" s="35"/>
      <c r="I47" s="35"/>
      <c r="J47" s="35"/>
      <c r="K47" s="35"/>
      <c r="L47" s="138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="2" customFormat="1" ht="16.5" customHeight="1">
      <c r="A48" s="33"/>
      <c r="B48" s="34"/>
      <c r="C48" s="35"/>
      <c r="D48" s="35"/>
      <c r="E48" s="163" t="str">
        <f>E7</f>
        <v>Splašková kanalizace Lužická - Údolni</v>
      </c>
      <c r="F48" s="30"/>
      <c r="G48" s="30"/>
      <c r="H48" s="30"/>
      <c r="I48" s="35"/>
      <c r="J48" s="35"/>
      <c r="K48" s="35"/>
      <c r="L48" s="138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="2" customFormat="1" ht="12" customHeight="1">
      <c r="A49" s="33"/>
      <c r="B49" s="34"/>
      <c r="C49" s="30" t="s">
        <v>100</v>
      </c>
      <c r="D49" s="35"/>
      <c r="E49" s="35"/>
      <c r="F49" s="35"/>
      <c r="G49" s="35"/>
      <c r="H49" s="35"/>
      <c r="I49" s="35"/>
      <c r="J49" s="35"/>
      <c r="K49" s="35"/>
      <c r="L49" s="138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="2" customFormat="1" ht="16.5" customHeight="1">
      <c r="A50" s="33"/>
      <c r="B50" s="34"/>
      <c r="C50" s="35"/>
      <c r="D50" s="35"/>
      <c r="E50" s="63" t="str">
        <f>E9</f>
        <v>Dod č.2 - Přípojky</v>
      </c>
      <c r="F50" s="35"/>
      <c r="G50" s="35"/>
      <c r="H50" s="35"/>
      <c r="I50" s="35"/>
      <c r="J50" s="35"/>
      <c r="K50" s="35"/>
      <c r="L50" s="138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="2" customFormat="1" ht="6.96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138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="2" customFormat="1" ht="12" customHeight="1">
      <c r="A52" s="33"/>
      <c r="B52" s="34"/>
      <c r="C52" s="30" t="s">
        <v>20</v>
      </c>
      <c r="D52" s="35"/>
      <c r="E52" s="35"/>
      <c r="F52" s="27" t="str">
        <f>F12</f>
        <v>Lužická - Údolní</v>
      </c>
      <c r="G52" s="35"/>
      <c r="H52" s="35"/>
      <c r="I52" s="30" t="s">
        <v>22</v>
      </c>
      <c r="J52" s="66" t="str">
        <f>IF(J12="","",J12)</f>
        <v>7. 9. 2022</v>
      </c>
      <c r="K52" s="35"/>
      <c r="L52" s="138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="2" customFormat="1" ht="6.96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138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="2" customFormat="1" ht="15.15" customHeight="1">
      <c r="A54" s="33"/>
      <c r="B54" s="34"/>
      <c r="C54" s="30" t="s">
        <v>24</v>
      </c>
      <c r="D54" s="35"/>
      <c r="E54" s="35"/>
      <c r="F54" s="27" t="str">
        <f>E15</f>
        <v>Město Rychnov u Jablonce nad Nisou</v>
      </c>
      <c r="G54" s="35"/>
      <c r="H54" s="35"/>
      <c r="I54" s="30" t="s">
        <v>34</v>
      </c>
      <c r="J54" s="31" t="str">
        <f>E21</f>
        <v xml:space="preserve"> </v>
      </c>
      <c r="K54" s="35"/>
      <c r="L54" s="138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="2" customFormat="1" ht="15.15" customHeight="1">
      <c r="A55" s="33"/>
      <c r="B55" s="34"/>
      <c r="C55" s="30" t="s">
        <v>30</v>
      </c>
      <c r="D55" s="35"/>
      <c r="E55" s="35"/>
      <c r="F55" s="27" t="str">
        <f>IF(E18="","",E18)</f>
        <v>1.jizerskohorská stavební společnost, s.r.o.</v>
      </c>
      <c r="G55" s="35"/>
      <c r="H55" s="35"/>
      <c r="I55" s="30" t="s">
        <v>36</v>
      </c>
      <c r="J55" s="31" t="str">
        <f>E24</f>
        <v>Miloslav Neuman</v>
      </c>
      <c r="K55" s="35"/>
      <c r="L55" s="138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="2" customFormat="1" ht="10.32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138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="2" customFormat="1" ht="29.28" customHeight="1">
      <c r="A57" s="33"/>
      <c r="B57" s="34"/>
      <c r="C57" s="164" t="s">
        <v>103</v>
      </c>
      <c r="D57" s="165"/>
      <c r="E57" s="165"/>
      <c r="F57" s="165"/>
      <c r="G57" s="165"/>
      <c r="H57" s="165"/>
      <c r="I57" s="165"/>
      <c r="J57" s="166" t="s">
        <v>104</v>
      </c>
      <c r="K57" s="165"/>
      <c r="L57" s="138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="2" customFormat="1" ht="10.32" customHeight="1">
      <c r="A58" s="33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138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</row>
    <row r="59" s="2" customFormat="1" ht="22.8" customHeight="1">
      <c r="A59" s="33"/>
      <c r="B59" s="34"/>
      <c r="C59" s="167" t="s">
        <v>73</v>
      </c>
      <c r="D59" s="35"/>
      <c r="E59" s="35"/>
      <c r="F59" s="35"/>
      <c r="G59" s="35"/>
      <c r="H59" s="35"/>
      <c r="I59" s="35"/>
      <c r="J59" s="96">
        <f>J86</f>
        <v>99848</v>
      </c>
      <c r="K59" s="35"/>
      <c r="L59" s="138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U59" s="18" t="s">
        <v>105</v>
      </c>
    </row>
    <row r="60" s="9" customFormat="1" ht="24.96" customHeight="1">
      <c r="A60" s="9"/>
      <c r="B60" s="168"/>
      <c r="C60" s="169"/>
      <c r="D60" s="170" t="s">
        <v>106</v>
      </c>
      <c r="E60" s="171"/>
      <c r="F60" s="171"/>
      <c r="G60" s="171"/>
      <c r="H60" s="171"/>
      <c r="I60" s="171"/>
      <c r="J60" s="172">
        <f>J87</f>
        <v>99848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19"/>
      <c r="D61" s="175" t="s">
        <v>107</v>
      </c>
      <c r="E61" s="176"/>
      <c r="F61" s="176"/>
      <c r="G61" s="176"/>
      <c r="H61" s="176"/>
      <c r="I61" s="176"/>
      <c r="J61" s="177">
        <f>J88</f>
        <v>51501</v>
      </c>
      <c r="K61" s="119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19"/>
      <c r="D62" s="175" t="s">
        <v>108</v>
      </c>
      <c r="E62" s="176"/>
      <c r="F62" s="176"/>
      <c r="G62" s="176"/>
      <c r="H62" s="176"/>
      <c r="I62" s="176"/>
      <c r="J62" s="177">
        <f>J128</f>
        <v>709</v>
      </c>
      <c r="K62" s="119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19"/>
      <c r="D63" s="175" t="s">
        <v>109</v>
      </c>
      <c r="E63" s="176"/>
      <c r="F63" s="176"/>
      <c r="G63" s="176"/>
      <c r="H63" s="176"/>
      <c r="I63" s="176"/>
      <c r="J63" s="177">
        <f>J139</f>
        <v>2967</v>
      </c>
      <c r="K63" s="119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19"/>
      <c r="D64" s="175" t="s">
        <v>317</v>
      </c>
      <c r="E64" s="176"/>
      <c r="F64" s="176"/>
      <c r="G64" s="176"/>
      <c r="H64" s="176"/>
      <c r="I64" s="176"/>
      <c r="J64" s="177">
        <f>J150</f>
        <v>9389</v>
      </c>
      <c r="K64" s="119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19"/>
      <c r="D65" s="175" t="s">
        <v>110</v>
      </c>
      <c r="E65" s="176"/>
      <c r="F65" s="176"/>
      <c r="G65" s="176"/>
      <c r="H65" s="176"/>
      <c r="I65" s="176"/>
      <c r="J65" s="177">
        <f>J171</f>
        <v>31585</v>
      </c>
      <c r="K65" s="119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19"/>
      <c r="D66" s="175" t="s">
        <v>111</v>
      </c>
      <c r="E66" s="176"/>
      <c r="F66" s="176"/>
      <c r="G66" s="176"/>
      <c r="H66" s="176"/>
      <c r="I66" s="176"/>
      <c r="J66" s="177">
        <f>J209</f>
        <v>3697</v>
      </c>
      <c r="K66" s="119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3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138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</row>
    <row r="68" s="2" customFormat="1" ht="6.96" customHeight="1">
      <c r="A68" s="33"/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138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72" s="2" customFormat="1" ht="6.96" customHeight="1">
      <c r="A72" s="33"/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138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</row>
    <row r="73" s="2" customFormat="1" ht="24.96" customHeight="1">
      <c r="A73" s="33"/>
      <c r="B73" s="34"/>
      <c r="C73" s="24" t="s">
        <v>114</v>
      </c>
      <c r="D73" s="35"/>
      <c r="E73" s="35"/>
      <c r="F73" s="35"/>
      <c r="G73" s="35"/>
      <c r="H73" s="35"/>
      <c r="I73" s="35"/>
      <c r="J73" s="35"/>
      <c r="K73" s="35"/>
      <c r="L73" s="138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="2" customFormat="1" ht="6.96" customHeight="1">
      <c r="A74" s="33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138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="2" customFormat="1" ht="12" customHeight="1">
      <c r="A75" s="33"/>
      <c r="B75" s="34"/>
      <c r="C75" s="30" t="s">
        <v>15</v>
      </c>
      <c r="D75" s="35"/>
      <c r="E75" s="35"/>
      <c r="F75" s="35"/>
      <c r="G75" s="35"/>
      <c r="H75" s="35"/>
      <c r="I75" s="35"/>
      <c r="J75" s="35"/>
      <c r="K75" s="35"/>
      <c r="L75" s="138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="2" customFormat="1" ht="16.5" customHeight="1">
      <c r="A76" s="33"/>
      <c r="B76" s="34"/>
      <c r="C76" s="35"/>
      <c r="D76" s="35"/>
      <c r="E76" s="163" t="str">
        <f>E7</f>
        <v>Splašková kanalizace Lužická - Údolni</v>
      </c>
      <c r="F76" s="30"/>
      <c r="G76" s="30"/>
      <c r="H76" s="30"/>
      <c r="I76" s="35"/>
      <c r="J76" s="35"/>
      <c r="K76" s="35"/>
      <c r="L76" s="138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2" customHeight="1">
      <c r="A77" s="33"/>
      <c r="B77" s="34"/>
      <c r="C77" s="30" t="s">
        <v>100</v>
      </c>
      <c r="D77" s="35"/>
      <c r="E77" s="35"/>
      <c r="F77" s="35"/>
      <c r="G77" s="35"/>
      <c r="H77" s="35"/>
      <c r="I77" s="35"/>
      <c r="J77" s="35"/>
      <c r="K77" s="35"/>
      <c r="L77" s="138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="2" customFormat="1" ht="16.5" customHeight="1">
      <c r="A78" s="33"/>
      <c r="B78" s="34"/>
      <c r="C78" s="35"/>
      <c r="D78" s="35"/>
      <c r="E78" s="63" t="str">
        <f>E9</f>
        <v>Dod č.2 - Přípojky</v>
      </c>
      <c r="F78" s="35"/>
      <c r="G78" s="35"/>
      <c r="H78" s="35"/>
      <c r="I78" s="35"/>
      <c r="J78" s="35"/>
      <c r="K78" s="35"/>
      <c r="L78" s="138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="2" customFormat="1" ht="6.96" customHeight="1">
      <c r="A79" s="33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138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="2" customFormat="1" ht="12" customHeight="1">
      <c r="A80" s="33"/>
      <c r="B80" s="34"/>
      <c r="C80" s="30" t="s">
        <v>20</v>
      </c>
      <c r="D80" s="35"/>
      <c r="E80" s="35"/>
      <c r="F80" s="27" t="str">
        <f>F12</f>
        <v>Lužická - Údolní</v>
      </c>
      <c r="G80" s="35"/>
      <c r="H80" s="35"/>
      <c r="I80" s="30" t="s">
        <v>22</v>
      </c>
      <c r="J80" s="66" t="str">
        <f>IF(J12="","",J12)</f>
        <v>7. 9. 2022</v>
      </c>
      <c r="K80" s="35"/>
      <c r="L80" s="138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="2" customFormat="1" ht="6.96" customHeight="1">
      <c r="A81" s="33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38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15.15" customHeight="1">
      <c r="A82" s="33"/>
      <c r="B82" s="34"/>
      <c r="C82" s="30" t="s">
        <v>24</v>
      </c>
      <c r="D82" s="35"/>
      <c r="E82" s="35"/>
      <c r="F82" s="27" t="str">
        <f>E15</f>
        <v>Město Rychnov u Jablonce nad Nisou</v>
      </c>
      <c r="G82" s="35"/>
      <c r="H82" s="35"/>
      <c r="I82" s="30" t="s">
        <v>34</v>
      </c>
      <c r="J82" s="31" t="str">
        <f>E21</f>
        <v xml:space="preserve"> </v>
      </c>
      <c r="K82" s="35"/>
      <c r="L82" s="138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15.15" customHeight="1">
      <c r="A83" s="33"/>
      <c r="B83" s="34"/>
      <c r="C83" s="30" t="s">
        <v>30</v>
      </c>
      <c r="D83" s="35"/>
      <c r="E83" s="35"/>
      <c r="F83" s="27" t="str">
        <f>IF(E18="","",E18)</f>
        <v>1.jizerskohorská stavební společnost, s.r.o.</v>
      </c>
      <c r="G83" s="35"/>
      <c r="H83" s="35"/>
      <c r="I83" s="30" t="s">
        <v>36</v>
      </c>
      <c r="J83" s="31" t="str">
        <f>E24</f>
        <v>Miloslav Neuman</v>
      </c>
      <c r="K83" s="35"/>
      <c r="L83" s="138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0.32" customHeight="1">
      <c r="A84" s="33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138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11" customFormat="1" ht="29.28" customHeight="1">
      <c r="A85" s="179"/>
      <c r="B85" s="180"/>
      <c r="C85" s="181" t="s">
        <v>115</v>
      </c>
      <c r="D85" s="182" t="s">
        <v>60</v>
      </c>
      <c r="E85" s="182" t="s">
        <v>56</v>
      </c>
      <c r="F85" s="182" t="s">
        <v>57</v>
      </c>
      <c r="G85" s="182" t="s">
        <v>116</v>
      </c>
      <c r="H85" s="182" t="s">
        <v>117</v>
      </c>
      <c r="I85" s="182" t="s">
        <v>118</v>
      </c>
      <c r="J85" s="183" t="s">
        <v>104</v>
      </c>
      <c r="K85" s="184" t="s">
        <v>119</v>
      </c>
      <c r="L85" s="185"/>
      <c r="M85" s="86" t="s">
        <v>18</v>
      </c>
      <c r="N85" s="87" t="s">
        <v>45</v>
      </c>
      <c r="O85" s="87" t="s">
        <v>120</v>
      </c>
      <c r="P85" s="87" t="s">
        <v>121</v>
      </c>
      <c r="Q85" s="87" t="s">
        <v>122</v>
      </c>
      <c r="R85" s="87" t="s">
        <v>123</v>
      </c>
      <c r="S85" s="87" t="s">
        <v>124</v>
      </c>
      <c r="T85" s="88" t="s">
        <v>125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33"/>
      <c r="B86" s="34"/>
      <c r="C86" s="93" t="s">
        <v>126</v>
      </c>
      <c r="D86" s="35"/>
      <c r="E86" s="35"/>
      <c r="F86" s="35"/>
      <c r="G86" s="35"/>
      <c r="H86" s="35"/>
      <c r="I86" s="35"/>
      <c r="J86" s="186">
        <f>BK86</f>
        <v>99848</v>
      </c>
      <c r="K86" s="35"/>
      <c r="L86" s="39"/>
      <c r="M86" s="89"/>
      <c r="N86" s="187"/>
      <c r="O86" s="90"/>
      <c r="P86" s="188">
        <f>P87</f>
        <v>68.49163999999999</v>
      </c>
      <c r="Q86" s="90"/>
      <c r="R86" s="188">
        <f>R87</f>
        <v>99.227286079999999</v>
      </c>
      <c r="S86" s="90"/>
      <c r="T86" s="189">
        <f>T87</f>
        <v>2.57856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T86" s="18" t="s">
        <v>74</v>
      </c>
      <c r="AU86" s="18" t="s">
        <v>105</v>
      </c>
      <c r="BK86" s="190">
        <f>BK87</f>
        <v>99848</v>
      </c>
    </row>
    <row r="87" s="12" customFormat="1" ht="25.92" customHeight="1">
      <c r="A87" s="12"/>
      <c r="B87" s="191"/>
      <c r="C87" s="192"/>
      <c r="D87" s="193" t="s">
        <v>74</v>
      </c>
      <c r="E87" s="194" t="s">
        <v>127</v>
      </c>
      <c r="F87" s="194" t="s">
        <v>128</v>
      </c>
      <c r="G87" s="192"/>
      <c r="H87" s="192"/>
      <c r="I87" s="192"/>
      <c r="J87" s="195">
        <f>BK87</f>
        <v>99848</v>
      </c>
      <c r="K87" s="192"/>
      <c r="L87" s="196"/>
      <c r="M87" s="197"/>
      <c r="N87" s="198"/>
      <c r="O87" s="198"/>
      <c r="P87" s="199">
        <f>P88+P128+P139+P150+P171+P209</f>
        <v>68.49163999999999</v>
      </c>
      <c r="Q87" s="198"/>
      <c r="R87" s="199">
        <f>R88+R128+R139+R150+R171+R209</f>
        <v>99.227286079999999</v>
      </c>
      <c r="S87" s="198"/>
      <c r="T87" s="200">
        <f>T88+T128+T139+T150+T171+T209</f>
        <v>2.57856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</v>
      </c>
      <c r="AT87" s="202" t="s">
        <v>74</v>
      </c>
      <c r="AU87" s="202" t="s">
        <v>75</v>
      </c>
      <c r="AY87" s="201" t="s">
        <v>129</v>
      </c>
      <c r="BK87" s="203">
        <f>BK88+BK128+BK139+BK150+BK171+BK209</f>
        <v>99848</v>
      </c>
    </row>
    <row r="88" s="12" customFormat="1" ht="22.8" customHeight="1">
      <c r="A88" s="12"/>
      <c r="B88" s="191"/>
      <c r="C88" s="192"/>
      <c r="D88" s="193" t="s">
        <v>74</v>
      </c>
      <c r="E88" s="204" t="s">
        <v>8</v>
      </c>
      <c r="F88" s="204" t="s">
        <v>130</v>
      </c>
      <c r="G88" s="192"/>
      <c r="H88" s="192"/>
      <c r="I88" s="192"/>
      <c r="J88" s="205">
        <f>BK88</f>
        <v>51501</v>
      </c>
      <c r="K88" s="192"/>
      <c r="L88" s="196"/>
      <c r="M88" s="197"/>
      <c r="N88" s="198"/>
      <c r="O88" s="198"/>
      <c r="P88" s="199">
        <f>SUM(P89:P127)</f>
        <v>48.371759999999995</v>
      </c>
      <c r="Q88" s="198"/>
      <c r="R88" s="199">
        <f>SUM(R89:R127)</f>
        <v>88.614000000000004</v>
      </c>
      <c r="S88" s="198"/>
      <c r="T88" s="200">
        <f>SUM(T89:T127)</f>
        <v>2.57856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</v>
      </c>
      <c r="AT88" s="202" t="s">
        <v>74</v>
      </c>
      <c r="AU88" s="202" t="s">
        <v>8</v>
      </c>
      <c r="AY88" s="201" t="s">
        <v>129</v>
      </c>
      <c r="BK88" s="203">
        <f>SUM(BK89:BK127)</f>
        <v>51501</v>
      </c>
    </row>
    <row r="89" s="2" customFormat="1" ht="16.5" customHeight="1">
      <c r="A89" s="33"/>
      <c r="B89" s="34"/>
      <c r="C89" s="206" t="s">
        <v>83</v>
      </c>
      <c r="D89" s="206" t="s">
        <v>131</v>
      </c>
      <c r="E89" s="207" t="s">
        <v>140</v>
      </c>
      <c r="F89" s="208" t="s">
        <v>432</v>
      </c>
      <c r="G89" s="209" t="s">
        <v>134</v>
      </c>
      <c r="H89" s="210">
        <v>8.1600000000000001</v>
      </c>
      <c r="I89" s="211">
        <v>164.71000000000001</v>
      </c>
      <c r="J89" s="211">
        <f>ROUND(I89*H89,0)</f>
        <v>1344</v>
      </c>
      <c r="K89" s="212"/>
      <c r="L89" s="39"/>
      <c r="M89" s="213" t="s">
        <v>18</v>
      </c>
      <c r="N89" s="214" t="s">
        <v>46</v>
      </c>
      <c r="O89" s="215">
        <v>0.29399999999999998</v>
      </c>
      <c r="P89" s="215">
        <f>O89*H89</f>
        <v>2.3990399999999998</v>
      </c>
      <c r="Q89" s="215">
        <v>0</v>
      </c>
      <c r="R89" s="215">
        <f>Q89*H89</f>
        <v>0</v>
      </c>
      <c r="S89" s="215">
        <v>0.316</v>
      </c>
      <c r="T89" s="216">
        <f>S89*H89</f>
        <v>2.57856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R89" s="217" t="s">
        <v>135</v>
      </c>
      <c r="AT89" s="217" t="s">
        <v>131</v>
      </c>
      <c r="AU89" s="217" t="s">
        <v>83</v>
      </c>
      <c r="AY89" s="18" t="s">
        <v>129</v>
      </c>
      <c r="BE89" s="218">
        <f>IF(N89="základní",J89,0)</f>
        <v>1344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8" t="s">
        <v>8</v>
      </c>
      <c r="BK89" s="218">
        <f>ROUND(I89*H89,0)</f>
        <v>1344</v>
      </c>
      <c r="BL89" s="18" t="s">
        <v>135</v>
      </c>
      <c r="BM89" s="217" t="s">
        <v>433</v>
      </c>
    </row>
    <row r="90" s="2" customFormat="1">
      <c r="A90" s="33"/>
      <c r="B90" s="34"/>
      <c r="C90" s="35"/>
      <c r="D90" s="219" t="s">
        <v>136</v>
      </c>
      <c r="E90" s="35"/>
      <c r="F90" s="220" t="s">
        <v>434</v>
      </c>
      <c r="G90" s="35"/>
      <c r="H90" s="35"/>
      <c r="I90" s="35"/>
      <c r="J90" s="35"/>
      <c r="K90" s="35"/>
      <c r="L90" s="39"/>
      <c r="M90" s="221"/>
      <c r="N90" s="222"/>
      <c r="O90" s="78"/>
      <c r="P90" s="78"/>
      <c r="Q90" s="78"/>
      <c r="R90" s="78"/>
      <c r="S90" s="78"/>
      <c r="T90" s="79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T90" s="18" t="s">
        <v>136</v>
      </c>
      <c r="AU90" s="18" t="s">
        <v>83</v>
      </c>
    </row>
    <row r="91" s="2" customFormat="1">
      <c r="A91" s="33"/>
      <c r="B91" s="34"/>
      <c r="C91" s="35"/>
      <c r="D91" s="266" t="s">
        <v>314</v>
      </c>
      <c r="E91" s="35"/>
      <c r="F91" s="267" t="s">
        <v>435</v>
      </c>
      <c r="G91" s="35"/>
      <c r="H91" s="35"/>
      <c r="I91" s="35"/>
      <c r="J91" s="35"/>
      <c r="K91" s="35"/>
      <c r="L91" s="39"/>
      <c r="M91" s="221"/>
      <c r="N91" s="222"/>
      <c r="O91" s="78"/>
      <c r="P91" s="78"/>
      <c r="Q91" s="78"/>
      <c r="R91" s="78"/>
      <c r="S91" s="78"/>
      <c r="T91" s="79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T91" s="18" t="s">
        <v>314</v>
      </c>
      <c r="AU91" s="18" t="s">
        <v>83</v>
      </c>
    </row>
    <row r="92" s="13" customFormat="1">
      <c r="A92" s="13"/>
      <c r="B92" s="223"/>
      <c r="C92" s="224"/>
      <c r="D92" s="219" t="s">
        <v>137</v>
      </c>
      <c r="E92" s="225" t="s">
        <v>18</v>
      </c>
      <c r="F92" s="226" t="s">
        <v>436</v>
      </c>
      <c r="G92" s="224"/>
      <c r="H92" s="227">
        <v>2.1600000000000001</v>
      </c>
      <c r="I92" s="224"/>
      <c r="J92" s="224"/>
      <c r="K92" s="224"/>
      <c r="L92" s="228"/>
      <c r="M92" s="229"/>
      <c r="N92" s="230"/>
      <c r="O92" s="230"/>
      <c r="P92" s="230"/>
      <c r="Q92" s="230"/>
      <c r="R92" s="230"/>
      <c r="S92" s="230"/>
      <c r="T92" s="23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2" t="s">
        <v>137</v>
      </c>
      <c r="AU92" s="232" t="s">
        <v>83</v>
      </c>
      <c r="AV92" s="13" t="s">
        <v>83</v>
      </c>
      <c r="AW92" s="13" t="s">
        <v>38</v>
      </c>
      <c r="AX92" s="13" t="s">
        <v>75</v>
      </c>
      <c r="AY92" s="232" t="s">
        <v>129</v>
      </c>
    </row>
    <row r="93" s="13" customFormat="1">
      <c r="A93" s="13"/>
      <c r="B93" s="223"/>
      <c r="C93" s="224"/>
      <c r="D93" s="219" t="s">
        <v>137</v>
      </c>
      <c r="E93" s="225" t="s">
        <v>18</v>
      </c>
      <c r="F93" s="226" t="s">
        <v>437</v>
      </c>
      <c r="G93" s="224"/>
      <c r="H93" s="227">
        <v>6</v>
      </c>
      <c r="I93" s="224"/>
      <c r="J93" s="224"/>
      <c r="K93" s="224"/>
      <c r="L93" s="228"/>
      <c r="M93" s="229"/>
      <c r="N93" s="230"/>
      <c r="O93" s="230"/>
      <c r="P93" s="230"/>
      <c r="Q93" s="230"/>
      <c r="R93" s="230"/>
      <c r="S93" s="230"/>
      <c r="T93" s="23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2" t="s">
        <v>137</v>
      </c>
      <c r="AU93" s="232" t="s">
        <v>83</v>
      </c>
      <c r="AV93" s="13" t="s">
        <v>83</v>
      </c>
      <c r="AW93" s="13" t="s">
        <v>38</v>
      </c>
      <c r="AX93" s="13" t="s">
        <v>75</v>
      </c>
      <c r="AY93" s="232" t="s">
        <v>129</v>
      </c>
    </row>
    <row r="94" s="14" customFormat="1">
      <c r="A94" s="14"/>
      <c r="B94" s="233"/>
      <c r="C94" s="234"/>
      <c r="D94" s="219" t="s">
        <v>137</v>
      </c>
      <c r="E94" s="235" t="s">
        <v>18</v>
      </c>
      <c r="F94" s="236" t="s">
        <v>139</v>
      </c>
      <c r="G94" s="234"/>
      <c r="H94" s="237">
        <v>8.1600000000000001</v>
      </c>
      <c r="I94" s="234"/>
      <c r="J94" s="234"/>
      <c r="K94" s="234"/>
      <c r="L94" s="238"/>
      <c r="M94" s="239"/>
      <c r="N94" s="240"/>
      <c r="O94" s="240"/>
      <c r="P94" s="240"/>
      <c r="Q94" s="240"/>
      <c r="R94" s="240"/>
      <c r="S94" s="240"/>
      <c r="T94" s="241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2" t="s">
        <v>137</v>
      </c>
      <c r="AU94" s="242" t="s">
        <v>83</v>
      </c>
      <c r="AV94" s="14" t="s">
        <v>135</v>
      </c>
      <c r="AW94" s="14" t="s">
        <v>38</v>
      </c>
      <c r="AX94" s="14" t="s">
        <v>8</v>
      </c>
      <c r="AY94" s="242" t="s">
        <v>129</v>
      </c>
    </row>
    <row r="95" s="2" customFormat="1" ht="21.75" customHeight="1">
      <c r="A95" s="33"/>
      <c r="B95" s="34"/>
      <c r="C95" s="206" t="s">
        <v>143</v>
      </c>
      <c r="D95" s="206" t="s">
        <v>131</v>
      </c>
      <c r="E95" s="207" t="s">
        <v>144</v>
      </c>
      <c r="F95" s="208" t="s">
        <v>438</v>
      </c>
      <c r="G95" s="209" t="s">
        <v>146</v>
      </c>
      <c r="H95" s="210">
        <v>39</v>
      </c>
      <c r="I95" s="211">
        <v>328</v>
      </c>
      <c r="J95" s="211">
        <f>ROUND(I95*H95,0)</f>
        <v>12792</v>
      </c>
      <c r="K95" s="212"/>
      <c r="L95" s="39"/>
      <c r="M95" s="213" t="s">
        <v>18</v>
      </c>
      <c r="N95" s="214" t="s">
        <v>46</v>
      </c>
      <c r="O95" s="215">
        <v>0.53800000000000003</v>
      </c>
      <c r="P95" s="215">
        <f>O95*H95</f>
        <v>20.982000000000003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217" t="s">
        <v>135</v>
      </c>
      <c r="AT95" s="217" t="s">
        <v>131</v>
      </c>
      <c r="AU95" s="217" t="s">
        <v>83</v>
      </c>
      <c r="AY95" s="18" t="s">
        <v>129</v>
      </c>
      <c r="BE95" s="218">
        <f>IF(N95="základní",J95,0)</f>
        <v>12792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8" t="s">
        <v>8</v>
      </c>
      <c r="BK95" s="218">
        <f>ROUND(I95*H95,0)</f>
        <v>12792</v>
      </c>
      <c r="BL95" s="18" t="s">
        <v>135</v>
      </c>
      <c r="BM95" s="217" t="s">
        <v>439</v>
      </c>
    </row>
    <row r="96" s="2" customFormat="1">
      <c r="A96" s="33"/>
      <c r="B96" s="34"/>
      <c r="C96" s="35"/>
      <c r="D96" s="219" t="s">
        <v>136</v>
      </c>
      <c r="E96" s="35"/>
      <c r="F96" s="220" t="s">
        <v>440</v>
      </c>
      <c r="G96" s="35"/>
      <c r="H96" s="35"/>
      <c r="I96" s="35"/>
      <c r="J96" s="35"/>
      <c r="K96" s="35"/>
      <c r="L96" s="39"/>
      <c r="M96" s="221"/>
      <c r="N96" s="222"/>
      <c r="O96" s="78"/>
      <c r="P96" s="78"/>
      <c r="Q96" s="78"/>
      <c r="R96" s="78"/>
      <c r="S96" s="78"/>
      <c r="T96" s="79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8" t="s">
        <v>136</v>
      </c>
      <c r="AU96" s="18" t="s">
        <v>83</v>
      </c>
    </row>
    <row r="97" s="2" customFormat="1">
      <c r="A97" s="33"/>
      <c r="B97" s="34"/>
      <c r="C97" s="35"/>
      <c r="D97" s="266" t="s">
        <v>314</v>
      </c>
      <c r="E97" s="35"/>
      <c r="F97" s="267" t="s">
        <v>441</v>
      </c>
      <c r="G97" s="35"/>
      <c r="H97" s="35"/>
      <c r="I97" s="35"/>
      <c r="J97" s="35"/>
      <c r="K97" s="35"/>
      <c r="L97" s="39"/>
      <c r="M97" s="221"/>
      <c r="N97" s="222"/>
      <c r="O97" s="78"/>
      <c r="P97" s="78"/>
      <c r="Q97" s="78"/>
      <c r="R97" s="78"/>
      <c r="S97" s="78"/>
      <c r="T97" s="79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T97" s="18" t="s">
        <v>314</v>
      </c>
      <c r="AU97" s="18" t="s">
        <v>83</v>
      </c>
    </row>
    <row r="98" s="13" customFormat="1">
      <c r="A98" s="13"/>
      <c r="B98" s="223"/>
      <c r="C98" s="224"/>
      <c r="D98" s="219" t="s">
        <v>137</v>
      </c>
      <c r="E98" s="225" t="s">
        <v>18</v>
      </c>
      <c r="F98" s="226" t="s">
        <v>442</v>
      </c>
      <c r="G98" s="224"/>
      <c r="H98" s="227">
        <v>39</v>
      </c>
      <c r="I98" s="224"/>
      <c r="J98" s="224"/>
      <c r="K98" s="224"/>
      <c r="L98" s="228"/>
      <c r="M98" s="229"/>
      <c r="N98" s="230"/>
      <c r="O98" s="230"/>
      <c r="P98" s="230"/>
      <c r="Q98" s="230"/>
      <c r="R98" s="230"/>
      <c r="S98" s="230"/>
      <c r="T98" s="23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2" t="s">
        <v>137</v>
      </c>
      <c r="AU98" s="232" t="s">
        <v>83</v>
      </c>
      <c r="AV98" s="13" t="s">
        <v>83</v>
      </c>
      <c r="AW98" s="13" t="s">
        <v>38</v>
      </c>
      <c r="AX98" s="13" t="s">
        <v>75</v>
      </c>
      <c r="AY98" s="232" t="s">
        <v>129</v>
      </c>
    </row>
    <row r="99" s="14" customFormat="1">
      <c r="A99" s="14"/>
      <c r="B99" s="233"/>
      <c r="C99" s="234"/>
      <c r="D99" s="219" t="s">
        <v>137</v>
      </c>
      <c r="E99" s="235" t="s">
        <v>18</v>
      </c>
      <c r="F99" s="236" t="s">
        <v>139</v>
      </c>
      <c r="G99" s="234"/>
      <c r="H99" s="237">
        <v>39</v>
      </c>
      <c r="I99" s="234"/>
      <c r="J99" s="234"/>
      <c r="K99" s="234"/>
      <c r="L99" s="238"/>
      <c r="M99" s="239"/>
      <c r="N99" s="240"/>
      <c r="O99" s="240"/>
      <c r="P99" s="240"/>
      <c r="Q99" s="240"/>
      <c r="R99" s="240"/>
      <c r="S99" s="240"/>
      <c r="T99" s="241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2" t="s">
        <v>137</v>
      </c>
      <c r="AU99" s="242" t="s">
        <v>83</v>
      </c>
      <c r="AV99" s="14" t="s">
        <v>135</v>
      </c>
      <c r="AW99" s="14" t="s">
        <v>38</v>
      </c>
      <c r="AX99" s="14" t="s">
        <v>8</v>
      </c>
      <c r="AY99" s="242" t="s">
        <v>129</v>
      </c>
    </row>
    <row r="100" s="2" customFormat="1" ht="21.75" customHeight="1">
      <c r="A100" s="33"/>
      <c r="B100" s="34"/>
      <c r="C100" s="206" t="s">
        <v>158</v>
      </c>
      <c r="D100" s="206" t="s">
        <v>131</v>
      </c>
      <c r="E100" s="207" t="s">
        <v>165</v>
      </c>
      <c r="F100" s="208" t="s">
        <v>443</v>
      </c>
      <c r="G100" s="209" t="s">
        <v>146</v>
      </c>
      <c r="H100" s="210">
        <v>39</v>
      </c>
      <c r="I100" s="211">
        <v>110</v>
      </c>
      <c r="J100" s="211">
        <f>ROUND(I100*H100,0)</f>
        <v>4290</v>
      </c>
      <c r="K100" s="212"/>
      <c r="L100" s="39"/>
      <c r="M100" s="213" t="s">
        <v>18</v>
      </c>
      <c r="N100" s="214" t="s">
        <v>46</v>
      </c>
      <c r="O100" s="215">
        <v>0.051999999999999998</v>
      </c>
      <c r="P100" s="215">
        <f>O100*H100</f>
        <v>2.028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R100" s="217" t="s">
        <v>135</v>
      </c>
      <c r="AT100" s="217" t="s">
        <v>131</v>
      </c>
      <c r="AU100" s="217" t="s">
        <v>83</v>
      </c>
      <c r="AY100" s="18" t="s">
        <v>129</v>
      </c>
      <c r="BE100" s="218">
        <f>IF(N100="základní",J100,0)</f>
        <v>4290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</v>
      </c>
      <c r="BK100" s="218">
        <f>ROUND(I100*H100,0)</f>
        <v>4290</v>
      </c>
      <c r="BL100" s="18" t="s">
        <v>135</v>
      </c>
      <c r="BM100" s="217" t="s">
        <v>444</v>
      </c>
    </row>
    <row r="101" s="2" customFormat="1">
      <c r="A101" s="33"/>
      <c r="B101" s="34"/>
      <c r="C101" s="35"/>
      <c r="D101" s="219" t="s">
        <v>136</v>
      </c>
      <c r="E101" s="35"/>
      <c r="F101" s="220" t="s">
        <v>445</v>
      </c>
      <c r="G101" s="35"/>
      <c r="H101" s="35"/>
      <c r="I101" s="35"/>
      <c r="J101" s="35"/>
      <c r="K101" s="35"/>
      <c r="L101" s="39"/>
      <c r="M101" s="221"/>
      <c r="N101" s="222"/>
      <c r="O101" s="78"/>
      <c r="P101" s="78"/>
      <c r="Q101" s="78"/>
      <c r="R101" s="78"/>
      <c r="S101" s="78"/>
      <c r="T101" s="79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T101" s="18" t="s">
        <v>136</v>
      </c>
      <c r="AU101" s="18" t="s">
        <v>83</v>
      </c>
    </row>
    <row r="102" s="2" customFormat="1">
      <c r="A102" s="33"/>
      <c r="B102" s="34"/>
      <c r="C102" s="35"/>
      <c r="D102" s="266" t="s">
        <v>314</v>
      </c>
      <c r="E102" s="35"/>
      <c r="F102" s="267" t="s">
        <v>446</v>
      </c>
      <c r="G102" s="35"/>
      <c r="H102" s="35"/>
      <c r="I102" s="35"/>
      <c r="J102" s="35"/>
      <c r="K102" s="35"/>
      <c r="L102" s="39"/>
      <c r="M102" s="221"/>
      <c r="N102" s="222"/>
      <c r="O102" s="78"/>
      <c r="P102" s="78"/>
      <c r="Q102" s="78"/>
      <c r="R102" s="78"/>
      <c r="S102" s="78"/>
      <c r="T102" s="79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8" t="s">
        <v>314</v>
      </c>
      <c r="AU102" s="18" t="s">
        <v>83</v>
      </c>
    </row>
    <row r="103" s="13" customFormat="1">
      <c r="A103" s="13"/>
      <c r="B103" s="223"/>
      <c r="C103" s="224"/>
      <c r="D103" s="219" t="s">
        <v>137</v>
      </c>
      <c r="E103" s="225" t="s">
        <v>18</v>
      </c>
      <c r="F103" s="226" t="s">
        <v>442</v>
      </c>
      <c r="G103" s="224"/>
      <c r="H103" s="227">
        <v>39</v>
      </c>
      <c r="I103" s="224"/>
      <c r="J103" s="224"/>
      <c r="K103" s="224"/>
      <c r="L103" s="228"/>
      <c r="M103" s="229"/>
      <c r="N103" s="230"/>
      <c r="O103" s="230"/>
      <c r="P103" s="230"/>
      <c r="Q103" s="230"/>
      <c r="R103" s="230"/>
      <c r="S103" s="230"/>
      <c r="T103" s="23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2" t="s">
        <v>137</v>
      </c>
      <c r="AU103" s="232" t="s">
        <v>83</v>
      </c>
      <c r="AV103" s="13" t="s">
        <v>83</v>
      </c>
      <c r="AW103" s="13" t="s">
        <v>38</v>
      </c>
      <c r="AX103" s="13" t="s">
        <v>75</v>
      </c>
      <c r="AY103" s="232" t="s">
        <v>129</v>
      </c>
    </row>
    <row r="104" s="14" customFormat="1">
      <c r="A104" s="14"/>
      <c r="B104" s="233"/>
      <c r="C104" s="234"/>
      <c r="D104" s="219" t="s">
        <v>137</v>
      </c>
      <c r="E104" s="235" t="s">
        <v>18</v>
      </c>
      <c r="F104" s="236" t="s">
        <v>139</v>
      </c>
      <c r="G104" s="234"/>
      <c r="H104" s="237">
        <v>39</v>
      </c>
      <c r="I104" s="234"/>
      <c r="J104" s="234"/>
      <c r="K104" s="234"/>
      <c r="L104" s="238"/>
      <c r="M104" s="239"/>
      <c r="N104" s="240"/>
      <c r="O104" s="240"/>
      <c r="P104" s="240"/>
      <c r="Q104" s="240"/>
      <c r="R104" s="240"/>
      <c r="S104" s="240"/>
      <c r="T104" s="24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2" t="s">
        <v>137</v>
      </c>
      <c r="AU104" s="242" t="s">
        <v>83</v>
      </c>
      <c r="AV104" s="14" t="s">
        <v>135</v>
      </c>
      <c r="AW104" s="14" t="s">
        <v>38</v>
      </c>
      <c r="AX104" s="14" t="s">
        <v>8</v>
      </c>
      <c r="AY104" s="242" t="s">
        <v>129</v>
      </c>
    </row>
    <row r="105" s="2" customFormat="1" ht="16.5" customHeight="1">
      <c r="A105" s="33"/>
      <c r="B105" s="34"/>
      <c r="C105" s="206" t="s">
        <v>182</v>
      </c>
      <c r="D105" s="206" t="s">
        <v>131</v>
      </c>
      <c r="E105" s="207" t="s">
        <v>334</v>
      </c>
      <c r="F105" s="208" t="s">
        <v>335</v>
      </c>
      <c r="G105" s="209" t="s">
        <v>146</v>
      </c>
      <c r="H105" s="210">
        <v>39</v>
      </c>
      <c r="I105" s="211">
        <v>79.140000000000001</v>
      </c>
      <c r="J105" s="211">
        <f>ROUND(I105*H105,0)</f>
        <v>3086</v>
      </c>
      <c r="K105" s="212"/>
      <c r="L105" s="39"/>
      <c r="M105" s="213" t="s">
        <v>18</v>
      </c>
      <c r="N105" s="214" t="s">
        <v>46</v>
      </c>
      <c r="O105" s="215">
        <v>0.053999999999999999</v>
      </c>
      <c r="P105" s="215">
        <f>O105*H105</f>
        <v>2.1059999999999999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R105" s="217" t="s">
        <v>135</v>
      </c>
      <c r="AT105" s="217" t="s">
        <v>131</v>
      </c>
      <c r="AU105" s="217" t="s">
        <v>83</v>
      </c>
      <c r="AY105" s="18" t="s">
        <v>129</v>
      </c>
      <c r="BE105" s="218">
        <f>IF(N105="základní",J105,0)</f>
        <v>3086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8" t="s">
        <v>8</v>
      </c>
      <c r="BK105" s="218">
        <f>ROUND(I105*H105,0)</f>
        <v>3086</v>
      </c>
      <c r="BL105" s="18" t="s">
        <v>135</v>
      </c>
      <c r="BM105" s="217" t="s">
        <v>447</v>
      </c>
    </row>
    <row r="106" s="2" customFormat="1">
      <c r="A106" s="33"/>
      <c r="B106" s="34"/>
      <c r="C106" s="35"/>
      <c r="D106" s="219" t="s">
        <v>136</v>
      </c>
      <c r="E106" s="35"/>
      <c r="F106" s="220" t="s">
        <v>448</v>
      </c>
      <c r="G106" s="35"/>
      <c r="H106" s="35"/>
      <c r="I106" s="35"/>
      <c r="J106" s="35"/>
      <c r="K106" s="35"/>
      <c r="L106" s="39"/>
      <c r="M106" s="221"/>
      <c r="N106" s="222"/>
      <c r="O106" s="78"/>
      <c r="P106" s="78"/>
      <c r="Q106" s="78"/>
      <c r="R106" s="78"/>
      <c r="S106" s="78"/>
      <c r="T106" s="79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T106" s="18" t="s">
        <v>136</v>
      </c>
      <c r="AU106" s="18" t="s">
        <v>83</v>
      </c>
    </row>
    <row r="107" s="2" customFormat="1">
      <c r="A107" s="33"/>
      <c r="B107" s="34"/>
      <c r="C107" s="35"/>
      <c r="D107" s="266" t="s">
        <v>314</v>
      </c>
      <c r="E107" s="35"/>
      <c r="F107" s="267" t="s">
        <v>449</v>
      </c>
      <c r="G107" s="35"/>
      <c r="H107" s="35"/>
      <c r="I107" s="35"/>
      <c r="J107" s="35"/>
      <c r="K107" s="35"/>
      <c r="L107" s="39"/>
      <c r="M107" s="221"/>
      <c r="N107" s="222"/>
      <c r="O107" s="78"/>
      <c r="P107" s="78"/>
      <c r="Q107" s="78"/>
      <c r="R107" s="78"/>
      <c r="S107" s="78"/>
      <c r="T107" s="79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8" t="s">
        <v>314</v>
      </c>
      <c r="AU107" s="18" t="s">
        <v>83</v>
      </c>
    </row>
    <row r="108" s="13" customFormat="1">
      <c r="A108" s="13"/>
      <c r="B108" s="223"/>
      <c r="C108" s="224"/>
      <c r="D108" s="219" t="s">
        <v>137</v>
      </c>
      <c r="E108" s="225" t="s">
        <v>18</v>
      </c>
      <c r="F108" s="226" t="s">
        <v>450</v>
      </c>
      <c r="G108" s="224"/>
      <c r="H108" s="227">
        <v>39</v>
      </c>
      <c r="I108" s="224"/>
      <c r="J108" s="224"/>
      <c r="K108" s="224"/>
      <c r="L108" s="228"/>
      <c r="M108" s="229"/>
      <c r="N108" s="230"/>
      <c r="O108" s="230"/>
      <c r="P108" s="230"/>
      <c r="Q108" s="230"/>
      <c r="R108" s="230"/>
      <c r="S108" s="230"/>
      <c r="T108" s="23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2" t="s">
        <v>137</v>
      </c>
      <c r="AU108" s="232" t="s">
        <v>83</v>
      </c>
      <c r="AV108" s="13" t="s">
        <v>83</v>
      </c>
      <c r="AW108" s="13" t="s">
        <v>38</v>
      </c>
      <c r="AX108" s="13" t="s">
        <v>75</v>
      </c>
      <c r="AY108" s="232" t="s">
        <v>129</v>
      </c>
    </row>
    <row r="109" s="14" customFormat="1">
      <c r="A109" s="14"/>
      <c r="B109" s="233"/>
      <c r="C109" s="234"/>
      <c r="D109" s="219" t="s">
        <v>137</v>
      </c>
      <c r="E109" s="235" t="s">
        <v>18</v>
      </c>
      <c r="F109" s="236" t="s">
        <v>139</v>
      </c>
      <c r="G109" s="234"/>
      <c r="H109" s="237">
        <v>39</v>
      </c>
      <c r="I109" s="234"/>
      <c r="J109" s="234"/>
      <c r="K109" s="234"/>
      <c r="L109" s="238"/>
      <c r="M109" s="239"/>
      <c r="N109" s="240"/>
      <c r="O109" s="240"/>
      <c r="P109" s="240"/>
      <c r="Q109" s="240"/>
      <c r="R109" s="240"/>
      <c r="S109" s="240"/>
      <c r="T109" s="24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2" t="s">
        <v>137</v>
      </c>
      <c r="AU109" s="242" t="s">
        <v>83</v>
      </c>
      <c r="AV109" s="14" t="s">
        <v>135</v>
      </c>
      <c r="AW109" s="14" t="s">
        <v>38</v>
      </c>
      <c r="AX109" s="14" t="s">
        <v>8</v>
      </c>
      <c r="AY109" s="242" t="s">
        <v>129</v>
      </c>
    </row>
    <row r="110" s="2" customFormat="1" ht="16.5" customHeight="1">
      <c r="A110" s="33"/>
      <c r="B110" s="34"/>
      <c r="C110" s="206" t="s">
        <v>163</v>
      </c>
      <c r="D110" s="206" t="s">
        <v>131</v>
      </c>
      <c r="E110" s="207" t="s">
        <v>168</v>
      </c>
      <c r="F110" s="208" t="s">
        <v>169</v>
      </c>
      <c r="G110" s="209" t="s">
        <v>146</v>
      </c>
      <c r="H110" s="210">
        <v>33.479999999999997</v>
      </c>
      <c r="I110" s="211">
        <v>143.58000000000001</v>
      </c>
      <c r="J110" s="211">
        <f>ROUND(I110*H110,0)</f>
        <v>4807</v>
      </c>
      <c r="K110" s="212"/>
      <c r="L110" s="39"/>
      <c r="M110" s="213" t="s">
        <v>18</v>
      </c>
      <c r="N110" s="214" t="s">
        <v>46</v>
      </c>
      <c r="O110" s="215">
        <v>0.32800000000000001</v>
      </c>
      <c r="P110" s="215">
        <f>O110*H110</f>
        <v>10.981439999999999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R110" s="217" t="s">
        <v>135</v>
      </c>
      <c r="AT110" s="217" t="s">
        <v>131</v>
      </c>
      <c r="AU110" s="217" t="s">
        <v>83</v>
      </c>
      <c r="AY110" s="18" t="s">
        <v>129</v>
      </c>
      <c r="BE110" s="218">
        <f>IF(N110="základní",J110,0)</f>
        <v>4807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</v>
      </c>
      <c r="BK110" s="218">
        <f>ROUND(I110*H110,0)</f>
        <v>4807</v>
      </c>
      <c r="BL110" s="18" t="s">
        <v>135</v>
      </c>
      <c r="BM110" s="217" t="s">
        <v>451</v>
      </c>
    </row>
    <row r="111" s="2" customFormat="1">
      <c r="A111" s="33"/>
      <c r="B111" s="34"/>
      <c r="C111" s="35"/>
      <c r="D111" s="219" t="s">
        <v>136</v>
      </c>
      <c r="E111" s="35"/>
      <c r="F111" s="220" t="s">
        <v>452</v>
      </c>
      <c r="G111" s="35"/>
      <c r="H111" s="35"/>
      <c r="I111" s="35"/>
      <c r="J111" s="35"/>
      <c r="K111" s="35"/>
      <c r="L111" s="39"/>
      <c r="M111" s="221"/>
      <c r="N111" s="222"/>
      <c r="O111" s="78"/>
      <c r="P111" s="78"/>
      <c r="Q111" s="78"/>
      <c r="R111" s="78"/>
      <c r="S111" s="78"/>
      <c r="T111" s="79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T111" s="18" t="s">
        <v>136</v>
      </c>
      <c r="AU111" s="18" t="s">
        <v>83</v>
      </c>
    </row>
    <row r="112" s="2" customFormat="1">
      <c r="A112" s="33"/>
      <c r="B112" s="34"/>
      <c r="C112" s="35"/>
      <c r="D112" s="266" t="s">
        <v>314</v>
      </c>
      <c r="E112" s="35"/>
      <c r="F112" s="267" t="s">
        <v>453</v>
      </c>
      <c r="G112" s="35"/>
      <c r="H112" s="35"/>
      <c r="I112" s="35"/>
      <c r="J112" s="35"/>
      <c r="K112" s="35"/>
      <c r="L112" s="39"/>
      <c r="M112" s="221"/>
      <c r="N112" s="222"/>
      <c r="O112" s="78"/>
      <c r="P112" s="78"/>
      <c r="Q112" s="78"/>
      <c r="R112" s="78"/>
      <c r="S112" s="78"/>
      <c r="T112" s="79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T112" s="18" t="s">
        <v>314</v>
      </c>
      <c r="AU112" s="18" t="s">
        <v>83</v>
      </c>
    </row>
    <row r="113" s="13" customFormat="1">
      <c r="A113" s="13"/>
      <c r="B113" s="223"/>
      <c r="C113" s="224"/>
      <c r="D113" s="219" t="s">
        <v>137</v>
      </c>
      <c r="E113" s="225" t="s">
        <v>18</v>
      </c>
      <c r="F113" s="226" t="s">
        <v>454</v>
      </c>
      <c r="G113" s="224"/>
      <c r="H113" s="227">
        <v>33.479999999999997</v>
      </c>
      <c r="I113" s="224"/>
      <c r="J113" s="224"/>
      <c r="K113" s="224"/>
      <c r="L113" s="228"/>
      <c r="M113" s="229"/>
      <c r="N113" s="230"/>
      <c r="O113" s="230"/>
      <c r="P113" s="230"/>
      <c r="Q113" s="230"/>
      <c r="R113" s="230"/>
      <c r="S113" s="230"/>
      <c r="T113" s="23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2" t="s">
        <v>137</v>
      </c>
      <c r="AU113" s="232" t="s">
        <v>83</v>
      </c>
      <c r="AV113" s="13" t="s">
        <v>83</v>
      </c>
      <c r="AW113" s="13" t="s">
        <v>38</v>
      </c>
      <c r="AX113" s="13" t="s">
        <v>75</v>
      </c>
      <c r="AY113" s="232" t="s">
        <v>129</v>
      </c>
    </row>
    <row r="114" s="14" customFormat="1">
      <c r="A114" s="14"/>
      <c r="B114" s="233"/>
      <c r="C114" s="234"/>
      <c r="D114" s="219" t="s">
        <v>137</v>
      </c>
      <c r="E114" s="235" t="s">
        <v>18</v>
      </c>
      <c r="F114" s="236" t="s">
        <v>139</v>
      </c>
      <c r="G114" s="234"/>
      <c r="H114" s="237">
        <v>33.479999999999997</v>
      </c>
      <c r="I114" s="234"/>
      <c r="J114" s="234"/>
      <c r="K114" s="234"/>
      <c r="L114" s="238"/>
      <c r="M114" s="239"/>
      <c r="N114" s="240"/>
      <c r="O114" s="240"/>
      <c r="P114" s="240"/>
      <c r="Q114" s="240"/>
      <c r="R114" s="240"/>
      <c r="S114" s="240"/>
      <c r="T114" s="24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2" t="s">
        <v>137</v>
      </c>
      <c r="AU114" s="242" t="s">
        <v>83</v>
      </c>
      <c r="AV114" s="14" t="s">
        <v>135</v>
      </c>
      <c r="AW114" s="14" t="s">
        <v>38</v>
      </c>
      <c r="AX114" s="14" t="s">
        <v>8</v>
      </c>
      <c r="AY114" s="242" t="s">
        <v>129</v>
      </c>
    </row>
    <row r="115" s="2" customFormat="1" ht="16.5" customHeight="1">
      <c r="A115" s="33"/>
      <c r="B115" s="34"/>
      <c r="C115" s="252" t="s">
        <v>192</v>
      </c>
      <c r="D115" s="252" t="s">
        <v>173</v>
      </c>
      <c r="E115" s="253" t="s">
        <v>174</v>
      </c>
      <c r="F115" s="254" t="s">
        <v>175</v>
      </c>
      <c r="G115" s="255" t="s">
        <v>176</v>
      </c>
      <c r="H115" s="256">
        <v>78.677999999999997</v>
      </c>
      <c r="I115" s="257">
        <v>283</v>
      </c>
      <c r="J115" s="257">
        <f>ROUND(I115*H115,0)</f>
        <v>22266</v>
      </c>
      <c r="K115" s="258"/>
      <c r="L115" s="259"/>
      <c r="M115" s="260" t="s">
        <v>18</v>
      </c>
      <c r="N115" s="261" t="s">
        <v>46</v>
      </c>
      <c r="O115" s="215">
        <v>0</v>
      </c>
      <c r="P115" s="215">
        <f>O115*H115</f>
        <v>0</v>
      </c>
      <c r="Q115" s="215">
        <v>1</v>
      </c>
      <c r="R115" s="215">
        <f>Q115*H115</f>
        <v>78.677999999999997</v>
      </c>
      <c r="S115" s="215">
        <v>0</v>
      </c>
      <c r="T115" s="216">
        <f>S115*H115</f>
        <v>0</v>
      </c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R115" s="217" t="s">
        <v>154</v>
      </c>
      <c r="AT115" s="217" t="s">
        <v>173</v>
      </c>
      <c r="AU115" s="217" t="s">
        <v>83</v>
      </c>
      <c r="AY115" s="18" t="s">
        <v>129</v>
      </c>
      <c r="BE115" s="218">
        <f>IF(N115="základní",J115,0)</f>
        <v>22266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</v>
      </c>
      <c r="BK115" s="218">
        <f>ROUND(I115*H115,0)</f>
        <v>22266</v>
      </c>
      <c r="BL115" s="18" t="s">
        <v>135</v>
      </c>
      <c r="BM115" s="217" t="s">
        <v>455</v>
      </c>
    </row>
    <row r="116" s="2" customFormat="1">
      <c r="A116" s="33"/>
      <c r="B116" s="34"/>
      <c r="C116" s="35"/>
      <c r="D116" s="219" t="s">
        <v>136</v>
      </c>
      <c r="E116" s="35"/>
      <c r="F116" s="220" t="s">
        <v>175</v>
      </c>
      <c r="G116" s="35"/>
      <c r="H116" s="35"/>
      <c r="I116" s="35"/>
      <c r="J116" s="35"/>
      <c r="K116" s="35"/>
      <c r="L116" s="39"/>
      <c r="M116" s="221"/>
      <c r="N116" s="222"/>
      <c r="O116" s="78"/>
      <c r="P116" s="78"/>
      <c r="Q116" s="78"/>
      <c r="R116" s="78"/>
      <c r="S116" s="78"/>
      <c r="T116" s="79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T116" s="18" t="s">
        <v>136</v>
      </c>
      <c r="AU116" s="18" t="s">
        <v>83</v>
      </c>
    </row>
    <row r="117" s="13" customFormat="1">
      <c r="A117" s="13"/>
      <c r="B117" s="223"/>
      <c r="C117" s="224"/>
      <c r="D117" s="219" t="s">
        <v>137</v>
      </c>
      <c r="E117" s="225" t="s">
        <v>18</v>
      </c>
      <c r="F117" s="226" t="s">
        <v>456</v>
      </c>
      <c r="G117" s="224"/>
      <c r="H117" s="227">
        <v>78.677999999999997</v>
      </c>
      <c r="I117" s="224"/>
      <c r="J117" s="224"/>
      <c r="K117" s="224"/>
      <c r="L117" s="228"/>
      <c r="M117" s="229"/>
      <c r="N117" s="230"/>
      <c r="O117" s="230"/>
      <c r="P117" s="230"/>
      <c r="Q117" s="230"/>
      <c r="R117" s="230"/>
      <c r="S117" s="230"/>
      <c r="T117" s="23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2" t="s">
        <v>137</v>
      </c>
      <c r="AU117" s="232" t="s">
        <v>83</v>
      </c>
      <c r="AV117" s="13" t="s">
        <v>83</v>
      </c>
      <c r="AW117" s="13" t="s">
        <v>38</v>
      </c>
      <c r="AX117" s="13" t="s">
        <v>75</v>
      </c>
      <c r="AY117" s="232" t="s">
        <v>129</v>
      </c>
    </row>
    <row r="118" s="14" customFormat="1">
      <c r="A118" s="14"/>
      <c r="B118" s="233"/>
      <c r="C118" s="234"/>
      <c r="D118" s="219" t="s">
        <v>137</v>
      </c>
      <c r="E118" s="235" t="s">
        <v>18</v>
      </c>
      <c r="F118" s="236" t="s">
        <v>139</v>
      </c>
      <c r="G118" s="234"/>
      <c r="H118" s="237">
        <v>78.677999999999997</v>
      </c>
      <c r="I118" s="234"/>
      <c r="J118" s="234"/>
      <c r="K118" s="234"/>
      <c r="L118" s="238"/>
      <c r="M118" s="239"/>
      <c r="N118" s="240"/>
      <c r="O118" s="240"/>
      <c r="P118" s="240"/>
      <c r="Q118" s="240"/>
      <c r="R118" s="240"/>
      <c r="S118" s="240"/>
      <c r="T118" s="24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2" t="s">
        <v>137</v>
      </c>
      <c r="AU118" s="242" t="s">
        <v>83</v>
      </c>
      <c r="AV118" s="14" t="s">
        <v>135</v>
      </c>
      <c r="AW118" s="14" t="s">
        <v>38</v>
      </c>
      <c r="AX118" s="14" t="s">
        <v>8</v>
      </c>
      <c r="AY118" s="242" t="s">
        <v>129</v>
      </c>
    </row>
    <row r="119" s="2" customFormat="1" ht="16.5" customHeight="1">
      <c r="A119" s="33"/>
      <c r="B119" s="34"/>
      <c r="C119" s="206" t="s">
        <v>167</v>
      </c>
      <c r="D119" s="206" t="s">
        <v>131</v>
      </c>
      <c r="E119" s="207" t="s">
        <v>178</v>
      </c>
      <c r="F119" s="208" t="s">
        <v>179</v>
      </c>
      <c r="G119" s="209" t="s">
        <v>146</v>
      </c>
      <c r="H119" s="210">
        <v>5.5199999999999996</v>
      </c>
      <c r="I119" s="211">
        <v>80</v>
      </c>
      <c r="J119" s="211">
        <f>ROUND(I119*H119,0)</f>
        <v>442</v>
      </c>
      <c r="K119" s="212"/>
      <c r="L119" s="39"/>
      <c r="M119" s="213" t="s">
        <v>18</v>
      </c>
      <c r="N119" s="214" t="s">
        <v>46</v>
      </c>
      <c r="O119" s="215">
        <v>1.7889999999999999</v>
      </c>
      <c r="P119" s="215">
        <f>O119*H119</f>
        <v>9.8752799999999983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R119" s="217" t="s">
        <v>135</v>
      </c>
      <c r="AT119" s="217" t="s">
        <v>131</v>
      </c>
      <c r="AU119" s="217" t="s">
        <v>83</v>
      </c>
      <c r="AY119" s="18" t="s">
        <v>129</v>
      </c>
      <c r="BE119" s="218">
        <f>IF(N119="základní",J119,0)</f>
        <v>442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</v>
      </c>
      <c r="BK119" s="218">
        <f>ROUND(I119*H119,0)</f>
        <v>442</v>
      </c>
      <c r="BL119" s="18" t="s">
        <v>135</v>
      </c>
      <c r="BM119" s="217" t="s">
        <v>457</v>
      </c>
    </row>
    <row r="120" s="2" customFormat="1">
      <c r="A120" s="33"/>
      <c r="B120" s="34"/>
      <c r="C120" s="35"/>
      <c r="D120" s="219" t="s">
        <v>136</v>
      </c>
      <c r="E120" s="35"/>
      <c r="F120" s="220" t="s">
        <v>458</v>
      </c>
      <c r="G120" s="35"/>
      <c r="H120" s="35"/>
      <c r="I120" s="35"/>
      <c r="J120" s="35"/>
      <c r="K120" s="35"/>
      <c r="L120" s="39"/>
      <c r="M120" s="221"/>
      <c r="N120" s="222"/>
      <c r="O120" s="78"/>
      <c r="P120" s="78"/>
      <c r="Q120" s="78"/>
      <c r="R120" s="78"/>
      <c r="S120" s="78"/>
      <c r="T120" s="79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136</v>
      </c>
      <c r="AU120" s="18" t="s">
        <v>83</v>
      </c>
    </row>
    <row r="121" s="2" customFormat="1">
      <c r="A121" s="33"/>
      <c r="B121" s="34"/>
      <c r="C121" s="35"/>
      <c r="D121" s="266" t="s">
        <v>314</v>
      </c>
      <c r="E121" s="35"/>
      <c r="F121" s="267" t="s">
        <v>459</v>
      </c>
      <c r="G121" s="35"/>
      <c r="H121" s="35"/>
      <c r="I121" s="35"/>
      <c r="J121" s="35"/>
      <c r="K121" s="35"/>
      <c r="L121" s="39"/>
      <c r="M121" s="221"/>
      <c r="N121" s="222"/>
      <c r="O121" s="78"/>
      <c r="P121" s="78"/>
      <c r="Q121" s="78"/>
      <c r="R121" s="78"/>
      <c r="S121" s="78"/>
      <c r="T121" s="79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314</v>
      </c>
      <c r="AU121" s="18" t="s">
        <v>83</v>
      </c>
    </row>
    <row r="122" s="13" customFormat="1">
      <c r="A122" s="13"/>
      <c r="B122" s="223"/>
      <c r="C122" s="224"/>
      <c r="D122" s="219" t="s">
        <v>137</v>
      </c>
      <c r="E122" s="225" t="s">
        <v>18</v>
      </c>
      <c r="F122" s="226" t="s">
        <v>460</v>
      </c>
      <c r="G122" s="224"/>
      <c r="H122" s="227">
        <v>5.5199999999999996</v>
      </c>
      <c r="I122" s="224"/>
      <c r="J122" s="224"/>
      <c r="K122" s="224"/>
      <c r="L122" s="228"/>
      <c r="M122" s="229"/>
      <c r="N122" s="230"/>
      <c r="O122" s="230"/>
      <c r="P122" s="230"/>
      <c r="Q122" s="230"/>
      <c r="R122" s="230"/>
      <c r="S122" s="230"/>
      <c r="T122" s="23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2" t="s">
        <v>137</v>
      </c>
      <c r="AU122" s="232" t="s">
        <v>83</v>
      </c>
      <c r="AV122" s="13" t="s">
        <v>83</v>
      </c>
      <c r="AW122" s="13" t="s">
        <v>38</v>
      </c>
      <c r="AX122" s="13" t="s">
        <v>75</v>
      </c>
      <c r="AY122" s="232" t="s">
        <v>129</v>
      </c>
    </row>
    <row r="123" s="14" customFormat="1">
      <c r="A123" s="14"/>
      <c r="B123" s="233"/>
      <c r="C123" s="234"/>
      <c r="D123" s="219" t="s">
        <v>137</v>
      </c>
      <c r="E123" s="235" t="s">
        <v>18</v>
      </c>
      <c r="F123" s="236" t="s">
        <v>139</v>
      </c>
      <c r="G123" s="234"/>
      <c r="H123" s="237">
        <v>5.5199999999999996</v>
      </c>
      <c r="I123" s="234"/>
      <c r="J123" s="234"/>
      <c r="K123" s="234"/>
      <c r="L123" s="238"/>
      <c r="M123" s="239"/>
      <c r="N123" s="240"/>
      <c r="O123" s="240"/>
      <c r="P123" s="240"/>
      <c r="Q123" s="240"/>
      <c r="R123" s="240"/>
      <c r="S123" s="240"/>
      <c r="T123" s="24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2" t="s">
        <v>137</v>
      </c>
      <c r="AU123" s="242" t="s">
        <v>83</v>
      </c>
      <c r="AV123" s="14" t="s">
        <v>135</v>
      </c>
      <c r="AW123" s="14" t="s">
        <v>38</v>
      </c>
      <c r="AX123" s="14" t="s">
        <v>8</v>
      </c>
      <c r="AY123" s="242" t="s">
        <v>129</v>
      </c>
    </row>
    <row r="124" s="2" customFormat="1" ht="16.5" customHeight="1">
      <c r="A124" s="33"/>
      <c r="B124" s="34"/>
      <c r="C124" s="252" t="s">
        <v>9</v>
      </c>
      <c r="D124" s="252" t="s">
        <v>173</v>
      </c>
      <c r="E124" s="253" t="s">
        <v>183</v>
      </c>
      <c r="F124" s="254" t="s">
        <v>184</v>
      </c>
      <c r="G124" s="255" t="s">
        <v>176</v>
      </c>
      <c r="H124" s="256">
        <v>9.9359999999999999</v>
      </c>
      <c r="I124" s="257">
        <v>249</v>
      </c>
      <c r="J124" s="257">
        <f>ROUND(I124*H124,0)</f>
        <v>2474</v>
      </c>
      <c r="K124" s="258"/>
      <c r="L124" s="259"/>
      <c r="M124" s="260" t="s">
        <v>18</v>
      </c>
      <c r="N124" s="261" t="s">
        <v>46</v>
      </c>
      <c r="O124" s="215">
        <v>0</v>
      </c>
      <c r="P124" s="215">
        <f>O124*H124</f>
        <v>0</v>
      </c>
      <c r="Q124" s="215">
        <v>1</v>
      </c>
      <c r="R124" s="215">
        <f>Q124*H124</f>
        <v>9.9359999999999999</v>
      </c>
      <c r="S124" s="215">
        <v>0</v>
      </c>
      <c r="T124" s="216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217" t="s">
        <v>154</v>
      </c>
      <c r="AT124" s="217" t="s">
        <v>173</v>
      </c>
      <c r="AU124" s="217" t="s">
        <v>83</v>
      </c>
      <c r="AY124" s="18" t="s">
        <v>129</v>
      </c>
      <c r="BE124" s="218">
        <f>IF(N124="základní",J124,0)</f>
        <v>2474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</v>
      </c>
      <c r="BK124" s="218">
        <f>ROUND(I124*H124,0)</f>
        <v>2474</v>
      </c>
      <c r="BL124" s="18" t="s">
        <v>135</v>
      </c>
      <c r="BM124" s="217" t="s">
        <v>461</v>
      </c>
    </row>
    <row r="125" s="2" customFormat="1">
      <c r="A125" s="33"/>
      <c r="B125" s="34"/>
      <c r="C125" s="35"/>
      <c r="D125" s="219" t="s">
        <v>136</v>
      </c>
      <c r="E125" s="35"/>
      <c r="F125" s="220" t="s">
        <v>184</v>
      </c>
      <c r="G125" s="35"/>
      <c r="H125" s="35"/>
      <c r="I125" s="35"/>
      <c r="J125" s="35"/>
      <c r="K125" s="35"/>
      <c r="L125" s="39"/>
      <c r="M125" s="221"/>
      <c r="N125" s="222"/>
      <c r="O125" s="78"/>
      <c r="P125" s="78"/>
      <c r="Q125" s="78"/>
      <c r="R125" s="78"/>
      <c r="S125" s="78"/>
      <c r="T125" s="79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136</v>
      </c>
      <c r="AU125" s="18" t="s">
        <v>83</v>
      </c>
    </row>
    <row r="126" s="13" customFormat="1">
      <c r="A126" s="13"/>
      <c r="B126" s="223"/>
      <c r="C126" s="224"/>
      <c r="D126" s="219" t="s">
        <v>137</v>
      </c>
      <c r="E126" s="225" t="s">
        <v>18</v>
      </c>
      <c r="F126" s="226" t="s">
        <v>462</v>
      </c>
      <c r="G126" s="224"/>
      <c r="H126" s="227">
        <v>9.9359999999999999</v>
      </c>
      <c r="I126" s="224"/>
      <c r="J126" s="224"/>
      <c r="K126" s="224"/>
      <c r="L126" s="228"/>
      <c r="M126" s="229"/>
      <c r="N126" s="230"/>
      <c r="O126" s="230"/>
      <c r="P126" s="230"/>
      <c r="Q126" s="230"/>
      <c r="R126" s="230"/>
      <c r="S126" s="230"/>
      <c r="T126" s="23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2" t="s">
        <v>137</v>
      </c>
      <c r="AU126" s="232" t="s">
        <v>83</v>
      </c>
      <c r="AV126" s="13" t="s">
        <v>83</v>
      </c>
      <c r="AW126" s="13" t="s">
        <v>38</v>
      </c>
      <c r="AX126" s="13" t="s">
        <v>75</v>
      </c>
      <c r="AY126" s="232" t="s">
        <v>129</v>
      </c>
    </row>
    <row r="127" s="14" customFormat="1">
      <c r="A127" s="14"/>
      <c r="B127" s="233"/>
      <c r="C127" s="234"/>
      <c r="D127" s="219" t="s">
        <v>137</v>
      </c>
      <c r="E127" s="235" t="s">
        <v>18</v>
      </c>
      <c r="F127" s="236" t="s">
        <v>139</v>
      </c>
      <c r="G127" s="234"/>
      <c r="H127" s="237">
        <v>9.9359999999999999</v>
      </c>
      <c r="I127" s="234"/>
      <c r="J127" s="234"/>
      <c r="K127" s="234"/>
      <c r="L127" s="238"/>
      <c r="M127" s="239"/>
      <c r="N127" s="240"/>
      <c r="O127" s="240"/>
      <c r="P127" s="240"/>
      <c r="Q127" s="240"/>
      <c r="R127" s="240"/>
      <c r="S127" s="240"/>
      <c r="T127" s="24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2" t="s">
        <v>137</v>
      </c>
      <c r="AU127" s="242" t="s">
        <v>83</v>
      </c>
      <c r="AV127" s="14" t="s">
        <v>135</v>
      </c>
      <c r="AW127" s="14" t="s">
        <v>38</v>
      </c>
      <c r="AX127" s="14" t="s">
        <v>8</v>
      </c>
      <c r="AY127" s="242" t="s">
        <v>129</v>
      </c>
    </row>
    <row r="128" s="12" customFormat="1" ht="22.8" customHeight="1">
      <c r="A128" s="12"/>
      <c r="B128" s="191"/>
      <c r="C128" s="192"/>
      <c r="D128" s="193" t="s">
        <v>74</v>
      </c>
      <c r="E128" s="204" t="s">
        <v>143</v>
      </c>
      <c r="F128" s="204" t="s">
        <v>186</v>
      </c>
      <c r="G128" s="192"/>
      <c r="H128" s="192"/>
      <c r="I128" s="192"/>
      <c r="J128" s="205">
        <f>BK128</f>
        <v>709</v>
      </c>
      <c r="K128" s="192"/>
      <c r="L128" s="196"/>
      <c r="M128" s="197"/>
      <c r="N128" s="198"/>
      <c r="O128" s="198"/>
      <c r="P128" s="199">
        <f>SUM(P129:P138)</f>
        <v>1.4168000000000001</v>
      </c>
      <c r="Q128" s="198"/>
      <c r="R128" s="199">
        <f>SUM(R129:R138)</f>
        <v>0</v>
      </c>
      <c r="S128" s="198"/>
      <c r="T128" s="200">
        <f>SUM(T129:T138)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8</v>
      </c>
      <c r="AT128" s="202" t="s">
        <v>74</v>
      </c>
      <c r="AU128" s="202" t="s">
        <v>8</v>
      </c>
      <c r="AY128" s="201" t="s">
        <v>129</v>
      </c>
      <c r="BK128" s="203">
        <f>SUM(BK129:BK138)</f>
        <v>709</v>
      </c>
    </row>
    <row r="129" s="2" customFormat="1" ht="16.5" customHeight="1">
      <c r="A129" s="33"/>
      <c r="B129" s="34"/>
      <c r="C129" s="206" t="s">
        <v>170</v>
      </c>
      <c r="D129" s="206" t="s">
        <v>131</v>
      </c>
      <c r="E129" s="207" t="s">
        <v>187</v>
      </c>
      <c r="F129" s="208" t="s">
        <v>188</v>
      </c>
      <c r="G129" s="209" t="s">
        <v>189</v>
      </c>
      <c r="H129" s="210">
        <v>9.1999999999999993</v>
      </c>
      <c r="I129" s="211">
        <v>35.619999999999997</v>
      </c>
      <c r="J129" s="211">
        <f>ROUND(I129*H129,0)</f>
        <v>328</v>
      </c>
      <c r="K129" s="212"/>
      <c r="L129" s="39"/>
      <c r="M129" s="213" t="s">
        <v>18</v>
      </c>
      <c r="N129" s="214" t="s">
        <v>46</v>
      </c>
      <c r="O129" s="215">
        <v>0.069000000000000006</v>
      </c>
      <c r="P129" s="215">
        <f>O129*H129</f>
        <v>0.63480000000000003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217" t="s">
        <v>135</v>
      </c>
      <c r="AT129" s="217" t="s">
        <v>131</v>
      </c>
      <c r="AU129" s="217" t="s">
        <v>83</v>
      </c>
      <c r="AY129" s="18" t="s">
        <v>129</v>
      </c>
      <c r="BE129" s="218">
        <f>IF(N129="základní",J129,0)</f>
        <v>328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</v>
      </c>
      <c r="BK129" s="218">
        <f>ROUND(I129*H129,0)</f>
        <v>328</v>
      </c>
      <c r="BL129" s="18" t="s">
        <v>135</v>
      </c>
      <c r="BM129" s="217" t="s">
        <v>463</v>
      </c>
    </row>
    <row r="130" s="2" customFormat="1">
      <c r="A130" s="33"/>
      <c r="B130" s="34"/>
      <c r="C130" s="35"/>
      <c r="D130" s="219" t="s">
        <v>136</v>
      </c>
      <c r="E130" s="35"/>
      <c r="F130" s="220" t="s">
        <v>464</v>
      </c>
      <c r="G130" s="35"/>
      <c r="H130" s="35"/>
      <c r="I130" s="35"/>
      <c r="J130" s="35"/>
      <c r="K130" s="35"/>
      <c r="L130" s="39"/>
      <c r="M130" s="221"/>
      <c r="N130" s="222"/>
      <c r="O130" s="78"/>
      <c r="P130" s="78"/>
      <c r="Q130" s="78"/>
      <c r="R130" s="78"/>
      <c r="S130" s="78"/>
      <c r="T130" s="79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136</v>
      </c>
      <c r="AU130" s="18" t="s">
        <v>83</v>
      </c>
    </row>
    <row r="131" s="2" customFormat="1">
      <c r="A131" s="33"/>
      <c r="B131" s="34"/>
      <c r="C131" s="35"/>
      <c r="D131" s="266" t="s">
        <v>314</v>
      </c>
      <c r="E131" s="35"/>
      <c r="F131" s="267" t="s">
        <v>465</v>
      </c>
      <c r="G131" s="35"/>
      <c r="H131" s="35"/>
      <c r="I131" s="35"/>
      <c r="J131" s="35"/>
      <c r="K131" s="35"/>
      <c r="L131" s="39"/>
      <c r="M131" s="221"/>
      <c r="N131" s="222"/>
      <c r="O131" s="78"/>
      <c r="P131" s="78"/>
      <c r="Q131" s="78"/>
      <c r="R131" s="78"/>
      <c r="S131" s="78"/>
      <c r="T131" s="79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314</v>
      </c>
      <c r="AU131" s="18" t="s">
        <v>83</v>
      </c>
    </row>
    <row r="132" s="13" customFormat="1">
      <c r="A132" s="13"/>
      <c r="B132" s="223"/>
      <c r="C132" s="224"/>
      <c r="D132" s="219" t="s">
        <v>137</v>
      </c>
      <c r="E132" s="225" t="s">
        <v>18</v>
      </c>
      <c r="F132" s="226" t="s">
        <v>466</v>
      </c>
      <c r="G132" s="224"/>
      <c r="H132" s="227">
        <v>9.1999999999999993</v>
      </c>
      <c r="I132" s="224"/>
      <c r="J132" s="224"/>
      <c r="K132" s="224"/>
      <c r="L132" s="228"/>
      <c r="M132" s="229"/>
      <c r="N132" s="230"/>
      <c r="O132" s="230"/>
      <c r="P132" s="230"/>
      <c r="Q132" s="230"/>
      <c r="R132" s="230"/>
      <c r="S132" s="230"/>
      <c r="T132" s="23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2" t="s">
        <v>137</v>
      </c>
      <c r="AU132" s="232" t="s">
        <v>83</v>
      </c>
      <c r="AV132" s="13" t="s">
        <v>83</v>
      </c>
      <c r="AW132" s="13" t="s">
        <v>38</v>
      </c>
      <c r="AX132" s="13" t="s">
        <v>75</v>
      </c>
      <c r="AY132" s="232" t="s">
        <v>129</v>
      </c>
    </row>
    <row r="133" s="14" customFormat="1">
      <c r="A133" s="14"/>
      <c r="B133" s="233"/>
      <c r="C133" s="234"/>
      <c r="D133" s="219" t="s">
        <v>137</v>
      </c>
      <c r="E133" s="235" t="s">
        <v>18</v>
      </c>
      <c r="F133" s="236" t="s">
        <v>139</v>
      </c>
      <c r="G133" s="234"/>
      <c r="H133" s="237">
        <v>9.1999999999999993</v>
      </c>
      <c r="I133" s="234"/>
      <c r="J133" s="234"/>
      <c r="K133" s="234"/>
      <c r="L133" s="238"/>
      <c r="M133" s="239"/>
      <c r="N133" s="240"/>
      <c r="O133" s="240"/>
      <c r="P133" s="240"/>
      <c r="Q133" s="240"/>
      <c r="R133" s="240"/>
      <c r="S133" s="240"/>
      <c r="T133" s="24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2" t="s">
        <v>137</v>
      </c>
      <c r="AU133" s="242" t="s">
        <v>83</v>
      </c>
      <c r="AV133" s="14" t="s">
        <v>135</v>
      </c>
      <c r="AW133" s="14" t="s">
        <v>38</v>
      </c>
      <c r="AX133" s="14" t="s">
        <v>8</v>
      </c>
      <c r="AY133" s="242" t="s">
        <v>129</v>
      </c>
    </row>
    <row r="134" s="2" customFormat="1" ht="16.5" customHeight="1">
      <c r="A134" s="33"/>
      <c r="B134" s="34"/>
      <c r="C134" s="206" t="s">
        <v>208</v>
      </c>
      <c r="D134" s="206" t="s">
        <v>131</v>
      </c>
      <c r="E134" s="207" t="s">
        <v>193</v>
      </c>
      <c r="F134" s="208" t="s">
        <v>194</v>
      </c>
      <c r="G134" s="209" t="s">
        <v>189</v>
      </c>
      <c r="H134" s="210">
        <v>9.1999999999999993</v>
      </c>
      <c r="I134" s="211">
        <v>41.460000000000001</v>
      </c>
      <c r="J134" s="211">
        <f>ROUND(I134*H134,0)</f>
        <v>381</v>
      </c>
      <c r="K134" s="212"/>
      <c r="L134" s="39"/>
      <c r="M134" s="213" t="s">
        <v>18</v>
      </c>
      <c r="N134" s="214" t="s">
        <v>46</v>
      </c>
      <c r="O134" s="215">
        <v>0.085000000000000006</v>
      </c>
      <c r="P134" s="215">
        <f>O134*H134</f>
        <v>0.78200000000000003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17" t="s">
        <v>135</v>
      </c>
      <c r="AT134" s="217" t="s">
        <v>131</v>
      </c>
      <c r="AU134" s="217" t="s">
        <v>83</v>
      </c>
      <c r="AY134" s="18" t="s">
        <v>129</v>
      </c>
      <c r="BE134" s="218">
        <f>IF(N134="základní",J134,0)</f>
        <v>381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8" t="s">
        <v>8</v>
      </c>
      <c r="BK134" s="218">
        <f>ROUND(I134*H134,0)</f>
        <v>381</v>
      </c>
      <c r="BL134" s="18" t="s">
        <v>135</v>
      </c>
      <c r="BM134" s="217" t="s">
        <v>467</v>
      </c>
    </row>
    <row r="135" s="2" customFormat="1">
      <c r="A135" s="33"/>
      <c r="B135" s="34"/>
      <c r="C135" s="35"/>
      <c r="D135" s="219" t="s">
        <v>136</v>
      </c>
      <c r="E135" s="35"/>
      <c r="F135" s="220" t="s">
        <v>468</v>
      </c>
      <c r="G135" s="35"/>
      <c r="H135" s="35"/>
      <c r="I135" s="35"/>
      <c r="J135" s="35"/>
      <c r="K135" s="35"/>
      <c r="L135" s="39"/>
      <c r="M135" s="221"/>
      <c r="N135" s="222"/>
      <c r="O135" s="78"/>
      <c r="P135" s="78"/>
      <c r="Q135" s="78"/>
      <c r="R135" s="78"/>
      <c r="S135" s="78"/>
      <c r="T135" s="79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136</v>
      </c>
      <c r="AU135" s="18" t="s">
        <v>83</v>
      </c>
    </row>
    <row r="136" s="2" customFormat="1">
      <c r="A136" s="33"/>
      <c r="B136" s="34"/>
      <c r="C136" s="35"/>
      <c r="D136" s="266" t="s">
        <v>314</v>
      </c>
      <c r="E136" s="35"/>
      <c r="F136" s="267" t="s">
        <v>469</v>
      </c>
      <c r="G136" s="35"/>
      <c r="H136" s="35"/>
      <c r="I136" s="35"/>
      <c r="J136" s="35"/>
      <c r="K136" s="35"/>
      <c r="L136" s="39"/>
      <c r="M136" s="221"/>
      <c r="N136" s="222"/>
      <c r="O136" s="78"/>
      <c r="P136" s="78"/>
      <c r="Q136" s="78"/>
      <c r="R136" s="78"/>
      <c r="S136" s="78"/>
      <c r="T136" s="79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314</v>
      </c>
      <c r="AU136" s="18" t="s">
        <v>83</v>
      </c>
    </row>
    <row r="137" s="13" customFormat="1">
      <c r="A137" s="13"/>
      <c r="B137" s="223"/>
      <c r="C137" s="224"/>
      <c r="D137" s="219" t="s">
        <v>137</v>
      </c>
      <c r="E137" s="225" t="s">
        <v>18</v>
      </c>
      <c r="F137" s="226" t="s">
        <v>466</v>
      </c>
      <c r="G137" s="224"/>
      <c r="H137" s="227">
        <v>9.1999999999999993</v>
      </c>
      <c r="I137" s="224"/>
      <c r="J137" s="224"/>
      <c r="K137" s="224"/>
      <c r="L137" s="228"/>
      <c r="M137" s="229"/>
      <c r="N137" s="230"/>
      <c r="O137" s="230"/>
      <c r="P137" s="230"/>
      <c r="Q137" s="230"/>
      <c r="R137" s="230"/>
      <c r="S137" s="230"/>
      <c r="T137" s="23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2" t="s">
        <v>137</v>
      </c>
      <c r="AU137" s="232" t="s">
        <v>83</v>
      </c>
      <c r="AV137" s="13" t="s">
        <v>83</v>
      </c>
      <c r="AW137" s="13" t="s">
        <v>38</v>
      </c>
      <c r="AX137" s="13" t="s">
        <v>75</v>
      </c>
      <c r="AY137" s="232" t="s">
        <v>129</v>
      </c>
    </row>
    <row r="138" s="14" customFormat="1">
      <c r="A138" s="14"/>
      <c r="B138" s="233"/>
      <c r="C138" s="234"/>
      <c r="D138" s="219" t="s">
        <v>137</v>
      </c>
      <c r="E138" s="235" t="s">
        <v>18</v>
      </c>
      <c r="F138" s="236" t="s">
        <v>139</v>
      </c>
      <c r="G138" s="234"/>
      <c r="H138" s="237">
        <v>9.1999999999999993</v>
      </c>
      <c r="I138" s="234"/>
      <c r="J138" s="234"/>
      <c r="K138" s="234"/>
      <c r="L138" s="238"/>
      <c r="M138" s="239"/>
      <c r="N138" s="240"/>
      <c r="O138" s="240"/>
      <c r="P138" s="240"/>
      <c r="Q138" s="240"/>
      <c r="R138" s="240"/>
      <c r="S138" s="240"/>
      <c r="T138" s="24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2" t="s">
        <v>137</v>
      </c>
      <c r="AU138" s="242" t="s">
        <v>83</v>
      </c>
      <c r="AV138" s="14" t="s">
        <v>135</v>
      </c>
      <c r="AW138" s="14" t="s">
        <v>38</v>
      </c>
      <c r="AX138" s="14" t="s">
        <v>8</v>
      </c>
      <c r="AY138" s="242" t="s">
        <v>129</v>
      </c>
    </row>
    <row r="139" s="12" customFormat="1" ht="22.8" customHeight="1">
      <c r="A139" s="12"/>
      <c r="B139" s="191"/>
      <c r="C139" s="192"/>
      <c r="D139" s="193" t="s">
        <v>74</v>
      </c>
      <c r="E139" s="204" t="s">
        <v>135</v>
      </c>
      <c r="F139" s="204" t="s">
        <v>196</v>
      </c>
      <c r="G139" s="192"/>
      <c r="H139" s="192"/>
      <c r="I139" s="192"/>
      <c r="J139" s="205">
        <f>BK139</f>
        <v>2967</v>
      </c>
      <c r="K139" s="192"/>
      <c r="L139" s="196"/>
      <c r="M139" s="197"/>
      <c r="N139" s="198"/>
      <c r="O139" s="198"/>
      <c r="P139" s="199">
        <f>SUM(P140:P149)</f>
        <v>2.7502800000000001</v>
      </c>
      <c r="Q139" s="198"/>
      <c r="R139" s="199">
        <f>SUM(R140:R149)</f>
        <v>3.4680220799999999</v>
      </c>
      <c r="S139" s="198"/>
      <c r="T139" s="200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</v>
      </c>
      <c r="AT139" s="202" t="s">
        <v>74</v>
      </c>
      <c r="AU139" s="202" t="s">
        <v>8</v>
      </c>
      <c r="AY139" s="201" t="s">
        <v>129</v>
      </c>
      <c r="BK139" s="203">
        <f>SUM(BK140:BK149)</f>
        <v>2967</v>
      </c>
    </row>
    <row r="140" s="2" customFormat="1" ht="16.5" customHeight="1">
      <c r="A140" s="33"/>
      <c r="B140" s="34"/>
      <c r="C140" s="206" t="s">
        <v>177</v>
      </c>
      <c r="D140" s="206" t="s">
        <v>131</v>
      </c>
      <c r="E140" s="207" t="s">
        <v>197</v>
      </c>
      <c r="F140" s="208" t="s">
        <v>198</v>
      </c>
      <c r="G140" s="209" t="s">
        <v>146</v>
      </c>
      <c r="H140" s="210">
        <v>1.1040000000000001</v>
      </c>
      <c r="I140" s="211">
        <v>987</v>
      </c>
      <c r="J140" s="211">
        <f>ROUND(I140*H140,0)</f>
        <v>1090</v>
      </c>
      <c r="K140" s="212"/>
      <c r="L140" s="39"/>
      <c r="M140" s="213" t="s">
        <v>18</v>
      </c>
      <c r="N140" s="214" t="s">
        <v>46</v>
      </c>
      <c r="O140" s="215">
        <v>1.6950000000000001</v>
      </c>
      <c r="P140" s="215">
        <f>O140*H140</f>
        <v>1.8712800000000003</v>
      </c>
      <c r="Q140" s="215">
        <v>1.8907700000000001</v>
      </c>
      <c r="R140" s="215">
        <f>Q140*H140</f>
        <v>2.0874100800000002</v>
      </c>
      <c r="S140" s="215">
        <v>0</v>
      </c>
      <c r="T140" s="21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217" t="s">
        <v>135</v>
      </c>
      <c r="AT140" s="217" t="s">
        <v>131</v>
      </c>
      <c r="AU140" s="217" t="s">
        <v>83</v>
      </c>
      <c r="AY140" s="18" t="s">
        <v>129</v>
      </c>
      <c r="BE140" s="218">
        <f>IF(N140="základní",J140,0)</f>
        <v>1090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8" t="s">
        <v>8</v>
      </c>
      <c r="BK140" s="218">
        <f>ROUND(I140*H140,0)</f>
        <v>1090</v>
      </c>
      <c r="BL140" s="18" t="s">
        <v>135</v>
      </c>
      <c r="BM140" s="217" t="s">
        <v>470</v>
      </c>
    </row>
    <row r="141" s="2" customFormat="1">
      <c r="A141" s="33"/>
      <c r="B141" s="34"/>
      <c r="C141" s="35"/>
      <c r="D141" s="219" t="s">
        <v>136</v>
      </c>
      <c r="E141" s="35"/>
      <c r="F141" s="220" t="s">
        <v>471</v>
      </c>
      <c r="G141" s="35"/>
      <c r="H141" s="35"/>
      <c r="I141" s="35"/>
      <c r="J141" s="35"/>
      <c r="K141" s="35"/>
      <c r="L141" s="39"/>
      <c r="M141" s="221"/>
      <c r="N141" s="222"/>
      <c r="O141" s="78"/>
      <c r="P141" s="78"/>
      <c r="Q141" s="78"/>
      <c r="R141" s="78"/>
      <c r="S141" s="78"/>
      <c r="T141" s="79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136</v>
      </c>
      <c r="AU141" s="18" t="s">
        <v>83</v>
      </c>
    </row>
    <row r="142" s="2" customFormat="1">
      <c r="A142" s="33"/>
      <c r="B142" s="34"/>
      <c r="C142" s="35"/>
      <c r="D142" s="266" t="s">
        <v>314</v>
      </c>
      <c r="E142" s="35"/>
      <c r="F142" s="267" t="s">
        <v>472</v>
      </c>
      <c r="G142" s="35"/>
      <c r="H142" s="35"/>
      <c r="I142" s="35"/>
      <c r="J142" s="35"/>
      <c r="K142" s="35"/>
      <c r="L142" s="39"/>
      <c r="M142" s="221"/>
      <c r="N142" s="222"/>
      <c r="O142" s="78"/>
      <c r="P142" s="78"/>
      <c r="Q142" s="78"/>
      <c r="R142" s="78"/>
      <c r="S142" s="78"/>
      <c r="T142" s="79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8" t="s">
        <v>314</v>
      </c>
      <c r="AU142" s="18" t="s">
        <v>83</v>
      </c>
    </row>
    <row r="143" s="13" customFormat="1">
      <c r="A143" s="13"/>
      <c r="B143" s="223"/>
      <c r="C143" s="224"/>
      <c r="D143" s="219" t="s">
        <v>137</v>
      </c>
      <c r="E143" s="225" t="s">
        <v>18</v>
      </c>
      <c r="F143" s="226" t="s">
        <v>473</v>
      </c>
      <c r="G143" s="224"/>
      <c r="H143" s="227">
        <v>1.1039999999999999</v>
      </c>
      <c r="I143" s="224"/>
      <c r="J143" s="224"/>
      <c r="K143" s="224"/>
      <c r="L143" s="228"/>
      <c r="M143" s="229"/>
      <c r="N143" s="230"/>
      <c r="O143" s="230"/>
      <c r="P143" s="230"/>
      <c r="Q143" s="230"/>
      <c r="R143" s="230"/>
      <c r="S143" s="230"/>
      <c r="T143" s="23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2" t="s">
        <v>137</v>
      </c>
      <c r="AU143" s="232" t="s">
        <v>83</v>
      </c>
      <c r="AV143" s="13" t="s">
        <v>83</v>
      </c>
      <c r="AW143" s="13" t="s">
        <v>38</v>
      </c>
      <c r="AX143" s="13" t="s">
        <v>75</v>
      </c>
      <c r="AY143" s="232" t="s">
        <v>129</v>
      </c>
    </row>
    <row r="144" s="14" customFormat="1">
      <c r="A144" s="14"/>
      <c r="B144" s="233"/>
      <c r="C144" s="234"/>
      <c r="D144" s="219" t="s">
        <v>137</v>
      </c>
      <c r="E144" s="235" t="s">
        <v>18</v>
      </c>
      <c r="F144" s="236" t="s">
        <v>139</v>
      </c>
      <c r="G144" s="234"/>
      <c r="H144" s="237">
        <v>1.1039999999999999</v>
      </c>
      <c r="I144" s="234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2" t="s">
        <v>137</v>
      </c>
      <c r="AU144" s="242" t="s">
        <v>83</v>
      </c>
      <c r="AV144" s="14" t="s">
        <v>135</v>
      </c>
      <c r="AW144" s="14" t="s">
        <v>38</v>
      </c>
      <c r="AX144" s="14" t="s">
        <v>8</v>
      </c>
      <c r="AY144" s="242" t="s">
        <v>129</v>
      </c>
    </row>
    <row r="145" s="2" customFormat="1" ht="16.5" customHeight="1">
      <c r="A145" s="33"/>
      <c r="B145" s="34"/>
      <c r="C145" s="206" t="s">
        <v>217</v>
      </c>
      <c r="D145" s="206" t="s">
        <v>131</v>
      </c>
      <c r="E145" s="207" t="s">
        <v>201</v>
      </c>
      <c r="F145" s="208" t="s">
        <v>202</v>
      </c>
      <c r="G145" s="209" t="s">
        <v>146</v>
      </c>
      <c r="H145" s="210">
        <v>0.59999999999999998</v>
      </c>
      <c r="I145" s="211">
        <v>3128.1700000000001</v>
      </c>
      <c r="J145" s="211">
        <f>ROUND(I145*H145,0)</f>
        <v>1877</v>
      </c>
      <c r="K145" s="212"/>
      <c r="L145" s="39"/>
      <c r="M145" s="213" t="s">
        <v>18</v>
      </c>
      <c r="N145" s="214" t="s">
        <v>46</v>
      </c>
      <c r="O145" s="215">
        <v>1.4650000000000001</v>
      </c>
      <c r="P145" s="215">
        <f>O145*H145</f>
        <v>0.879</v>
      </c>
      <c r="Q145" s="215">
        <v>2.3010199999999998</v>
      </c>
      <c r="R145" s="215">
        <f>Q145*H145</f>
        <v>1.380612</v>
      </c>
      <c r="S145" s="215">
        <v>0</v>
      </c>
      <c r="T145" s="21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17" t="s">
        <v>135</v>
      </c>
      <c r="AT145" s="217" t="s">
        <v>131</v>
      </c>
      <c r="AU145" s="217" t="s">
        <v>83</v>
      </c>
      <c r="AY145" s="18" t="s">
        <v>129</v>
      </c>
      <c r="BE145" s="218">
        <f>IF(N145="základní",J145,0)</f>
        <v>1877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8" t="s">
        <v>8</v>
      </c>
      <c r="BK145" s="218">
        <f>ROUND(I145*H145,0)</f>
        <v>1877</v>
      </c>
      <c r="BL145" s="18" t="s">
        <v>135</v>
      </c>
      <c r="BM145" s="217" t="s">
        <v>474</v>
      </c>
    </row>
    <row r="146" s="2" customFormat="1">
      <c r="A146" s="33"/>
      <c r="B146" s="34"/>
      <c r="C146" s="35"/>
      <c r="D146" s="219" t="s">
        <v>136</v>
      </c>
      <c r="E146" s="35"/>
      <c r="F146" s="220" t="s">
        <v>475</v>
      </c>
      <c r="G146" s="35"/>
      <c r="H146" s="35"/>
      <c r="I146" s="35"/>
      <c r="J146" s="35"/>
      <c r="K146" s="35"/>
      <c r="L146" s="39"/>
      <c r="M146" s="221"/>
      <c r="N146" s="222"/>
      <c r="O146" s="78"/>
      <c r="P146" s="78"/>
      <c r="Q146" s="78"/>
      <c r="R146" s="78"/>
      <c r="S146" s="78"/>
      <c r="T146" s="79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136</v>
      </c>
      <c r="AU146" s="18" t="s">
        <v>83</v>
      </c>
    </row>
    <row r="147" s="2" customFormat="1">
      <c r="A147" s="33"/>
      <c r="B147" s="34"/>
      <c r="C147" s="35"/>
      <c r="D147" s="266" t="s">
        <v>314</v>
      </c>
      <c r="E147" s="35"/>
      <c r="F147" s="267" t="s">
        <v>476</v>
      </c>
      <c r="G147" s="35"/>
      <c r="H147" s="35"/>
      <c r="I147" s="35"/>
      <c r="J147" s="35"/>
      <c r="K147" s="35"/>
      <c r="L147" s="39"/>
      <c r="M147" s="221"/>
      <c r="N147" s="222"/>
      <c r="O147" s="78"/>
      <c r="P147" s="78"/>
      <c r="Q147" s="78"/>
      <c r="R147" s="78"/>
      <c r="S147" s="78"/>
      <c r="T147" s="79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8" t="s">
        <v>314</v>
      </c>
      <c r="AU147" s="18" t="s">
        <v>83</v>
      </c>
    </row>
    <row r="148" s="13" customFormat="1">
      <c r="A148" s="13"/>
      <c r="B148" s="223"/>
      <c r="C148" s="224"/>
      <c r="D148" s="219" t="s">
        <v>137</v>
      </c>
      <c r="E148" s="225" t="s">
        <v>18</v>
      </c>
      <c r="F148" s="226" t="s">
        <v>477</v>
      </c>
      <c r="G148" s="224"/>
      <c r="H148" s="227">
        <v>0.59999999999999998</v>
      </c>
      <c r="I148" s="224"/>
      <c r="J148" s="224"/>
      <c r="K148" s="224"/>
      <c r="L148" s="228"/>
      <c r="M148" s="229"/>
      <c r="N148" s="230"/>
      <c r="O148" s="230"/>
      <c r="P148" s="230"/>
      <c r="Q148" s="230"/>
      <c r="R148" s="230"/>
      <c r="S148" s="230"/>
      <c r="T148" s="23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2" t="s">
        <v>137</v>
      </c>
      <c r="AU148" s="232" t="s">
        <v>83</v>
      </c>
      <c r="AV148" s="13" t="s">
        <v>83</v>
      </c>
      <c r="AW148" s="13" t="s">
        <v>38</v>
      </c>
      <c r="AX148" s="13" t="s">
        <v>75</v>
      </c>
      <c r="AY148" s="232" t="s">
        <v>129</v>
      </c>
    </row>
    <row r="149" s="14" customFormat="1">
      <c r="A149" s="14"/>
      <c r="B149" s="233"/>
      <c r="C149" s="234"/>
      <c r="D149" s="219" t="s">
        <v>137</v>
      </c>
      <c r="E149" s="235" t="s">
        <v>18</v>
      </c>
      <c r="F149" s="236" t="s">
        <v>139</v>
      </c>
      <c r="G149" s="234"/>
      <c r="H149" s="237">
        <v>0.59999999999999998</v>
      </c>
      <c r="I149" s="234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2" t="s">
        <v>137</v>
      </c>
      <c r="AU149" s="242" t="s">
        <v>83</v>
      </c>
      <c r="AV149" s="14" t="s">
        <v>135</v>
      </c>
      <c r="AW149" s="14" t="s">
        <v>38</v>
      </c>
      <c r="AX149" s="14" t="s">
        <v>8</v>
      </c>
      <c r="AY149" s="242" t="s">
        <v>129</v>
      </c>
    </row>
    <row r="150" s="12" customFormat="1" ht="22.8" customHeight="1">
      <c r="A150" s="12"/>
      <c r="B150" s="191"/>
      <c r="C150" s="192"/>
      <c r="D150" s="193" t="s">
        <v>74</v>
      </c>
      <c r="E150" s="204" t="s">
        <v>155</v>
      </c>
      <c r="F150" s="204" t="s">
        <v>342</v>
      </c>
      <c r="G150" s="192"/>
      <c r="H150" s="192"/>
      <c r="I150" s="192"/>
      <c r="J150" s="205">
        <f>BK150</f>
        <v>9389</v>
      </c>
      <c r="K150" s="192"/>
      <c r="L150" s="196"/>
      <c r="M150" s="197"/>
      <c r="N150" s="198"/>
      <c r="O150" s="198"/>
      <c r="P150" s="199">
        <f>SUM(P151:P170)</f>
        <v>0.76560000000000006</v>
      </c>
      <c r="Q150" s="198"/>
      <c r="R150" s="199">
        <f>SUM(R151:R170)</f>
        <v>6.7446959999999994</v>
      </c>
      <c r="S150" s="198"/>
      <c r="T150" s="200">
        <f>SUM(T151:T170)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</v>
      </c>
      <c r="AT150" s="202" t="s">
        <v>74</v>
      </c>
      <c r="AU150" s="202" t="s">
        <v>8</v>
      </c>
      <c r="AY150" s="201" t="s">
        <v>129</v>
      </c>
      <c r="BK150" s="203">
        <f>SUM(BK151:BK170)</f>
        <v>9389</v>
      </c>
    </row>
    <row r="151" s="2" customFormat="1" ht="16.5" customHeight="1">
      <c r="A151" s="33"/>
      <c r="B151" s="34"/>
      <c r="C151" s="206" t="s">
        <v>180</v>
      </c>
      <c r="D151" s="206" t="s">
        <v>131</v>
      </c>
      <c r="E151" s="207" t="s">
        <v>343</v>
      </c>
      <c r="F151" s="208" t="s">
        <v>478</v>
      </c>
      <c r="G151" s="209" t="s">
        <v>134</v>
      </c>
      <c r="H151" s="210">
        <v>19.199999999999999</v>
      </c>
      <c r="I151" s="211">
        <v>107.38</v>
      </c>
      <c r="J151" s="211">
        <f>ROUND(I151*H151,0)</f>
        <v>2062</v>
      </c>
      <c r="K151" s="212"/>
      <c r="L151" s="39"/>
      <c r="M151" s="213" t="s">
        <v>18</v>
      </c>
      <c r="N151" s="214" t="s">
        <v>46</v>
      </c>
      <c r="O151" s="215">
        <v>0.025000000000000001</v>
      </c>
      <c r="P151" s="215">
        <f>O151*H151</f>
        <v>0.47999999999999998</v>
      </c>
      <c r="Q151" s="215">
        <v>0.23999999999999999</v>
      </c>
      <c r="R151" s="215">
        <f>Q151*H151</f>
        <v>4.6079999999999997</v>
      </c>
      <c r="S151" s="215">
        <v>0</v>
      </c>
      <c r="T151" s="21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217" t="s">
        <v>135</v>
      </c>
      <c r="AT151" s="217" t="s">
        <v>131</v>
      </c>
      <c r="AU151" s="217" t="s">
        <v>83</v>
      </c>
      <c r="AY151" s="18" t="s">
        <v>129</v>
      </c>
      <c r="BE151" s="218">
        <f>IF(N151="základní",J151,0)</f>
        <v>2062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8" t="s">
        <v>8</v>
      </c>
      <c r="BK151" s="218">
        <f>ROUND(I151*H151,0)</f>
        <v>2062</v>
      </c>
      <c r="BL151" s="18" t="s">
        <v>135</v>
      </c>
      <c r="BM151" s="217" t="s">
        <v>479</v>
      </c>
    </row>
    <row r="152" s="2" customFormat="1">
      <c r="A152" s="33"/>
      <c r="B152" s="34"/>
      <c r="C152" s="35"/>
      <c r="D152" s="219" t="s">
        <v>136</v>
      </c>
      <c r="E152" s="35"/>
      <c r="F152" s="220" t="s">
        <v>480</v>
      </c>
      <c r="G152" s="35"/>
      <c r="H152" s="35"/>
      <c r="I152" s="35"/>
      <c r="J152" s="35"/>
      <c r="K152" s="35"/>
      <c r="L152" s="39"/>
      <c r="M152" s="221"/>
      <c r="N152" s="222"/>
      <c r="O152" s="78"/>
      <c r="P152" s="78"/>
      <c r="Q152" s="78"/>
      <c r="R152" s="78"/>
      <c r="S152" s="78"/>
      <c r="T152" s="79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8" t="s">
        <v>136</v>
      </c>
      <c r="AU152" s="18" t="s">
        <v>83</v>
      </c>
    </row>
    <row r="153" s="2" customFormat="1">
      <c r="A153" s="33"/>
      <c r="B153" s="34"/>
      <c r="C153" s="35"/>
      <c r="D153" s="266" t="s">
        <v>314</v>
      </c>
      <c r="E153" s="35"/>
      <c r="F153" s="267" t="s">
        <v>481</v>
      </c>
      <c r="G153" s="35"/>
      <c r="H153" s="35"/>
      <c r="I153" s="35"/>
      <c r="J153" s="35"/>
      <c r="K153" s="35"/>
      <c r="L153" s="39"/>
      <c r="M153" s="221"/>
      <c r="N153" s="222"/>
      <c r="O153" s="78"/>
      <c r="P153" s="78"/>
      <c r="Q153" s="78"/>
      <c r="R153" s="78"/>
      <c r="S153" s="78"/>
      <c r="T153" s="79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314</v>
      </c>
      <c r="AU153" s="18" t="s">
        <v>83</v>
      </c>
    </row>
    <row r="154" s="13" customFormat="1">
      <c r="A154" s="13"/>
      <c r="B154" s="223"/>
      <c r="C154" s="224"/>
      <c r="D154" s="219" t="s">
        <v>137</v>
      </c>
      <c r="E154" s="225" t="s">
        <v>18</v>
      </c>
      <c r="F154" s="226" t="s">
        <v>482</v>
      </c>
      <c r="G154" s="224"/>
      <c r="H154" s="227">
        <v>19.199999999999999</v>
      </c>
      <c r="I154" s="224"/>
      <c r="J154" s="224"/>
      <c r="K154" s="224"/>
      <c r="L154" s="228"/>
      <c r="M154" s="229"/>
      <c r="N154" s="230"/>
      <c r="O154" s="230"/>
      <c r="P154" s="230"/>
      <c r="Q154" s="230"/>
      <c r="R154" s="230"/>
      <c r="S154" s="230"/>
      <c r="T154" s="23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2" t="s">
        <v>137</v>
      </c>
      <c r="AU154" s="232" t="s">
        <v>83</v>
      </c>
      <c r="AV154" s="13" t="s">
        <v>83</v>
      </c>
      <c r="AW154" s="13" t="s">
        <v>38</v>
      </c>
      <c r="AX154" s="13" t="s">
        <v>75</v>
      </c>
      <c r="AY154" s="232" t="s">
        <v>129</v>
      </c>
    </row>
    <row r="155" s="14" customFormat="1">
      <c r="A155" s="14"/>
      <c r="B155" s="233"/>
      <c r="C155" s="234"/>
      <c r="D155" s="219" t="s">
        <v>137</v>
      </c>
      <c r="E155" s="235" t="s">
        <v>18</v>
      </c>
      <c r="F155" s="236" t="s">
        <v>139</v>
      </c>
      <c r="G155" s="234"/>
      <c r="H155" s="237">
        <v>19.199999999999999</v>
      </c>
      <c r="I155" s="234"/>
      <c r="J155" s="234"/>
      <c r="K155" s="234"/>
      <c r="L155" s="238"/>
      <c r="M155" s="239"/>
      <c r="N155" s="240"/>
      <c r="O155" s="240"/>
      <c r="P155" s="240"/>
      <c r="Q155" s="240"/>
      <c r="R155" s="240"/>
      <c r="S155" s="240"/>
      <c r="T155" s="24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2" t="s">
        <v>137</v>
      </c>
      <c r="AU155" s="242" t="s">
        <v>83</v>
      </c>
      <c r="AV155" s="14" t="s">
        <v>135</v>
      </c>
      <c r="AW155" s="14" t="s">
        <v>38</v>
      </c>
      <c r="AX155" s="14" t="s">
        <v>8</v>
      </c>
      <c r="AY155" s="242" t="s">
        <v>129</v>
      </c>
    </row>
    <row r="156" s="2" customFormat="1" ht="16.5" customHeight="1">
      <c r="A156" s="33"/>
      <c r="B156" s="34"/>
      <c r="C156" s="206" t="s">
        <v>7</v>
      </c>
      <c r="D156" s="206" t="s">
        <v>131</v>
      </c>
      <c r="E156" s="207" t="s">
        <v>346</v>
      </c>
      <c r="F156" s="208" t="s">
        <v>347</v>
      </c>
      <c r="G156" s="209" t="s">
        <v>134</v>
      </c>
      <c r="H156" s="210">
        <v>8.1600000000000001</v>
      </c>
      <c r="I156" s="211">
        <v>415</v>
      </c>
      <c r="J156" s="211">
        <f>ROUND(I156*H156,0)</f>
        <v>3386</v>
      </c>
      <c r="K156" s="212"/>
      <c r="L156" s="39"/>
      <c r="M156" s="213" t="s">
        <v>18</v>
      </c>
      <c r="N156" s="214" t="s">
        <v>46</v>
      </c>
      <c r="O156" s="215">
        <v>0.017000000000000001</v>
      </c>
      <c r="P156" s="215">
        <f>O156*H156</f>
        <v>0.13872000000000001</v>
      </c>
      <c r="Q156" s="215">
        <v>0.13188</v>
      </c>
      <c r="R156" s="215">
        <f>Q156*H156</f>
        <v>1.0761407999999999</v>
      </c>
      <c r="S156" s="215">
        <v>0</v>
      </c>
      <c r="T156" s="21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217" t="s">
        <v>135</v>
      </c>
      <c r="AT156" s="217" t="s">
        <v>131</v>
      </c>
      <c r="AU156" s="217" t="s">
        <v>83</v>
      </c>
      <c r="AY156" s="18" t="s">
        <v>129</v>
      </c>
      <c r="BE156" s="218">
        <f>IF(N156="základní",J156,0)</f>
        <v>3386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8" t="s">
        <v>8</v>
      </c>
      <c r="BK156" s="218">
        <f>ROUND(I156*H156,0)</f>
        <v>3386</v>
      </c>
      <c r="BL156" s="18" t="s">
        <v>135</v>
      </c>
      <c r="BM156" s="217" t="s">
        <v>483</v>
      </c>
    </row>
    <row r="157" s="2" customFormat="1">
      <c r="A157" s="33"/>
      <c r="B157" s="34"/>
      <c r="C157" s="35"/>
      <c r="D157" s="219" t="s">
        <v>136</v>
      </c>
      <c r="E157" s="35"/>
      <c r="F157" s="220" t="s">
        <v>484</v>
      </c>
      <c r="G157" s="35"/>
      <c r="H157" s="35"/>
      <c r="I157" s="35"/>
      <c r="J157" s="35"/>
      <c r="K157" s="35"/>
      <c r="L157" s="39"/>
      <c r="M157" s="221"/>
      <c r="N157" s="222"/>
      <c r="O157" s="78"/>
      <c r="P157" s="78"/>
      <c r="Q157" s="78"/>
      <c r="R157" s="78"/>
      <c r="S157" s="78"/>
      <c r="T157" s="79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8" t="s">
        <v>136</v>
      </c>
      <c r="AU157" s="18" t="s">
        <v>83</v>
      </c>
    </row>
    <row r="158" s="2" customFormat="1">
      <c r="A158" s="33"/>
      <c r="B158" s="34"/>
      <c r="C158" s="35"/>
      <c r="D158" s="266" t="s">
        <v>314</v>
      </c>
      <c r="E158" s="35"/>
      <c r="F158" s="267" t="s">
        <v>485</v>
      </c>
      <c r="G158" s="35"/>
      <c r="H158" s="35"/>
      <c r="I158" s="35"/>
      <c r="J158" s="35"/>
      <c r="K158" s="35"/>
      <c r="L158" s="39"/>
      <c r="M158" s="221"/>
      <c r="N158" s="222"/>
      <c r="O158" s="78"/>
      <c r="P158" s="78"/>
      <c r="Q158" s="78"/>
      <c r="R158" s="78"/>
      <c r="S158" s="78"/>
      <c r="T158" s="79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8" t="s">
        <v>314</v>
      </c>
      <c r="AU158" s="18" t="s">
        <v>83</v>
      </c>
    </row>
    <row r="159" s="13" customFormat="1">
      <c r="A159" s="13"/>
      <c r="B159" s="223"/>
      <c r="C159" s="224"/>
      <c r="D159" s="219" t="s">
        <v>137</v>
      </c>
      <c r="E159" s="225" t="s">
        <v>18</v>
      </c>
      <c r="F159" s="226" t="s">
        <v>486</v>
      </c>
      <c r="G159" s="224"/>
      <c r="H159" s="227">
        <v>8.1600000000000001</v>
      </c>
      <c r="I159" s="224"/>
      <c r="J159" s="224"/>
      <c r="K159" s="224"/>
      <c r="L159" s="228"/>
      <c r="M159" s="229"/>
      <c r="N159" s="230"/>
      <c r="O159" s="230"/>
      <c r="P159" s="230"/>
      <c r="Q159" s="230"/>
      <c r="R159" s="230"/>
      <c r="S159" s="230"/>
      <c r="T159" s="23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2" t="s">
        <v>137</v>
      </c>
      <c r="AU159" s="232" t="s">
        <v>83</v>
      </c>
      <c r="AV159" s="13" t="s">
        <v>83</v>
      </c>
      <c r="AW159" s="13" t="s">
        <v>38</v>
      </c>
      <c r="AX159" s="13" t="s">
        <v>75</v>
      </c>
      <c r="AY159" s="232" t="s">
        <v>129</v>
      </c>
    </row>
    <row r="160" s="14" customFormat="1">
      <c r="A160" s="14"/>
      <c r="B160" s="233"/>
      <c r="C160" s="234"/>
      <c r="D160" s="219" t="s">
        <v>137</v>
      </c>
      <c r="E160" s="235" t="s">
        <v>18</v>
      </c>
      <c r="F160" s="236" t="s">
        <v>139</v>
      </c>
      <c r="G160" s="234"/>
      <c r="H160" s="237">
        <v>8.1600000000000001</v>
      </c>
      <c r="I160" s="234"/>
      <c r="J160" s="234"/>
      <c r="K160" s="234"/>
      <c r="L160" s="238"/>
      <c r="M160" s="239"/>
      <c r="N160" s="240"/>
      <c r="O160" s="240"/>
      <c r="P160" s="240"/>
      <c r="Q160" s="240"/>
      <c r="R160" s="240"/>
      <c r="S160" s="240"/>
      <c r="T160" s="24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2" t="s">
        <v>137</v>
      </c>
      <c r="AU160" s="242" t="s">
        <v>83</v>
      </c>
      <c r="AV160" s="14" t="s">
        <v>135</v>
      </c>
      <c r="AW160" s="14" t="s">
        <v>38</v>
      </c>
      <c r="AX160" s="14" t="s">
        <v>8</v>
      </c>
      <c r="AY160" s="242" t="s">
        <v>129</v>
      </c>
    </row>
    <row r="161" s="2" customFormat="1" ht="16.5" customHeight="1">
      <c r="A161" s="33"/>
      <c r="B161" s="34"/>
      <c r="C161" s="206" t="s">
        <v>190</v>
      </c>
      <c r="D161" s="206" t="s">
        <v>131</v>
      </c>
      <c r="E161" s="207" t="s">
        <v>355</v>
      </c>
      <c r="F161" s="208" t="s">
        <v>356</v>
      </c>
      <c r="G161" s="209" t="s">
        <v>134</v>
      </c>
      <c r="H161" s="210">
        <v>8.1600000000000001</v>
      </c>
      <c r="I161" s="211">
        <v>21</v>
      </c>
      <c r="J161" s="211">
        <f>ROUND(I161*H161,0)</f>
        <v>171</v>
      </c>
      <c r="K161" s="212"/>
      <c r="L161" s="39"/>
      <c r="M161" s="213" t="s">
        <v>18</v>
      </c>
      <c r="N161" s="214" t="s">
        <v>46</v>
      </c>
      <c r="O161" s="215">
        <v>0.002</v>
      </c>
      <c r="P161" s="215">
        <f>O161*H161</f>
        <v>0.016320000000000001</v>
      </c>
      <c r="Q161" s="215">
        <v>0.00031</v>
      </c>
      <c r="R161" s="215">
        <f>Q161*H161</f>
        <v>0.0025295999999999999</v>
      </c>
      <c r="S161" s="215">
        <v>0</v>
      </c>
      <c r="T161" s="21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17" t="s">
        <v>135</v>
      </c>
      <c r="AT161" s="217" t="s">
        <v>131</v>
      </c>
      <c r="AU161" s="217" t="s">
        <v>83</v>
      </c>
      <c r="AY161" s="18" t="s">
        <v>129</v>
      </c>
      <c r="BE161" s="218">
        <f>IF(N161="základní",J161,0)</f>
        <v>171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8" t="s">
        <v>8</v>
      </c>
      <c r="BK161" s="218">
        <f>ROUND(I161*H161,0)</f>
        <v>171</v>
      </c>
      <c r="BL161" s="18" t="s">
        <v>135</v>
      </c>
      <c r="BM161" s="217" t="s">
        <v>487</v>
      </c>
    </row>
    <row r="162" s="2" customFormat="1">
      <c r="A162" s="33"/>
      <c r="B162" s="34"/>
      <c r="C162" s="35"/>
      <c r="D162" s="219" t="s">
        <v>136</v>
      </c>
      <c r="E162" s="35"/>
      <c r="F162" s="220" t="s">
        <v>488</v>
      </c>
      <c r="G162" s="35"/>
      <c r="H162" s="35"/>
      <c r="I162" s="35"/>
      <c r="J162" s="35"/>
      <c r="K162" s="35"/>
      <c r="L162" s="39"/>
      <c r="M162" s="221"/>
      <c r="N162" s="222"/>
      <c r="O162" s="78"/>
      <c r="P162" s="78"/>
      <c r="Q162" s="78"/>
      <c r="R162" s="78"/>
      <c r="S162" s="78"/>
      <c r="T162" s="79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8" t="s">
        <v>136</v>
      </c>
      <c r="AU162" s="18" t="s">
        <v>83</v>
      </c>
    </row>
    <row r="163" s="2" customFormat="1">
      <c r="A163" s="33"/>
      <c r="B163" s="34"/>
      <c r="C163" s="35"/>
      <c r="D163" s="266" t="s">
        <v>314</v>
      </c>
      <c r="E163" s="35"/>
      <c r="F163" s="267" t="s">
        <v>489</v>
      </c>
      <c r="G163" s="35"/>
      <c r="H163" s="35"/>
      <c r="I163" s="35"/>
      <c r="J163" s="35"/>
      <c r="K163" s="35"/>
      <c r="L163" s="39"/>
      <c r="M163" s="221"/>
      <c r="N163" s="222"/>
      <c r="O163" s="78"/>
      <c r="P163" s="78"/>
      <c r="Q163" s="78"/>
      <c r="R163" s="78"/>
      <c r="S163" s="78"/>
      <c r="T163" s="79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8" t="s">
        <v>314</v>
      </c>
      <c r="AU163" s="18" t="s">
        <v>83</v>
      </c>
    </row>
    <row r="164" s="13" customFormat="1">
      <c r="A164" s="13"/>
      <c r="B164" s="223"/>
      <c r="C164" s="224"/>
      <c r="D164" s="219" t="s">
        <v>137</v>
      </c>
      <c r="E164" s="225" t="s">
        <v>18</v>
      </c>
      <c r="F164" s="226" t="s">
        <v>490</v>
      </c>
      <c r="G164" s="224"/>
      <c r="H164" s="227">
        <v>8.1600000000000001</v>
      </c>
      <c r="I164" s="224"/>
      <c r="J164" s="224"/>
      <c r="K164" s="224"/>
      <c r="L164" s="228"/>
      <c r="M164" s="229"/>
      <c r="N164" s="230"/>
      <c r="O164" s="230"/>
      <c r="P164" s="230"/>
      <c r="Q164" s="230"/>
      <c r="R164" s="230"/>
      <c r="S164" s="230"/>
      <c r="T164" s="23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2" t="s">
        <v>137</v>
      </c>
      <c r="AU164" s="232" t="s">
        <v>83</v>
      </c>
      <c r="AV164" s="13" t="s">
        <v>83</v>
      </c>
      <c r="AW164" s="13" t="s">
        <v>38</v>
      </c>
      <c r="AX164" s="13" t="s">
        <v>75</v>
      </c>
      <c r="AY164" s="232" t="s">
        <v>129</v>
      </c>
    </row>
    <row r="165" s="14" customFormat="1">
      <c r="A165" s="14"/>
      <c r="B165" s="233"/>
      <c r="C165" s="234"/>
      <c r="D165" s="219" t="s">
        <v>137</v>
      </c>
      <c r="E165" s="235" t="s">
        <v>18</v>
      </c>
      <c r="F165" s="236" t="s">
        <v>139</v>
      </c>
      <c r="G165" s="234"/>
      <c r="H165" s="237">
        <v>8.1600000000000001</v>
      </c>
      <c r="I165" s="234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2" t="s">
        <v>137</v>
      </c>
      <c r="AU165" s="242" t="s">
        <v>83</v>
      </c>
      <c r="AV165" s="14" t="s">
        <v>135</v>
      </c>
      <c r="AW165" s="14" t="s">
        <v>38</v>
      </c>
      <c r="AX165" s="14" t="s">
        <v>8</v>
      </c>
      <c r="AY165" s="242" t="s">
        <v>129</v>
      </c>
    </row>
    <row r="166" s="2" customFormat="1" ht="21.75" customHeight="1">
      <c r="A166" s="33"/>
      <c r="B166" s="34"/>
      <c r="C166" s="206" t="s">
        <v>237</v>
      </c>
      <c r="D166" s="206" t="s">
        <v>131</v>
      </c>
      <c r="E166" s="207" t="s">
        <v>357</v>
      </c>
      <c r="F166" s="208" t="s">
        <v>358</v>
      </c>
      <c r="G166" s="209" t="s">
        <v>134</v>
      </c>
      <c r="H166" s="210">
        <v>8.1600000000000001</v>
      </c>
      <c r="I166" s="211">
        <v>462</v>
      </c>
      <c r="J166" s="211">
        <f>ROUND(I166*H166,0)</f>
        <v>3770</v>
      </c>
      <c r="K166" s="212"/>
      <c r="L166" s="39"/>
      <c r="M166" s="213" t="s">
        <v>18</v>
      </c>
      <c r="N166" s="214" t="s">
        <v>46</v>
      </c>
      <c r="O166" s="215">
        <v>0.016</v>
      </c>
      <c r="P166" s="215">
        <f>O166*H166</f>
        <v>0.13056000000000001</v>
      </c>
      <c r="Q166" s="215">
        <v>0.12966</v>
      </c>
      <c r="R166" s="215">
        <f>Q166*H166</f>
        <v>1.0580255999999999</v>
      </c>
      <c r="S166" s="215">
        <v>0</v>
      </c>
      <c r="T166" s="21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217" t="s">
        <v>135</v>
      </c>
      <c r="AT166" s="217" t="s">
        <v>131</v>
      </c>
      <c r="AU166" s="217" t="s">
        <v>83</v>
      </c>
      <c r="AY166" s="18" t="s">
        <v>129</v>
      </c>
      <c r="BE166" s="218">
        <f>IF(N166="základní",J166,0)</f>
        <v>3770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</v>
      </c>
      <c r="BK166" s="218">
        <f>ROUND(I166*H166,0)</f>
        <v>3770</v>
      </c>
      <c r="BL166" s="18" t="s">
        <v>135</v>
      </c>
      <c r="BM166" s="217" t="s">
        <v>491</v>
      </c>
    </row>
    <row r="167" s="2" customFormat="1">
      <c r="A167" s="33"/>
      <c r="B167" s="34"/>
      <c r="C167" s="35"/>
      <c r="D167" s="219" t="s">
        <v>136</v>
      </c>
      <c r="E167" s="35"/>
      <c r="F167" s="220" t="s">
        <v>492</v>
      </c>
      <c r="G167" s="35"/>
      <c r="H167" s="35"/>
      <c r="I167" s="35"/>
      <c r="J167" s="35"/>
      <c r="K167" s="35"/>
      <c r="L167" s="39"/>
      <c r="M167" s="221"/>
      <c r="N167" s="222"/>
      <c r="O167" s="78"/>
      <c r="P167" s="78"/>
      <c r="Q167" s="78"/>
      <c r="R167" s="78"/>
      <c r="S167" s="78"/>
      <c r="T167" s="79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8" t="s">
        <v>136</v>
      </c>
      <c r="AU167" s="18" t="s">
        <v>83</v>
      </c>
    </row>
    <row r="168" s="2" customFormat="1">
      <c r="A168" s="33"/>
      <c r="B168" s="34"/>
      <c r="C168" s="35"/>
      <c r="D168" s="266" t="s">
        <v>314</v>
      </c>
      <c r="E168" s="35"/>
      <c r="F168" s="267" t="s">
        <v>493</v>
      </c>
      <c r="G168" s="35"/>
      <c r="H168" s="35"/>
      <c r="I168" s="35"/>
      <c r="J168" s="35"/>
      <c r="K168" s="35"/>
      <c r="L168" s="39"/>
      <c r="M168" s="221"/>
      <c r="N168" s="222"/>
      <c r="O168" s="78"/>
      <c r="P168" s="78"/>
      <c r="Q168" s="78"/>
      <c r="R168" s="78"/>
      <c r="S168" s="78"/>
      <c r="T168" s="79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8" t="s">
        <v>314</v>
      </c>
      <c r="AU168" s="18" t="s">
        <v>83</v>
      </c>
    </row>
    <row r="169" s="13" customFormat="1">
      <c r="A169" s="13"/>
      <c r="B169" s="223"/>
      <c r="C169" s="224"/>
      <c r="D169" s="219" t="s">
        <v>137</v>
      </c>
      <c r="E169" s="225" t="s">
        <v>18</v>
      </c>
      <c r="F169" s="226" t="s">
        <v>490</v>
      </c>
      <c r="G169" s="224"/>
      <c r="H169" s="227">
        <v>8.1600000000000001</v>
      </c>
      <c r="I169" s="224"/>
      <c r="J169" s="224"/>
      <c r="K169" s="224"/>
      <c r="L169" s="228"/>
      <c r="M169" s="229"/>
      <c r="N169" s="230"/>
      <c r="O169" s="230"/>
      <c r="P169" s="230"/>
      <c r="Q169" s="230"/>
      <c r="R169" s="230"/>
      <c r="S169" s="230"/>
      <c r="T169" s="23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2" t="s">
        <v>137</v>
      </c>
      <c r="AU169" s="232" t="s">
        <v>83</v>
      </c>
      <c r="AV169" s="13" t="s">
        <v>83</v>
      </c>
      <c r="AW169" s="13" t="s">
        <v>38</v>
      </c>
      <c r="AX169" s="13" t="s">
        <v>75</v>
      </c>
      <c r="AY169" s="232" t="s">
        <v>129</v>
      </c>
    </row>
    <row r="170" s="14" customFormat="1">
      <c r="A170" s="14"/>
      <c r="B170" s="233"/>
      <c r="C170" s="234"/>
      <c r="D170" s="219" t="s">
        <v>137</v>
      </c>
      <c r="E170" s="235" t="s">
        <v>18</v>
      </c>
      <c r="F170" s="236" t="s">
        <v>139</v>
      </c>
      <c r="G170" s="234"/>
      <c r="H170" s="237">
        <v>8.1600000000000001</v>
      </c>
      <c r="I170" s="234"/>
      <c r="J170" s="234"/>
      <c r="K170" s="234"/>
      <c r="L170" s="238"/>
      <c r="M170" s="239"/>
      <c r="N170" s="240"/>
      <c r="O170" s="240"/>
      <c r="P170" s="240"/>
      <c r="Q170" s="240"/>
      <c r="R170" s="240"/>
      <c r="S170" s="240"/>
      <c r="T170" s="241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2" t="s">
        <v>137</v>
      </c>
      <c r="AU170" s="242" t="s">
        <v>83</v>
      </c>
      <c r="AV170" s="14" t="s">
        <v>135</v>
      </c>
      <c r="AW170" s="14" t="s">
        <v>38</v>
      </c>
      <c r="AX170" s="14" t="s">
        <v>8</v>
      </c>
      <c r="AY170" s="242" t="s">
        <v>129</v>
      </c>
    </row>
    <row r="171" s="12" customFormat="1" ht="22.8" customHeight="1">
      <c r="A171" s="12"/>
      <c r="B171" s="191"/>
      <c r="C171" s="192"/>
      <c r="D171" s="193" t="s">
        <v>74</v>
      </c>
      <c r="E171" s="204" t="s">
        <v>154</v>
      </c>
      <c r="F171" s="204" t="s">
        <v>204</v>
      </c>
      <c r="G171" s="192"/>
      <c r="H171" s="192"/>
      <c r="I171" s="192"/>
      <c r="J171" s="205">
        <f>BK171</f>
        <v>31585</v>
      </c>
      <c r="K171" s="192"/>
      <c r="L171" s="196"/>
      <c r="M171" s="197"/>
      <c r="N171" s="198"/>
      <c r="O171" s="198"/>
      <c r="P171" s="199">
        <f>SUM(P172:P208)</f>
        <v>9.0047999999999995</v>
      </c>
      <c r="Q171" s="198"/>
      <c r="R171" s="199">
        <f>SUM(R172:R208)</f>
        <v>0.39980000000000004</v>
      </c>
      <c r="S171" s="198"/>
      <c r="T171" s="200">
        <f>SUM(T172:T208)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8</v>
      </c>
      <c r="AT171" s="202" t="s">
        <v>74</v>
      </c>
      <c r="AU171" s="202" t="s">
        <v>8</v>
      </c>
      <c r="AY171" s="201" t="s">
        <v>129</v>
      </c>
      <c r="BK171" s="203">
        <f>SUM(BK172:BK208)</f>
        <v>31585</v>
      </c>
    </row>
    <row r="172" s="2" customFormat="1" ht="21.75" customHeight="1">
      <c r="A172" s="33"/>
      <c r="B172" s="34"/>
      <c r="C172" s="206" t="s">
        <v>195</v>
      </c>
      <c r="D172" s="206" t="s">
        <v>131</v>
      </c>
      <c r="E172" s="207" t="s">
        <v>359</v>
      </c>
      <c r="F172" s="208" t="s">
        <v>360</v>
      </c>
      <c r="G172" s="209" t="s">
        <v>189</v>
      </c>
      <c r="H172" s="210">
        <v>9.1999999999999993</v>
      </c>
      <c r="I172" s="211">
        <v>186.30000000000001</v>
      </c>
      <c r="J172" s="211">
        <f>ROUND(I172*H172,0)</f>
        <v>1714</v>
      </c>
      <c r="K172" s="212"/>
      <c r="L172" s="39"/>
      <c r="M172" s="213" t="s">
        <v>18</v>
      </c>
      <c r="N172" s="214" t="s">
        <v>46</v>
      </c>
      <c r="O172" s="215">
        <v>0.28299999999999997</v>
      </c>
      <c r="P172" s="215">
        <f>O172*H172</f>
        <v>2.6035999999999997</v>
      </c>
      <c r="Q172" s="215">
        <v>3.0000000000000001E-05</v>
      </c>
      <c r="R172" s="215">
        <f>Q172*H172</f>
        <v>0.00027599999999999999</v>
      </c>
      <c r="S172" s="215">
        <v>0</v>
      </c>
      <c r="T172" s="21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217" t="s">
        <v>135</v>
      </c>
      <c r="AT172" s="217" t="s">
        <v>131</v>
      </c>
      <c r="AU172" s="217" t="s">
        <v>83</v>
      </c>
      <c r="AY172" s="18" t="s">
        <v>129</v>
      </c>
      <c r="BE172" s="218">
        <f>IF(N172="základní",J172,0)</f>
        <v>1714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8" t="s">
        <v>8</v>
      </c>
      <c r="BK172" s="218">
        <f>ROUND(I172*H172,0)</f>
        <v>1714</v>
      </c>
      <c r="BL172" s="18" t="s">
        <v>135</v>
      </c>
      <c r="BM172" s="217" t="s">
        <v>494</v>
      </c>
    </row>
    <row r="173" s="2" customFormat="1">
      <c r="A173" s="33"/>
      <c r="B173" s="34"/>
      <c r="C173" s="35"/>
      <c r="D173" s="219" t="s">
        <v>136</v>
      </c>
      <c r="E173" s="35"/>
      <c r="F173" s="220" t="s">
        <v>495</v>
      </c>
      <c r="G173" s="35"/>
      <c r="H173" s="35"/>
      <c r="I173" s="35"/>
      <c r="J173" s="35"/>
      <c r="K173" s="35"/>
      <c r="L173" s="39"/>
      <c r="M173" s="221"/>
      <c r="N173" s="222"/>
      <c r="O173" s="78"/>
      <c r="P173" s="78"/>
      <c r="Q173" s="78"/>
      <c r="R173" s="78"/>
      <c r="S173" s="78"/>
      <c r="T173" s="79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8" t="s">
        <v>136</v>
      </c>
      <c r="AU173" s="18" t="s">
        <v>83</v>
      </c>
    </row>
    <row r="174" s="2" customFormat="1">
      <c r="A174" s="33"/>
      <c r="B174" s="34"/>
      <c r="C174" s="35"/>
      <c r="D174" s="266" t="s">
        <v>314</v>
      </c>
      <c r="E174" s="35"/>
      <c r="F174" s="267" t="s">
        <v>496</v>
      </c>
      <c r="G174" s="35"/>
      <c r="H174" s="35"/>
      <c r="I174" s="35"/>
      <c r="J174" s="35"/>
      <c r="K174" s="35"/>
      <c r="L174" s="39"/>
      <c r="M174" s="221"/>
      <c r="N174" s="222"/>
      <c r="O174" s="78"/>
      <c r="P174" s="78"/>
      <c r="Q174" s="78"/>
      <c r="R174" s="78"/>
      <c r="S174" s="78"/>
      <c r="T174" s="79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8" t="s">
        <v>314</v>
      </c>
      <c r="AU174" s="18" t="s">
        <v>83</v>
      </c>
    </row>
    <row r="175" s="13" customFormat="1">
      <c r="A175" s="13"/>
      <c r="B175" s="223"/>
      <c r="C175" s="224"/>
      <c r="D175" s="219" t="s">
        <v>137</v>
      </c>
      <c r="E175" s="225" t="s">
        <v>18</v>
      </c>
      <c r="F175" s="226" t="s">
        <v>497</v>
      </c>
      <c r="G175" s="224"/>
      <c r="H175" s="227">
        <v>9.2000000000000011</v>
      </c>
      <c r="I175" s="224"/>
      <c r="J175" s="224"/>
      <c r="K175" s="224"/>
      <c r="L175" s="228"/>
      <c r="M175" s="229"/>
      <c r="N175" s="230"/>
      <c r="O175" s="230"/>
      <c r="P175" s="230"/>
      <c r="Q175" s="230"/>
      <c r="R175" s="230"/>
      <c r="S175" s="230"/>
      <c r="T175" s="23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2" t="s">
        <v>137</v>
      </c>
      <c r="AU175" s="232" t="s">
        <v>83</v>
      </c>
      <c r="AV175" s="13" t="s">
        <v>83</v>
      </c>
      <c r="AW175" s="13" t="s">
        <v>38</v>
      </c>
      <c r="AX175" s="13" t="s">
        <v>75</v>
      </c>
      <c r="AY175" s="232" t="s">
        <v>129</v>
      </c>
    </row>
    <row r="176" s="14" customFormat="1">
      <c r="A176" s="14"/>
      <c r="B176" s="233"/>
      <c r="C176" s="234"/>
      <c r="D176" s="219" t="s">
        <v>137</v>
      </c>
      <c r="E176" s="235" t="s">
        <v>18</v>
      </c>
      <c r="F176" s="236" t="s">
        <v>139</v>
      </c>
      <c r="G176" s="234"/>
      <c r="H176" s="237">
        <v>9.2000000000000011</v>
      </c>
      <c r="I176" s="234"/>
      <c r="J176" s="234"/>
      <c r="K176" s="234"/>
      <c r="L176" s="238"/>
      <c r="M176" s="239"/>
      <c r="N176" s="240"/>
      <c r="O176" s="240"/>
      <c r="P176" s="240"/>
      <c r="Q176" s="240"/>
      <c r="R176" s="240"/>
      <c r="S176" s="240"/>
      <c r="T176" s="24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2" t="s">
        <v>137</v>
      </c>
      <c r="AU176" s="242" t="s">
        <v>83</v>
      </c>
      <c r="AV176" s="14" t="s">
        <v>135</v>
      </c>
      <c r="AW176" s="14" t="s">
        <v>38</v>
      </c>
      <c r="AX176" s="14" t="s">
        <v>8</v>
      </c>
      <c r="AY176" s="242" t="s">
        <v>129</v>
      </c>
    </row>
    <row r="177" s="2" customFormat="1" ht="16.5" customHeight="1">
      <c r="A177" s="33"/>
      <c r="B177" s="34"/>
      <c r="C177" s="252" t="s">
        <v>244</v>
      </c>
      <c r="D177" s="252" t="s">
        <v>173</v>
      </c>
      <c r="E177" s="253" t="s">
        <v>361</v>
      </c>
      <c r="F177" s="254" t="s">
        <v>362</v>
      </c>
      <c r="G177" s="255" t="s">
        <v>189</v>
      </c>
      <c r="H177" s="256">
        <v>9.3840000000000003</v>
      </c>
      <c r="I177" s="257">
        <v>690</v>
      </c>
      <c r="J177" s="257">
        <f>ROUND(I177*H177,0)</f>
        <v>6475</v>
      </c>
      <c r="K177" s="258"/>
      <c r="L177" s="259"/>
      <c r="M177" s="260" t="s">
        <v>18</v>
      </c>
      <c r="N177" s="261" t="s">
        <v>46</v>
      </c>
      <c r="O177" s="215">
        <v>0</v>
      </c>
      <c r="P177" s="215">
        <f>O177*H177</f>
        <v>0</v>
      </c>
      <c r="Q177" s="215">
        <v>0.024</v>
      </c>
      <c r="R177" s="215">
        <f>Q177*H177</f>
        <v>0.225216</v>
      </c>
      <c r="S177" s="215">
        <v>0</v>
      </c>
      <c r="T177" s="21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217" t="s">
        <v>154</v>
      </c>
      <c r="AT177" s="217" t="s">
        <v>173</v>
      </c>
      <c r="AU177" s="217" t="s">
        <v>83</v>
      </c>
      <c r="AY177" s="18" t="s">
        <v>129</v>
      </c>
      <c r="BE177" s="218">
        <f>IF(N177="základní",J177,0)</f>
        <v>6475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</v>
      </c>
      <c r="BK177" s="218">
        <f>ROUND(I177*H177,0)</f>
        <v>6475</v>
      </c>
      <c r="BL177" s="18" t="s">
        <v>135</v>
      </c>
      <c r="BM177" s="217" t="s">
        <v>498</v>
      </c>
    </row>
    <row r="178" s="2" customFormat="1">
      <c r="A178" s="33"/>
      <c r="B178" s="34"/>
      <c r="C178" s="35"/>
      <c r="D178" s="219" t="s">
        <v>136</v>
      </c>
      <c r="E178" s="35"/>
      <c r="F178" s="220" t="s">
        <v>362</v>
      </c>
      <c r="G178" s="35"/>
      <c r="H178" s="35"/>
      <c r="I178" s="35"/>
      <c r="J178" s="35"/>
      <c r="K178" s="35"/>
      <c r="L178" s="39"/>
      <c r="M178" s="221"/>
      <c r="N178" s="222"/>
      <c r="O178" s="78"/>
      <c r="P178" s="78"/>
      <c r="Q178" s="78"/>
      <c r="R178" s="78"/>
      <c r="S178" s="78"/>
      <c r="T178" s="79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T178" s="18" t="s">
        <v>136</v>
      </c>
      <c r="AU178" s="18" t="s">
        <v>83</v>
      </c>
    </row>
    <row r="179" s="13" customFormat="1">
      <c r="A179" s="13"/>
      <c r="B179" s="223"/>
      <c r="C179" s="224"/>
      <c r="D179" s="219" t="s">
        <v>137</v>
      </c>
      <c r="E179" s="225" t="s">
        <v>18</v>
      </c>
      <c r="F179" s="226" t="s">
        <v>499</v>
      </c>
      <c r="G179" s="224"/>
      <c r="H179" s="227">
        <v>9.3839999999999986</v>
      </c>
      <c r="I179" s="224"/>
      <c r="J179" s="224"/>
      <c r="K179" s="224"/>
      <c r="L179" s="228"/>
      <c r="M179" s="229"/>
      <c r="N179" s="230"/>
      <c r="O179" s="230"/>
      <c r="P179" s="230"/>
      <c r="Q179" s="230"/>
      <c r="R179" s="230"/>
      <c r="S179" s="230"/>
      <c r="T179" s="23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2" t="s">
        <v>137</v>
      </c>
      <c r="AU179" s="232" t="s">
        <v>83</v>
      </c>
      <c r="AV179" s="13" t="s">
        <v>83</v>
      </c>
      <c r="AW179" s="13" t="s">
        <v>38</v>
      </c>
      <c r="AX179" s="13" t="s">
        <v>75</v>
      </c>
      <c r="AY179" s="232" t="s">
        <v>129</v>
      </c>
    </row>
    <row r="180" s="14" customFormat="1">
      <c r="A180" s="14"/>
      <c r="B180" s="233"/>
      <c r="C180" s="234"/>
      <c r="D180" s="219" t="s">
        <v>137</v>
      </c>
      <c r="E180" s="235" t="s">
        <v>18</v>
      </c>
      <c r="F180" s="236" t="s">
        <v>139</v>
      </c>
      <c r="G180" s="234"/>
      <c r="H180" s="237">
        <v>9.3839999999999986</v>
      </c>
      <c r="I180" s="234"/>
      <c r="J180" s="234"/>
      <c r="K180" s="234"/>
      <c r="L180" s="238"/>
      <c r="M180" s="239"/>
      <c r="N180" s="240"/>
      <c r="O180" s="240"/>
      <c r="P180" s="240"/>
      <c r="Q180" s="240"/>
      <c r="R180" s="240"/>
      <c r="S180" s="240"/>
      <c r="T180" s="24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2" t="s">
        <v>137</v>
      </c>
      <c r="AU180" s="242" t="s">
        <v>83</v>
      </c>
      <c r="AV180" s="14" t="s">
        <v>135</v>
      </c>
      <c r="AW180" s="14" t="s">
        <v>38</v>
      </c>
      <c r="AX180" s="14" t="s">
        <v>8</v>
      </c>
      <c r="AY180" s="242" t="s">
        <v>129</v>
      </c>
    </row>
    <row r="181" s="2" customFormat="1" ht="21.75" customHeight="1">
      <c r="A181" s="33"/>
      <c r="B181" s="34"/>
      <c r="C181" s="206" t="s">
        <v>199</v>
      </c>
      <c r="D181" s="206" t="s">
        <v>131</v>
      </c>
      <c r="E181" s="207" t="s">
        <v>364</v>
      </c>
      <c r="F181" s="208" t="s">
        <v>365</v>
      </c>
      <c r="G181" s="209" t="s">
        <v>215</v>
      </c>
      <c r="H181" s="210">
        <v>2</v>
      </c>
      <c r="I181" s="211">
        <v>249.78999999999999</v>
      </c>
      <c r="J181" s="211">
        <f>ROUND(I181*H181,0)</f>
        <v>500</v>
      </c>
      <c r="K181" s="212"/>
      <c r="L181" s="39"/>
      <c r="M181" s="213" t="s">
        <v>18</v>
      </c>
      <c r="N181" s="214" t="s">
        <v>46</v>
      </c>
      <c r="O181" s="215">
        <v>0.68300000000000005</v>
      </c>
      <c r="P181" s="215">
        <f>O181*H181</f>
        <v>1.3660000000000001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217" t="s">
        <v>135</v>
      </c>
      <c r="AT181" s="217" t="s">
        <v>131</v>
      </c>
      <c r="AU181" s="217" t="s">
        <v>83</v>
      </c>
      <c r="AY181" s="18" t="s">
        <v>129</v>
      </c>
      <c r="BE181" s="218">
        <f>IF(N181="základní",J181,0)</f>
        <v>500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8" t="s">
        <v>8</v>
      </c>
      <c r="BK181" s="218">
        <f>ROUND(I181*H181,0)</f>
        <v>500</v>
      </c>
      <c r="BL181" s="18" t="s">
        <v>135</v>
      </c>
      <c r="BM181" s="217" t="s">
        <v>500</v>
      </c>
    </row>
    <row r="182" s="2" customFormat="1">
      <c r="A182" s="33"/>
      <c r="B182" s="34"/>
      <c r="C182" s="35"/>
      <c r="D182" s="219" t="s">
        <v>136</v>
      </c>
      <c r="E182" s="35"/>
      <c r="F182" s="220" t="s">
        <v>501</v>
      </c>
      <c r="G182" s="35"/>
      <c r="H182" s="35"/>
      <c r="I182" s="35"/>
      <c r="J182" s="35"/>
      <c r="K182" s="35"/>
      <c r="L182" s="39"/>
      <c r="M182" s="221"/>
      <c r="N182" s="222"/>
      <c r="O182" s="78"/>
      <c r="P182" s="78"/>
      <c r="Q182" s="78"/>
      <c r="R182" s="78"/>
      <c r="S182" s="78"/>
      <c r="T182" s="79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T182" s="18" t="s">
        <v>136</v>
      </c>
      <c r="AU182" s="18" t="s">
        <v>83</v>
      </c>
    </row>
    <row r="183" s="2" customFormat="1">
      <c r="A183" s="33"/>
      <c r="B183" s="34"/>
      <c r="C183" s="35"/>
      <c r="D183" s="266" t="s">
        <v>314</v>
      </c>
      <c r="E183" s="35"/>
      <c r="F183" s="267" t="s">
        <v>502</v>
      </c>
      <c r="G183" s="35"/>
      <c r="H183" s="35"/>
      <c r="I183" s="35"/>
      <c r="J183" s="35"/>
      <c r="K183" s="35"/>
      <c r="L183" s="39"/>
      <c r="M183" s="221"/>
      <c r="N183" s="222"/>
      <c r="O183" s="78"/>
      <c r="P183" s="78"/>
      <c r="Q183" s="78"/>
      <c r="R183" s="78"/>
      <c r="S183" s="78"/>
      <c r="T183" s="79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8" t="s">
        <v>314</v>
      </c>
      <c r="AU183" s="18" t="s">
        <v>83</v>
      </c>
    </row>
    <row r="184" s="2" customFormat="1" ht="16.5" customHeight="1">
      <c r="A184" s="33"/>
      <c r="B184" s="34"/>
      <c r="C184" s="252" t="s">
        <v>251</v>
      </c>
      <c r="D184" s="252" t="s">
        <v>173</v>
      </c>
      <c r="E184" s="253" t="s">
        <v>367</v>
      </c>
      <c r="F184" s="254" t="s">
        <v>368</v>
      </c>
      <c r="G184" s="255" t="s">
        <v>215</v>
      </c>
      <c r="H184" s="256">
        <v>2</v>
      </c>
      <c r="I184" s="257">
        <v>378</v>
      </c>
      <c r="J184" s="257">
        <f>ROUND(I184*H184,0)</f>
        <v>756</v>
      </c>
      <c r="K184" s="258"/>
      <c r="L184" s="259"/>
      <c r="M184" s="260" t="s">
        <v>18</v>
      </c>
      <c r="N184" s="261" t="s">
        <v>46</v>
      </c>
      <c r="O184" s="215">
        <v>0</v>
      </c>
      <c r="P184" s="215">
        <f>O184*H184</f>
        <v>0</v>
      </c>
      <c r="Q184" s="215">
        <v>0.00076000000000000004</v>
      </c>
      <c r="R184" s="215">
        <f>Q184*H184</f>
        <v>0.0015200000000000001</v>
      </c>
      <c r="S184" s="215">
        <v>0</v>
      </c>
      <c r="T184" s="21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217" t="s">
        <v>154</v>
      </c>
      <c r="AT184" s="217" t="s">
        <v>173</v>
      </c>
      <c r="AU184" s="217" t="s">
        <v>83</v>
      </c>
      <c r="AY184" s="18" t="s">
        <v>129</v>
      </c>
      <c r="BE184" s="218">
        <f>IF(N184="základní",J184,0)</f>
        <v>756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8" t="s">
        <v>8</v>
      </c>
      <c r="BK184" s="218">
        <f>ROUND(I184*H184,0)</f>
        <v>756</v>
      </c>
      <c r="BL184" s="18" t="s">
        <v>135</v>
      </c>
      <c r="BM184" s="217" t="s">
        <v>503</v>
      </c>
    </row>
    <row r="185" s="2" customFormat="1">
      <c r="A185" s="33"/>
      <c r="B185" s="34"/>
      <c r="C185" s="35"/>
      <c r="D185" s="219" t="s">
        <v>136</v>
      </c>
      <c r="E185" s="35"/>
      <c r="F185" s="220" t="s">
        <v>368</v>
      </c>
      <c r="G185" s="35"/>
      <c r="H185" s="35"/>
      <c r="I185" s="35"/>
      <c r="J185" s="35"/>
      <c r="K185" s="35"/>
      <c r="L185" s="39"/>
      <c r="M185" s="221"/>
      <c r="N185" s="222"/>
      <c r="O185" s="78"/>
      <c r="P185" s="78"/>
      <c r="Q185" s="78"/>
      <c r="R185" s="78"/>
      <c r="S185" s="78"/>
      <c r="T185" s="79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T185" s="18" t="s">
        <v>136</v>
      </c>
      <c r="AU185" s="18" t="s">
        <v>83</v>
      </c>
    </row>
    <row r="186" s="2" customFormat="1" ht="16.5" customHeight="1">
      <c r="A186" s="33"/>
      <c r="B186" s="34"/>
      <c r="C186" s="206" t="s">
        <v>203</v>
      </c>
      <c r="D186" s="206" t="s">
        <v>131</v>
      </c>
      <c r="E186" s="207" t="s">
        <v>369</v>
      </c>
      <c r="F186" s="208" t="s">
        <v>370</v>
      </c>
      <c r="G186" s="209" t="s">
        <v>215</v>
      </c>
      <c r="H186" s="210">
        <v>2</v>
      </c>
      <c r="I186" s="211">
        <v>249.78999999999999</v>
      </c>
      <c r="J186" s="211">
        <f>ROUND(I186*H186,0)</f>
        <v>500</v>
      </c>
      <c r="K186" s="212"/>
      <c r="L186" s="39"/>
      <c r="M186" s="213" t="s">
        <v>18</v>
      </c>
      <c r="N186" s="214" t="s">
        <v>46</v>
      </c>
      <c r="O186" s="215">
        <v>0.68300000000000005</v>
      </c>
      <c r="P186" s="215">
        <f>O186*H186</f>
        <v>1.3660000000000001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217" t="s">
        <v>135</v>
      </c>
      <c r="AT186" s="217" t="s">
        <v>131</v>
      </c>
      <c r="AU186" s="217" t="s">
        <v>83</v>
      </c>
      <c r="AY186" s="18" t="s">
        <v>129</v>
      </c>
      <c r="BE186" s="218">
        <f>IF(N186="základní",J186,0)</f>
        <v>500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</v>
      </c>
      <c r="BK186" s="218">
        <f>ROUND(I186*H186,0)</f>
        <v>500</v>
      </c>
      <c r="BL186" s="18" t="s">
        <v>135</v>
      </c>
      <c r="BM186" s="217" t="s">
        <v>504</v>
      </c>
    </row>
    <row r="187" s="2" customFormat="1">
      <c r="A187" s="33"/>
      <c r="B187" s="34"/>
      <c r="C187" s="35"/>
      <c r="D187" s="219" t="s">
        <v>136</v>
      </c>
      <c r="E187" s="35"/>
      <c r="F187" s="220" t="s">
        <v>505</v>
      </c>
      <c r="G187" s="35"/>
      <c r="H187" s="35"/>
      <c r="I187" s="35"/>
      <c r="J187" s="35"/>
      <c r="K187" s="35"/>
      <c r="L187" s="39"/>
      <c r="M187" s="221"/>
      <c r="N187" s="222"/>
      <c r="O187" s="78"/>
      <c r="P187" s="78"/>
      <c r="Q187" s="78"/>
      <c r="R187" s="78"/>
      <c r="S187" s="78"/>
      <c r="T187" s="79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8" t="s">
        <v>136</v>
      </c>
      <c r="AU187" s="18" t="s">
        <v>83</v>
      </c>
    </row>
    <row r="188" s="2" customFormat="1">
      <c r="A188" s="33"/>
      <c r="B188" s="34"/>
      <c r="C188" s="35"/>
      <c r="D188" s="266" t="s">
        <v>314</v>
      </c>
      <c r="E188" s="35"/>
      <c r="F188" s="267" t="s">
        <v>506</v>
      </c>
      <c r="G188" s="35"/>
      <c r="H188" s="35"/>
      <c r="I188" s="35"/>
      <c r="J188" s="35"/>
      <c r="K188" s="35"/>
      <c r="L188" s="39"/>
      <c r="M188" s="221"/>
      <c r="N188" s="222"/>
      <c r="O188" s="78"/>
      <c r="P188" s="78"/>
      <c r="Q188" s="78"/>
      <c r="R188" s="78"/>
      <c r="S188" s="78"/>
      <c r="T188" s="79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8" t="s">
        <v>314</v>
      </c>
      <c r="AU188" s="18" t="s">
        <v>83</v>
      </c>
    </row>
    <row r="189" s="2" customFormat="1" ht="16.5" customHeight="1">
      <c r="A189" s="33"/>
      <c r="B189" s="34"/>
      <c r="C189" s="252" t="s">
        <v>258</v>
      </c>
      <c r="D189" s="252" t="s">
        <v>173</v>
      </c>
      <c r="E189" s="253" t="s">
        <v>372</v>
      </c>
      <c r="F189" s="254" t="s">
        <v>373</v>
      </c>
      <c r="G189" s="255" t="s">
        <v>215</v>
      </c>
      <c r="H189" s="256">
        <v>2</v>
      </c>
      <c r="I189" s="257">
        <v>69.5</v>
      </c>
      <c r="J189" s="257">
        <f>ROUND(I189*H189,0)</f>
        <v>139</v>
      </c>
      <c r="K189" s="258"/>
      <c r="L189" s="259"/>
      <c r="M189" s="260" t="s">
        <v>18</v>
      </c>
      <c r="N189" s="261" t="s">
        <v>46</v>
      </c>
      <c r="O189" s="215">
        <v>0</v>
      </c>
      <c r="P189" s="215">
        <f>O189*H189</f>
        <v>0</v>
      </c>
      <c r="Q189" s="215">
        <v>0.00029</v>
      </c>
      <c r="R189" s="215">
        <f>Q189*H189</f>
        <v>0.00058</v>
      </c>
      <c r="S189" s="215">
        <v>0</v>
      </c>
      <c r="T189" s="216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217" t="s">
        <v>154</v>
      </c>
      <c r="AT189" s="217" t="s">
        <v>173</v>
      </c>
      <c r="AU189" s="217" t="s">
        <v>83</v>
      </c>
      <c r="AY189" s="18" t="s">
        <v>129</v>
      </c>
      <c r="BE189" s="218">
        <f>IF(N189="základní",J189,0)</f>
        <v>139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</v>
      </c>
      <c r="BK189" s="218">
        <f>ROUND(I189*H189,0)</f>
        <v>139</v>
      </c>
      <c r="BL189" s="18" t="s">
        <v>135</v>
      </c>
      <c r="BM189" s="217" t="s">
        <v>507</v>
      </c>
    </row>
    <row r="190" s="2" customFormat="1">
      <c r="A190" s="33"/>
      <c r="B190" s="34"/>
      <c r="C190" s="35"/>
      <c r="D190" s="219" t="s">
        <v>136</v>
      </c>
      <c r="E190" s="35"/>
      <c r="F190" s="220" t="s">
        <v>373</v>
      </c>
      <c r="G190" s="35"/>
      <c r="H190" s="35"/>
      <c r="I190" s="35"/>
      <c r="J190" s="35"/>
      <c r="K190" s="35"/>
      <c r="L190" s="39"/>
      <c r="M190" s="221"/>
      <c r="N190" s="222"/>
      <c r="O190" s="78"/>
      <c r="P190" s="78"/>
      <c r="Q190" s="78"/>
      <c r="R190" s="78"/>
      <c r="S190" s="78"/>
      <c r="T190" s="79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T190" s="18" t="s">
        <v>136</v>
      </c>
      <c r="AU190" s="18" t="s">
        <v>83</v>
      </c>
    </row>
    <row r="191" s="2" customFormat="1" ht="16.5" customHeight="1">
      <c r="A191" s="33"/>
      <c r="B191" s="34"/>
      <c r="C191" s="206" t="s">
        <v>207</v>
      </c>
      <c r="D191" s="206" t="s">
        <v>131</v>
      </c>
      <c r="E191" s="207" t="s">
        <v>227</v>
      </c>
      <c r="F191" s="208" t="s">
        <v>228</v>
      </c>
      <c r="G191" s="209" t="s">
        <v>189</v>
      </c>
      <c r="H191" s="210">
        <v>9.1999999999999993</v>
      </c>
      <c r="I191" s="211">
        <v>33.990000000000002</v>
      </c>
      <c r="J191" s="211">
        <f>ROUND(I191*H191,0)</f>
        <v>313</v>
      </c>
      <c r="K191" s="212"/>
      <c r="L191" s="39"/>
      <c r="M191" s="213" t="s">
        <v>18</v>
      </c>
      <c r="N191" s="214" t="s">
        <v>46</v>
      </c>
      <c r="O191" s="215">
        <v>0.066000000000000003</v>
      </c>
      <c r="P191" s="215">
        <f>O191*H191</f>
        <v>0.60719999999999996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217" t="s">
        <v>135</v>
      </c>
      <c r="AT191" s="217" t="s">
        <v>131</v>
      </c>
      <c r="AU191" s="217" t="s">
        <v>83</v>
      </c>
      <c r="AY191" s="18" t="s">
        <v>129</v>
      </c>
      <c r="BE191" s="218">
        <f>IF(N191="základní",J191,0)</f>
        <v>313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</v>
      </c>
      <c r="BK191" s="218">
        <f>ROUND(I191*H191,0)</f>
        <v>313</v>
      </c>
      <c r="BL191" s="18" t="s">
        <v>135</v>
      </c>
      <c r="BM191" s="217" t="s">
        <v>508</v>
      </c>
    </row>
    <row r="192" s="2" customFormat="1">
      <c r="A192" s="33"/>
      <c r="B192" s="34"/>
      <c r="C192" s="35"/>
      <c r="D192" s="219" t="s">
        <v>136</v>
      </c>
      <c r="E192" s="35"/>
      <c r="F192" s="220" t="s">
        <v>509</v>
      </c>
      <c r="G192" s="35"/>
      <c r="H192" s="35"/>
      <c r="I192" s="35"/>
      <c r="J192" s="35"/>
      <c r="K192" s="35"/>
      <c r="L192" s="39"/>
      <c r="M192" s="221"/>
      <c r="N192" s="222"/>
      <c r="O192" s="78"/>
      <c r="P192" s="78"/>
      <c r="Q192" s="78"/>
      <c r="R192" s="78"/>
      <c r="S192" s="78"/>
      <c r="T192" s="79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T192" s="18" t="s">
        <v>136</v>
      </c>
      <c r="AU192" s="18" t="s">
        <v>83</v>
      </c>
    </row>
    <row r="193" s="2" customFormat="1">
      <c r="A193" s="33"/>
      <c r="B193" s="34"/>
      <c r="C193" s="35"/>
      <c r="D193" s="266" t="s">
        <v>314</v>
      </c>
      <c r="E193" s="35"/>
      <c r="F193" s="267" t="s">
        <v>510</v>
      </c>
      <c r="G193" s="35"/>
      <c r="H193" s="35"/>
      <c r="I193" s="35"/>
      <c r="J193" s="35"/>
      <c r="K193" s="35"/>
      <c r="L193" s="39"/>
      <c r="M193" s="221"/>
      <c r="N193" s="222"/>
      <c r="O193" s="78"/>
      <c r="P193" s="78"/>
      <c r="Q193" s="78"/>
      <c r="R193" s="78"/>
      <c r="S193" s="78"/>
      <c r="T193" s="79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8" t="s">
        <v>314</v>
      </c>
      <c r="AU193" s="18" t="s">
        <v>83</v>
      </c>
    </row>
    <row r="194" s="2" customFormat="1" ht="16.5" customHeight="1">
      <c r="A194" s="33"/>
      <c r="B194" s="34"/>
      <c r="C194" s="206" t="s">
        <v>265</v>
      </c>
      <c r="D194" s="206" t="s">
        <v>131</v>
      </c>
      <c r="E194" s="207" t="s">
        <v>374</v>
      </c>
      <c r="F194" s="208" t="s">
        <v>375</v>
      </c>
      <c r="G194" s="209" t="s">
        <v>215</v>
      </c>
      <c r="H194" s="210">
        <v>2</v>
      </c>
      <c r="I194" s="211">
        <v>3646.5500000000002</v>
      </c>
      <c r="J194" s="211">
        <f>ROUND(I194*H194,0)</f>
        <v>7293</v>
      </c>
      <c r="K194" s="212"/>
      <c r="L194" s="39"/>
      <c r="M194" s="213" t="s">
        <v>18</v>
      </c>
      <c r="N194" s="214" t="s">
        <v>46</v>
      </c>
      <c r="O194" s="215">
        <v>0.58299999999999996</v>
      </c>
      <c r="P194" s="215">
        <f>O194*H194</f>
        <v>1.1659999999999999</v>
      </c>
      <c r="Q194" s="215">
        <v>0.058029999999999998</v>
      </c>
      <c r="R194" s="215">
        <f>Q194*H194</f>
        <v>0.11606</v>
      </c>
      <c r="S194" s="215">
        <v>0</v>
      </c>
      <c r="T194" s="21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217" t="s">
        <v>135</v>
      </c>
      <c r="AT194" s="217" t="s">
        <v>131</v>
      </c>
      <c r="AU194" s="217" t="s">
        <v>83</v>
      </c>
      <c r="AY194" s="18" t="s">
        <v>129</v>
      </c>
      <c r="BE194" s="218">
        <f>IF(N194="základní",J194,0)</f>
        <v>7293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8" t="s">
        <v>8</v>
      </c>
      <c r="BK194" s="218">
        <f>ROUND(I194*H194,0)</f>
        <v>7293</v>
      </c>
      <c r="BL194" s="18" t="s">
        <v>135</v>
      </c>
      <c r="BM194" s="217" t="s">
        <v>511</v>
      </c>
    </row>
    <row r="195" s="2" customFormat="1">
      <c r="A195" s="33"/>
      <c r="B195" s="34"/>
      <c r="C195" s="35"/>
      <c r="D195" s="219" t="s">
        <v>136</v>
      </c>
      <c r="E195" s="35"/>
      <c r="F195" s="220" t="s">
        <v>512</v>
      </c>
      <c r="G195" s="35"/>
      <c r="H195" s="35"/>
      <c r="I195" s="35"/>
      <c r="J195" s="35"/>
      <c r="K195" s="35"/>
      <c r="L195" s="39"/>
      <c r="M195" s="221"/>
      <c r="N195" s="222"/>
      <c r="O195" s="78"/>
      <c r="P195" s="78"/>
      <c r="Q195" s="78"/>
      <c r="R195" s="78"/>
      <c r="S195" s="78"/>
      <c r="T195" s="79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T195" s="18" t="s">
        <v>136</v>
      </c>
      <c r="AU195" s="18" t="s">
        <v>83</v>
      </c>
    </row>
    <row r="196" s="2" customFormat="1">
      <c r="A196" s="33"/>
      <c r="B196" s="34"/>
      <c r="C196" s="35"/>
      <c r="D196" s="266" t="s">
        <v>314</v>
      </c>
      <c r="E196" s="35"/>
      <c r="F196" s="267" t="s">
        <v>513</v>
      </c>
      <c r="G196" s="35"/>
      <c r="H196" s="35"/>
      <c r="I196" s="35"/>
      <c r="J196" s="35"/>
      <c r="K196" s="35"/>
      <c r="L196" s="39"/>
      <c r="M196" s="221"/>
      <c r="N196" s="222"/>
      <c r="O196" s="78"/>
      <c r="P196" s="78"/>
      <c r="Q196" s="78"/>
      <c r="R196" s="78"/>
      <c r="S196" s="78"/>
      <c r="T196" s="79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T196" s="18" t="s">
        <v>314</v>
      </c>
      <c r="AU196" s="18" t="s">
        <v>83</v>
      </c>
    </row>
    <row r="197" s="2" customFormat="1" ht="16.5" customHeight="1">
      <c r="A197" s="33"/>
      <c r="B197" s="34"/>
      <c r="C197" s="206" t="s">
        <v>272</v>
      </c>
      <c r="D197" s="206" t="s">
        <v>131</v>
      </c>
      <c r="E197" s="207" t="s">
        <v>378</v>
      </c>
      <c r="F197" s="208" t="s">
        <v>379</v>
      </c>
      <c r="G197" s="209" t="s">
        <v>215</v>
      </c>
      <c r="H197" s="210">
        <v>2</v>
      </c>
      <c r="I197" s="211">
        <v>1814.8299999999999</v>
      </c>
      <c r="J197" s="211">
        <f>ROUND(I197*H197,0)</f>
        <v>3630</v>
      </c>
      <c r="K197" s="212"/>
      <c r="L197" s="39"/>
      <c r="M197" s="213" t="s">
        <v>18</v>
      </c>
      <c r="N197" s="214" t="s">
        <v>46</v>
      </c>
      <c r="O197" s="215">
        <v>0.25</v>
      </c>
      <c r="P197" s="215">
        <f>O197*H197</f>
        <v>0.5</v>
      </c>
      <c r="Q197" s="215">
        <v>0.0062199999999999998</v>
      </c>
      <c r="R197" s="215">
        <f>Q197*H197</f>
        <v>0.01244</v>
      </c>
      <c r="S197" s="215">
        <v>0</v>
      </c>
      <c r="T197" s="216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217" t="s">
        <v>135</v>
      </c>
      <c r="AT197" s="217" t="s">
        <v>131</v>
      </c>
      <c r="AU197" s="217" t="s">
        <v>83</v>
      </c>
      <c r="AY197" s="18" t="s">
        <v>129</v>
      </c>
      <c r="BE197" s="218">
        <f>IF(N197="základní",J197,0)</f>
        <v>3630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8" t="s">
        <v>8</v>
      </c>
      <c r="BK197" s="218">
        <f>ROUND(I197*H197,0)</f>
        <v>3630</v>
      </c>
      <c r="BL197" s="18" t="s">
        <v>135</v>
      </c>
      <c r="BM197" s="217" t="s">
        <v>514</v>
      </c>
    </row>
    <row r="198" s="2" customFormat="1">
      <c r="A198" s="33"/>
      <c r="B198" s="34"/>
      <c r="C198" s="35"/>
      <c r="D198" s="219" t="s">
        <v>136</v>
      </c>
      <c r="E198" s="35"/>
      <c r="F198" s="220" t="s">
        <v>515</v>
      </c>
      <c r="G198" s="35"/>
      <c r="H198" s="35"/>
      <c r="I198" s="35"/>
      <c r="J198" s="35"/>
      <c r="K198" s="35"/>
      <c r="L198" s="39"/>
      <c r="M198" s="221"/>
      <c r="N198" s="222"/>
      <c r="O198" s="78"/>
      <c r="P198" s="78"/>
      <c r="Q198" s="78"/>
      <c r="R198" s="78"/>
      <c r="S198" s="78"/>
      <c r="T198" s="79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T198" s="18" t="s">
        <v>136</v>
      </c>
      <c r="AU198" s="18" t="s">
        <v>83</v>
      </c>
    </row>
    <row r="199" s="2" customFormat="1">
      <c r="A199" s="33"/>
      <c r="B199" s="34"/>
      <c r="C199" s="35"/>
      <c r="D199" s="266" t="s">
        <v>314</v>
      </c>
      <c r="E199" s="35"/>
      <c r="F199" s="267" t="s">
        <v>516</v>
      </c>
      <c r="G199" s="35"/>
      <c r="H199" s="35"/>
      <c r="I199" s="35"/>
      <c r="J199" s="35"/>
      <c r="K199" s="35"/>
      <c r="L199" s="39"/>
      <c r="M199" s="221"/>
      <c r="N199" s="222"/>
      <c r="O199" s="78"/>
      <c r="P199" s="78"/>
      <c r="Q199" s="78"/>
      <c r="R199" s="78"/>
      <c r="S199" s="78"/>
      <c r="T199" s="79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8" t="s">
        <v>314</v>
      </c>
      <c r="AU199" s="18" t="s">
        <v>83</v>
      </c>
    </row>
    <row r="200" s="2" customFormat="1" ht="16.5" customHeight="1">
      <c r="A200" s="33"/>
      <c r="B200" s="34"/>
      <c r="C200" s="206" t="s">
        <v>216</v>
      </c>
      <c r="D200" s="206" t="s">
        <v>131</v>
      </c>
      <c r="E200" s="207" t="s">
        <v>380</v>
      </c>
      <c r="F200" s="208" t="s">
        <v>381</v>
      </c>
      <c r="G200" s="209" t="s">
        <v>215</v>
      </c>
      <c r="H200" s="210">
        <v>2</v>
      </c>
      <c r="I200" s="211">
        <v>94.379999999999995</v>
      </c>
      <c r="J200" s="211">
        <f>ROUND(I200*H200,0)</f>
        <v>189</v>
      </c>
      <c r="K200" s="212"/>
      <c r="L200" s="39"/>
      <c r="M200" s="213" t="s">
        <v>18</v>
      </c>
      <c r="N200" s="214" t="s">
        <v>46</v>
      </c>
      <c r="O200" s="215">
        <v>0.25</v>
      </c>
      <c r="P200" s="215">
        <f>O200*H200</f>
        <v>0.5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217" t="s">
        <v>135</v>
      </c>
      <c r="AT200" s="217" t="s">
        <v>131</v>
      </c>
      <c r="AU200" s="217" t="s">
        <v>83</v>
      </c>
      <c r="AY200" s="18" t="s">
        <v>129</v>
      </c>
      <c r="BE200" s="218">
        <f>IF(N200="základní",J200,0)</f>
        <v>189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8" t="s">
        <v>8</v>
      </c>
      <c r="BK200" s="218">
        <f>ROUND(I200*H200,0)</f>
        <v>189</v>
      </c>
      <c r="BL200" s="18" t="s">
        <v>135</v>
      </c>
      <c r="BM200" s="217" t="s">
        <v>517</v>
      </c>
    </row>
    <row r="201" s="2" customFormat="1">
      <c r="A201" s="33"/>
      <c r="B201" s="34"/>
      <c r="C201" s="35"/>
      <c r="D201" s="219" t="s">
        <v>136</v>
      </c>
      <c r="E201" s="35"/>
      <c r="F201" s="220" t="s">
        <v>518</v>
      </c>
      <c r="G201" s="35"/>
      <c r="H201" s="35"/>
      <c r="I201" s="35"/>
      <c r="J201" s="35"/>
      <c r="K201" s="35"/>
      <c r="L201" s="39"/>
      <c r="M201" s="221"/>
      <c r="N201" s="222"/>
      <c r="O201" s="78"/>
      <c r="P201" s="78"/>
      <c r="Q201" s="78"/>
      <c r="R201" s="78"/>
      <c r="S201" s="78"/>
      <c r="T201" s="79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T201" s="18" t="s">
        <v>136</v>
      </c>
      <c r="AU201" s="18" t="s">
        <v>83</v>
      </c>
    </row>
    <row r="202" s="2" customFormat="1">
      <c r="A202" s="33"/>
      <c r="B202" s="34"/>
      <c r="C202" s="35"/>
      <c r="D202" s="266" t="s">
        <v>314</v>
      </c>
      <c r="E202" s="35"/>
      <c r="F202" s="267" t="s">
        <v>519</v>
      </c>
      <c r="G202" s="35"/>
      <c r="H202" s="35"/>
      <c r="I202" s="35"/>
      <c r="J202" s="35"/>
      <c r="K202" s="35"/>
      <c r="L202" s="39"/>
      <c r="M202" s="221"/>
      <c r="N202" s="222"/>
      <c r="O202" s="78"/>
      <c r="P202" s="78"/>
      <c r="Q202" s="78"/>
      <c r="R202" s="78"/>
      <c r="S202" s="78"/>
      <c r="T202" s="79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8" t="s">
        <v>314</v>
      </c>
      <c r="AU202" s="18" t="s">
        <v>83</v>
      </c>
    </row>
    <row r="203" s="2" customFormat="1" ht="16.5" customHeight="1">
      <c r="A203" s="33"/>
      <c r="B203" s="34"/>
      <c r="C203" s="206" t="s">
        <v>280</v>
      </c>
      <c r="D203" s="206" t="s">
        <v>131</v>
      </c>
      <c r="E203" s="207" t="s">
        <v>382</v>
      </c>
      <c r="F203" s="208" t="s">
        <v>383</v>
      </c>
      <c r="G203" s="209" t="s">
        <v>215</v>
      </c>
      <c r="H203" s="210">
        <v>2</v>
      </c>
      <c r="I203" s="211">
        <v>4973.71</v>
      </c>
      <c r="J203" s="211">
        <f>ROUND(I203*H203,0)</f>
        <v>9947</v>
      </c>
      <c r="K203" s="212"/>
      <c r="L203" s="39"/>
      <c r="M203" s="213" t="s">
        <v>18</v>
      </c>
      <c r="N203" s="214" t="s">
        <v>46</v>
      </c>
      <c r="O203" s="215">
        <v>0.33300000000000002</v>
      </c>
      <c r="P203" s="215">
        <f>O203*H203</f>
        <v>0.66600000000000004</v>
      </c>
      <c r="Q203" s="215">
        <v>0.021440000000000001</v>
      </c>
      <c r="R203" s="215">
        <f>Q203*H203</f>
        <v>0.042880000000000001</v>
      </c>
      <c r="S203" s="215">
        <v>0</v>
      </c>
      <c r="T203" s="216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217" t="s">
        <v>135</v>
      </c>
      <c r="AT203" s="217" t="s">
        <v>131</v>
      </c>
      <c r="AU203" s="217" t="s">
        <v>83</v>
      </c>
      <c r="AY203" s="18" t="s">
        <v>129</v>
      </c>
      <c r="BE203" s="218">
        <f>IF(N203="základní",J203,0)</f>
        <v>9947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</v>
      </c>
      <c r="BK203" s="218">
        <f>ROUND(I203*H203,0)</f>
        <v>9947</v>
      </c>
      <c r="BL203" s="18" t="s">
        <v>135</v>
      </c>
      <c r="BM203" s="217" t="s">
        <v>520</v>
      </c>
    </row>
    <row r="204" s="2" customFormat="1">
      <c r="A204" s="33"/>
      <c r="B204" s="34"/>
      <c r="C204" s="35"/>
      <c r="D204" s="219" t="s">
        <v>136</v>
      </c>
      <c r="E204" s="35"/>
      <c r="F204" s="220" t="s">
        <v>521</v>
      </c>
      <c r="G204" s="35"/>
      <c r="H204" s="35"/>
      <c r="I204" s="35"/>
      <c r="J204" s="35"/>
      <c r="K204" s="35"/>
      <c r="L204" s="39"/>
      <c r="M204" s="221"/>
      <c r="N204" s="222"/>
      <c r="O204" s="78"/>
      <c r="P204" s="78"/>
      <c r="Q204" s="78"/>
      <c r="R204" s="78"/>
      <c r="S204" s="78"/>
      <c r="T204" s="79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8" t="s">
        <v>136</v>
      </c>
      <c r="AU204" s="18" t="s">
        <v>83</v>
      </c>
    </row>
    <row r="205" s="2" customFormat="1">
      <c r="A205" s="33"/>
      <c r="B205" s="34"/>
      <c r="C205" s="35"/>
      <c r="D205" s="266" t="s">
        <v>314</v>
      </c>
      <c r="E205" s="35"/>
      <c r="F205" s="267" t="s">
        <v>522</v>
      </c>
      <c r="G205" s="35"/>
      <c r="H205" s="35"/>
      <c r="I205" s="35"/>
      <c r="J205" s="35"/>
      <c r="K205" s="35"/>
      <c r="L205" s="39"/>
      <c r="M205" s="221"/>
      <c r="N205" s="222"/>
      <c r="O205" s="78"/>
      <c r="P205" s="78"/>
      <c r="Q205" s="78"/>
      <c r="R205" s="78"/>
      <c r="S205" s="78"/>
      <c r="T205" s="79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8" t="s">
        <v>314</v>
      </c>
      <c r="AU205" s="18" t="s">
        <v>83</v>
      </c>
    </row>
    <row r="206" s="2" customFormat="1" ht="16.5" customHeight="1">
      <c r="A206" s="33"/>
      <c r="B206" s="34"/>
      <c r="C206" s="206" t="s">
        <v>220</v>
      </c>
      <c r="D206" s="206" t="s">
        <v>131</v>
      </c>
      <c r="E206" s="207" t="s">
        <v>276</v>
      </c>
      <c r="F206" s="208" t="s">
        <v>277</v>
      </c>
      <c r="G206" s="209" t="s">
        <v>189</v>
      </c>
      <c r="H206" s="210">
        <v>9.1999999999999993</v>
      </c>
      <c r="I206" s="211">
        <v>13.99</v>
      </c>
      <c r="J206" s="211">
        <f>ROUND(I206*H206,0)</f>
        <v>129</v>
      </c>
      <c r="K206" s="212"/>
      <c r="L206" s="39"/>
      <c r="M206" s="213" t="s">
        <v>18</v>
      </c>
      <c r="N206" s="214" t="s">
        <v>46</v>
      </c>
      <c r="O206" s="215">
        <v>0.025000000000000001</v>
      </c>
      <c r="P206" s="215">
        <f>O206*H206</f>
        <v>0.22999999999999998</v>
      </c>
      <c r="Q206" s="215">
        <v>9.0000000000000006E-05</v>
      </c>
      <c r="R206" s="215">
        <f>Q206*H206</f>
        <v>0.00082799999999999996</v>
      </c>
      <c r="S206" s="215">
        <v>0</v>
      </c>
      <c r="T206" s="21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217" t="s">
        <v>135</v>
      </c>
      <c r="AT206" s="217" t="s">
        <v>131</v>
      </c>
      <c r="AU206" s="217" t="s">
        <v>83</v>
      </c>
      <c r="AY206" s="18" t="s">
        <v>129</v>
      </c>
      <c r="BE206" s="218">
        <f>IF(N206="základní",J206,0)</f>
        <v>129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8" t="s">
        <v>8</v>
      </c>
      <c r="BK206" s="218">
        <f>ROUND(I206*H206,0)</f>
        <v>129</v>
      </c>
      <c r="BL206" s="18" t="s">
        <v>135</v>
      </c>
      <c r="BM206" s="217" t="s">
        <v>523</v>
      </c>
    </row>
    <row r="207" s="2" customFormat="1">
      <c r="A207" s="33"/>
      <c r="B207" s="34"/>
      <c r="C207" s="35"/>
      <c r="D207" s="219" t="s">
        <v>136</v>
      </c>
      <c r="E207" s="35"/>
      <c r="F207" s="220" t="s">
        <v>524</v>
      </c>
      <c r="G207" s="35"/>
      <c r="H207" s="35"/>
      <c r="I207" s="35"/>
      <c r="J207" s="35"/>
      <c r="K207" s="35"/>
      <c r="L207" s="39"/>
      <c r="M207" s="221"/>
      <c r="N207" s="222"/>
      <c r="O207" s="78"/>
      <c r="P207" s="78"/>
      <c r="Q207" s="78"/>
      <c r="R207" s="78"/>
      <c r="S207" s="78"/>
      <c r="T207" s="79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8" t="s">
        <v>136</v>
      </c>
      <c r="AU207" s="18" t="s">
        <v>83</v>
      </c>
    </row>
    <row r="208" s="2" customFormat="1">
      <c r="A208" s="33"/>
      <c r="B208" s="34"/>
      <c r="C208" s="35"/>
      <c r="D208" s="266" t="s">
        <v>314</v>
      </c>
      <c r="E208" s="35"/>
      <c r="F208" s="267" t="s">
        <v>525</v>
      </c>
      <c r="G208" s="35"/>
      <c r="H208" s="35"/>
      <c r="I208" s="35"/>
      <c r="J208" s="35"/>
      <c r="K208" s="35"/>
      <c r="L208" s="39"/>
      <c r="M208" s="221"/>
      <c r="N208" s="222"/>
      <c r="O208" s="78"/>
      <c r="P208" s="78"/>
      <c r="Q208" s="78"/>
      <c r="R208" s="78"/>
      <c r="S208" s="78"/>
      <c r="T208" s="79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8" t="s">
        <v>314</v>
      </c>
      <c r="AU208" s="18" t="s">
        <v>83</v>
      </c>
    </row>
    <row r="209" s="12" customFormat="1" ht="22.8" customHeight="1">
      <c r="A209" s="12"/>
      <c r="B209" s="191"/>
      <c r="C209" s="192"/>
      <c r="D209" s="193" t="s">
        <v>74</v>
      </c>
      <c r="E209" s="204" t="s">
        <v>172</v>
      </c>
      <c r="F209" s="204" t="s">
        <v>279</v>
      </c>
      <c r="G209" s="192"/>
      <c r="H209" s="192"/>
      <c r="I209" s="192"/>
      <c r="J209" s="205">
        <f>BK209</f>
        <v>3697</v>
      </c>
      <c r="K209" s="192"/>
      <c r="L209" s="196"/>
      <c r="M209" s="197"/>
      <c r="N209" s="198"/>
      <c r="O209" s="198"/>
      <c r="P209" s="199">
        <f>SUM(P210:P222)</f>
        <v>6.1824000000000012</v>
      </c>
      <c r="Q209" s="198"/>
      <c r="R209" s="199">
        <f>SUM(R210:R222)</f>
        <v>0.00076800000000000002</v>
      </c>
      <c r="S209" s="198"/>
      <c r="T209" s="200">
        <f>SUM(T210:T222)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1" t="s">
        <v>8</v>
      </c>
      <c r="AT209" s="202" t="s">
        <v>74</v>
      </c>
      <c r="AU209" s="202" t="s">
        <v>8</v>
      </c>
      <c r="AY209" s="201" t="s">
        <v>129</v>
      </c>
      <c r="BK209" s="203">
        <f>SUM(BK210:BK222)</f>
        <v>3697</v>
      </c>
    </row>
    <row r="210" s="2" customFormat="1" ht="16.5" customHeight="1">
      <c r="A210" s="33"/>
      <c r="B210" s="34"/>
      <c r="C210" s="206" t="s">
        <v>290</v>
      </c>
      <c r="D210" s="206" t="s">
        <v>131</v>
      </c>
      <c r="E210" s="207" t="s">
        <v>385</v>
      </c>
      <c r="F210" s="208" t="s">
        <v>386</v>
      </c>
      <c r="G210" s="209" t="s">
        <v>189</v>
      </c>
      <c r="H210" s="210">
        <v>12.800000000000001</v>
      </c>
      <c r="I210" s="211">
        <v>47.5</v>
      </c>
      <c r="J210" s="211">
        <f>ROUND(I210*H210,0)</f>
        <v>608</v>
      </c>
      <c r="K210" s="212"/>
      <c r="L210" s="39"/>
      <c r="M210" s="213" t="s">
        <v>18</v>
      </c>
      <c r="N210" s="214" t="s">
        <v>46</v>
      </c>
      <c r="O210" s="215">
        <v>0.097000000000000003</v>
      </c>
      <c r="P210" s="215">
        <f>O210*H210</f>
        <v>1.2416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217" t="s">
        <v>135</v>
      </c>
      <c r="AT210" s="217" t="s">
        <v>131</v>
      </c>
      <c r="AU210" s="217" t="s">
        <v>83</v>
      </c>
      <c r="AY210" s="18" t="s">
        <v>129</v>
      </c>
      <c r="BE210" s="218">
        <f>IF(N210="základní",J210,0)</f>
        <v>608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8" t="s">
        <v>8</v>
      </c>
      <c r="BK210" s="218">
        <f>ROUND(I210*H210,0)</f>
        <v>608</v>
      </c>
      <c r="BL210" s="18" t="s">
        <v>135</v>
      </c>
      <c r="BM210" s="217" t="s">
        <v>526</v>
      </c>
    </row>
    <row r="211" s="2" customFormat="1">
      <c r="A211" s="33"/>
      <c r="B211" s="34"/>
      <c r="C211" s="35"/>
      <c r="D211" s="219" t="s">
        <v>136</v>
      </c>
      <c r="E211" s="35"/>
      <c r="F211" s="220" t="s">
        <v>527</v>
      </c>
      <c r="G211" s="35"/>
      <c r="H211" s="35"/>
      <c r="I211" s="35"/>
      <c r="J211" s="35"/>
      <c r="K211" s="35"/>
      <c r="L211" s="39"/>
      <c r="M211" s="221"/>
      <c r="N211" s="222"/>
      <c r="O211" s="78"/>
      <c r="P211" s="78"/>
      <c r="Q211" s="78"/>
      <c r="R211" s="78"/>
      <c r="S211" s="78"/>
      <c r="T211" s="79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T211" s="18" t="s">
        <v>136</v>
      </c>
      <c r="AU211" s="18" t="s">
        <v>83</v>
      </c>
    </row>
    <row r="212" s="2" customFormat="1">
      <c r="A212" s="33"/>
      <c r="B212" s="34"/>
      <c r="C212" s="35"/>
      <c r="D212" s="266" t="s">
        <v>314</v>
      </c>
      <c r="E212" s="35"/>
      <c r="F212" s="267" t="s">
        <v>528</v>
      </c>
      <c r="G212" s="35"/>
      <c r="H212" s="35"/>
      <c r="I212" s="35"/>
      <c r="J212" s="35"/>
      <c r="K212" s="35"/>
      <c r="L212" s="39"/>
      <c r="M212" s="221"/>
      <c r="N212" s="222"/>
      <c r="O212" s="78"/>
      <c r="P212" s="78"/>
      <c r="Q212" s="78"/>
      <c r="R212" s="78"/>
      <c r="S212" s="78"/>
      <c r="T212" s="79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T212" s="18" t="s">
        <v>314</v>
      </c>
      <c r="AU212" s="18" t="s">
        <v>83</v>
      </c>
    </row>
    <row r="213" s="13" customFormat="1">
      <c r="A213" s="13"/>
      <c r="B213" s="223"/>
      <c r="C213" s="224"/>
      <c r="D213" s="219" t="s">
        <v>137</v>
      </c>
      <c r="E213" s="225" t="s">
        <v>18</v>
      </c>
      <c r="F213" s="226" t="s">
        <v>529</v>
      </c>
      <c r="G213" s="224"/>
      <c r="H213" s="227">
        <v>12.800000000000001</v>
      </c>
      <c r="I213" s="224"/>
      <c r="J213" s="224"/>
      <c r="K213" s="224"/>
      <c r="L213" s="228"/>
      <c r="M213" s="229"/>
      <c r="N213" s="230"/>
      <c r="O213" s="230"/>
      <c r="P213" s="230"/>
      <c r="Q213" s="230"/>
      <c r="R213" s="230"/>
      <c r="S213" s="230"/>
      <c r="T213" s="23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2" t="s">
        <v>137</v>
      </c>
      <c r="AU213" s="232" t="s">
        <v>83</v>
      </c>
      <c r="AV213" s="13" t="s">
        <v>83</v>
      </c>
      <c r="AW213" s="13" t="s">
        <v>38</v>
      </c>
      <c r="AX213" s="13" t="s">
        <v>75</v>
      </c>
      <c r="AY213" s="232" t="s">
        <v>129</v>
      </c>
    </row>
    <row r="214" s="14" customFormat="1">
      <c r="A214" s="14"/>
      <c r="B214" s="233"/>
      <c r="C214" s="234"/>
      <c r="D214" s="219" t="s">
        <v>137</v>
      </c>
      <c r="E214" s="235" t="s">
        <v>18</v>
      </c>
      <c r="F214" s="236" t="s">
        <v>139</v>
      </c>
      <c r="G214" s="234"/>
      <c r="H214" s="237">
        <v>12.800000000000001</v>
      </c>
      <c r="I214" s="234"/>
      <c r="J214" s="234"/>
      <c r="K214" s="234"/>
      <c r="L214" s="238"/>
      <c r="M214" s="239"/>
      <c r="N214" s="240"/>
      <c r="O214" s="240"/>
      <c r="P214" s="240"/>
      <c r="Q214" s="240"/>
      <c r="R214" s="240"/>
      <c r="S214" s="240"/>
      <c r="T214" s="24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2" t="s">
        <v>137</v>
      </c>
      <c r="AU214" s="242" t="s">
        <v>83</v>
      </c>
      <c r="AV214" s="14" t="s">
        <v>135</v>
      </c>
      <c r="AW214" s="14" t="s">
        <v>38</v>
      </c>
      <c r="AX214" s="14" t="s">
        <v>8</v>
      </c>
      <c r="AY214" s="242" t="s">
        <v>129</v>
      </c>
    </row>
    <row r="215" s="2" customFormat="1" ht="16.5" customHeight="1">
      <c r="A215" s="33"/>
      <c r="B215" s="34"/>
      <c r="C215" s="206" t="s">
        <v>223</v>
      </c>
      <c r="D215" s="206" t="s">
        <v>131</v>
      </c>
      <c r="E215" s="207" t="s">
        <v>388</v>
      </c>
      <c r="F215" s="208" t="s">
        <v>389</v>
      </c>
      <c r="G215" s="209" t="s">
        <v>189</v>
      </c>
      <c r="H215" s="210">
        <v>12.800000000000001</v>
      </c>
      <c r="I215" s="211">
        <v>102.37000000000001</v>
      </c>
      <c r="J215" s="211">
        <f>ROUND(I215*H215,0)</f>
        <v>1310</v>
      </c>
      <c r="K215" s="212"/>
      <c r="L215" s="39"/>
      <c r="M215" s="213" t="s">
        <v>18</v>
      </c>
      <c r="N215" s="214" t="s">
        <v>46</v>
      </c>
      <c r="O215" s="215">
        <v>0.19</v>
      </c>
      <c r="P215" s="215">
        <f>O215*H215</f>
        <v>2.4320000000000004</v>
      </c>
      <c r="Q215" s="215">
        <v>6.0000000000000002E-05</v>
      </c>
      <c r="R215" s="215">
        <f>Q215*H215</f>
        <v>0.00076800000000000002</v>
      </c>
      <c r="S215" s="215">
        <v>0</v>
      </c>
      <c r="T215" s="21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217" t="s">
        <v>135</v>
      </c>
      <c r="AT215" s="217" t="s">
        <v>131</v>
      </c>
      <c r="AU215" s="217" t="s">
        <v>83</v>
      </c>
      <c r="AY215" s="18" t="s">
        <v>129</v>
      </c>
      <c r="BE215" s="218">
        <f>IF(N215="základní",J215,0)</f>
        <v>1310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8" t="s">
        <v>8</v>
      </c>
      <c r="BK215" s="218">
        <f>ROUND(I215*H215,0)</f>
        <v>1310</v>
      </c>
      <c r="BL215" s="18" t="s">
        <v>135</v>
      </c>
      <c r="BM215" s="217" t="s">
        <v>530</v>
      </c>
    </row>
    <row r="216" s="2" customFormat="1">
      <c r="A216" s="33"/>
      <c r="B216" s="34"/>
      <c r="C216" s="35"/>
      <c r="D216" s="219" t="s">
        <v>136</v>
      </c>
      <c r="E216" s="35"/>
      <c r="F216" s="220" t="s">
        <v>531</v>
      </c>
      <c r="G216" s="35"/>
      <c r="H216" s="35"/>
      <c r="I216" s="35"/>
      <c r="J216" s="35"/>
      <c r="K216" s="35"/>
      <c r="L216" s="39"/>
      <c r="M216" s="221"/>
      <c r="N216" s="222"/>
      <c r="O216" s="78"/>
      <c r="P216" s="78"/>
      <c r="Q216" s="78"/>
      <c r="R216" s="78"/>
      <c r="S216" s="78"/>
      <c r="T216" s="79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8" t="s">
        <v>136</v>
      </c>
      <c r="AU216" s="18" t="s">
        <v>83</v>
      </c>
    </row>
    <row r="217" s="2" customFormat="1">
      <c r="A217" s="33"/>
      <c r="B217" s="34"/>
      <c r="C217" s="35"/>
      <c r="D217" s="266" t="s">
        <v>314</v>
      </c>
      <c r="E217" s="35"/>
      <c r="F217" s="267" t="s">
        <v>532</v>
      </c>
      <c r="G217" s="35"/>
      <c r="H217" s="35"/>
      <c r="I217" s="35"/>
      <c r="J217" s="35"/>
      <c r="K217" s="35"/>
      <c r="L217" s="39"/>
      <c r="M217" s="221"/>
      <c r="N217" s="222"/>
      <c r="O217" s="78"/>
      <c r="P217" s="78"/>
      <c r="Q217" s="78"/>
      <c r="R217" s="78"/>
      <c r="S217" s="78"/>
      <c r="T217" s="79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T217" s="18" t="s">
        <v>314</v>
      </c>
      <c r="AU217" s="18" t="s">
        <v>83</v>
      </c>
    </row>
    <row r="218" s="2" customFormat="1" ht="16.5" customHeight="1">
      <c r="A218" s="33"/>
      <c r="B218" s="34"/>
      <c r="C218" s="206" t="s">
        <v>384</v>
      </c>
      <c r="D218" s="206" t="s">
        <v>131</v>
      </c>
      <c r="E218" s="207" t="s">
        <v>281</v>
      </c>
      <c r="F218" s="208" t="s">
        <v>533</v>
      </c>
      <c r="G218" s="209" t="s">
        <v>189</v>
      </c>
      <c r="H218" s="210">
        <v>12.800000000000001</v>
      </c>
      <c r="I218" s="211">
        <v>139</v>
      </c>
      <c r="J218" s="211">
        <f>ROUND(I218*H218,0)</f>
        <v>1779</v>
      </c>
      <c r="K218" s="212"/>
      <c r="L218" s="39"/>
      <c r="M218" s="213" t="s">
        <v>18</v>
      </c>
      <c r="N218" s="214" t="s">
        <v>46</v>
      </c>
      <c r="O218" s="215">
        <v>0.19600000000000001</v>
      </c>
      <c r="P218" s="215">
        <f>O218*H218</f>
        <v>2.5088000000000004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217" t="s">
        <v>135</v>
      </c>
      <c r="AT218" s="217" t="s">
        <v>131</v>
      </c>
      <c r="AU218" s="217" t="s">
        <v>83</v>
      </c>
      <c r="AY218" s="18" t="s">
        <v>129</v>
      </c>
      <c r="BE218" s="218">
        <f>IF(N218="základní",J218,0)</f>
        <v>1779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8" t="s">
        <v>8</v>
      </c>
      <c r="BK218" s="218">
        <f>ROUND(I218*H218,0)</f>
        <v>1779</v>
      </c>
      <c r="BL218" s="18" t="s">
        <v>135</v>
      </c>
      <c r="BM218" s="217" t="s">
        <v>534</v>
      </c>
    </row>
    <row r="219" s="2" customFormat="1">
      <c r="A219" s="33"/>
      <c r="B219" s="34"/>
      <c r="C219" s="35"/>
      <c r="D219" s="219" t="s">
        <v>136</v>
      </c>
      <c r="E219" s="35"/>
      <c r="F219" s="220" t="s">
        <v>535</v>
      </c>
      <c r="G219" s="35"/>
      <c r="H219" s="35"/>
      <c r="I219" s="35"/>
      <c r="J219" s="35"/>
      <c r="K219" s="35"/>
      <c r="L219" s="39"/>
      <c r="M219" s="221"/>
      <c r="N219" s="222"/>
      <c r="O219" s="78"/>
      <c r="P219" s="78"/>
      <c r="Q219" s="78"/>
      <c r="R219" s="78"/>
      <c r="S219" s="78"/>
      <c r="T219" s="79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T219" s="18" t="s">
        <v>136</v>
      </c>
      <c r="AU219" s="18" t="s">
        <v>83</v>
      </c>
    </row>
    <row r="220" s="2" customFormat="1">
      <c r="A220" s="33"/>
      <c r="B220" s="34"/>
      <c r="C220" s="35"/>
      <c r="D220" s="266" t="s">
        <v>314</v>
      </c>
      <c r="E220" s="35"/>
      <c r="F220" s="267" t="s">
        <v>536</v>
      </c>
      <c r="G220" s="35"/>
      <c r="H220" s="35"/>
      <c r="I220" s="35"/>
      <c r="J220" s="35"/>
      <c r="K220" s="35"/>
      <c r="L220" s="39"/>
      <c r="M220" s="221"/>
      <c r="N220" s="222"/>
      <c r="O220" s="78"/>
      <c r="P220" s="78"/>
      <c r="Q220" s="78"/>
      <c r="R220" s="78"/>
      <c r="S220" s="78"/>
      <c r="T220" s="79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T220" s="18" t="s">
        <v>314</v>
      </c>
      <c r="AU220" s="18" t="s">
        <v>83</v>
      </c>
    </row>
    <row r="221" s="13" customFormat="1">
      <c r="A221" s="13"/>
      <c r="B221" s="223"/>
      <c r="C221" s="224"/>
      <c r="D221" s="219" t="s">
        <v>137</v>
      </c>
      <c r="E221" s="225" t="s">
        <v>18</v>
      </c>
      <c r="F221" s="226" t="s">
        <v>537</v>
      </c>
      <c r="G221" s="224"/>
      <c r="H221" s="227">
        <v>12.800000000000001</v>
      </c>
      <c r="I221" s="224"/>
      <c r="J221" s="224"/>
      <c r="K221" s="224"/>
      <c r="L221" s="228"/>
      <c r="M221" s="229"/>
      <c r="N221" s="230"/>
      <c r="O221" s="230"/>
      <c r="P221" s="230"/>
      <c r="Q221" s="230"/>
      <c r="R221" s="230"/>
      <c r="S221" s="230"/>
      <c r="T221" s="23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2" t="s">
        <v>137</v>
      </c>
      <c r="AU221" s="232" t="s">
        <v>83</v>
      </c>
      <c r="AV221" s="13" t="s">
        <v>83</v>
      </c>
      <c r="AW221" s="13" t="s">
        <v>38</v>
      </c>
      <c r="AX221" s="13" t="s">
        <v>75</v>
      </c>
      <c r="AY221" s="232" t="s">
        <v>129</v>
      </c>
    </row>
    <row r="222" s="14" customFormat="1">
      <c r="A222" s="14"/>
      <c r="B222" s="233"/>
      <c r="C222" s="234"/>
      <c r="D222" s="219" t="s">
        <v>137</v>
      </c>
      <c r="E222" s="235" t="s">
        <v>18</v>
      </c>
      <c r="F222" s="236" t="s">
        <v>139</v>
      </c>
      <c r="G222" s="234"/>
      <c r="H222" s="237">
        <v>12.800000000000001</v>
      </c>
      <c r="I222" s="234"/>
      <c r="J222" s="234"/>
      <c r="K222" s="234"/>
      <c r="L222" s="238"/>
      <c r="M222" s="268"/>
      <c r="N222" s="269"/>
      <c r="O222" s="269"/>
      <c r="P222" s="269"/>
      <c r="Q222" s="269"/>
      <c r="R222" s="269"/>
      <c r="S222" s="269"/>
      <c r="T222" s="27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2" t="s">
        <v>137</v>
      </c>
      <c r="AU222" s="242" t="s">
        <v>83</v>
      </c>
      <c r="AV222" s="14" t="s">
        <v>135</v>
      </c>
      <c r="AW222" s="14" t="s">
        <v>38</v>
      </c>
      <c r="AX222" s="14" t="s">
        <v>8</v>
      </c>
      <c r="AY222" s="242" t="s">
        <v>129</v>
      </c>
    </row>
    <row r="223" s="2" customFormat="1" ht="6.96" customHeight="1">
      <c r="A223" s="33"/>
      <c r="B223" s="53"/>
      <c r="C223" s="54"/>
      <c r="D223" s="54"/>
      <c r="E223" s="54"/>
      <c r="F223" s="54"/>
      <c r="G223" s="54"/>
      <c r="H223" s="54"/>
      <c r="I223" s="54"/>
      <c r="J223" s="54"/>
      <c r="K223" s="54"/>
      <c r="L223" s="39"/>
      <c r="M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</sheetData>
  <sheetProtection sheet="1" autoFilter="0" formatColumns="0" formatRows="0" objects="1" scenarios="1" spinCount="100000" saltValue="56n47X9teC7scebBytD2ezs9qPMQ92VnRDo7JF0daLYIJFdBtY+sCujRUC7S16GvF5n+VEI8gTcDidE+QBIZkw==" hashValue="QDp0JIc1+uO+BOiqLSvXulGo7dm6aJTk0FbaCWM/MTYwrGavMeUz41kZaT6C+b6xH3gpiAArX/9vVkNWZ4YWEw==" algorithmName="SHA-512" password="CC35"/>
  <autoFilter ref="C85:K222"/>
  <mergeCells count="8">
    <mergeCell ref="E7:H7"/>
    <mergeCell ref="E9:H9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2_02/113107543"/>
    <hyperlink ref="F97" r:id="rId2" display="https://podminky.urs.cz/item/CS_URS_2022_02/132254205"/>
    <hyperlink ref="F102" r:id="rId3" display="https://podminky.urs.cz/item/CS_URS_2022_02/162551107"/>
    <hyperlink ref="F107" r:id="rId4" display="https://podminky.urs.cz/item/CS_URS_2022_02/171251101"/>
    <hyperlink ref="F112" r:id="rId5" display="https://podminky.urs.cz/item/CS_URS_2022_02/174151101"/>
    <hyperlink ref="F121" r:id="rId6" display="https://podminky.urs.cz/item/CS_URS_2022_02/175111101"/>
    <hyperlink ref="F131" r:id="rId7" display="https://podminky.urs.cz/item/CS_URS_2022_02/359901111"/>
    <hyperlink ref="F136" r:id="rId8" display="https://podminky.urs.cz/item/CS_URS_2022_02/359901211"/>
    <hyperlink ref="F142" r:id="rId9" display="https://podminky.urs.cz/item/CS_URS_2022_02/451572111"/>
    <hyperlink ref="F147" r:id="rId10" display="https://podminky.urs.cz/item/CS_URS_2022_02/452311131"/>
    <hyperlink ref="F153" r:id="rId11" display="https://podminky.urs.cz/item/CS_URS_2022_02/564931512"/>
    <hyperlink ref="F158" r:id="rId12" display="https://podminky.urs.cz/item/CS_URS_2022_02/565135121"/>
    <hyperlink ref="F163" r:id="rId13" display="https://podminky.urs.cz/item/CS_URS_2022_02/573231106"/>
    <hyperlink ref="F168" r:id="rId14" display="https://podminky.urs.cz/item/CS_URS_2022_02/577144221"/>
    <hyperlink ref="F174" r:id="rId15" display="https://podminky.urs.cz/item/CS_URS_2022_02/831312121"/>
    <hyperlink ref="F183" r:id="rId16" display="https://podminky.urs.cz/item/CS_URS_2022_02/877315211"/>
    <hyperlink ref="F188" r:id="rId17" display="https://podminky.urs.cz/item/CS_URS_2022_02/877315231"/>
    <hyperlink ref="F193" r:id="rId18" display="https://podminky.urs.cz/item/CS_URS_2022_02/892381111"/>
    <hyperlink ref="F196" r:id="rId19" display="https://podminky.urs.cz/item/CS_URS_2022_02/894812201"/>
    <hyperlink ref="F199" r:id="rId20" display="https://podminky.urs.cz/item/CS_URS_2022_02/894812241"/>
    <hyperlink ref="F202" r:id="rId21" display="https://podminky.urs.cz/item/CS_URS_2022_02/894812249"/>
    <hyperlink ref="F205" r:id="rId22" display="https://podminky.urs.cz/item/CS_URS_2022_02/894812261"/>
    <hyperlink ref="F208" r:id="rId23" display="https://podminky.urs.cz/item/CS_URS_2022_02/899722113"/>
    <hyperlink ref="F212" r:id="rId24" display="https://podminky.urs.cz/item/CS_URS_2022_02/919112212"/>
    <hyperlink ref="F217" r:id="rId25" display="https://podminky.urs.cz/item/CS_URS_2022_02/919121111"/>
    <hyperlink ref="F220" r:id="rId26" display="https://podminky.urs.cz/item/CS_URS_2022_02/919735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1" customWidth="1"/>
    <col min="2" max="2" width="1.667969" style="271" customWidth="1"/>
    <col min="3" max="4" width="5" style="271" customWidth="1"/>
    <col min="5" max="5" width="11.66016" style="271" customWidth="1"/>
    <col min="6" max="6" width="9.160156" style="271" customWidth="1"/>
    <col min="7" max="7" width="5" style="271" customWidth="1"/>
    <col min="8" max="8" width="77.83203" style="271" customWidth="1"/>
    <col min="9" max="10" width="20" style="271" customWidth="1"/>
    <col min="11" max="11" width="1.667969" style="271" customWidth="1"/>
  </cols>
  <sheetData>
    <row r="1" s="1" customFormat="1" ht="37.5" customHeight="1"/>
    <row r="2" s="1" customFormat="1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6" customFormat="1" ht="45" customHeight="1">
      <c r="B3" s="275"/>
      <c r="C3" s="276" t="s">
        <v>538</v>
      </c>
      <c r="D3" s="276"/>
      <c r="E3" s="276"/>
      <c r="F3" s="276"/>
      <c r="G3" s="276"/>
      <c r="H3" s="276"/>
      <c r="I3" s="276"/>
      <c r="J3" s="276"/>
      <c r="K3" s="277"/>
    </row>
    <row r="4" s="1" customFormat="1" ht="25.5" customHeight="1">
      <c r="B4" s="278"/>
      <c r="C4" s="279" t="s">
        <v>539</v>
      </c>
      <c r="D4" s="279"/>
      <c r="E4" s="279"/>
      <c r="F4" s="279"/>
      <c r="G4" s="279"/>
      <c r="H4" s="279"/>
      <c r="I4" s="279"/>
      <c r="J4" s="279"/>
      <c r="K4" s="280"/>
    </row>
    <row r="5" s="1" customFormat="1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s="1" customFormat="1" ht="15" customHeight="1">
      <c r="B6" s="278"/>
      <c r="C6" s="282" t="s">
        <v>540</v>
      </c>
      <c r="D6" s="282"/>
      <c r="E6" s="282"/>
      <c r="F6" s="282"/>
      <c r="G6" s="282"/>
      <c r="H6" s="282"/>
      <c r="I6" s="282"/>
      <c r="J6" s="282"/>
      <c r="K6" s="280"/>
    </row>
    <row r="7" s="1" customFormat="1" ht="15" customHeight="1">
      <c r="B7" s="283"/>
      <c r="C7" s="282" t="s">
        <v>541</v>
      </c>
      <c r="D7" s="282"/>
      <c r="E7" s="282"/>
      <c r="F7" s="282"/>
      <c r="G7" s="282"/>
      <c r="H7" s="282"/>
      <c r="I7" s="282"/>
      <c r="J7" s="282"/>
      <c r="K7" s="280"/>
    </row>
    <row r="8" s="1" customFormat="1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s="1" customFormat="1" ht="15" customHeight="1">
      <c r="B9" s="283"/>
      <c r="C9" s="282" t="s">
        <v>542</v>
      </c>
      <c r="D9" s="282"/>
      <c r="E9" s="282"/>
      <c r="F9" s="282"/>
      <c r="G9" s="282"/>
      <c r="H9" s="282"/>
      <c r="I9" s="282"/>
      <c r="J9" s="282"/>
      <c r="K9" s="280"/>
    </row>
    <row r="10" s="1" customFormat="1" ht="15" customHeight="1">
      <c r="B10" s="283"/>
      <c r="C10" s="282"/>
      <c r="D10" s="282" t="s">
        <v>543</v>
      </c>
      <c r="E10" s="282"/>
      <c r="F10" s="282"/>
      <c r="G10" s="282"/>
      <c r="H10" s="282"/>
      <c r="I10" s="282"/>
      <c r="J10" s="282"/>
      <c r="K10" s="280"/>
    </row>
    <row r="11" s="1" customFormat="1" ht="15" customHeight="1">
      <c r="B11" s="283"/>
      <c r="C11" s="284"/>
      <c r="D11" s="282" t="s">
        <v>544</v>
      </c>
      <c r="E11" s="282"/>
      <c r="F11" s="282"/>
      <c r="G11" s="282"/>
      <c r="H11" s="282"/>
      <c r="I11" s="282"/>
      <c r="J11" s="282"/>
      <c r="K11" s="280"/>
    </row>
    <row r="12" s="1" customFormat="1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s="1" customFormat="1" ht="15" customHeight="1">
      <c r="B13" s="283"/>
      <c r="C13" s="284"/>
      <c r="D13" s="285" t="s">
        <v>545</v>
      </c>
      <c r="E13" s="282"/>
      <c r="F13" s="282"/>
      <c r="G13" s="282"/>
      <c r="H13" s="282"/>
      <c r="I13" s="282"/>
      <c r="J13" s="282"/>
      <c r="K13" s="280"/>
    </row>
    <row r="14" s="1" customFormat="1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s="1" customFormat="1" ht="15" customHeight="1">
      <c r="B15" s="283"/>
      <c r="C15" s="284"/>
      <c r="D15" s="282" t="s">
        <v>546</v>
      </c>
      <c r="E15" s="282"/>
      <c r="F15" s="282"/>
      <c r="G15" s="282"/>
      <c r="H15" s="282"/>
      <c r="I15" s="282"/>
      <c r="J15" s="282"/>
      <c r="K15" s="280"/>
    </row>
    <row r="16" s="1" customFormat="1" ht="15" customHeight="1">
      <c r="B16" s="283"/>
      <c r="C16" s="284"/>
      <c r="D16" s="282" t="s">
        <v>547</v>
      </c>
      <c r="E16" s="282"/>
      <c r="F16" s="282"/>
      <c r="G16" s="282"/>
      <c r="H16" s="282"/>
      <c r="I16" s="282"/>
      <c r="J16" s="282"/>
      <c r="K16" s="280"/>
    </row>
    <row r="17" s="1" customFormat="1" ht="15" customHeight="1">
      <c r="B17" s="283"/>
      <c r="C17" s="284"/>
      <c r="D17" s="282" t="s">
        <v>548</v>
      </c>
      <c r="E17" s="282"/>
      <c r="F17" s="282"/>
      <c r="G17" s="282"/>
      <c r="H17" s="282"/>
      <c r="I17" s="282"/>
      <c r="J17" s="282"/>
      <c r="K17" s="280"/>
    </row>
    <row r="18" s="1" customFormat="1" ht="15" customHeight="1">
      <c r="B18" s="283"/>
      <c r="C18" s="284"/>
      <c r="D18" s="284"/>
      <c r="E18" s="286" t="s">
        <v>81</v>
      </c>
      <c r="F18" s="282" t="s">
        <v>549</v>
      </c>
      <c r="G18" s="282"/>
      <c r="H18" s="282"/>
      <c r="I18" s="282"/>
      <c r="J18" s="282"/>
      <c r="K18" s="280"/>
    </row>
    <row r="19" s="1" customFormat="1" ht="15" customHeight="1">
      <c r="B19" s="283"/>
      <c r="C19" s="284"/>
      <c r="D19" s="284"/>
      <c r="E19" s="286" t="s">
        <v>550</v>
      </c>
      <c r="F19" s="282" t="s">
        <v>551</v>
      </c>
      <c r="G19" s="282"/>
      <c r="H19" s="282"/>
      <c r="I19" s="282"/>
      <c r="J19" s="282"/>
      <c r="K19" s="280"/>
    </row>
    <row r="20" s="1" customFormat="1" ht="15" customHeight="1">
      <c r="B20" s="283"/>
      <c r="C20" s="284"/>
      <c r="D20" s="284"/>
      <c r="E20" s="286" t="s">
        <v>552</v>
      </c>
      <c r="F20" s="282" t="s">
        <v>553</v>
      </c>
      <c r="G20" s="282"/>
      <c r="H20" s="282"/>
      <c r="I20" s="282"/>
      <c r="J20" s="282"/>
      <c r="K20" s="280"/>
    </row>
    <row r="21" s="1" customFormat="1" ht="15" customHeight="1">
      <c r="B21" s="283"/>
      <c r="C21" s="284"/>
      <c r="D21" s="284"/>
      <c r="E21" s="286" t="s">
        <v>554</v>
      </c>
      <c r="F21" s="282" t="s">
        <v>555</v>
      </c>
      <c r="G21" s="282"/>
      <c r="H21" s="282"/>
      <c r="I21" s="282"/>
      <c r="J21" s="282"/>
      <c r="K21" s="280"/>
    </row>
    <row r="22" s="1" customFormat="1" ht="15" customHeight="1">
      <c r="B22" s="283"/>
      <c r="C22" s="284"/>
      <c r="D22" s="284"/>
      <c r="E22" s="286" t="s">
        <v>556</v>
      </c>
      <c r="F22" s="282" t="s">
        <v>557</v>
      </c>
      <c r="G22" s="282"/>
      <c r="H22" s="282"/>
      <c r="I22" s="282"/>
      <c r="J22" s="282"/>
      <c r="K22" s="280"/>
    </row>
    <row r="23" s="1" customFormat="1" ht="15" customHeight="1">
      <c r="B23" s="283"/>
      <c r="C23" s="284"/>
      <c r="D23" s="284"/>
      <c r="E23" s="286" t="s">
        <v>85</v>
      </c>
      <c r="F23" s="282" t="s">
        <v>558</v>
      </c>
      <c r="G23" s="282"/>
      <c r="H23" s="282"/>
      <c r="I23" s="282"/>
      <c r="J23" s="282"/>
      <c r="K23" s="280"/>
    </row>
    <row r="24" s="1" customFormat="1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s="1" customFormat="1" ht="15" customHeight="1">
      <c r="B25" s="283"/>
      <c r="C25" s="282" t="s">
        <v>559</v>
      </c>
      <c r="D25" s="282"/>
      <c r="E25" s="282"/>
      <c r="F25" s="282"/>
      <c r="G25" s="282"/>
      <c r="H25" s="282"/>
      <c r="I25" s="282"/>
      <c r="J25" s="282"/>
      <c r="K25" s="280"/>
    </row>
    <row r="26" s="1" customFormat="1" ht="15" customHeight="1">
      <c r="B26" s="283"/>
      <c r="C26" s="282" t="s">
        <v>560</v>
      </c>
      <c r="D26" s="282"/>
      <c r="E26" s="282"/>
      <c r="F26" s="282"/>
      <c r="G26" s="282"/>
      <c r="H26" s="282"/>
      <c r="I26" s="282"/>
      <c r="J26" s="282"/>
      <c r="K26" s="280"/>
    </row>
    <row r="27" s="1" customFormat="1" ht="15" customHeight="1">
      <c r="B27" s="283"/>
      <c r="C27" s="282"/>
      <c r="D27" s="282" t="s">
        <v>561</v>
      </c>
      <c r="E27" s="282"/>
      <c r="F27" s="282"/>
      <c r="G27" s="282"/>
      <c r="H27" s="282"/>
      <c r="I27" s="282"/>
      <c r="J27" s="282"/>
      <c r="K27" s="280"/>
    </row>
    <row r="28" s="1" customFormat="1" ht="15" customHeight="1">
      <c r="B28" s="283"/>
      <c r="C28" s="284"/>
      <c r="D28" s="282" t="s">
        <v>562</v>
      </c>
      <c r="E28" s="282"/>
      <c r="F28" s="282"/>
      <c r="G28" s="282"/>
      <c r="H28" s="282"/>
      <c r="I28" s="282"/>
      <c r="J28" s="282"/>
      <c r="K28" s="280"/>
    </row>
    <row r="29" s="1" customFormat="1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s="1" customFormat="1" ht="15" customHeight="1">
      <c r="B30" s="283"/>
      <c r="C30" s="284"/>
      <c r="D30" s="282" t="s">
        <v>563</v>
      </c>
      <c r="E30" s="282"/>
      <c r="F30" s="282"/>
      <c r="G30" s="282"/>
      <c r="H30" s="282"/>
      <c r="I30" s="282"/>
      <c r="J30" s="282"/>
      <c r="K30" s="280"/>
    </row>
    <row r="31" s="1" customFormat="1" ht="15" customHeight="1">
      <c r="B31" s="283"/>
      <c r="C31" s="284"/>
      <c r="D31" s="282" t="s">
        <v>564</v>
      </c>
      <c r="E31" s="282"/>
      <c r="F31" s="282"/>
      <c r="G31" s="282"/>
      <c r="H31" s="282"/>
      <c r="I31" s="282"/>
      <c r="J31" s="282"/>
      <c r="K31" s="280"/>
    </row>
    <row r="32" s="1" customFormat="1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s="1" customFormat="1" ht="15" customHeight="1">
      <c r="B33" s="283"/>
      <c r="C33" s="284"/>
      <c r="D33" s="282" t="s">
        <v>565</v>
      </c>
      <c r="E33" s="282"/>
      <c r="F33" s="282"/>
      <c r="G33" s="282"/>
      <c r="H33" s="282"/>
      <c r="I33" s="282"/>
      <c r="J33" s="282"/>
      <c r="K33" s="280"/>
    </row>
    <row r="34" s="1" customFormat="1" ht="15" customHeight="1">
      <c r="B34" s="283"/>
      <c r="C34" s="284"/>
      <c r="D34" s="282" t="s">
        <v>566</v>
      </c>
      <c r="E34" s="282"/>
      <c r="F34" s="282"/>
      <c r="G34" s="282"/>
      <c r="H34" s="282"/>
      <c r="I34" s="282"/>
      <c r="J34" s="282"/>
      <c r="K34" s="280"/>
    </row>
    <row r="35" s="1" customFormat="1" ht="15" customHeight="1">
      <c r="B35" s="283"/>
      <c r="C35" s="284"/>
      <c r="D35" s="282" t="s">
        <v>567</v>
      </c>
      <c r="E35" s="282"/>
      <c r="F35" s="282"/>
      <c r="G35" s="282"/>
      <c r="H35" s="282"/>
      <c r="I35" s="282"/>
      <c r="J35" s="282"/>
      <c r="K35" s="280"/>
    </row>
    <row r="36" s="1" customFormat="1" ht="15" customHeight="1">
      <c r="B36" s="283"/>
      <c r="C36" s="284"/>
      <c r="D36" s="282"/>
      <c r="E36" s="285" t="s">
        <v>115</v>
      </c>
      <c r="F36" s="282"/>
      <c r="G36" s="282" t="s">
        <v>568</v>
      </c>
      <c r="H36" s="282"/>
      <c r="I36" s="282"/>
      <c r="J36" s="282"/>
      <c r="K36" s="280"/>
    </row>
    <row r="37" s="1" customFormat="1" ht="30.75" customHeight="1">
      <c r="B37" s="283"/>
      <c r="C37" s="284"/>
      <c r="D37" s="282"/>
      <c r="E37" s="285" t="s">
        <v>569</v>
      </c>
      <c r="F37" s="282"/>
      <c r="G37" s="282" t="s">
        <v>570</v>
      </c>
      <c r="H37" s="282"/>
      <c r="I37" s="282"/>
      <c r="J37" s="282"/>
      <c r="K37" s="280"/>
    </row>
    <row r="38" s="1" customFormat="1" ht="15" customHeight="1">
      <c r="B38" s="283"/>
      <c r="C38" s="284"/>
      <c r="D38" s="282"/>
      <c r="E38" s="285" t="s">
        <v>56</v>
      </c>
      <c r="F38" s="282"/>
      <c r="G38" s="282" t="s">
        <v>571</v>
      </c>
      <c r="H38" s="282"/>
      <c r="I38" s="282"/>
      <c r="J38" s="282"/>
      <c r="K38" s="280"/>
    </row>
    <row r="39" s="1" customFormat="1" ht="15" customHeight="1">
      <c r="B39" s="283"/>
      <c r="C39" s="284"/>
      <c r="D39" s="282"/>
      <c r="E39" s="285" t="s">
        <v>57</v>
      </c>
      <c r="F39" s="282"/>
      <c r="G39" s="282" t="s">
        <v>572</v>
      </c>
      <c r="H39" s="282"/>
      <c r="I39" s="282"/>
      <c r="J39" s="282"/>
      <c r="K39" s="280"/>
    </row>
    <row r="40" s="1" customFormat="1" ht="15" customHeight="1">
      <c r="B40" s="283"/>
      <c r="C40" s="284"/>
      <c r="D40" s="282"/>
      <c r="E40" s="285" t="s">
        <v>116</v>
      </c>
      <c r="F40" s="282"/>
      <c r="G40" s="282" t="s">
        <v>573</v>
      </c>
      <c r="H40" s="282"/>
      <c r="I40" s="282"/>
      <c r="J40" s="282"/>
      <c r="K40" s="280"/>
    </row>
    <row r="41" s="1" customFormat="1" ht="15" customHeight="1">
      <c r="B41" s="283"/>
      <c r="C41" s="284"/>
      <c r="D41" s="282"/>
      <c r="E41" s="285" t="s">
        <v>117</v>
      </c>
      <c r="F41" s="282"/>
      <c r="G41" s="282" t="s">
        <v>574</v>
      </c>
      <c r="H41" s="282"/>
      <c r="I41" s="282"/>
      <c r="J41" s="282"/>
      <c r="K41" s="280"/>
    </row>
    <row r="42" s="1" customFormat="1" ht="15" customHeight="1">
      <c r="B42" s="283"/>
      <c r="C42" s="284"/>
      <c r="D42" s="282"/>
      <c r="E42" s="285" t="s">
        <v>575</v>
      </c>
      <c r="F42" s="282"/>
      <c r="G42" s="282" t="s">
        <v>576</v>
      </c>
      <c r="H42" s="282"/>
      <c r="I42" s="282"/>
      <c r="J42" s="282"/>
      <c r="K42" s="280"/>
    </row>
    <row r="43" s="1" customFormat="1" ht="15" customHeight="1">
      <c r="B43" s="283"/>
      <c r="C43" s="284"/>
      <c r="D43" s="282"/>
      <c r="E43" s="285"/>
      <c r="F43" s="282"/>
      <c r="G43" s="282" t="s">
        <v>577</v>
      </c>
      <c r="H43" s="282"/>
      <c r="I43" s="282"/>
      <c r="J43" s="282"/>
      <c r="K43" s="280"/>
    </row>
    <row r="44" s="1" customFormat="1" ht="15" customHeight="1">
      <c r="B44" s="283"/>
      <c r="C44" s="284"/>
      <c r="D44" s="282"/>
      <c r="E44" s="285" t="s">
        <v>578</v>
      </c>
      <c r="F44" s="282"/>
      <c r="G44" s="282" t="s">
        <v>579</v>
      </c>
      <c r="H44" s="282"/>
      <c r="I44" s="282"/>
      <c r="J44" s="282"/>
      <c r="K44" s="280"/>
    </row>
    <row r="45" s="1" customFormat="1" ht="15" customHeight="1">
      <c r="B45" s="283"/>
      <c r="C45" s="284"/>
      <c r="D45" s="282"/>
      <c r="E45" s="285" t="s">
        <v>119</v>
      </c>
      <c r="F45" s="282"/>
      <c r="G45" s="282" t="s">
        <v>580</v>
      </c>
      <c r="H45" s="282"/>
      <c r="I45" s="282"/>
      <c r="J45" s="282"/>
      <c r="K45" s="280"/>
    </row>
    <row r="46" s="1" customFormat="1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s="1" customFormat="1" ht="15" customHeight="1">
      <c r="B47" s="283"/>
      <c r="C47" s="284"/>
      <c r="D47" s="282" t="s">
        <v>581</v>
      </c>
      <c r="E47" s="282"/>
      <c r="F47" s="282"/>
      <c r="G47" s="282"/>
      <c r="H47" s="282"/>
      <c r="I47" s="282"/>
      <c r="J47" s="282"/>
      <c r="K47" s="280"/>
    </row>
    <row r="48" s="1" customFormat="1" ht="15" customHeight="1">
      <c r="B48" s="283"/>
      <c r="C48" s="284"/>
      <c r="D48" s="284"/>
      <c r="E48" s="282" t="s">
        <v>582</v>
      </c>
      <c r="F48" s="282"/>
      <c r="G48" s="282"/>
      <c r="H48" s="282"/>
      <c r="I48" s="282"/>
      <c r="J48" s="282"/>
      <c r="K48" s="280"/>
    </row>
    <row r="49" s="1" customFormat="1" ht="15" customHeight="1">
      <c r="B49" s="283"/>
      <c r="C49" s="284"/>
      <c r="D49" s="284"/>
      <c r="E49" s="282" t="s">
        <v>583</v>
      </c>
      <c r="F49" s="282"/>
      <c r="G49" s="282"/>
      <c r="H49" s="282"/>
      <c r="I49" s="282"/>
      <c r="J49" s="282"/>
      <c r="K49" s="280"/>
    </row>
    <row r="50" s="1" customFormat="1" ht="15" customHeight="1">
      <c r="B50" s="283"/>
      <c r="C50" s="284"/>
      <c r="D50" s="284"/>
      <c r="E50" s="282" t="s">
        <v>584</v>
      </c>
      <c r="F50" s="282"/>
      <c r="G50" s="282"/>
      <c r="H50" s="282"/>
      <c r="I50" s="282"/>
      <c r="J50" s="282"/>
      <c r="K50" s="280"/>
    </row>
    <row r="51" s="1" customFormat="1" ht="15" customHeight="1">
      <c r="B51" s="283"/>
      <c r="C51" s="284"/>
      <c r="D51" s="282" t="s">
        <v>585</v>
      </c>
      <c r="E51" s="282"/>
      <c r="F51" s="282"/>
      <c r="G51" s="282"/>
      <c r="H51" s="282"/>
      <c r="I51" s="282"/>
      <c r="J51" s="282"/>
      <c r="K51" s="280"/>
    </row>
    <row r="52" s="1" customFormat="1" ht="25.5" customHeight="1">
      <c r="B52" s="278"/>
      <c r="C52" s="279" t="s">
        <v>586</v>
      </c>
      <c r="D52" s="279"/>
      <c r="E52" s="279"/>
      <c r="F52" s="279"/>
      <c r="G52" s="279"/>
      <c r="H52" s="279"/>
      <c r="I52" s="279"/>
      <c r="J52" s="279"/>
      <c r="K52" s="280"/>
    </row>
    <row r="53" s="1" customFormat="1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s="1" customFormat="1" ht="15" customHeight="1">
      <c r="B54" s="278"/>
      <c r="C54" s="282" t="s">
        <v>587</v>
      </c>
      <c r="D54" s="282"/>
      <c r="E54" s="282"/>
      <c r="F54" s="282"/>
      <c r="G54" s="282"/>
      <c r="H54" s="282"/>
      <c r="I54" s="282"/>
      <c r="J54" s="282"/>
      <c r="K54" s="280"/>
    </row>
    <row r="55" s="1" customFormat="1" ht="15" customHeight="1">
      <c r="B55" s="278"/>
      <c r="C55" s="282" t="s">
        <v>588</v>
      </c>
      <c r="D55" s="282"/>
      <c r="E55" s="282"/>
      <c r="F55" s="282"/>
      <c r="G55" s="282"/>
      <c r="H55" s="282"/>
      <c r="I55" s="282"/>
      <c r="J55" s="282"/>
      <c r="K55" s="280"/>
    </row>
    <row r="56" s="1" customFormat="1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s="1" customFormat="1" ht="15" customHeight="1">
      <c r="B57" s="278"/>
      <c r="C57" s="282" t="s">
        <v>589</v>
      </c>
      <c r="D57" s="282"/>
      <c r="E57" s="282"/>
      <c r="F57" s="282"/>
      <c r="G57" s="282"/>
      <c r="H57" s="282"/>
      <c r="I57" s="282"/>
      <c r="J57" s="282"/>
      <c r="K57" s="280"/>
    </row>
    <row r="58" s="1" customFormat="1" ht="15" customHeight="1">
      <c r="B58" s="278"/>
      <c r="C58" s="284"/>
      <c r="D58" s="282" t="s">
        <v>590</v>
      </c>
      <c r="E58" s="282"/>
      <c r="F58" s="282"/>
      <c r="G58" s="282"/>
      <c r="H58" s="282"/>
      <c r="I58" s="282"/>
      <c r="J58" s="282"/>
      <c r="K58" s="280"/>
    </row>
    <row r="59" s="1" customFormat="1" ht="15" customHeight="1">
      <c r="B59" s="278"/>
      <c r="C59" s="284"/>
      <c r="D59" s="282" t="s">
        <v>591</v>
      </c>
      <c r="E59" s="282"/>
      <c r="F59" s="282"/>
      <c r="G59" s="282"/>
      <c r="H59" s="282"/>
      <c r="I59" s="282"/>
      <c r="J59" s="282"/>
      <c r="K59" s="280"/>
    </row>
    <row r="60" s="1" customFormat="1" ht="15" customHeight="1">
      <c r="B60" s="278"/>
      <c r="C60" s="284"/>
      <c r="D60" s="282" t="s">
        <v>592</v>
      </c>
      <c r="E60" s="282"/>
      <c r="F60" s="282"/>
      <c r="G60" s="282"/>
      <c r="H60" s="282"/>
      <c r="I60" s="282"/>
      <c r="J60" s="282"/>
      <c r="K60" s="280"/>
    </row>
    <row r="61" s="1" customFormat="1" ht="15" customHeight="1">
      <c r="B61" s="278"/>
      <c r="C61" s="284"/>
      <c r="D61" s="282" t="s">
        <v>593</v>
      </c>
      <c r="E61" s="282"/>
      <c r="F61" s="282"/>
      <c r="G61" s="282"/>
      <c r="H61" s="282"/>
      <c r="I61" s="282"/>
      <c r="J61" s="282"/>
      <c r="K61" s="280"/>
    </row>
    <row r="62" s="1" customFormat="1" ht="15" customHeight="1">
      <c r="B62" s="278"/>
      <c r="C62" s="284"/>
      <c r="D62" s="287" t="s">
        <v>594</v>
      </c>
      <c r="E62" s="287"/>
      <c r="F62" s="287"/>
      <c r="G62" s="287"/>
      <c r="H62" s="287"/>
      <c r="I62" s="287"/>
      <c r="J62" s="287"/>
      <c r="K62" s="280"/>
    </row>
    <row r="63" s="1" customFormat="1" ht="15" customHeight="1">
      <c r="B63" s="278"/>
      <c r="C63" s="284"/>
      <c r="D63" s="282" t="s">
        <v>595</v>
      </c>
      <c r="E63" s="282"/>
      <c r="F63" s="282"/>
      <c r="G63" s="282"/>
      <c r="H63" s="282"/>
      <c r="I63" s="282"/>
      <c r="J63" s="282"/>
      <c r="K63" s="280"/>
    </row>
    <row r="64" s="1" customFormat="1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s="1" customFormat="1" ht="15" customHeight="1">
      <c r="B65" s="278"/>
      <c r="C65" s="284"/>
      <c r="D65" s="282" t="s">
        <v>596</v>
      </c>
      <c r="E65" s="282"/>
      <c r="F65" s="282"/>
      <c r="G65" s="282"/>
      <c r="H65" s="282"/>
      <c r="I65" s="282"/>
      <c r="J65" s="282"/>
      <c r="K65" s="280"/>
    </row>
    <row r="66" s="1" customFormat="1" ht="15" customHeight="1">
      <c r="B66" s="278"/>
      <c r="C66" s="284"/>
      <c r="D66" s="287" t="s">
        <v>597</v>
      </c>
      <c r="E66" s="287"/>
      <c r="F66" s="287"/>
      <c r="G66" s="287"/>
      <c r="H66" s="287"/>
      <c r="I66" s="287"/>
      <c r="J66" s="287"/>
      <c r="K66" s="280"/>
    </row>
    <row r="67" s="1" customFormat="1" ht="15" customHeight="1">
      <c r="B67" s="278"/>
      <c r="C67" s="284"/>
      <c r="D67" s="282" t="s">
        <v>598</v>
      </c>
      <c r="E67" s="282"/>
      <c r="F67" s="282"/>
      <c r="G67" s="282"/>
      <c r="H67" s="282"/>
      <c r="I67" s="282"/>
      <c r="J67" s="282"/>
      <c r="K67" s="280"/>
    </row>
    <row r="68" s="1" customFormat="1" ht="15" customHeight="1">
      <c r="B68" s="278"/>
      <c r="C68" s="284"/>
      <c r="D68" s="282" t="s">
        <v>599</v>
      </c>
      <c r="E68" s="282"/>
      <c r="F68" s="282"/>
      <c r="G68" s="282"/>
      <c r="H68" s="282"/>
      <c r="I68" s="282"/>
      <c r="J68" s="282"/>
      <c r="K68" s="280"/>
    </row>
    <row r="69" s="1" customFormat="1" ht="15" customHeight="1">
      <c r="B69" s="278"/>
      <c r="C69" s="284"/>
      <c r="D69" s="282" t="s">
        <v>600</v>
      </c>
      <c r="E69" s="282"/>
      <c r="F69" s="282"/>
      <c r="G69" s="282"/>
      <c r="H69" s="282"/>
      <c r="I69" s="282"/>
      <c r="J69" s="282"/>
      <c r="K69" s="280"/>
    </row>
    <row r="70" s="1" customFormat="1" ht="15" customHeight="1">
      <c r="B70" s="278"/>
      <c r="C70" s="284"/>
      <c r="D70" s="282" t="s">
        <v>601</v>
      </c>
      <c r="E70" s="282"/>
      <c r="F70" s="282"/>
      <c r="G70" s="282"/>
      <c r="H70" s="282"/>
      <c r="I70" s="282"/>
      <c r="J70" s="282"/>
      <c r="K70" s="280"/>
    </row>
    <row r="71" s="1" customFormat="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s="1" customFormat="1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s="1" customFormat="1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s="1" customFormat="1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s="1" customFormat="1" ht="45" customHeight="1">
      <c r="B75" s="297"/>
      <c r="C75" s="298" t="s">
        <v>602</v>
      </c>
      <c r="D75" s="298"/>
      <c r="E75" s="298"/>
      <c r="F75" s="298"/>
      <c r="G75" s="298"/>
      <c r="H75" s="298"/>
      <c r="I75" s="298"/>
      <c r="J75" s="298"/>
      <c r="K75" s="299"/>
    </row>
    <row r="76" s="1" customFormat="1" ht="17.25" customHeight="1">
      <c r="B76" s="297"/>
      <c r="C76" s="300" t="s">
        <v>603</v>
      </c>
      <c r="D76" s="300"/>
      <c r="E76" s="300"/>
      <c r="F76" s="300" t="s">
        <v>604</v>
      </c>
      <c r="G76" s="301"/>
      <c r="H76" s="300" t="s">
        <v>57</v>
      </c>
      <c r="I76" s="300" t="s">
        <v>60</v>
      </c>
      <c r="J76" s="300" t="s">
        <v>605</v>
      </c>
      <c r="K76" s="299"/>
    </row>
    <row r="77" s="1" customFormat="1" ht="17.25" customHeight="1">
      <c r="B77" s="297"/>
      <c r="C77" s="302" t="s">
        <v>606</v>
      </c>
      <c r="D77" s="302"/>
      <c r="E77" s="302"/>
      <c r="F77" s="303" t="s">
        <v>607</v>
      </c>
      <c r="G77" s="304"/>
      <c r="H77" s="302"/>
      <c r="I77" s="302"/>
      <c r="J77" s="302" t="s">
        <v>608</v>
      </c>
      <c r="K77" s="299"/>
    </row>
    <row r="78" s="1" customFormat="1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s="1" customFormat="1" ht="15" customHeight="1">
      <c r="B79" s="297"/>
      <c r="C79" s="285" t="s">
        <v>56</v>
      </c>
      <c r="D79" s="307"/>
      <c r="E79" s="307"/>
      <c r="F79" s="308" t="s">
        <v>609</v>
      </c>
      <c r="G79" s="309"/>
      <c r="H79" s="285" t="s">
        <v>610</v>
      </c>
      <c r="I79" s="285" t="s">
        <v>611</v>
      </c>
      <c r="J79" s="285">
        <v>20</v>
      </c>
      <c r="K79" s="299"/>
    </row>
    <row r="80" s="1" customFormat="1" ht="15" customHeight="1">
      <c r="B80" s="297"/>
      <c r="C80" s="285" t="s">
        <v>612</v>
      </c>
      <c r="D80" s="285"/>
      <c r="E80" s="285"/>
      <c r="F80" s="308" t="s">
        <v>609</v>
      </c>
      <c r="G80" s="309"/>
      <c r="H80" s="285" t="s">
        <v>613</v>
      </c>
      <c r="I80" s="285" t="s">
        <v>611</v>
      </c>
      <c r="J80" s="285">
        <v>120</v>
      </c>
      <c r="K80" s="299"/>
    </row>
    <row r="81" s="1" customFormat="1" ht="15" customHeight="1">
      <c r="B81" s="310"/>
      <c r="C81" s="285" t="s">
        <v>614</v>
      </c>
      <c r="D81" s="285"/>
      <c r="E81" s="285"/>
      <c r="F81" s="308" t="s">
        <v>615</v>
      </c>
      <c r="G81" s="309"/>
      <c r="H81" s="285" t="s">
        <v>616</v>
      </c>
      <c r="I81" s="285" t="s">
        <v>611</v>
      </c>
      <c r="J81" s="285">
        <v>50</v>
      </c>
      <c r="K81" s="299"/>
    </row>
    <row r="82" s="1" customFormat="1" ht="15" customHeight="1">
      <c r="B82" s="310"/>
      <c r="C82" s="285" t="s">
        <v>617</v>
      </c>
      <c r="D82" s="285"/>
      <c r="E82" s="285"/>
      <c r="F82" s="308" t="s">
        <v>609</v>
      </c>
      <c r="G82" s="309"/>
      <c r="H82" s="285" t="s">
        <v>618</v>
      </c>
      <c r="I82" s="285" t="s">
        <v>619</v>
      </c>
      <c r="J82" s="285"/>
      <c r="K82" s="299"/>
    </row>
    <row r="83" s="1" customFormat="1" ht="15" customHeight="1">
      <c r="B83" s="310"/>
      <c r="C83" s="311" t="s">
        <v>620</v>
      </c>
      <c r="D83" s="311"/>
      <c r="E83" s="311"/>
      <c r="F83" s="312" t="s">
        <v>615</v>
      </c>
      <c r="G83" s="311"/>
      <c r="H83" s="311" t="s">
        <v>621</v>
      </c>
      <c r="I83" s="311" t="s">
        <v>611</v>
      </c>
      <c r="J83" s="311">
        <v>15</v>
      </c>
      <c r="K83" s="299"/>
    </row>
    <row r="84" s="1" customFormat="1" ht="15" customHeight="1">
      <c r="B84" s="310"/>
      <c r="C84" s="311" t="s">
        <v>622</v>
      </c>
      <c r="D84" s="311"/>
      <c r="E84" s="311"/>
      <c r="F84" s="312" t="s">
        <v>615</v>
      </c>
      <c r="G84" s="311"/>
      <c r="H84" s="311" t="s">
        <v>623</v>
      </c>
      <c r="I84" s="311" t="s">
        <v>611</v>
      </c>
      <c r="J84" s="311">
        <v>15</v>
      </c>
      <c r="K84" s="299"/>
    </row>
    <row r="85" s="1" customFormat="1" ht="15" customHeight="1">
      <c r="B85" s="310"/>
      <c r="C85" s="311" t="s">
        <v>624</v>
      </c>
      <c r="D85" s="311"/>
      <c r="E85" s="311"/>
      <c r="F85" s="312" t="s">
        <v>615</v>
      </c>
      <c r="G85" s="311"/>
      <c r="H85" s="311" t="s">
        <v>625</v>
      </c>
      <c r="I85" s="311" t="s">
        <v>611</v>
      </c>
      <c r="J85" s="311">
        <v>20</v>
      </c>
      <c r="K85" s="299"/>
    </row>
    <row r="86" s="1" customFormat="1" ht="15" customHeight="1">
      <c r="B86" s="310"/>
      <c r="C86" s="311" t="s">
        <v>626</v>
      </c>
      <c r="D86" s="311"/>
      <c r="E86" s="311"/>
      <c r="F86" s="312" t="s">
        <v>615</v>
      </c>
      <c r="G86" s="311"/>
      <c r="H86" s="311" t="s">
        <v>627</v>
      </c>
      <c r="I86" s="311" t="s">
        <v>611</v>
      </c>
      <c r="J86" s="311">
        <v>20</v>
      </c>
      <c r="K86" s="299"/>
    </row>
    <row r="87" s="1" customFormat="1" ht="15" customHeight="1">
      <c r="B87" s="310"/>
      <c r="C87" s="285" t="s">
        <v>628</v>
      </c>
      <c r="D87" s="285"/>
      <c r="E87" s="285"/>
      <c r="F87" s="308" t="s">
        <v>615</v>
      </c>
      <c r="G87" s="309"/>
      <c r="H87" s="285" t="s">
        <v>629</v>
      </c>
      <c r="I87" s="285" t="s">
        <v>611</v>
      </c>
      <c r="J87" s="285">
        <v>50</v>
      </c>
      <c r="K87" s="299"/>
    </row>
    <row r="88" s="1" customFormat="1" ht="15" customHeight="1">
      <c r="B88" s="310"/>
      <c r="C88" s="285" t="s">
        <v>630</v>
      </c>
      <c r="D88" s="285"/>
      <c r="E88" s="285"/>
      <c r="F88" s="308" t="s">
        <v>615</v>
      </c>
      <c r="G88" s="309"/>
      <c r="H88" s="285" t="s">
        <v>631</v>
      </c>
      <c r="I88" s="285" t="s">
        <v>611</v>
      </c>
      <c r="J88" s="285">
        <v>20</v>
      </c>
      <c r="K88" s="299"/>
    </row>
    <row r="89" s="1" customFormat="1" ht="15" customHeight="1">
      <c r="B89" s="310"/>
      <c r="C89" s="285" t="s">
        <v>632</v>
      </c>
      <c r="D89" s="285"/>
      <c r="E89" s="285"/>
      <c r="F89" s="308" t="s">
        <v>615</v>
      </c>
      <c r="G89" s="309"/>
      <c r="H89" s="285" t="s">
        <v>633</v>
      </c>
      <c r="I89" s="285" t="s">
        <v>611</v>
      </c>
      <c r="J89" s="285">
        <v>20</v>
      </c>
      <c r="K89" s="299"/>
    </row>
    <row r="90" s="1" customFormat="1" ht="15" customHeight="1">
      <c r="B90" s="310"/>
      <c r="C90" s="285" t="s">
        <v>634</v>
      </c>
      <c r="D90" s="285"/>
      <c r="E90" s="285"/>
      <c r="F90" s="308" t="s">
        <v>615</v>
      </c>
      <c r="G90" s="309"/>
      <c r="H90" s="285" t="s">
        <v>635</v>
      </c>
      <c r="I90" s="285" t="s">
        <v>611</v>
      </c>
      <c r="J90" s="285">
        <v>50</v>
      </c>
      <c r="K90" s="299"/>
    </row>
    <row r="91" s="1" customFormat="1" ht="15" customHeight="1">
      <c r="B91" s="310"/>
      <c r="C91" s="285" t="s">
        <v>636</v>
      </c>
      <c r="D91" s="285"/>
      <c r="E91" s="285"/>
      <c r="F91" s="308" t="s">
        <v>615</v>
      </c>
      <c r="G91" s="309"/>
      <c r="H91" s="285" t="s">
        <v>636</v>
      </c>
      <c r="I91" s="285" t="s">
        <v>611</v>
      </c>
      <c r="J91" s="285">
        <v>50</v>
      </c>
      <c r="K91" s="299"/>
    </row>
    <row r="92" s="1" customFormat="1" ht="15" customHeight="1">
      <c r="B92" s="310"/>
      <c r="C92" s="285" t="s">
        <v>637</v>
      </c>
      <c r="D92" s="285"/>
      <c r="E92" s="285"/>
      <c r="F92" s="308" t="s">
        <v>615</v>
      </c>
      <c r="G92" s="309"/>
      <c r="H92" s="285" t="s">
        <v>638</v>
      </c>
      <c r="I92" s="285" t="s">
        <v>611</v>
      </c>
      <c r="J92" s="285">
        <v>255</v>
      </c>
      <c r="K92" s="299"/>
    </row>
    <row r="93" s="1" customFormat="1" ht="15" customHeight="1">
      <c r="B93" s="310"/>
      <c r="C93" s="285" t="s">
        <v>639</v>
      </c>
      <c r="D93" s="285"/>
      <c r="E93" s="285"/>
      <c r="F93" s="308" t="s">
        <v>609</v>
      </c>
      <c r="G93" s="309"/>
      <c r="H93" s="285" t="s">
        <v>640</v>
      </c>
      <c r="I93" s="285" t="s">
        <v>641</v>
      </c>
      <c r="J93" s="285"/>
      <c r="K93" s="299"/>
    </row>
    <row r="94" s="1" customFormat="1" ht="15" customHeight="1">
      <c r="B94" s="310"/>
      <c r="C94" s="285" t="s">
        <v>642</v>
      </c>
      <c r="D94" s="285"/>
      <c r="E94" s="285"/>
      <c r="F94" s="308" t="s">
        <v>609</v>
      </c>
      <c r="G94" s="309"/>
      <c r="H94" s="285" t="s">
        <v>643</v>
      </c>
      <c r="I94" s="285" t="s">
        <v>644</v>
      </c>
      <c r="J94" s="285"/>
      <c r="K94" s="299"/>
    </row>
    <row r="95" s="1" customFormat="1" ht="15" customHeight="1">
      <c r="B95" s="310"/>
      <c r="C95" s="285" t="s">
        <v>645</v>
      </c>
      <c r="D95" s="285"/>
      <c r="E95" s="285"/>
      <c r="F95" s="308" t="s">
        <v>609</v>
      </c>
      <c r="G95" s="309"/>
      <c r="H95" s="285" t="s">
        <v>645</v>
      </c>
      <c r="I95" s="285" t="s">
        <v>644</v>
      </c>
      <c r="J95" s="285"/>
      <c r="K95" s="299"/>
    </row>
    <row r="96" s="1" customFormat="1" ht="15" customHeight="1">
      <c r="B96" s="310"/>
      <c r="C96" s="285" t="s">
        <v>41</v>
      </c>
      <c r="D96" s="285"/>
      <c r="E96" s="285"/>
      <c r="F96" s="308" t="s">
        <v>609</v>
      </c>
      <c r="G96" s="309"/>
      <c r="H96" s="285" t="s">
        <v>646</v>
      </c>
      <c r="I96" s="285" t="s">
        <v>644</v>
      </c>
      <c r="J96" s="285"/>
      <c r="K96" s="299"/>
    </row>
    <row r="97" s="1" customFormat="1" ht="15" customHeight="1">
      <c r="B97" s="310"/>
      <c r="C97" s="285" t="s">
        <v>51</v>
      </c>
      <c r="D97" s="285"/>
      <c r="E97" s="285"/>
      <c r="F97" s="308" t="s">
        <v>609</v>
      </c>
      <c r="G97" s="309"/>
      <c r="H97" s="285" t="s">
        <v>647</v>
      </c>
      <c r="I97" s="285" t="s">
        <v>644</v>
      </c>
      <c r="J97" s="285"/>
      <c r="K97" s="299"/>
    </row>
    <row r="98" s="1" customFormat="1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s="1" customFormat="1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s="1" customFormat="1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="1" customFormat="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s="1" customFormat="1" ht="45" customHeight="1">
      <c r="B102" s="297"/>
      <c r="C102" s="298" t="s">
        <v>648</v>
      </c>
      <c r="D102" s="298"/>
      <c r="E102" s="298"/>
      <c r="F102" s="298"/>
      <c r="G102" s="298"/>
      <c r="H102" s="298"/>
      <c r="I102" s="298"/>
      <c r="J102" s="298"/>
      <c r="K102" s="299"/>
    </row>
    <row r="103" s="1" customFormat="1" ht="17.25" customHeight="1">
      <c r="B103" s="297"/>
      <c r="C103" s="300" t="s">
        <v>603</v>
      </c>
      <c r="D103" s="300"/>
      <c r="E103" s="300"/>
      <c r="F103" s="300" t="s">
        <v>604</v>
      </c>
      <c r="G103" s="301"/>
      <c r="H103" s="300" t="s">
        <v>57</v>
      </c>
      <c r="I103" s="300" t="s">
        <v>60</v>
      </c>
      <c r="J103" s="300" t="s">
        <v>605</v>
      </c>
      <c r="K103" s="299"/>
    </row>
    <row r="104" s="1" customFormat="1" ht="17.25" customHeight="1">
      <c r="B104" s="297"/>
      <c r="C104" s="302" t="s">
        <v>606</v>
      </c>
      <c r="D104" s="302"/>
      <c r="E104" s="302"/>
      <c r="F104" s="303" t="s">
        <v>607</v>
      </c>
      <c r="G104" s="304"/>
      <c r="H104" s="302"/>
      <c r="I104" s="302"/>
      <c r="J104" s="302" t="s">
        <v>608</v>
      </c>
      <c r="K104" s="299"/>
    </row>
    <row r="105" s="1" customFormat="1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s="1" customFormat="1" ht="15" customHeight="1">
      <c r="B106" s="297"/>
      <c r="C106" s="285" t="s">
        <v>56</v>
      </c>
      <c r="D106" s="307"/>
      <c r="E106" s="307"/>
      <c r="F106" s="308" t="s">
        <v>609</v>
      </c>
      <c r="G106" s="285"/>
      <c r="H106" s="285" t="s">
        <v>649</v>
      </c>
      <c r="I106" s="285" t="s">
        <v>611</v>
      </c>
      <c r="J106" s="285">
        <v>20</v>
      </c>
      <c r="K106" s="299"/>
    </row>
    <row r="107" s="1" customFormat="1" ht="15" customHeight="1">
      <c r="B107" s="297"/>
      <c r="C107" s="285" t="s">
        <v>612</v>
      </c>
      <c r="D107" s="285"/>
      <c r="E107" s="285"/>
      <c r="F107" s="308" t="s">
        <v>609</v>
      </c>
      <c r="G107" s="285"/>
      <c r="H107" s="285" t="s">
        <v>649</v>
      </c>
      <c r="I107" s="285" t="s">
        <v>611</v>
      </c>
      <c r="J107" s="285">
        <v>120</v>
      </c>
      <c r="K107" s="299"/>
    </row>
    <row r="108" s="1" customFormat="1" ht="15" customHeight="1">
      <c r="B108" s="310"/>
      <c r="C108" s="285" t="s">
        <v>614</v>
      </c>
      <c r="D108" s="285"/>
      <c r="E108" s="285"/>
      <c r="F108" s="308" t="s">
        <v>615</v>
      </c>
      <c r="G108" s="285"/>
      <c r="H108" s="285" t="s">
        <v>649</v>
      </c>
      <c r="I108" s="285" t="s">
        <v>611</v>
      </c>
      <c r="J108" s="285">
        <v>50</v>
      </c>
      <c r="K108" s="299"/>
    </row>
    <row r="109" s="1" customFormat="1" ht="15" customHeight="1">
      <c r="B109" s="310"/>
      <c r="C109" s="285" t="s">
        <v>617</v>
      </c>
      <c r="D109" s="285"/>
      <c r="E109" s="285"/>
      <c r="F109" s="308" t="s">
        <v>609</v>
      </c>
      <c r="G109" s="285"/>
      <c r="H109" s="285" t="s">
        <v>649</v>
      </c>
      <c r="I109" s="285" t="s">
        <v>619</v>
      </c>
      <c r="J109" s="285"/>
      <c r="K109" s="299"/>
    </row>
    <row r="110" s="1" customFormat="1" ht="15" customHeight="1">
      <c r="B110" s="310"/>
      <c r="C110" s="285" t="s">
        <v>628</v>
      </c>
      <c r="D110" s="285"/>
      <c r="E110" s="285"/>
      <c r="F110" s="308" t="s">
        <v>615</v>
      </c>
      <c r="G110" s="285"/>
      <c r="H110" s="285" t="s">
        <v>649</v>
      </c>
      <c r="I110" s="285" t="s">
        <v>611</v>
      </c>
      <c r="J110" s="285">
        <v>50</v>
      </c>
      <c r="K110" s="299"/>
    </row>
    <row r="111" s="1" customFormat="1" ht="15" customHeight="1">
      <c r="B111" s="310"/>
      <c r="C111" s="285" t="s">
        <v>636</v>
      </c>
      <c r="D111" s="285"/>
      <c r="E111" s="285"/>
      <c r="F111" s="308" t="s">
        <v>615</v>
      </c>
      <c r="G111" s="285"/>
      <c r="H111" s="285" t="s">
        <v>649</v>
      </c>
      <c r="I111" s="285" t="s">
        <v>611</v>
      </c>
      <c r="J111" s="285">
        <v>50</v>
      </c>
      <c r="K111" s="299"/>
    </row>
    <row r="112" s="1" customFormat="1" ht="15" customHeight="1">
      <c r="B112" s="310"/>
      <c r="C112" s="285" t="s">
        <v>634</v>
      </c>
      <c r="D112" s="285"/>
      <c r="E112" s="285"/>
      <c r="F112" s="308" t="s">
        <v>615</v>
      </c>
      <c r="G112" s="285"/>
      <c r="H112" s="285" t="s">
        <v>649</v>
      </c>
      <c r="I112" s="285" t="s">
        <v>611</v>
      </c>
      <c r="J112" s="285">
        <v>50</v>
      </c>
      <c r="K112" s="299"/>
    </row>
    <row r="113" s="1" customFormat="1" ht="15" customHeight="1">
      <c r="B113" s="310"/>
      <c r="C113" s="285" t="s">
        <v>56</v>
      </c>
      <c r="D113" s="285"/>
      <c r="E113" s="285"/>
      <c r="F113" s="308" t="s">
        <v>609</v>
      </c>
      <c r="G113" s="285"/>
      <c r="H113" s="285" t="s">
        <v>650</v>
      </c>
      <c r="I113" s="285" t="s">
        <v>611</v>
      </c>
      <c r="J113" s="285">
        <v>20</v>
      </c>
      <c r="K113" s="299"/>
    </row>
    <row r="114" s="1" customFormat="1" ht="15" customHeight="1">
      <c r="B114" s="310"/>
      <c r="C114" s="285" t="s">
        <v>651</v>
      </c>
      <c r="D114" s="285"/>
      <c r="E114" s="285"/>
      <c r="F114" s="308" t="s">
        <v>609</v>
      </c>
      <c r="G114" s="285"/>
      <c r="H114" s="285" t="s">
        <v>652</v>
      </c>
      <c r="I114" s="285" t="s">
        <v>611</v>
      </c>
      <c r="J114" s="285">
        <v>120</v>
      </c>
      <c r="K114" s="299"/>
    </row>
    <row r="115" s="1" customFormat="1" ht="15" customHeight="1">
      <c r="B115" s="310"/>
      <c r="C115" s="285" t="s">
        <v>41</v>
      </c>
      <c r="D115" s="285"/>
      <c r="E115" s="285"/>
      <c r="F115" s="308" t="s">
        <v>609</v>
      </c>
      <c r="G115" s="285"/>
      <c r="H115" s="285" t="s">
        <v>653</v>
      </c>
      <c r="I115" s="285" t="s">
        <v>644</v>
      </c>
      <c r="J115" s="285"/>
      <c r="K115" s="299"/>
    </row>
    <row r="116" s="1" customFormat="1" ht="15" customHeight="1">
      <c r="B116" s="310"/>
      <c r="C116" s="285" t="s">
        <v>51</v>
      </c>
      <c r="D116" s="285"/>
      <c r="E116" s="285"/>
      <c r="F116" s="308" t="s">
        <v>609</v>
      </c>
      <c r="G116" s="285"/>
      <c r="H116" s="285" t="s">
        <v>654</v>
      </c>
      <c r="I116" s="285" t="s">
        <v>644</v>
      </c>
      <c r="J116" s="285"/>
      <c r="K116" s="299"/>
    </row>
    <row r="117" s="1" customFormat="1" ht="15" customHeight="1">
      <c r="B117" s="310"/>
      <c r="C117" s="285" t="s">
        <v>60</v>
      </c>
      <c r="D117" s="285"/>
      <c r="E117" s="285"/>
      <c r="F117" s="308" t="s">
        <v>609</v>
      </c>
      <c r="G117" s="285"/>
      <c r="H117" s="285" t="s">
        <v>655</v>
      </c>
      <c r="I117" s="285" t="s">
        <v>656</v>
      </c>
      <c r="J117" s="285"/>
      <c r="K117" s="299"/>
    </row>
    <row r="118" s="1" customFormat="1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s="1" customFormat="1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s="1" customFormat="1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s="1" customFormat="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s="1" customFormat="1" ht="45" customHeight="1">
      <c r="B122" s="326"/>
      <c r="C122" s="276" t="s">
        <v>657</v>
      </c>
      <c r="D122" s="276"/>
      <c r="E122" s="276"/>
      <c r="F122" s="276"/>
      <c r="G122" s="276"/>
      <c r="H122" s="276"/>
      <c r="I122" s="276"/>
      <c r="J122" s="276"/>
      <c r="K122" s="327"/>
    </row>
    <row r="123" s="1" customFormat="1" ht="17.25" customHeight="1">
      <c r="B123" s="328"/>
      <c r="C123" s="300" t="s">
        <v>603</v>
      </c>
      <c r="D123" s="300"/>
      <c r="E123" s="300"/>
      <c r="F123" s="300" t="s">
        <v>604</v>
      </c>
      <c r="G123" s="301"/>
      <c r="H123" s="300" t="s">
        <v>57</v>
      </c>
      <c r="I123" s="300" t="s">
        <v>60</v>
      </c>
      <c r="J123" s="300" t="s">
        <v>605</v>
      </c>
      <c r="K123" s="329"/>
    </row>
    <row r="124" s="1" customFormat="1" ht="17.25" customHeight="1">
      <c r="B124" s="328"/>
      <c r="C124" s="302" t="s">
        <v>606</v>
      </c>
      <c r="D124" s="302"/>
      <c r="E124" s="302"/>
      <c r="F124" s="303" t="s">
        <v>607</v>
      </c>
      <c r="G124" s="304"/>
      <c r="H124" s="302"/>
      <c r="I124" s="302"/>
      <c r="J124" s="302" t="s">
        <v>608</v>
      </c>
      <c r="K124" s="329"/>
    </row>
    <row r="125" s="1" customFormat="1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s="1" customFormat="1" ht="15" customHeight="1">
      <c r="B126" s="330"/>
      <c r="C126" s="285" t="s">
        <v>612</v>
      </c>
      <c r="D126" s="307"/>
      <c r="E126" s="307"/>
      <c r="F126" s="308" t="s">
        <v>609</v>
      </c>
      <c r="G126" s="285"/>
      <c r="H126" s="285" t="s">
        <v>649</v>
      </c>
      <c r="I126" s="285" t="s">
        <v>611</v>
      </c>
      <c r="J126" s="285">
        <v>120</v>
      </c>
      <c r="K126" s="333"/>
    </row>
    <row r="127" s="1" customFormat="1" ht="15" customHeight="1">
      <c r="B127" s="330"/>
      <c r="C127" s="285" t="s">
        <v>658</v>
      </c>
      <c r="D127" s="285"/>
      <c r="E127" s="285"/>
      <c r="F127" s="308" t="s">
        <v>609</v>
      </c>
      <c r="G127" s="285"/>
      <c r="H127" s="285" t="s">
        <v>659</v>
      </c>
      <c r="I127" s="285" t="s">
        <v>611</v>
      </c>
      <c r="J127" s="285" t="s">
        <v>660</v>
      </c>
      <c r="K127" s="333"/>
    </row>
    <row r="128" s="1" customFormat="1" ht="15" customHeight="1">
      <c r="B128" s="330"/>
      <c r="C128" s="285" t="s">
        <v>85</v>
      </c>
      <c r="D128" s="285"/>
      <c r="E128" s="285"/>
      <c r="F128" s="308" t="s">
        <v>609</v>
      </c>
      <c r="G128" s="285"/>
      <c r="H128" s="285" t="s">
        <v>661</v>
      </c>
      <c r="I128" s="285" t="s">
        <v>611</v>
      </c>
      <c r="J128" s="285" t="s">
        <v>660</v>
      </c>
      <c r="K128" s="333"/>
    </row>
    <row r="129" s="1" customFormat="1" ht="15" customHeight="1">
      <c r="B129" s="330"/>
      <c r="C129" s="285" t="s">
        <v>620</v>
      </c>
      <c r="D129" s="285"/>
      <c r="E129" s="285"/>
      <c r="F129" s="308" t="s">
        <v>615</v>
      </c>
      <c r="G129" s="285"/>
      <c r="H129" s="285" t="s">
        <v>621</v>
      </c>
      <c r="I129" s="285" t="s">
        <v>611</v>
      </c>
      <c r="J129" s="285">
        <v>15</v>
      </c>
      <c r="K129" s="333"/>
    </row>
    <row r="130" s="1" customFormat="1" ht="15" customHeight="1">
      <c r="B130" s="330"/>
      <c r="C130" s="311" t="s">
        <v>622</v>
      </c>
      <c r="D130" s="311"/>
      <c r="E130" s="311"/>
      <c r="F130" s="312" t="s">
        <v>615</v>
      </c>
      <c r="G130" s="311"/>
      <c r="H130" s="311" t="s">
        <v>623</v>
      </c>
      <c r="I130" s="311" t="s">
        <v>611</v>
      </c>
      <c r="J130" s="311">
        <v>15</v>
      </c>
      <c r="K130" s="333"/>
    </row>
    <row r="131" s="1" customFormat="1" ht="15" customHeight="1">
      <c r="B131" s="330"/>
      <c r="C131" s="311" t="s">
        <v>624</v>
      </c>
      <c r="D131" s="311"/>
      <c r="E131" s="311"/>
      <c r="F131" s="312" t="s">
        <v>615</v>
      </c>
      <c r="G131" s="311"/>
      <c r="H131" s="311" t="s">
        <v>625</v>
      </c>
      <c r="I131" s="311" t="s">
        <v>611</v>
      </c>
      <c r="J131" s="311">
        <v>20</v>
      </c>
      <c r="K131" s="333"/>
    </row>
    <row r="132" s="1" customFormat="1" ht="15" customHeight="1">
      <c r="B132" s="330"/>
      <c r="C132" s="311" t="s">
        <v>626</v>
      </c>
      <c r="D132" s="311"/>
      <c r="E132" s="311"/>
      <c r="F132" s="312" t="s">
        <v>615</v>
      </c>
      <c r="G132" s="311"/>
      <c r="H132" s="311" t="s">
        <v>627</v>
      </c>
      <c r="I132" s="311" t="s">
        <v>611</v>
      </c>
      <c r="J132" s="311">
        <v>20</v>
      </c>
      <c r="K132" s="333"/>
    </row>
    <row r="133" s="1" customFormat="1" ht="15" customHeight="1">
      <c r="B133" s="330"/>
      <c r="C133" s="285" t="s">
        <v>614</v>
      </c>
      <c r="D133" s="285"/>
      <c r="E133" s="285"/>
      <c r="F133" s="308" t="s">
        <v>615</v>
      </c>
      <c r="G133" s="285"/>
      <c r="H133" s="285" t="s">
        <v>649</v>
      </c>
      <c r="I133" s="285" t="s">
        <v>611</v>
      </c>
      <c r="J133" s="285">
        <v>50</v>
      </c>
      <c r="K133" s="333"/>
    </row>
    <row r="134" s="1" customFormat="1" ht="15" customHeight="1">
      <c r="B134" s="330"/>
      <c r="C134" s="285" t="s">
        <v>628</v>
      </c>
      <c r="D134" s="285"/>
      <c r="E134" s="285"/>
      <c r="F134" s="308" t="s">
        <v>615</v>
      </c>
      <c r="G134" s="285"/>
      <c r="H134" s="285" t="s">
        <v>649</v>
      </c>
      <c r="I134" s="285" t="s">
        <v>611</v>
      </c>
      <c r="J134" s="285">
        <v>50</v>
      </c>
      <c r="K134" s="333"/>
    </row>
    <row r="135" s="1" customFormat="1" ht="15" customHeight="1">
      <c r="B135" s="330"/>
      <c r="C135" s="285" t="s">
        <v>634</v>
      </c>
      <c r="D135" s="285"/>
      <c r="E135" s="285"/>
      <c r="F135" s="308" t="s">
        <v>615</v>
      </c>
      <c r="G135" s="285"/>
      <c r="H135" s="285" t="s">
        <v>649</v>
      </c>
      <c r="I135" s="285" t="s">
        <v>611</v>
      </c>
      <c r="J135" s="285">
        <v>50</v>
      </c>
      <c r="K135" s="333"/>
    </row>
    <row r="136" s="1" customFormat="1" ht="15" customHeight="1">
      <c r="B136" s="330"/>
      <c r="C136" s="285" t="s">
        <v>636</v>
      </c>
      <c r="D136" s="285"/>
      <c r="E136" s="285"/>
      <c r="F136" s="308" t="s">
        <v>615</v>
      </c>
      <c r="G136" s="285"/>
      <c r="H136" s="285" t="s">
        <v>649</v>
      </c>
      <c r="I136" s="285" t="s">
        <v>611</v>
      </c>
      <c r="J136" s="285">
        <v>50</v>
      </c>
      <c r="K136" s="333"/>
    </row>
    <row r="137" s="1" customFormat="1" ht="15" customHeight="1">
      <c r="B137" s="330"/>
      <c r="C137" s="285" t="s">
        <v>637</v>
      </c>
      <c r="D137" s="285"/>
      <c r="E137" s="285"/>
      <c r="F137" s="308" t="s">
        <v>615</v>
      </c>
      <c r="G137" s="285"/>
      <c r="H137" s="285" t="s">
        <v>662</v>
      </c>
      <c r="I137" s="285" t="s">
        <v>611</v>
      </c>
      <c r="J137" s="285">
        <v>255</v>
      </c>
      <c r="K137" s="333"/>
    </row>
    <row r="138" s="1" customFormat="1" ht="15" customHeight="1">
      <c r="B138" s="330"/>
      <c r="C138" s="285" t="s">
        <v>639</v>
      </c>
      <c r="D138" s="285"/>
      <c r="E138" s="285"/>
      <c r="F138" s="308" t="s">
        <v>609</v>
      </c>
      <c r="G138" s="285"/>
      <c r="H138" s="285" t="s">
        <v>663</v>
      </c>
      <c r="I138" s="285" t="s">
        <v>641</v>
      </c>
      <c r="J138" s="285"/>
      <c r="K138" s="333"/>
    </row>
    <row r="139" s="1" customFormat="1" ht="15" customHeight="1">
      <c r="B139" s="330"/>
      <c r="C139" s="285" t="s">
        <v>642</v>
      </c>
      <c r="D139" s="285"/>
      <c r="E139" s="285"/>
      <c r="F139" s="308" t="s">
        <v>609</v>
      </c>
      <c r="G139" s="285"/>
      <c r="H139" s="285" t="s">
        <v>664</v>
      </c>
      <c r="I139" s="285" t="s">
        <v>644</v>
      </c>
      <c r="J139" s="285"/>
      <c r="K139" s="333"/>
    </row>
    <row r="140" s="1" customFormat="1" ht="15" customHeight="1">
      <c r="B140" s="330"/>
      <c r="C140" s="285" t="s">
        <v>645</v>
      </c>
      <c r="D140" s="285"/>
      <c r="E140" s="285"/>
      <c r="F140" s="308" t="s">
        <v>609</v>
      </c>
      <c r="G140" s="285"/>
      <c r="H140" s="285" t="s">
        <v>645</v>
      </c>
      <c r="I140" s="285" t="s">
        <v>644</v>
      </c>
      <c r="J140" s="285"/>
      <c r="K140" s="333"/>
    </row>
    <row r="141" s="1" customFormat="1" ht="15" customHeight="1">
      <c r="B141" s="330"/>
      <c r="C141" s="285" t="s">
        <v>41</v>
      </c>
      <c r="D141" s="285"/>
      <c r="E141" s="285"/>
      <c r="F141" s="308" t="s">
        <v>609</v>
      </c>
      <c r="G141" s="285"/>
      <c r="H141" s="285" t="s">
        <v>665</v>
      </c>
      <c r="I141" s="285" t="s">
        <v>644</v>
      </c>
      <c r="J141" s="285"/>
      <c r="K141" s="333"/>
    </row>
    <row r="142" s="1" customFormat="1" ht="15" customHeight="1">
      <c r="B142" s="330"/>
      <c r="C142" s="285" t="s">
        <v>666</v>
      </c>
      <c r="D142" s="285"/>
      <c r="E142" s="285"/>
      <c r="F142" s="308" t="s">
        <v>609</v>
      </c>
      <c r="G142" s="285"/>
      <c r="H142" s="285" t="s">
        <v>667</v>
      </c>
      <c r="I142" s="285" t="s">
        <v>644</v>
      </c>
      <c r="J142" s="285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s="1" customFormat="1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s="1" customFormat="1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s="1" customFormat="1" ht="45" customHeight="1">
      <c r="B147" s="297"/>
      <c r="C147" s="298" t="s">
        <v>668</v>
      </c>
      <c r="D147" s="298"/>
      <c r="E147" s="298"/>
      <c r="F147" s="298"/>
      <c r="G147" s="298"/>
      <c r="H147" s="298"/>
      <c r="I147" s="298"/>
      <c r="J147" s="298"/>
      <c r="K147" s="299"/>
    </row>
    <row r="148" s="1" customFormat="1" ht="17.25" customHeight="1">
      <c r="B148" s="297"/>
      <c r="C148" s="300" t="s">
        <v>603</v>
      </c>
      <c r="D148" s="300"/>
      <c r="E148" s="300"/>
      <c r="F148" s="300" t="s">
        <v>604</v>
      </c>
      <c r="G148" s="301"/>
      <c r="H148" s="300" t="s">
        <v>57</v>
      </c>
      <c r="I148" s="300" t="s">
        <v>60</v>
      </c>
      <c r="J148" s="300" t="s">
        <v>605</v>
      </c>
      <c r="K148" s="299"/>
    </row>
    <row r="149" s="1" customFormat="1" ht="17.25" customHeight="1">
      <c r="B149" s="297"/>
      <c r="C149" s="302" t="s">
        <v>606</v>
      </c>
      <c r="D149" s="302"/>
      <c r="E149" s="302"/>
      <c r="F149" s="303" t="s">
        <v>607</v>
      </c>
      <c r="G149" s="304"/>
      <c r="H149" s="302"/>
      <c r="I149" s="302"/>
      <c r="J149" s="302" t="s">
        <v>608</v>
      </c>
      <c r="K149" s="299"/>
    </row>
    <row r="150" s="1" customFormat="1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s="1" customFormat="1" ht="15" customHeight="1">
      <c r="B151" s="310"/>
      <c r="C151" s="337" t="s">
        <v>612</v>
      </c>
      <c r="D151" s="285"/>
      <c r="E151" s="285"/>
      <c r="F151" s="338" t="s">
        <v>609</v>
      </c>
      <c r="G151" s="285"/>
      <c r="H151" s="337" t="s">
        <v>649</v>
      </c>
      <c r="I151" s="337" t="s">
        <v>611</v>
      </c>
      <c r="J151" s="337">
        <v>120</v>
      </c>
      <c r="K151" s="333"/>
    </row>
    <row r="152" s="1" customFormat="1" ht="15" customHeight="1">
      <c r="B152" s="310"/>
      <c r="C152" s="337" t="s">
        <v>658</v>
      </c>
      <c r="D152" s="285"/>
      <c r="E152" s="285"/>
      <c r="F152" s="338" t="s">
        <v>609</v>
      </c>
      <c r="G152" s="285"/>
      <c r="H152" s="337" t="s">
        <v>669</v>
      </c>
      <c r="I152" s="337" t="s">
        <v>611</v>
      </c>
      <c r="J152" s="337" t="s">
        <v>660</v>
      </c>
      <c r="K152" s="333"/>
    </row>
    <row r="153" s="1" customFormat="1" ht="15" customHeight="1">
      <c r="B153" s="310"/>
      <c r="C153" s="337" t="s">
        <v>85</v>
      </c>
      <c r="D153" s="285"/>
      <c r="E153" s="285"/>
      <c r="F153" s="338" t="s">
        <v>609</v>
      </c>
      <c r="G153" s="285"/>
      <c r="H153" s="337" t="s">
        <v>670</v>
      </c>
      <c r="I153" s="337" t="s">
        <v>611</v>
      </c>
      <c r="J153" s="337" t="s">
        <v>660</v>
      </c>
      <c r="K153" s="333"/>
    </row>
    <row r="154" s="1" customFormat="1" ht="15" customHeight="1">
      <c r="B154" s="310"/>
      <c r="C154" s="337" t="s">
        <v>614</v>
      </c>
      <c r="D154" s="285"/>
      <c r="E154" s="285"/>
      <c r="F154" s="338" t="s">
        <v>615</v>
      </c>
      <c r="G154" s="285"/>
      <c r="H154" s="337" t="s">
        <v>649</v>
      </c>
      <c r="I154" s="337" t="s">
        <v>611</v>
      </c>
      <c r="J154" s="337">
        <v>50</v>
      </c>
      <c r="K154" s="333"/>
    </row>
    <row r="155" s="1" customFormat="1" ht="15" customHeight="1">
      <c r="B155" s="310"/>
      <c r="C155" s="337" t="s">
        <v>617</v>
      </c>
      <c r="D155" s="285"/>
      <c r="E155" s="285"/>
      <c r="F155" s="338" t="s">
        <v>609</v>
      </c>
      <c r="G155" s="285"/>
      <c r="H155" s="337" t="s">
        <v>649</v>
      </c>
      <c r="I155" s="337" t="s">
        <v>619</v>
      </c>
      <c r="J155" s="337"/>
      <c r="K155" s="333"/>
    </row>
    <row r="156" s="1" customFormat="1" ht="15" customHeight="1">
      <c r="B156" s="310"/>
      <c r="C156" s="337" t="s">
        <v>628</v>
      </c>
      <c r="D156" s="285"/>
      <c r="E156" s="285"/>
      <c r="F156" s="338" t="s">
        <v>615</v>
      </c>
      <c r="G156" s="285"/>
      <c r="H156" s="337" t="s">
        <v>649</v>
      </c>
      <c r="I156" s="337" t="s">
        <v>611</v>
      </c>
      <c r="J156" s="337">
        <v>50</v>
      </c>
      <c r="K156" s="333"/>
    </row>
    <row r="157" s="1" customFormat="1" ht="15" customHeight="1">
      <c r="B157" s="310"/>
      <c r="C157" s="337" t="s">
        <v>636</v>
      </c>
      <c r="D157" s="285"/>
      <c r="E157" s="285"/>
      <c r="F157" s="338" t="s">
        <v>615</v>
      </c>
      <c r="G157" s="285"/>
      <c r="H157" s="337" t="s">
        <v>649</v>
      </c>
      <c r="I157" s="337" t="s">
        <v>611</v>
      </c>
      <c r="J157" s="337">
        <v>50</v>
      </c>
      <c r="K157" s="333"/>
    </row>
    <row r="158" s="1" customFormat="1" ht="15" customHeight="1">
      <c r="B158" s="310"/>
      <c r="C158" s="337" t="s">
        <v>634</v>
      </c>
      <c r="D158" s="285"/>
      <c r="E158" s="285"/>
      <c r="F158" s="338" t="s">
        <v>615</v>
      </c>
      <c r="G158" s="285"/>
      <c r="H158" s="337" t="s">
        <v>649</v>
      </c>
      <c r="I158" s="337" t="s">
        <v>611</v>
      </c>
      <c r="J158" s="337">
        <v>50</v>
      </c>
      <c r="K158" s="333"/>
    </row>
    <row r="159" s="1" customFormat="1" ht="15" customHeight="1">
      <c r="B159" s="310"/>
      <c r="C159" s="337" t="s">
        <v>103</v>
      </c>
      <c r="D159" s="285"/>
      <c r="E159" s="285"/>
      <c r="F159" s="338" t="s">
        <v>609</v>
      </c>
      <c r="G159" s="285"/>
      <c r="H159" s="337" t="s">
        <v>671</v>
      </c>
      <c r="I159" s="337" t="s">
        <v>611</v>
      </c>
      <c r="J159" s="337" t="s">
        <v>672</v>
      </c>
      <c r="K159" s="333"/>
    </row>
    <row r="160" s="1" customFormat="1" ht="15" customHeight="1">
      <c r="B160" s="310"/>
      <c r="C160" s="337" t="s">
        <v>673</v>
      </c>
      <c r="D160" s="285"/>
      <c r="E160" s="285"/>
      <c r="F160" s="338" t="s">
        <v>609</v>
      </c>
      <c r="G160" s="285"/>
      <c r="H160" s="337" t="s">
        <v>674</v>
      </c>
      <c r="I160" s="337" t="s">
        <v>644</v>
      </c>
      <c r="J160" s="337"/>
      <c r="K160" s="333"/>
    </row>
    <row r="161" s="1" customFormat="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s="1" customFormat="1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s="1" customFormat="1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="1" customFormat="1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s="1" customFormat="1" ht="45" customHeight="1">
      <c r="B165" s="275"/>
      <c r="C165" s="276" t="s">
        <v>675</v>
      </c>
      <c r="D165" s="276"/>
      <c r="E165" s="276"/>
      <c r="F165" s="276"/>
      <c r="G165" s="276"/>
      <c r="H165" s="276"/>
      <c r="I165" s="276"/>
      <c r="J165" s="276"/>
      <c r="K165" s="277"/>
    </row>
    <row r="166" s="1" customFormat="1" ht="17.25" customHeight="1">
      <c r="B166" s="275"/>
      <c r="C166" s="300" t="s">
        <v>603</v>
      </c>
      <c r="D166" s="300"/>
      <c r="E166" s="300"/>
      <c r="F166" s="300" t="s">
        <v>604</v>
      </c>
      <c r="G166" s="342"/>
      <c r="H166" s="343" t="s">
        <v>57</v>
      </c>
      <c r="I166" s="343" t="s">
        <v>60</v>
      </c>
      <c r="J166" s="300" t="s">
        <v>605</v>
      </c>
      <c r="K166" s="277"/>
    </row>
    <row r="167" s="1" customFormat="1" ht="17.25" customHeight="1">
      <c r="B167" s="278"/>
      <c r="C167" s="302" t="s">
        <v>606</v>
      </c>
      <c r="D167" s="302"/>
      <c r="E167" s="302"/>
      <c r="F167" s="303" t="s">
        <v>607</v>
      </c>
      <c r="G167" s="344"/>
      <c r="H167" s="345"/>
      <c r="I167" s="345"/>
      <c r="J167" s="302" t="s">
        <v>608</v>
      </c>
      <c r="K167" s="280"/>
    </row>
    <row r="168" s="1" customFormat="1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s="1" customFormat="1" ht="15" customHeight="1">
      <c r="B169" s="310"/>
      <c r="C169" s="285" t="s">
        <v>612</v>
      </c>
      <c r="D169" s="285"/>
      <c r="E169" s="285"/>
      <c r="F169" s="308" t="s">
        <v>609</v>
      </c>
      <c r="G169" s="285"/>
      <c r="H169" s="285" t="s">
        <v>649</v>
      </c>
      <c r="I169" s="285" t="s">
        <v>611</v>
      </c>
      <c r="J169" s="285">
        <v>120</v>
      </c>
      <c r="K169" s="333"/>
    </row>
    <row r="170" s="1" customFormat="1" ht="15" customHeight="1">
      <c r="B170" s="310"/>
      <c r="C170" s="285" t="s">
        <v>658</v>
      </c>
      <c r="D170" s="285"/>
      <c r="E170" s="285"/>
      <c r="F170" s="308" t="s">
        <v>609</v>
      </c>
      <c r="G170" s="285"/>
      <c r="H170" s="285" t="s">
        <v>659</v>
      </c>
      <c r="I170" s="285" t="s">
        <v>611</v>
      </c>
      <c r="J170" s="285" t="s">
        <v>660</v>
      </c>
      <c r="K170" s="333"/>
    </row>
    <row r="171" s="1" customFormat="1" ht="15" customHeight="1">
      <c r="B171" s="310"/>
      <c r="C171" s="285" t="s">
        <v>85</v>
      </c>
      <c r="D171" s="285"/>
      <c r="E171" s="285"/>
      <c r="F171" s="308" t="s">
        <v>609</v>
      </c>
      <c r="G171" s="285"/>
      <c r="H171" s="285" t="s">
        <v>676</v>
      </c>
      <c r="I171" s="285" t="s">
        <v>611</v>
      </c>
      <c r="J171" s="285" t="s">
        <v>660</v>
      </c>
      <c r="K171" s="333"/>
    </row>
    <row r="172" s="1" customFormat="1" ht="15" customHeight="1">
      <c r="B172" s="310"/>
      <c r="C172" s="285" t="s">
        <v>614</v>
      </c>
      <c r="D172" s="285"/>
      <c r="E172" s="285"/>
      <c r="F172" s="308" t="s">
        <v>615</v>
      </c>
      <c r="G172" s="285"/>
      <c r="H172" s="285" t="s">
        <v>676</v>
      </c>
      <c r="I172" s="285" t="s">
        <v>611</v>
      </c>
      <c r="J172" s="285">
        <v>50</v>
      </c>
      <c r="K172" s="333"/>
    </row>
    <row r="173" s="1" customFormat="1" ht="15" customHeight="1">
      <c r="B173" s="310"/>
      <c r="C173" s="285" t="s">
        <v>617</v>
      </c>
      <c r="D173" s="285"/>
      <c r="E173" s="285"/>
      <c r="F173" s="308" t="s">
        <v>609</v>
      </c>
      <c r="G173" s="285"/>
      <c r="H173" s="285" t="s">
        <v>676</v>
      </c>
      <c r="I173" s="285" t="s">
        <v>619</v>
      </c>
      <c r="J173" s="285"/>
      <c r="K173" s="333"/>
    </row>
    <row r="174" s="1" customFormat="1" ht="15" customHeight="1">
      <c r="B174" s="310"/>
      <c r="C174" s="285" t="s">
        <v>628</v>
      </c>
      <c r="D174" s="285"/>
      <c r="E174" s="285"/>
      <c r="F174" s="308" t="s">
        <v>615</v>
      </c>
      <c r="G174" s="285"/>
      <c r="H174" s="285" t="s">
        <v>676</v>
      </c>
      <c r="I174" s="285" t="s">
        <v>611</v>
      </c>
      <c r="J174" s="285">
        <v>50</v>
      </c>
      <c r="K174" s="333"/>
    </row>
    <row r="175" s="1" customFormat="1" ht="15" customHeight="1">
      <c r="B175" s="310"/>
      <c r="C175" s="285" t="s">
        <v>636</v>
      </c>
      <c r="D175" s="285"/>
      <c r="E175" s="285"/>
      <c r="F175" s="308" t="s">
        <v>615</v>
      </c>
      <c r="G175" s="285"/>
      <c r="H175" s="285" t="s">
        <v>676</v>
      </c>
      <c r="I175" s="285" t="s">
        <v>611</v>
      </c>
      <c r="J175" s="285">
        <v>50</v>
      </c>
      <c r="K175" s="333"/>
    </row>
    <row r="176" s="1" customFormat="1" ht="15" customHeight="1">
      <c r="B176" s="310"/>
      <c r="C176" s="285" t="s">
        <v>634</v>
      </c>
      <c r="D176" s="285"/>
      <c r="E176" s="285"/>
      <c r="F176" s="308" t="s">
        <v>615</v>
      </c>
      <c r="G176" s="285"/>
      <c r="H176" s="285" t="s">
        <v>676</v>
      </c>
      <c r="I176" s="285" t="s">
        <v>611</v>
      </c>
      <c r="J176" s="285">
        <v>50</v>
      </c>
      <c r="K176" s="333"/>
    </row>
    <row r="177" s="1" customFormat="1" ht="15" customHeight="1">
      <c r="B177" s="310"/>
      <c r="C177" s="285" t="s">
        <v>115</v>
      </c>
      <c r="D177" s="285"/>
      <c r="E177" s="285"/>
      <c r="F177" s="308" t="s">
        <v>609</v>
      </c>
      <c r="G177" s="285"/>
      <c r="H177" s="285" t="s">
        <v>677</v>
      </c>
      <c r="I177" s="285" t="s">
        <v>678</v>
      </c>
      <c r="J177" s="285"/>
      <c r="K177" s="333"/>
    </row>
    <row r="178" s="1" customFormat="1" ht="15" customHeight="1">
      <c r="B178" s="310"/>
      <c r="C178" s="285" t="s">
        <v>60</v>
      </c>
      <c r="D178" s="285"/>
      <c r="E178" s="285"/>
      <c r="F178" s="308" t="s">
        <v>609</v>
      </c>
      <c r="G178" s="285"/>
      <c r="H178" s="285" t="s">
        <v>679</v>
      </c>
      <c r="I178" s="285" t="s">
        <v>680</v>
      </c>
      <c r="J178" s="285">
        <v>1</v>
      </c>
      <c r="K178" s="333"/>
    </row>
    <row r="179" s="1" customFormat="1" ht="15" customHeight="1">
      <c r="B179" s="310"/>
      <c r="C179" s="285" t="s">
        <v>56</v>
      </c>
      <c r="D179" s="285"/>
      <c r="E179" s="285"/>
      <c r="F179" s="308" t="s">
        <v>609</v>
      </c>
      <c r="G179" s="285"/>
      <c r="H179" s="285" t="s">
        <v>681</v>
      </c>
      <c r="I179" s="285" t="s">
        <v>611</v>
      </c>
      <c r="J179" s="285">
        <v>20</v>
      </c>
      <c r="K179" s="333"/>
    </row>
    <row r="180" s="1" customFormat="1" ht="15" customHeight="1">
      <c r="B180" s="310"/>
      <c r="C180" s="285" t="s">
        <v>57</v>
      </c>
      <c r="D180" s="285"/>
      <c r="E180" s="285"/>
      <c r="F180" s="308" t="s">
        <v>609</v>
      </c>
      <c r="G180" s="285"/>
      <c r="H180" s="285" t="s">
        <v>682</v>
      </c>
      <c r="I180" s="285" t="s">
        <v>611</v>
      </c>
      <c r="J180" s="285">
        <v>255</v>
      </c>
      <c r="K180" s="333"/>
    </row>
    <row r="181" s="1" customFormat="1" ht="15" customHeight="1">
      <c r="B181" s="310"/>
      <c r="C181" s="285" t="s">
        <v>116</v>
      </c>
      <c r="D181" s="285"/>
      <c r="E181" s="285"/>
      <c r="F181" s="308" t="s">
        <v>609</v>
      </c>
      <c r="G181" s="285"/>
      <c r="H181" s="285" t="s">
        <v>573</v>
      </c>
      <c r="I181" s="285" t="s">
        <v>611</v>
      </c>
      <c r="J181" s="285">
        <v>10</v>
      </c>
      <c r="K181" s="333"/>
    </row>
    <row r="182" s="1" customFormat="1" ht="15" customHeight="1">
      <c r="B182" s="310"/>
      <c r="C182" s="285" t="s">
        <v>117</v>
      </c>
      <c r="D182" s="285"/>
      <c r="E182" s="285"/>
      <c r="F182" s="308" t="s">
        <v>609</v>
      </c>
      <c r="G182" s="285"/>
      <c r="H182" s="285" t="s">
        <v>683</v>
      </c>
      <c r="I182" s="285" t="s">
        <v>644</v>
      </c>
      <c r="J182" s="285"/>
      <c r="K182" s="333"/>
    </row>
    <row r="183" s="1" customFormat="1" ht="15" customHeight="1">
      <c r="B183" s="310"/>
      <c r="C183" s="285" t="s">
        <v>684</v>
      </c>
      <c r="D183" s="285"/>
      <c r="E183" s="285"/>
      <c r="F183" s="308" t="s">
        <v>609</v>
      </c>
      <c r="G183" s="285"/>
      <c r="H183" s="285" t="s">
        <v>685</v>
      </c>
      <c r="I183" s="285" t="s">
        <v>644</v>
      </c>
      <c r="J183" s="285"/>
      <c r="K183" s="333"/>
    </row>
    <row r="184" s="1" customFormat="1" ht="15" customHeight="1">
      <c r="B184" s="310"/>
      <c r="C184" s="285" t="s">
        <v>673</v>
      </c>
      <c r="D184" s="285"/>
      <c r="E184" s="285"/>
      <c r="F184" s="308" t="s">
        <v>609</v>
      </c>
      <c r="G184" s="285"/>
      <c r="H184" s="285" t="s">
        <v>686</v>
      </c>
      <c r="I184" s="285" t="s">
        <v>644</v>
      </c>
      <c r="J184" s="285"/>
      <c r="K184" s="333"/>
    </row>
    <row r="185" s="1" customFormat="1" ht="15" customHeight="1">
      <c r="B185" s="310"/>
      <c r="C185" s="285" t="s">
        <v>119</v>
      </c>
      <c r="D185" s="285"/>
      <c r="E185" s="285"/>
      <c r="F185" s="308" t="s">
        <v>615</v>
      </c>
      <c r="G185" s="285"/>
      <c r="H185" s="285" t="s">
        <v>687</v>
      </c>
      <c r="I185" s="285" t="s">
        <v>611</v>
      </c>
      <c r="J185" s="285">
        <v>50</v>
      </c>
      <c r="K185" s="333"/>
    </row>
    <row r="186" s="1" customFormat="1" ht="15" customHeight="1">
      <c r="B186" s="310"/>
      <c r="C186" s="285" t="s">
        <v>688</v>
      </c>
      <c r="D186" s="285"/>
      <c r="E186" s="285"/>
      <c r="F186" s="308" t="s">
        <v>615</v>
      </c>
      <c r="G186" s="285"/>
      <c r="H186" s="285" t="s">
        <v>689</v>
      </c>
      <c r="I186" s="285" t="s">
        <v>690</v>
      </c>
      <c r="J186" s="285"/>
      <c r="K186" s="333"/>
    </row>
    <row r="187" s="1" customFormat="1" ht="15" customHeight="1">
      <c r="B187" s="310"/>
      <c r="C187" s="285" t="s">
        <v>691</v>
      </c>
      <c r="D187" s="285"/>
      <c r="E187" s="285"/>
      <c r="F187" s="308" t="s">
        <v>615</v>
      </c>
      <c r="G187" s="285"/>
      <c r="H187" s="285" t="s">
        <v>692</v>
      </c>
      <c r="I187" s="285" t="s">
        <v>690</v>
      </c>
      <c r="J187" s="285"/>
      <c r="K187" s="333"/>
    </row>
    <row r="188" s="1" customFormat="1" ht="15" customHeight="1">
      <c r="B188" s="310"/>
      <c r="C188" s="285" t="s">
        <v>693</v>
      </c>
      <c r="D188" s="285"/>
      <c r="E188" s="285"/>
      <c r="F188" s="308" t="s">
        <v>615</v>
      </c>
      <c r="G188" s="285"/>
      <c r="H188" s="285" t="s">
        <v>694</v>
      </c>
      <c r="I188" s="285" t="s">
        <v>690</v>
      </c>
      <c r="J188" s="285"/>
      <c r="K188" s="333"/>
    </row>
    <row r="189" s="1" customFormat="1" ht="15" customHeight="1">
      <c r="B189" s="310"/>
      <c r="C189" s="346" t="s">
        <v>695</v>
      </c>
      <c r="D189" s="285"/>
      <c r="E189" s="285"/>
      <c r="F189" s="308" t="s">
        <v>615</v>
      </c>
      <c r="G189" s="285"/>
      <c r="H189" s="285" t="s">
        <v>696</v>
      </c>
      <c r="I189" s="285" t="s">
        <v>697</v>
      </c>
      <c r="J189" s="347" t="s">
        <v>698</v>
      </c>
      <c r="K189" s="333"/>
    </row>
    <row r="190" s="1" customFormat="1" ht="15" customHeight="1">
      <c r="B190" s="310"/>
      <c r="C190" s="346" t="s">
        <v>45</v>
      </c>
      <c r="D190" s="285"/>
      <c r="E190" s="285"/>
      <c r="F190" s="308" t="s">
        <v>609</v>
      </c>
      <c r="G190" s="285"/>
      <c r="H190" s="282" t="s">
        <v>699</v>
      </c>
      <c r="I190" s="285" t="s">
        <v>700</v>
      </c>
      <c r="J190" s="285"/>
      <c r="K190" s="333"/>
    </row>
    <row r="191" s="1" customFormat="1" ht="15" customHeight="1">
      <c r="B191" s="310"/>
      <c r="C191" s="346" t="s">
        <v>701</v>
      </c>
      <c r="D191" s="285"/>
      <c r="E191" s="285"/>
      <c r="F191" s="308" t="s">
        <v>609</v>
      </c>
      <c r="G191" s="285"/>
      <c r="H191" s="285" t="s">
        <v>702</v>
      </c>
      <c r="I191" s="285" t="s">
        <v>644</v>
      </c>
      <c r="J191" s="285"/>
      <c r="K191" s="333"/>
    </row>
    <row r="192" s="1" customFormat="1" ht="15" customHeight="1">
      <c r="B192" s="310"/>
      <c r="C192" s="346" t="s">
        <v>703</v>
      </c>
      <c r="D192" s="285"/>
      <c r="E192" s="285"/>
      <c r="F192" s="308" t="s">
        <v>609</v>
      </c>
      <c r="G192" s="285"/>
      <c r="H192" s="285" t="s">
        <v>704</v>
      </c>
      <c r="I192" s="285" t="s">
        <v>644</v>
      </c>
      <c r="J192" s="285"/>
      <c r="K192" s="333"/>
    </row>
    <row r="193" s="1" customFormat="1" ht="15" customHeight="1">
      <c r="B193" s="310"/>
      <c r="C193" s="346" t="s">
        <v>705</v>
      </c>
      <c r="D193" s="285"/>
      <c r="E193" s="285"/>
      <c r="F193" s="308" t="s">
        <v>615</v>
      </c>
      <c r="G193" s="285"/>
      <c r="H193" s="285" t="s">
        <v>706</v>
      </c>
      <c r="I193" s="285" t="s">
        <v>644</v>
      </c>
      <c r="J193" s="285"/>
      <c r="K193" s="333"/>
    </row>
    <row r="194" s="1" customFormat="1" ht="15" customHeight="1">
      <c r="B194" s="339"/>
      <c r="C194" s="348"/>
      <c r="D194" s="319"/>
      <c r="E194" s="319"/>
      <c r="F194" s="319"/>
      <c r="G194" s="319"/>
      <c r="H194" s="319"/>
      <c r="I194" s="319"/>
      <c r="J194" s="319"/>
      <c r="K194" s="340"/>
    </row>
    <row r="195" s="1" customFormat="1" ht="18.75" customHeight="1">
      <c r="B195" s="321"/>
      <c r="C195" s="331"/>
      <c r="D195" s="331"/>
      <c r="E195" s="331"/>
      <c r="F195" s="341"/>
      <c r="G195" s="331"/>
      <c r="H195" s="331"/>
      <c r="I195" s="331"/>
      <c r="J195" s="331"/>
      <c r="K195" s="321"/>
    </row>
    <row r="196" s="1" customFormat="1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s="1" customFormat="1" ht="18.75" customHeight="1">
      <c r="B197" s="293"/>
      <c r="C197" s="293"/>
      <c r="D197" s="293"/>
      <c r="E197" s="293"/>
      <c r="F197" s="293"/>
      <c r="G197" s="293"/>
      <c r="H197" s="293"/>
      <c r="I197" s="293"/>
      <c r="J197" s="293"/>
      <c r="K197" s="293"/>
    </row>
    <row r="198" s="1" customFormat="1" ht="13.5">
      <c r="B198" s="272"/>
      <c r="C198" s="273"/>
      <c r="D198" s="273"/>
      <c r="E198" s="273"/>
      <c r="F198" s="273"/>
      <c r="G198" s="273"/>
      <c r="H198" s="273"/>
      <c r="I198" s="273"/>
      <c r="J198" s="273"/>
      <c r="K198" s="274"/>
    </row>
    <row r="199" s="1" customFormat="1" ht="21">
      <c r="B199" s="275"/>
      <c r="C199" s="276" t="s">
        <v>707</v>
      </c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5.5" customHeight="1">
      <c r="B200" s="275"/>
      <c r="C200" s="349" t="s">
        <v>708</v>
      </c>
      <c r="D200" s="349"/>
      <c r="E200" s="349"/>
      <c r="F200" s="349" t="s">
        <v>709</v>
      </c>
      <c r="G200" s="350"/>
      <c r="H200" s="349" t="s">
        <v>710</v>
      </c>
      <c r="I200" s="349"/>
      <c r="J200" s="349"/>
      <c r="K200" s="277"/>
    </row>
    <row r="201" s="1" customFormat="1" ht="5.25" customHeight="1">
      <c r="B201" s="310"/>
      <c r="C201" s="305"/>
      <c r="D201" s="305"/>
      <c r="E201" s="305"/>
      <c r="F201" s="305"/>
      <c r="G201" s="331"/>
      <c r="H201" s="305"/>
      <c r="I201" s="305"/>
      <c r="J201" s="305"/>
      <c r="K201" s="333"/>
    </row>
    <row r="202" s="1" customFormat="1" ht="15" customHeight="1">
      <c r="B202" s="310"/>
      <c r="C202" s="285" t="s">
        <v>700</v>
      </c>
      <c r="D202" s="285"/>
      <c r="E202" s="285"/>
      <c r="F202" s="308" t="s">
        <v>46</v>
      </c>
      <c r="G202" s="285"/>
      <c r="H202" s="285" t="s">
        <v>711</v>
      </c>
      <c r="I202" s="285"/>
      <c r="J202" s="285"/>
      <c r="K202" s="333"/>
    </row>
    <row r="203" s="1" customFormat="1" ht="15" customHeight="1">
      <c r="B203" s="310"/>
      <c r="C203" s="285"/>
      <c r="D203" s="285"/>
      <c r="E203" s="285"/>
      <c r="F203" s="308" t="s">
        <v>47</v>
      </c>
      <c r="G203" s="285"/>
      <c r="H203" s="285" t="s">
        <v>712</v>
      </c>
      <c r="I203" s="285"/>
      <c r="J203" s="285"/>
      <c r="K203" s="333"/>
    </row>
    <row r="204" s="1" customFormat="1" ht="15" customHeight="1">
      <c r="B204" s="310"/>
      <c r="C204" s="285"/>
      <c r="D204" s="285"/>
      <c r="E204" s="285"/>
      <c r="F204" s="308" t="s">
        <v>50</v>
      </c>
      <c r="G204" s="285"/>
      <c r="H204" s="285" t="s">
        <v>713</v>
      </c>
      <c r="I204" s="285"/>
      <c r="J204" s="285"/>
      <c r="K204" s="333"/>
    </row>
    <row r="205" s="1" customFormat="1" ht="15" customHeight="1">
      <c r="B205" s="310"/>
      <c r="C205" s="285"/>
      <c r="D205" s="285"/>
      <c r="E205" s="285"/>
      <c r="F205" s="308" t="s">
        <v>48</v>
      </c>
      <c r="G205" s="285"/>
      <c r="H205" s="285" t="s">
        <v>714</v>
      </c>
      <c r="I205" s="285"/>
      <c r="J205" s="285"/>
      <c r="K205" s="333"/>
    </row>
    <row r="206" s="1" customFormat="1" ht="15" customHeight="1">
      <c r="B206" s="310"/>
      <c r="C206" s="285"/>
      <c r="D206" s="285"/>
      <c r="E206" s="285"/>
      <c r="F206" s="308" t="s">
        <v>49</v>
      </c>
      <c r="G206" s="285"/>
      <c r="H206" s="285" t="s">
        <v>715</v>
      </c>
      <c r="I206" s="285"/>
      <c r="J206" s="285"/>
      <c r="K206" s="333"/>
    </row>
    <row r="207" s="1" customFormat="1" ht="15" customHeight="1">
      <c r="B207" s="310"/>
      <c r="C207" s="285"/>
      <c r="D207" s="285"/>
      <c r="E207" s="285"/>
      <c r="F207" s="308"/>
      <c r="G207" s="285"/>
      <c r="H207" s="285"/>
      <c r="I207" s="285"/>
      <c r="J207" s="285"/>
      <c r="K207" s="333"/>
    </row>
    <row r="208" s="1" customFormat="1" ht="15" customHeight="1">
      <c r="B208" s="310"/>
      <c r="C208" s="285" t="s">
        <v>656</v>
      </c>
      <c r="D208" s="285"/>
      <c r="E208" s="285"/>
      <c r="F208" s="308" t="s">
        <v>81</v>
      </c>
      <c r="G208" s="285"/>
      <c r="H208" s="285" t="s">
        <v>716</v>
      </c>
      <c r="I208" s="285"/>
      <c r="J208" s="285"/>
      <c r="K208" s="333"/>
    </row>
    <row r="209" s="1" customFormat="1" ht="15" customHeight="1">
      <c r="B209" s="310"/>
      <c r="C209" s="285"/>
      <c r="D209" s="285"/>
      <c r="E209" s="285"/>
      <c r="F209" s="308" t="s">
        <v>552</v>
      </c>
      <c r="G209" s="285"/>
      <c r="H209" s="285" t="s">
        <v>553</v>
      </c>
      <c r="I209" s="285"/>
      <c r="J209" s="285"/>
      <c r="K209" s="333"/>
    </row>
    <row r="210" s="1" customFormat="1" ht="15" customHeight="1">
      <c r="B210" s="310"/>
      <c r="C210" s="285"/>
      <c r="D210" s="285"/>
      <c r="E210" s="285"/>
      <c r="F210" s="308" t="s">
        <v>550</v>
      </c>
      <c r="G210" s="285"/>
      <c r="H210" s="285" t="s">
        <v>717</v>
      </c>
      <c r="I210" s="285"/>
      <c r="J210" s="285"/>
      <c r="K210" s="333"/>
    </row>
    <row r="211" s="1" customFormat="1" ht="15" customHeight="1">
      <c r="B211" s="351"/>
      <c r="C211" s="285"/>
      <c r="D211" s="285"/>
      <c r="E211" s="285"/>
      <c r="F211" s="308" t="s">
        <v>554</v>
      </c>
      <c r="G211" s="346"/>
      <c r="H211" s="337" t="s">
        <v>555</v>
      </c>
      <c r="I211" s="337"/>
      <c r="J211" s="337"/>
      <c r="K211" s="352"/>
    </row>
    <row r="212" s="1" customFormat="1" ht="15" customHeight="1">
      <c r="B212" s="351"/>
      <c r="C212" s="285"/>
      <c r="D212" s="285"/>
      <c r="E212" s="285"/>
      <c r="F212" s="308" t="s">
        <v>556</v>
      </c>
      <c r="G212" s="346"/>
      <c r="H212" s="337" t="s">
        <v>718</v>
      </c>
      <c r="I212" s="337"/>
      <c r="J212" s="337"/>
      <c r="K212" s="352"/>
    </row>
    <row r="213" s="1" customFormat="1" ht="15" customHeight="1">
      <c r="B213" s="351"/>
      <c r="C213" s="285"/>
      <c r="D213" s="285"/>
      <c r="E213" s="285"/>
      <c r="F213" s="308"/>
      <c r="G213" s="346"/>
      <c r="H213" s="337"/>
      <c r="I213" s="337"/>
      <c r="J213" s="337"/>
      <c r="K213" s="352"/>
    </row>
    <row r="214" s="1" customFormat="1" ht="15" customHeight="1">
      <c r="B214" s="351"/>
      <c r="C214" s="285" t="s">
        <v>680</v>
      </c>
      <c r="D214" s="285"/>
      <c r="E214" s="285"/>
      <c r="F214" s="308">
        <v>1</v>
      </c>
      <c r="G214" s="346"/>
      <c r="H214" s="337" t="s">
        <v>719</v>
      </c>
      <c r="I214" s="337"/>
      <c r="J214" s="337"/>
      <c r="K214" s="352"/>
    </row>
    <row r="215" s="1" customFormat="1" ht="15" customHeight="1">
      <c r="B215" s="351"/>
      <c r="C215" s="285"/>
      <c r="D215" s="285"/>
      <c r="E215" s="285"/>
      <c r="F215" s="308">
        <v>2</v>
      </c>
      <c r="G215" s="346"/>
      <c r="H215" s="337" t="s">
        <v>720</v>
      </c>
      <c r="I215" s="337"/>
      <c r="J215" s="337"/>
      <c r="K215" s="352"/>
    </row>
    <row r="216" s="1" customFormat="1" ht="15" customHeight="1">
      <c r="B216" s="351"/>
      <c r="C216" s="285"/>
      <c r="D216" s="285"/>
      <c r="E216" s="285"/>
      <c r="F216" s="308">
        <v>3</v>
      </c>
      <c r="G216" s="346"/>
      <c r="H216" s="337" t="s">
        <v>721</v>
      </c>
      <c r="I216" s="337"/>
      <c r="J216" s="337"/>
      <c r="K216" s="352"/>
    </row>
    <row r="217" s="1" customFormat="1" ht="15" customHeight="1">
      <c r="B217" s="351"/>
      <c r="C217" s="285"/>
      <c r="D217" s="285"/>
      <c r="E217" s="285"/>
      <c r="F217" s="308">
        <v>4</v>
      </c>
      <c r="G217" s="346"/>
      <c r="H217" s="337" t="s">
        <v>722</v>
      </c>
      <c r="I217" s="337"/>
      <c r="J217" s="337"/>
      <c r="K217" s="352"/>
    </row>
    <row r="218" s="1" customFormat="1" ht="12.75" customHeight="1">
      <c r="B218" s="353"/>
      <c r="C218" s="354"/>
      <c r="D218" s="354"/>
      <c r="E218" s="354"/>
      <c r="F218" s="354"/>
      <c r="G218" s="354"/>
      <c r="H218" s="354"/>
      <c r="I218" s="354"/>
      <c r="J218" s="354"/>
      <c r="K218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Miloslav Neuman</dc:creator>
  <cp:lastModifiedBy>Miloslav Neuman</cp:lastModifiedBy>
  <dcterms:created xsi:type="dcterms:W3CDTF">2022-11-15T12:27:34Z</dcterms:created>
  <dcterms:modified xsi:type="dcterms:W3CDTF">2022-11-15T12:27:39Z</dcterms:modified>
</cp:coreProperties>
</file>