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omments4.xml" ContentType="application/vnd.openxmlformats-officedocument.spreadsheetml.comments+xml"/>
  <Override PartName="/xl/comments3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vividstavby.sharepoint.com/sites/VIVID/Sdilene dokumenty/STAVBY 2025/02-2025 - CHODNÍK OD ŽELEZNIČNÍHO PŘEJEZDU K REHABILITAČNÍMU CENTRU ČELADNÁ/STAVBA/VIVID/"/>
    </mc:Choice>
  </mc:AlternateContent>
  <xr:revisionPtr revIDLastSave="0" documentId="8_{29FDE131-6211-48B3-AFC9-4F7A21DF7C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ba" sheetId="1" r:id="rId1"/>
    <sheet name="VzorPolozky" sheetId="10" state="hidden" r:id="rId2"/>
    <sheet name="DRENÁŽ" sheetId="12" r:id="rId3"/>
    <sheet name="SANACE" sheetId="13" r:id="rId4"/>
    <sheet name="VÝŠKOVÁ ÚPRAVA" sheetId="14" r:id="rId5"/>
    <sheet name="VPUSŤ" sheetId="15" r:id="rId6"/>
    <sheet name="MNP" sheetId="16" r:id="rId7"/>
  </sheets>
  <externalReferences>
    <externalReference r:id="rId8"/>
  </externalReferences>
  <definedNames>
    <definedName name="CelkemDPHVypocet" localSheetId="0">Stavba!$H$46</definedName>
    <definedName name="CenaCelkem">Stavba!$G$29</definedName>
    <definedName name="CenaCelkemBezDPH">Stavba!$G$28</definedName>
    <definedName name="CenaCelkemVypocet" localSheetId="0">Stavba!$I$46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DRENÁŽ!$1:$7</definedName>
    <definedName name="_xlnm.Print_Titles" localSheetId="6">MNP!$1:$7</definedName>
    <definedName name="_xlnm.Print_Titles" localSheetId="3">SANACE!$1:$7</definedName>
    <definedName name="_xlnm.Print_Titles" localSheetId="5">VPUSŤ!$1:$7</definedName>
    <definedName name="_xlnm.Print_Titles" localSheetId="4">'VÝŠKOVÁ ÚPRAVA'!$1:$7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DRENÁŽ!$A$1:$X$82</definedName>
    <definedName name="_xlnm.Print_Area" localSheetId="6">MNP!$A$1:$X$106</definedName>
    <definedName name="_xlnm.Print_Area" localSheetId="3">SANACE!$A$1:$X$45</definedName>
    <definedName name="_xlnm.Print_Area" localSheetId="0">Stavba!$A$1:$J$68</definedName>
    <definedName name="_xlnm.Print_Area" localSheetId="5">VPUSŤ!$A$1:$X$40</definedName>
    <definedName name="_xlnm.Print_Area" localSheetId="4">'VÝŠKOVÁ ÚPRAVA'!$A$1:$X$22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Stavba!$F$46</definedName>
    <definedName name="ZakladDPHZakl">Stavba!$G$25</definedName>
    <definedName name="ZakladDPHZaklVypocet" localSheetId="0">Stavba!$G$46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4" i="1" l="1"/>
  <c r="G43" i="1"/>
  <c r="AZ19" i="16"/>
  <c r="G9" i="16"/>
  <c r="M9" i="16" s="1"/>
  <c r="I9" i="16"/>
  <c r="I8" i="16" s="1"/>
  <c r="K9" i="16"/>
  <c r="O9" i="16"/>
  <c r="Q9" i="16"/>
  <c r="U9" i="16"/>
  <c r="G14" i="16"/>
  <c r="G8" i="16" s="1"/>
  <c r="I14" i="16"/>
  <c r="K14" i="16"/>
  <c r="O14" i="16"/>
  <c r="Q14" i="16"/>
  <c r="U14" i="16"/>
  <c r="G16" i="16"/>
  <c r="M16" i="16" s="1"/>
  <c r="I16" i="16"/>
  <c r="K16" i="16"/>
  <c r="O16" i="16"/>
  <c r="Q16" i="16"/>
  <c r="U16" i="16"/>
  <c r="G18" i="16"/>
  <c r="M18" i="16" s="1"/>
  <c r="I18" i="16"/>
  <c r="K18" i="16"/>
  <c r="O18" i="16"/>
  <c r="Q18" i="16"/>
  <c r="U18" i="16"/>
  <c r="G21" i="16"/>
  <c r="M21" i="16" s="1"/>
  <c r="I21" i="16"/>
  <c r="K21" i="16"/>
  <c r="O21" i="16"/>
  <c r="Q21" i="16"/>
  <c r="U21" i="16"/>
  <c r="G23" i="16"/>
  <c r="M23" i="16" s="1"/>
  <c r="I23" i="16"/>
  <c r="K23" i="16"/>
  <c r="O23" i="16"/>
  <c r="Q23" i="16"/>
  <c r="U23" i="16"/>
  <c r="G29" i="16"/>
  <c r="M29" i="16" s="1"/>
  <c r="I29" i="16"/>
  <c r="K29" i="16"/>
  <c r="O29" i="16"/>
  <c r="Q29" i="16"/>
  <c r="U29" i="16"/>
  <c r="U28" i="16" s="1"/>
  <c r="G34" i="16"/>
  <c r="M34" i="16" s="1"/>
  <c r="I34" i="16"/>
  <c r="K34" i="16"/>
  <c r="O34" i="16"/>
  <c r="Q34" i="16"/>
  <c r="U34" i="16"/>
  <c r="G39" i="16"/>
  <c r="I39" i="16"/>
  <c r="K39" i="16"/>
  <c r="M39" i="16"/>
  <c r="O39" i="16"/>
  <c r="Q39" i="16"/>
  <c r="U39" i="16"/>
  <c r="G44" i="16"/>
  <c r="I44" i="16"/>
  <c r="K44" i="16"/>
  <c r="M44" i="16"/>
  <c r="O44" i="16"/>
  <c r="Q44" i="16"/>
  <c r="U44" i="16"/>
  <c r="G49" i="16"/>
  <c r="M49" i="16" s="1"/>
  <c r="I49" i="16"/>
  <c r="K49" i="16"/>
  <c r="O49" i="16"/>
  <c r="Q49" i="16"/>
  <c r="U49" i="16"/>
  <c r="G54" i="16"/>
  <c r="M54" i="16" s="1"/>
  <c r="I54" i="16"/>
  <c r="K54" i="16"/>
  <c r="O54" i="16"/>
  <c r="Q54" i="16"/>
  <c r="U54" i="16"/>
  <c r="G59" i="16"/>
  <c r="M59" i="16" s="1"/>
  <c r="I59" i="16"/>
  <c r="K59" i="16"/>
  <c r="O59" i="16"/>
  <c r="Q59" i="16"/>
  <c r="U59" i="16"/>
  <c r="G65" i="16"/>
  <c r="M65" i="16" s="1"/>
  <c r="I65" i="16"/>
  <c r="I64" i="16" s="1"/>
  <c r="K65" i="16"/>
  <c r="O65" i="16"/>
  <c r="Q65" i="16"/>
  <c r="U65" i="16"/>
  <c r="G70" i="16"/>
  <c r="M70" i="16" s="1"/>
  <c r="I70" i="16"/>
  <c r="K70" i="16"/>
  <c r="O70" i="16"/>
  <c r="Q70" i="16"/>
  <c r="U70" i="16"/>
  <c r="G75" i="16"/>
  <c r="I75" i="16"/>
  <c r="K75" i="16"/>
  <c r="M75" i="16"/>
  <c r="O75" i="16"/>
  <c r="Q75" i="16"/>
  <c r="Q64" i="16" s="1"/>
  <c r="U75" i="16"/>
  <c r="G80" i="16"/>
  <c r="I80" i="16"/>
  <c r="K80" i="16"/>
  <c r="M80" i="16"/>
  <c r="O80" i="16"/>
  <c r="Q80" i="16"/>
  <c r="U80" i="16"/>
  <c r="G85" i="16"/>
  <c r="M85" i="16" s="1"/>
  <c r="I85" i="16"/>
  <c r="K85" i="16"/>
  <c r="O85" i="16"/>
  <c r="Q85" i="16"/>
  <c r="U85" i="16"/>
  <c r="G90" i="16"/>
  <c r="M90" i="16" s="1"/>
  <c r="I90" i="16"/>
  <c r="K90" i="16"/>
  <c r="O90" i="16"/>
  <c r="Q90" i="16"/>
  <c r="U90" i="16"/>
  <c r="AD96" i="16"/>
  <c r="F45" i="1" s="1"/>
  <c r="U8" i="15"/>
  <c r="G9" i="15"/>
  <c r="G8" i="15" s="1"/>
  <c r="I9" i="15"/>
  <c r="K9" i="15"/>
  <c r="O9" i="15"/>
  <c r="Q9" i="15"/>
  <c r="Q8" i="15" s="1"/>
  <c r="U9" i="15"/>
  <c r="G10" i="15"/>
  <c r="M10" i="15" s="1"/>
  <c r="I10" i="15"/>
  <c r="K10" i="15"/>
  <c r="O10" i="15"/>
  <c r="Q10" i="15"/>
  <c r="U10" i="15"/>
  <c r="G12" i="15"/>
  <c r="I12" i="15"/>
  <c r="K12" i="15"/>
  <c r="M12" i="15"/>
  <c r="O12" i="15"/>
  <c r="Q12" i="15"/>
  <c r="U12" i="15"/>
  <c r="G15" i="15"/>
  <c r="I15" i="15"/>
  <c r="K15" i="15"/>
  <c r="M15" i="15"/>
  <c r="O15" i="15"/>
  <c r="O14" i="15" s="1"/>
  <c r="Q15" i="15"/>
  <c r="U15" i="15"/>
  <c r="G16" i="15"/>
  <c r="I16" i="15"/>
  <c r="K16" i="15"/>
  <c r="M16" i="15"/>
  <c r="O16" i="15"/>
  <c r="Q16" i="15"/>
  <c r="U16" i="15"/>
  <c r="G17" i="15"/>
  <c r="I17" i="15"/>
  <c r="K17" i="15"/>
  <c r="M17" i="15"/>
  <c r="O17" i="15"/>
  <c r="Q17" i="15"/>
  <c r="U17" i="15"/>
  <c r="G18" i="15"/>
  <c r="I18" i="15"/>
  <c r="K18" i="15"/>
  <c r="O18" i="15"/>
  <c r="Q18" i="15"/>
  <c r="U18" i="15"/>
  <c r="G19" i="15"/>
  <c r="M19" i="15" s="1"/>
  <c r="I19" i="15"/>
  <c r="K19" i="15"/>
  <c r="O19" i="15"/>
  <c r="Q19" i="15"/>
  <c r="U19" i="15"/>
  <c r="G21" i="15"/>
  <c r="M21" i="15" s="1"/>
  <c r="I21" i="15"/>
  <c r="K21" i="15"/>
  <c r="K20" i="15" s="1"/>
  <c r="O21" i="15"/>
  <c r="Q21" i="15"/>
  <c r="U21" i="15"/>
  <c r="G22" i="15"/>
  <c r="I22" i="15"/>
  <c r="K22" i="15"/>
  <c r="M22" i="15"/>
  <c r="O22" i="15"/>
  <c r="Q22" i="15"/>
  <c r="U22" i="15"/>
  <c r="G23" i="15"/>
  <c r="I23" i="15"/>
  <c r="K23" i="15"/>
  <c r="M23" i="15"/>
  <c r="O23" i="15"/>
  <c r="Q23" i="15"/>
  <c r="U23" i="15"/>
  <c r="G24" i="15"/>
  <c r="I24" i="15"/>
  <c r="K24" i="15"/>
  <c r="M24" i="15"/>
  <c r="O24" i="15"/>
  <c r="Q24" i="15"/>
  <c r="U24" i="15"/>
  <c r="G25" i="15"/>
  <c r="M25" i="15" s="1"/>
  <c r="I25" i="15"/>
  <c r="K25" i="15"/>
  <c r="O25" i="15"/>
  <c r="Q25" i="15"/>
  <c r="U25" i="15"/>
  <c r="G26" i="15"/>
  <c r="M26" i="15" s="1"/>
  <c r="I26" i="15"/>
  <c r="K26" i="15"/>
  <c r="O26" i="15"/>
  <c r="Q26" i="15"/>
  <c r="U26" i="15"/>
  <c r="G28" i="15"/>
  <c r="M28" i="15" s="1"/>
  <c r="I28" i="15"/>
  <c r="I20" i="15" s="1"/>
  <c r="K28" i="15"/>
  <c r="O28" i="15"/>
  <c r="Q28" i="15"/>
  <c r="U28" i="15"/>
  <c r="AD30" i="15"/>
  <c r="G8" i="14"/>
  <c r="I60" i="1" s="1"/>
  <c r="G9" i="14"/>
  <c r="M9" i="14" s="1"/>
  <c r="M8" i="14" s="1"/>
  <c r="I9" i="14"/>
  <c r="I8" i="14" s="1"/>
  <c r="K9" i="14"/>
  <c r="K8" i="14" s="1"/>
  <c r="O9" i="14"/>
  <c r="O8" i="14" s="1"/>
  <c r="Q9" i="14"/>
  <c r="Q8" i="14" s="1"/>
  <c r="U9" i="14"/>
  <c r="U8" i="14" s="1"/>
  <c r="AD12" i="14"/>
  <c r="F43" i="1" s="1"/>
  <c r="I43" i="1" s="1"/>
  <c r="AE12" i="14"/>
  <c r="AZ32" i="13"/>
  <c r="AZ26" i="13"/>
  <c r="AZ22" i="13"/>
  <c r="AZ13" i="13"/>
  <c r="AZ10" i="13"/>
  <c r="G9" i="13"/>
  <c r="M9" i="13" s="1"/>
  <c r="M8" i="13" s="1"/>
  <c r="I9" i="13"/>
  <c r="K9" i="13"/>
  <c r="O9" i="13"/>
  <c r="Q9" i="13"/>
  <c r="Q8" i="13" s="1"/>
  <c r="U9" i="13"/>
  <c r="G12" i="13"/>
  <c r="M12" i="13" s="1"/>
  <c r="I12" i="13"/>
  <c r="K12" i="13"/>
  <c r="K8" i="13" s="1"/>
  <c r="O12" i="13"/>
  <c r="Q12" i="13"/>
  <c r="U12" i="13"/>
  <c r="Q16" i="13"/>
  <c r="G17" i="13"/>
  <c r="M17" i="13" s="1"/>
  <c r="M16" i="13" s="1"/>
  <c r="I17" i="13"/>
  <c r="I16" i="13" s="1"/>
  <c r="K17" i="13"/>
  <c r="K16" i="13" s="1"/>
  <c r="O17" i="13"/>
  <c r="O16" i="13" s="1"/>
  <c r="Q17" i="13"/>
  <c r="U17" i="13"/>
  <c r="U16" i="13" s="1"/>
  <c r="O20" i="13"/>
  <c r="G21" i="13"/>
  <c r="M21" i="13" s="1"/>
  <c r="I21" i="13"/>
  <c r="K21" i="13"/>
  <c r="O21" i="13"/>
  <c r="Q21" i="13"/>
  <c r="Q20" i="13" s="1"/>
  <c r="U21" i="13"/>
  <c r="U20" i="13" s="1"/>
  <c r="G25" i="13"/>
  <c r="M25" i="13" s="1"/>
  <c r="I25" i="13"/>
  <c r="K25" i="13"/>
  <c r="O25" i="13"/>
  <c r="Q25" i="13"/>
  <c r="U25" i="13"/>
  <c r="G30" i="13"/>
  <c r="K30" i="13"/>
  <c r="Q30" i="13"/>
  <c r="G31" i="13"/>
  <c r="M31" i="13" s="1"/>
  <c r="M30" i="13" s="1"/>
  <c r="I31" i="13"/>
  <c r="I30" i="13" s="1"/>
  <c r="K31" i="13"/>
  <c r="O31" i="13"/>
  <c r="O30" i="13" s="1"/>
  <c r="Q31" i="13"/>
  <c r="U31" i="13"/>
  <c r="U30" i="13" s="1"/>
  <c r="AD35" i="13"/>
  <c r="F42" i="1" s="1"/>
  <c r="AE35" i="13"/>
  <c r="G42" i="1" s="1"/>
  <c r="I42" i="1" s="1"/>
  <c r="AZ69" i="12"/>
  <c r="AZ66" i="12"/>
  <c r="AZ59" i="12"/>
  <c r="AZ57" i="12"/>
  <c r="AZ36" i="12"/>
  <c r="AZ32" i="12"/>
  <c r="AZ29" i="12"/>
  <c r="AZ24" i="12"/>
  <c r="AZ21" i="12"/>
  <c r="AZ18" i="12"/>
  <c r="AZ15" i="12"/>
  <c r="G9" i="12"/>
  <c r="G8" i="12" s="1"/>
  <c r="I9" i="12"/>
  <c r="K9" i="12"/>
  <c r="O9" i="12"/>
  <c r="Q9" i="12"/>
  <c r="U9" i="12"/>
  <c r="G14" i="12"/>
  <c r="M14" i="12" s="1"/>
  <c r="I14" i="12"/>
  <c r="K14" i="12"/>
  <c r="O14" i="12"/>
  <c r="Q14" i="12"/>
  <c r="U14" i="12"/>
  <c r="G17" i="12"/>
  <c r="I17" i="12"/>
  <c r="K17" i="12"/>
  <c r="M17" i="12"/>
  <c r="O17" i="12"/>
  <c r="Q17" i="12"/>
  <c r="U17" i="12"/>
  <c r="G20" i="12"/>
  <c r="I20" i="12"/>
  <c r="K20" i="12"/>
  <c r="M20" i="12"/>
  <c r="O20" i="12"/>
  <c r="Q20" i="12"/>
  <c r="U20" i="12"/>
  <c r="G23" i="12"/>
  <c r="M23" i="12" s="1"/>
  <c r="I23" i="12"/>
  <c r="K23" i="12"/>
  <c r="O23" i="12"/>
  <c r="Q23" i="12"/>
  <c r="U23" i="12"/>
  <c r="G28" i="12"/>
  <c r="M28" i="12" s="1"/>
  <c r="I28" i="12"/>
  <c r="K28" i="12"/>
  <c r="O28" i="12"/>
  <c r="Q28" i="12"/>
  <c r="U28" i="12"/>
  <c r="G31" i="12"/>
  <c r="M31" i="12" s="1"/>
  <c r="I31" i="12"/>
  <c r="K31" i="12"/>
  <c r="O31" i="12"/>
  <c r="Q31" i="12"/>
  <c r="U31" i="12"/>
  <c r="G35" i="12"/>
  <c r="M35" i="12" s="1"/>
  <c r="I35" i="12"/>
  <c r="I34" i="12" s="1"/>
  <c r="K35" i="12"/>
  <c r="O35" i="12"/>
  <c r="Q35" i="12"/>
  <c r="U35" i="12"/>
  <c r="G38" i="12"/>
  <c r="M38" i="12" s="1"/>
  <c r="I38" i="12"/>
  <c r="K38" i="12"/>
  <c r="K34" i="12" s="1"/>
  <c r="O38" i="12"/>
  <c r="Q38" i="12"/>
  <c r="U38" i="12"/>
  <c r="G40" i="12"/>
  <c r="I40" i="12"/>
  <c r="K40" i="12"/>
  <c r="M40" i="12"/>
  <c r="O40" i="12"/>
  <c r="Q40" i="12"/>
  <c r="U40" i="12"/>
  <c r="G43" i="12"/>
  <c r="I43" i="12"/>
  <c r="K43" i="12"/>
  <c r="M43" i="12"/>
  <c r="O43" i="12"/>
  <c r="Q43" i="12"/>
  <c r="U43" i="12"/>
  <c r="G47" i="12"/>
  <c r="G46" i="12" s="1"/>
  <c r="I47" i="12"/>
  <c r="K47" i="12"/>
  <c r="O47" i="12"/>
  <c r="O46" i="12" s="1"/>
  <c r="Q47" i="12"/>
  <c r="Q46" i="12" s="1"/>
  <c r="U47" i="12"/>
  <c r="G49" i="12"/>
  <c r="M49" i="12" s="1"/>
  <c r="I49" i="12"/>
  <c r="K49" i="12"/>
  <c r="O49" i="12"/>
  <c r="Q49" i="12"/>
  <c r="U49" i="12"/>
  <c r="G51" i="12"/>
  <c r="I61" i="1" s="1"/>
  <c r="U51" i="12"/>
  <c r="G52" i="12"/>
  <c r="I52" i="12"/>
  <c r="I51" i="12" s="1"/>
  <c r="K52" i="12"/>
  <c r="K51" i="12" s="1"/>
  <c r="M52" i="12"/>
  <c r="M51" i="12" s="1"/>
  <c r="O52" i="12"/>
  <c r="O51" i="12" s="1"/>
  <c r="Q52" i="12"/>
  <c r="Q51" i="12" s="1"/>
  <c r="U52" i="12"/>
  <c r="G55" i="12"/>
  <c r="G56" i="12"/>
  <c r="M56" i="12" s="1"/>
  <c r="M55" i="12" s="1"/>
  <c r="I56" i="12"/>
  <c r="I55" i="12" s="1"/>
  <c r="K56" i="12"/>
  <c r="K55" i="12" s="1"/>
  <c r="O56" i="12"/>
  <c r="Q56" i="12"/>
  <c r="Q55" i="12" s="1"/>
  <c r="U56" i="12"/>
  <c r="U55" i="12" s="1"/>
  <c r="G58" i="12"/>
  <c r="I58" i="12"/>
  <c r="K58" i="12"/>
  <c r="M58" i="12"/>
  <c r="O58" i="12"/>
  <c r="O55" i="12" s="1"/>
  <c r="Q58" i="12"/>
  <c r="U58" i="12"/>
  <c r="K62" i="12"/>
  <c r="Q62" i="12"/>
  <c r="G63" i="12"/>
  <c r="M63" i="12" s="1"/>
  <c r="M62" i="12" s="1"/>
  <c r="I63" i="12"/>
  <c r="I62" i="12" s="1"/>
  <c r="K63" i="12"/>
  <c r="O63" i="12"/>
  <c r="O62" i="12" s="1"/>
  <c r="Q63" i="12"/>
  <c r="U63" i="12"/>
  <c r="U62" i="12" s="1"/>
  <c r="U64" i="12"/>
  <c r="G65" i="12"/>
  <c r="G64" i="12" s="1"/>
  <c r="I65" i="12"/>
  <c r="K65" i="12"/>
  <c r="O65" i="12"/>
  <c r="Q65" i="12"/>
  <c r="Q64" i="12" s="1"/>
  <c r="U65" i="12"/>
  <c r="G68" i="12"/>
  <c r="I68" i="12"/>
  <c r="K68" i="12"/>
  <c r="M68" i="12"/>
  <c r="O68" i="12"/>
  <c r="O64" i="12" s="1"/>
  <c r="Q68" i="12"/>
  <c r="U68" i="12"/>
  <c r="AD72" i="12"/>
  <c r="F41" i="1" s="1"/>
  <c r="I20" i="1"/>
  <c r="I19" i="1"/>
  <c r="I18" i="1"/>
  <c r="I17" i="1"/>
  <c r="H46" i="1"/>
  <c r="J28" i="1"/>
  <c r="J26" i="1"/>
  <c r="G38" i="1"/>
  <c r="F38" i="1"/>
  <c r="J23" i="1"/>
  <c r="J24" i="1"/>
  <c r="J25" i="1"/>
  <c r="J27" i="1"/>
  <c r="E24" i="1"/>
  <c r="E26" i="1"/>
  <c r="G34" i="12" l="1"/>
  <c r="I63" i="1" s="1"/>
  <c r="U8" i="12"/>
  <c r="I46" i="12"/>
  <c r="O8" i="12"/>
  <c r="I64" i="12"/>
  <c r="O34" i="12"/>
  <c r="M9" i="12"/>
  <c r="Q8" i="12"/>
  <c r="K46" i="12"/>
  <c r="K64" i="12"/>
  <c r="U46" i="12"/>
  <c r="U34" i="12"/>
  <c r="Q34" i="12"/>
  <c r="K8" i="12"/>
  <c r="I8" i="12"/>
  <c r="K20" i="13"/>
  <c r="I8" i="13"/>
  <c r="G20" i="13"/>
  <c r="G8" i="13"/>
  <c r="I62" i="1" s="1"/>
  <c r="U8" i="13"/>
  <c r="G16" i="13"/>
  <c r="I65" i="1" s="1"/>
  <c r="I20" i="13"/>
  <c r="O8" i="13"/>
  <c r="G12" i="14"/>
  <c r="I14" i="15"/>
  <c r="Q20" i="15"/>
  <c r="O8" i="15"/>
  <c r="U20" i="15"/>
  <c r="O20" i="15"/>
  <c r="U14" i="15"/>
  <c r="K8" i="15"/>
  <c r="K14" i="15"/>
  <c r="AE30" i="15"/>
  <c r="G44" i="1" s="1"/>
  <c r="I44" i="1" s="1"/>
  <c r="Q14" i="15"/>
  <c r="I8" i="15"/>
  <c r="Q8" i="16"/>
  <c r="G64" i="16"/>
  <c r="U8" i="16"/>
  <c r="O8" i="16"/>
  <c r="F39" i="1"/>
  <c r="K64" i="16"/>
  <c r="O28" i="16"/>
  <c r="K8" i="16"/>
  <c r="Q28" i="16"/>
  <c r="I28" i="16"/>
  <c r="U64" i="16"/>
  <c r="M14" i="16"/>
  <c r="F40" i="1"/>
  <c r="O64" i="16"/>
  <c r="K28" i="16"/>
  <c r="G28" i="16"/>
  <c r="M64" i="16"/>
  <c r="M8" i="16"/>
  <c r="M28" i="16"/>
  <c r="AE96" i="16"/>
  <c r="M20" i="15"/>
  <c r="G20" i="15"/>
  <c r="G14" i="15"/>
  <c r="I66" i="1" s="1"/>
  <c r="M18" i="15"/>
  <c r="M14" i="15" s="1"/>
  <c r="M9" i="15"/>
  <c r="M8" i="15" s="1"/>
  <c r="M20" i="13"/>
  <c r="M8" i="12"/>
  <c r="M34" i="12"/>
  <c r="AE72" i="12"/>
  <c r="G41" i="1" s="1"/>
  <c r="I41" i="1" s="1"/>
  <c r="M47" i="12"/>
  <c r="M46" i="12" s="1"/>
  <c r="M65" i="12"/>
  <c r="M64" i="12" s="1"/>
  <c r="G62" i="12"/>
  <c r="I64" i="1" l="1"/>
  <c r="G72" i="12"/>
  <c r="G35" i="13"/>
  <c r="G30" i="15"/>
  <c r="I67" i="1"/>
  <c r="I68" i="1" s="1"/>
  <c r="F46" i="1"/>
  <c r="G23" i="1" s="1"/>
  <c r="A27" i="1" s="1"/>
  <c r="G28" i="1" s="1"/>
  <c r="G27" i="1" s="1"/>
  <c r="G29" i="1" s="1"/>
  <c r="I16" i="1"/>
  <c r="I21" i="1" s="1"/>
  <c r="G45" i="1"/>
  <c r="I45" i="1" s="1"/>
  <c r="G40" i="1"/>
  <c r="I40" i="1" s="1"/>
  <c r="G39" i="1"/>
  <c r="G46" i="1" s="1"/>
  <c r="G25" i="1" s="1"/>
  <c r="G96" i="16"/>
  <c r="I39" i="1" l="1"/>
  <c r="I46" i="1" s="1"/>
  <c r="J45" i="1" s="1"/>
  <c r="J60" i="1"/>
  <c r="J64" i="1"/>
  <c r="J65" i="1"/>
  <c r="J63" i="1"/>
  <c r="J67" i="1"/>
  <c r="J61" i="1"/>
  <c r="J62" i="1"/>
  <c r="J66" i="1"/>
  <c r="J40" i="1"/>
  <c r="J41" i="1"/>
  <c r="J44" i="1"/>
  <c r="A28" i="1"/>
  <c r="J42" i="1" l="1"/>
  <c r="J39" i="1"/>
  <c r="J46" i="1" s="1"/>
  <c r="J43" i="1"/>
  <c r="J6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Bogdan Vítek</author>
  </authors>
  <commentList>
    <comment ref="S6" authorId="0" shapeId="0" xr:uid="{02C59A80-930B-45BA-8E80-FC53BD5ECC9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Bogdan Vítek</author>
  </authors>
  <commentList>
    <comment ref="S6" authorId="0" shapeId="0" xr:uid="{698EB9FC-6166-49BF-9166-CE5D647B733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Bogdan Vítek</author>
  </authors>
  <commentList>
    <comment ref="S6" authorId="0" shapeId="0" xr:uid="{8A10E890-889C-4E80-B54B-25E8A6E622A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Bogdan Vítek</author>
  </authors>
  <commentList>
    <comment ref="S6" authorId="0" shapeId="0" xr:uid="{F2D2809E-EE86-4502-82C7-D2A7F058E02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Bogdan Vítek</author>
  </authors>
  <commentList>
    <comment ref="S6" authorId="0" shapeId="0" xr:uid="{9ED75FF8-C4C9-4522-A0AE-C1DF63F30B4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<sst xmlns="http://schemas.openxmlformats.org/spreadsheetml/2006/main" count="1088" uniqueCount="319">
  <si>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</si>
  <si>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</si>
  <si>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</si>
  <si>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</si>
  <si>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</si>
  <si>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</si>
  <si>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</si>
  <si>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</si>
  <si>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</si>
  <si>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</si>
  <si>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</si>
  <si>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</si>
  <si>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</si>
  <si>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</si>
  <si>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</si>
  <si>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</si>
  <si>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</si>
  <si>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</si>
  <si>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</si>
  <si>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</si>
  <si>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</si>
  <si>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</si>
  <si>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</si>
  <si>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</si>
  <si>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</si>
  <si>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</si>
  <si>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</si>
  <si>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</si>
  <si>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</si>
  <si>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</si>
  <si>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</si>
  <si>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</si>
  <si>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</si>
  <si>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</si>
  <si>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</si>
  <si>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</si>
  <si>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</si>
  <si>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</si>
  <si>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</si>
  <si>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</si>
  <si>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</si>
  <si>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008</t>
  </si>
  <si>
    <t>02-2025-KUNČICE POD ONDŘEJNÍKEM - CHODNÍK</t>
  </si>
  <si>
    <t>Obec Kunčice pod Ondřejníkem</t>
  </si>
  <si>
    <t>569</t>
  </si>
  <si>
    <t>Kunčice pod Ondřejníkem</t>
  </si>
  <si>
    <t>73913</t>
  </si>
  <si>
    <t>00296856</t>
  </si>
  <si>
    <t>CZ00296856</t>
  </si>
  <si>
    <t>VIVID stavby s.r.o.</t>
  </si>
  <si>
    <t>Sadová 612</t>
  </si>
  <si>
    <t>Frýdek-Místek-Frýdek</t>
  </si>
  <si>
    <t>73801</t>
  </si>
  <si>
    <t>01503511</t>
  </si>
  <si>
    <t>CZ01503511</t>
  </si>
  <si>
    <t>Stavba</t>
  </si>
  <si>
    <t>02</t>
  </si>
  <si>
    <t>VCPMNP-VIVID</t>
  </si>
  <si>
    <t>1</t>
  </si>
  <si>
    <t>2</t>
  </si>
  <si>
    <t>VCP - SANACE</t>
  </si>
  <si>
    <t>3</t>
  </si>
  <si>
    <t>VCP - VÝŠKOVÁ ÚPRAVA KOLEM VPUSTI</t>
  </si>
  <si>
    <t>5</t>
  </si>
  <si>
    <t>VCP - VPUSŤ NA KÚ</t>
  </si>
  <si>
    <t>6</t>
  </si>
  <si>
    <t>MNP</t>
  </si>
  <si>
    <t>Celkem za stavbu</t>
  </si>
  <si>
    <t>CZK</t>
  </si>
  <si>
    <t>#POPS</t>
  </si>
  <si>
    <t>Popis stavby: 008 - 02-2025-KUNČICE POD ONDŘEJNÍKEM - CHODNÍK</t>
  </si>
  <si>
    <t>#POPO</t>
  </si>
  <si>
    <t>Popis objektu: 02 - VCPMNP-VIVID</t>
  </si>
  <si>
    <t>#POPR</t>
  </si>
  <si>
    <t>Popis rozpočtu: 1 - VCP - DRENÁŽ + CHRÁNIČKA OPTIKY</t>
  </si>
  <si>
    <t>Popis rozpočtu: 2 - VCP - SANACE</t>
  </si>
  <si>
    <t>Popis rozpočtu: 3 - VCP - VÝŠKOVÁ ÚPRAVA KOLEM VPUSTI</t>
  </si>
  <si>
    <t>Popis rozpočtu: 5 - VCP - VPUSŤ NA KÚ</t>
  </si>
  <si>
    <t>Popis rozpočtu: 6 - MNP</t>
  </si>
  <si>
    <t>Rekapitulace dílů</t>
  </si>
  <si>
    <t>Typ dílu</t>
  </si>
  <si>
    <t>Zemní práce</t>
  </si>
  <si>
    <t>8</t>
  </si>
  <si>
    <t>Vedení trubní dálková a přípojná</t>
  </si>
  <si>
    <t>D1</t>
  </si>
  <si>
    <t>D2</t>
  </si>
  <si>
    <t>Zakládání</t>
  </si>
  <si>
    <t>D3</t>
  </si>
  <si>
    <t>Komunikace</t>
  </si>
  <si>
    <t>D4</t>
  </si>
  <si>
    <t>Sanace</t>
  </si>
  <si>
    <t>Vedení dálková a přípojná</t>
  </si>
  <si>
    <t>D5</t>
  </si>
  <si>
    <t>Ostatní konstrukce a práce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</si>
  <si>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</si>
  <si>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</si>
  <si>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</si>
  <si>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</si>
  <si>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</si>
  <si>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</si>
  <si>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</si>
  <si>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</si>
  <si>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</si>
  <si>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</si>
  <si>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</si>
  <si>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</si>
  <si>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</si>
  <si>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</si>
  <si>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</si>
  <si>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</si>
  <si>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</si>
  <si>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</si>
  <si>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</si>
  <si>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</si>
  <si>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</si>
  <si>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</si>
  <si>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</si>
  <si>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</si>
  <si>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</si>
  <si>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</si>
  <si>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</si>
  <si>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</si>
  <si>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</si>
  <si>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122251102</t>
  </si>
  <si>
    <t>Odkopávky a prokopávky nezapažené v hornině třídy těžitelnosti I skupiny 3 objem do 50 m3 strojně</t>
  </si>
  <si>
    <t>m3</t>
  </si>
  <si>
    <t>ÚRS 25 01</t>
  </si>
  <si>
    <t>Práce</t>
  </si>
  <si>
    <t>Běžná</t>
  </si>
  <si>
    <t>POL1_1</t>
  </si>
  <si>
    <t>Odkopávky a prokopávky nezapažené strojně v hornině třídy těžitelnosti I skupiny 3 přes 20 do 50 m3</t>
  </si>
  <si>
    <t>POP</t>
  </si>
  <si>
    <t>https://podminky.urs.cz/item/CS_URS_2025_01/122251102</t>
  </si>
  <si>
    <t xml:space="preserve">80*2*0,27 : </t>
  </si>
  <si>
    <t>VV</t>
  </si>
  <si>
    <t>43,2</t>
  </si>
  <si>
    <t>139911121</t>
  </si>
  <si>
    <t>Bourání kcí v hloubených vykopávkách ze zdiva z betonu prostého ručně</t>
  </si>
  <si>
    <t>Bourání konstrukcí v hloubených vykopávkách ručně s přemístěním suti na hromady na vzdálenost do 20 m nebo s naložením na dopravní prostředek z betonu prostého neprokládaného</t>
  </si>
  <si>
    <t>https://podminky.urs.cz/item/CS_URS_2025_01/139911121</t>
  </si>
  <si>
    <t>162751117</t>
  </si>
  <si>
    <t>Vodorovné přemístění přes 9 000 do 10000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</si>
  <si>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</si>
  <si>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https://podminky.urs.cz/item/CS_URS_2024_01/162751117</t>
  </si>
  <si>
    <t>162751119</t>
  </si>
  <si>
    <t>Příplatek k vodorovnému přemístění výkopku/sypaniny z horniny třídy těžitelnosti I skupiny 1 až 3 ZKD 1000 m přes 10000 m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</si>
  <si>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</si>
  <si>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https://podminky.urs.cz/item/CS_URS_2024_01/162751119</t>
  </si>
  <si>
    <t>171201221</t>
  </si>
  <si>
    <t>Poplatek za uložení na skládce (skládkovné) zeminy a kamení kód odpadu 17 05 04</t>
  </si>
  <si>
    <t>t</t>
  </si>
  <si>
    <t>Poplatek za uložení stavebního odpadu na skládce (skládkovné) zeminy a kamení zatříděného do Katalogu odpadů pod kódem 17 05 04</t>
  </si>
  <si>
    <t>https://podminky.urs.cz/item/CS_URS_2024_01/171201221</t>
  </si>
  <si>
    <t xml:space="preserve">43,2*1,8 : </t>
  </si>
  <si>
    <t>77,76</t>
  </si>
  <si>
    <t>167151101</t>
  </si>
  <si>
    <t>Nakládání výkopku z hornin třídy těžitelnosti I skupiny 1 až 3 do 100 m3</t>
  </si>
  <si>
    <t>Nakládání, skládání a překládání neulehlého výkopku nebo sypaniny strojně nakládání, množství do 100 m3, z horniny třídy těžitelnosti I, skupiny 1 až 3</t>
  </si>
  <si>
    <t>https://podminky.urs.cz/item/CS_URS_2024_01/167151101</t>
  </si>
  <si>
    <t>181951112</t>
  </si>
  <si>
    <t>Úprava pláně v hornině třídy těžitelnosti I skupiny 1 až 3 se zhutněním strojně</t>
  </si>
  <si>
    <t>m2</t>
  </si>
  <si>
    <t>Úprava pláně vyrovnáním výškových rozdílů strojně v hornině třídy těžitelnosti I, skupiny 1 až 3 se zhutněním</t>
  </si>
  <si>
    <t>https://podminky.urs.cz/item/CS_URS_2024_01/181951112</t>
  </si>
  <si>
    <t>213141111</t>
  </si>
  <si>
    <t>Zřízení vrstvy z geotextilie v rovině nebo ve sklonu do 1:5 š do 3 m</t>
  </si>
  <si>
    <t>Zřízení vrstvy z geotextilie filtrační, separační, odvodňovací, ochranné, výztužné nebo protierozní v rovině nebo ve sklonu do 1:5, šířky do 3 m</t>
  </si>
  <si>
    <t>https://podminky.urs.cz/item/CS_URS_2024_01/213141111</t>
  </si>
  <si>
    <t>69311070</t>
  </si>
  <si>
    <t>geotextilie netkaná separační, ochranná, filtrační, drenážní PP 400g/m2</t>
  </si>
  <si>
    <t>Specifikace</t>
  </si>
  <si>
    <t>POL3_0</t>
  </si>
  <si>
    <t>212972113</t>
  </si>
  <si>
    <t>Opláštění drenážních trub filtrační textilií DN 160</t>
  </si>
  <si>
    <t>m</t>
  </si>
  <si>
    <t>Opláštění drenážních trub filtrační textilií DN 100</t>
  </si>
  <si>
    <t>https://podminky.urs.cz/item/CS_URS_2024_01/212972113</t>
  </si>
  <si>
    <t>212755216</t>
  </si>
  <si>
    <t>Trativody z drenážních trubek plastových flexibilních D 160 mm bez lože</t>
  </si>
  <si>
    <t>ÚRS 24 01</t>
  </si>
  <si>
    <t>Trativody bez lože z drenážních trubek plastových flexibilních D 160 mm</t>
  </si>
  <si>
    <t>https://podminky.urs.cz/item/CS_URS_2024_01/212755216</t>
  </si>
  <si>
    <t>vlastní.4</t>
  </si>
  <si>
    <t>Napojení odpadního potrubí na odvodnění</t>
  </si>
  <si>
    <t>kus</t>
  </si>
  <si>
    <t>vlastní.5</t>
  </si>
  <si>
    <t>Výšková úprava uličního vstupu nebo vpusti do 200 mm zvýšením poklopu</t>
  </si>
  <si>
    <t>820391811</t>
  </si>
  <si>
    <t>Bourání stávajícího potrubí ze ŽB DN přes 200 do 400</t>
  </si>
  <si>
    <t>Bourání stávajícího potrubí ze železobetonu v otevřeném výkopu DN přes 200 do 400</t>
  </si>
  <si>
    <t>https://podminky.urs.cz/item/CS_URS_2025_01/820391811</t>
  </si>
  <si>
    <t>997221571</t>
  </si>
  <si>
    <t>Vodorovná doprava vybouraných hmot do 1 km</t>
  </si>
  <si>
    <t>Vodorovná doprava vybouraných hmot bez naložení, ale se složením a s hrubým urovnáním na vzdálenost do 1 km</t>
  </si>
  <si>
    <t>997221579</t>
  </si>
  <si>
    <t>Příplatek ZKD 1 km u vodorovné dopravy vybouraných hmot</t>
  </si>
  <si>
    <t>Vodorovná doprava vybouraných hmot bez naložení, ale se složením a s hrubým urovnáním na vzdálenost Příplatek k ceně za každý další započatý 1 km přes 1 km</t>
  </si>
  <si>
    <t xml:space="preserve">4,8*19 : </t>
  </si>
  <si>
    <t>91,2</t>
  </si>
  <si>
    <t>564871113</t>
  </si>
  <si>
    <t>Podklad ze štěrkodrtě ŠD plochy přes 100 m2 tl. 270 mm</t>
  </si>
  <si>
    <t xml:space="preserve">m2    </t>
  </si>
  <si>
    <t>Kalkul</t>
  </si>
  <si>
    <t>POL1_</t>
  </si>
  <si>
    <t>997013869</t>
  </si>
  <si>
    <t>Poplatek za uložení stavebního odpadu na recyklační skládce (skládkovné) ze směsí betonu, cihel a keramických výrobků kód odpadu 17 01 07</t>
  </si>
  <si>
    <t>Poplatek za uložení stavebního odpadu na recyklační skládce (skládkovné) ze směsí nebo oddělených frakcí betonu, cihel a keramických výrobků zatříděného do Katalogu odpadů pod kódem 17 01 07</t>
  </si>
  <si>
    <t>https://podminky.urs.cz/item/CS_URS_2025_01/997013869</t>
  </si>
  <si>
    <t>998223011</t>
  </si>
  <si>
    <t>Přesun hmot pro pozemní komunikace s krytem dlážděným</t>
  </si>
  <si>
    <t>Přesun hmot pro pozemní komunikace s krytem dlážděným dopravní vzdálenost do 200 m jakékoliv délky objektu</t>
  </si>
  <si>
    <t>https://podminky.urs.cz/item/CS_URS_2024_01/998223011</t>
  </si>
  <si>
    <t>SUM</t>
  </si>
  <si>
    <t>Poznámky uchazeče k zadání</t>
  </si>
  <si>
    <t>POPUZIV</t>
  </si>
  <si>
    <t>END</t>
  </si>
  <si>
    <t>122151104</t>
  </si>
  <si>
    <t>Odkopávky a prokopávky nezapažené v hornině třídy těžitelnosti I skupiny 1 a 2 objem do 500 m3 strojně</t>
  </si>
  <si>
    <t>Odkopávky a prokopávky nezapažené strojně v hornině třídy těžitelnosti I skupiny 1 a 2 přes 100 do 500 m3</t>
  </si>
  <si>
    <t>https://podminky.urs.cz/item/CS_URS_2024_01/122151104</t>
  </si>
  <si>
    <t>262*2*0,27</t>
  </si>
  <si>
    <t>Podklad ze štěrkodrti ŠD s rozprostřením a zhutněním plochy přes 100 m2, po zhutnění tl. 300 mm</t>
  </si>
  <si>
    <t>https://podminky.urs.cz/item/CS_URS_2024_01/564871116</t>
  </si>
  <si>
    <t>141,48*10</t>
  </si>
  <si>
    <t xml:space="preserve">141,48*1,8 : </t>
  </si>
  <si>
    <t>254,664</t>
  </si>
  <si>
    <t>R1</t>
  </si>
  <si>
    <t>Výšková úprava odvodňovacího žlabu pomocí položení žulových kostek</t>
  </si>
  <si>
    <t>soubor</t>
  </si>
  <si>
    <t>POL3_</t>
  </si>
  <si>
    <t>Žulová úprava nátoku 3x šachta (DV,DŠ1,DŠ2)  a 1x vodovodní šoupátko</t>
  </si>
  <si>
    <t>131251201</t>
  </si>
  <si>
    <t>Hloubení zapažených jam a zářezů strojně s urovnáním dna do předepsaného profilu a spádu v hornině třídy těžitelnosti I skupiny 3 do 20 m3</t>
  </si>
  <si>
    <t>175111109</t>
  </si>
  <si>
    <t>Obsypání potrubí ručně sypaninou z vhodných hornin třídy těžitelnosti I a II, skupiny 1 až 4 nebo materiálem připraveným podél výkopu ve vzdálenosti do 3 m od jeho kraje pro jakoukoliv hloubku</t>
  </si>
  <si>
    <t>výkopu a míru zhutnění Příplatek k ceně za prohození sypaniny</t>
  </si>
  <si>
    <t>113202111</t>
  </si>
  <si>
    <t>Vytrhání obrub s vybouráním lože, s přemístěním hmot na skládku na vzdálenost do 3 m nebo s naložením na dopravní prostředek z krajníků nebo obrubníků stojatých</t>
  </si>
  <si>
    <t>https://podminky.urs.cz/item/CS_URS_2025_01/113202111</t>
  </si>
  <si>
    <t>115201501</t>
  </si>
  <si>
    <t>Montáž odpadního potrubí s tvarovkami pro všechny druhy potrubí a způsoby uložení při snižování hladiny podzemní vody soustavou čerpacích jehel montáž potrubí jmenovité světlosti DN 150</t>
  </si>
  <si>
    <t>28617266</t>
  </si>
  <si>
    <t>trubka kanalizační PP korugovaná DN 150x6000mm SN12</t>
  </si>
  <si>
    <t>895941341</t>
  </si>
  <si>
    <t>Osazení vpusti uliční z betonových dílců DN 500 dno s výtokem</t>
  </si>
  <si>
    <t>vlastní.3</t>
  </si>
  <si>
    <t>dešťová vpust</t>
  </si>
  <si>
    <t>916131213</t>
  </si>
  <si>
    <t>Osazení silničního obrubníku betonového se zřízením lože, s vyplněním a zatřením spár cementovou maltou stojatého s boční opěrou z betonu prostého, do lože z betonu prostého</t>
  </si>
  <si>
    <t>916991121</t>
  </si>
  <si>
    <t>Lože pod obrubníky, krajníky nebo obruby z dlažebních kostek z betonu prostého</t>
  </si>
  <si>
    <t>919735112</t>
  </si>
  <si>
    <t>Řezání stávajícího živičného krytu nebo podkladu hloubky přes 50 do 100 mm</t>
  </si>
  <si>
    <t>997221861</t>
  </si>
  <si>
    <t>Poplatek za uložení stavebního odpadu na recyklační skládce (skládkovné) z prostého betonu zatříděného do Katalogu odpadů pod kódem 17 01 01</t>
  </si>
  <si>
    <t>https://podminky.urs.cz/item/CS_URS_2025_01/997221861</t>
  </si>
  <si>
    <t>121151113</t>
  </si>
  <si>
    <t>Sejmutí ornice plochy do 500 m2 tl vrstvy do 200 mm strojně</t>
  </si>
  <si>
    <t>PD - 649 m2</t>
  </si>
  <si>
    <t>dle skut zaměření - 625 m2</t>
  </si>
  <si>
    <t/>
  </si>
  <si>
    <t>skutečnost: -24 m2</t>
  </si>
  <si>
    <t>24*0,2</t>
  </si>
  <si>
    <t>4,8*10</t>
  </si>
  <si>
    <t>4,8*1,8</t>
  </si>
  <si>
    <t>dle skut. zaměření - 625 m2</t>
  </si>
  <si>
    <t>564871111</t>
  </si>
  <si>
    <t>Podklad ze štěrkodrtě ŠD plochy přes 100 m2 tl 250 mm</t>
  </si>
  <si>
    <t>565155111</t>
  </si>
  <si>
    <t>Asfaltový beton vrstva podkladní ACP 16 (obalované kamenivo OKS) tl 70 mm š do 3 m</t>
  </si>
  <si>
    <t>dle PD: 267,30 m2</t>
  </si>
  <si>
    <t>skutečnost: -36,98m2</t>
  </si>
  <si>
    <t>573191111</t>
  </si>
  <si>
    <t>Postřik infiltrační kationaktivní emulzí v množství 1 kg/m2</t>
  </si>
  <si>
    <t>573211107</t>
  </si>
  <si>
    <t>Postřik živičný spojovací z asfaltu v množství 0,30 kg/m2</t>
  </si>
  <si>
    <t>577134111</t>
  </si>
  <si>
    <t>Asfaltový beton vrstva obrusná ACO 11+ (ABS) tř. I tl 40 mm š do 3 m z nemodifikovaného asfaltu</t>
  </si>
  <si>
    <t>dle PD: 253  m2</t>
  </si>
  <si>
    <t>dle skut. zaměření: 218 m2 + 20 m2</t>
  </si>
  <si>
    <t>skutečnost: -15 m2</t>
  </si>
  <si>
    <t>596211113</t>
  </si>
  <si>
    <t>Kladení zámkové dlažby komunikací pro pěší ručně tl 60 mm skupiny A pl přes 300 m2</t>
  </si>
  <si>
    <t>PD - 506 M2</t>
  </si>
  <si>
    <t>dle skut. zaměření - 482 M2</t>
  </si>
  <si>
    <t>59245018</t>
  </si>
  <si>
    <t>dlažba skladebná betonová 200x100mm tl 60mm přírodní</t>
  </si>
  <si>
    <t>PD - 495 m2</t>
  </si>
  <si>
    <t>dle skut. zaměření - 482 m2</t>
  </si>
  <si>
    <t>skutečnost: -13 m2</t>
  </si>
  <si>
    <t>Osazení silničního obrubníku betonového stojatého s boční opěrou do lože z betonu prostého</t>
  </si>
  <si>
    <t>PD: 314,6 M</t>
  </si>
  <si>
    <t>dle skut. zaměření: 285,60 m</t>
  </si>
  <si>
    <t>skutečnost: -29 M</t>
  </si>
  <si>
    <t>916231213</t>
  </si>
  <si>
    <t>Osazení chodníkového obrubníku betonového stojatého s boční opěrou do lože z betonu prostého</t>
  </si>
  <si>
    <t>dle skut. zaměření: 290,59 M</t>
  </si>
  <si>
    <t>skutečnost: -24,01 M</t>
  </si>
  <si>
    <t>935112111</t>
  </si>
  <si>
    <t>Osazení příkopového žlabu do betonu tl 100 mm z betonových tvárnic š 500 mm</t>
  </si>
  <si>
    <t>dle PD - 100 m</t>
  </si>
  <si>
    <t>dle skut. zaměření - 90,16 m</t>
  </si>
  <si>
    <t>skutečnost: -9,84</t>
  </si>
  <si>
    <t>59217019</t>
  </si>
  <si>
    <t>obrubník betonový chodníkový 1000x100x200mm</t>
  </si>
  <si>
    <t>PD: 330,33</t>
  </si>
  <si>
    <t>dle skut. zaměření: 290,59</t>
  </si>
  <si>
    <t>skutečnost: -24,01</t>
  </si>
  <si>
    <t>59217031</t>
  </si>
  <si>
    <t>obrubník silniční betonový 1000x150x250mm</t>
  </si>
  <si>
    <t>PD: 299,6</t>
  </si>
  <si>
    <t>skutečnost: -9,01</t>
  </si>
  <si>
    <t>59227029</t>
  </si>
  <si>
    <t>žlabovka příkopová betonová 500x680x60mm</t>
  </si>
  <si>
    <t>dle skut. zaměření: 230,32 m2 + 20 m2</t>
  </si>
  <si>
    <t>SOD 121.1</t>
  </si>
  <si>
    <t>SOD 121.2</t>
  </si>
  <si>
    <t>ÚRS 2025 01</t>
  </si>
  <si>
    <t xml:space="preserve">VCP - DRENÁŽ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</si>
</sst>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20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3" borderId="18" xfId="0" applyNumberFormat="1" applyFont="1" applyFill="1" applyBorder="1" applyAlignment="1" applyProtection="1">
      <alignment horizontal="left" vertical="center"/>
      <protection locked="0"/>
    </xf>
    <xf numFmtId="49" fontId="8" fillId="3" borderId="0" xfId="0" applyNumberFormat="1" applyFont="1" applyFill="1" applyAlignment="1" applyProtection="1">
      <alignment horizontal="left" vertical="center"/>
      <protection locked="0"/>
    </xf>
    <xf numFmtId="49" fontId="8" fillId="3" borderId="6" xfId="0" applyNumberFormat="1" applyFont="1" applyFill="1" applyBorder="1" applyAlignment="1" applyProtection="1">
      <alignment horizontal="left" vertical="center"/>
      <protection locked="0"/>
    </xf>
    <xf numFmtId="49" fontId="0" fillId="3" borderId="6" xfId="0" applyNumberFormat="1" applyFill="1" applyBorder="1" applyAlignment="1" applyProtection="1">
      <alignment horizontal="left" vertical="center"/>
      <protection locked="0"/>
    </xf>
    <xf numFmtId="49" fontId="8" fillId="3" borderId="6" xfId="0" applyNumberFormat="1" applyFont="1" applyFill="1" applyBorder="1" applyAlignment="1" applyProtection="1">
      <alignment horizontal="left" vertical="center" wrapText="1"/>
      <protection locked="0"/>
    </xf>
    <xf numFmtId="49" fontId="8" fillId="3" borderId="0" xfId="0" applyNumberFormat="1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30" xfId="0" applyNumberFormat="1" applyFont="1" applyFill="1" applyBorder="1" applyAlignment="1">
      <alignment vertical="center"/>
    </xf>
    <xf numFmtId="4" fontId="7" fillId="4" borderId="31" xfId="0" applyNumberFormat="1" applyFont="1" applyFill="1" applyBorder="1" applyAlignment="1">
      <alignment vertical="center" wrapText="1"/>
    </xf>
    <xf numFmtId="4" fontId="10" fillId="4" borderId="32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4" fontId="7" fillId="4" borderId="32" xfId="0" applyNumberFormat="1" applyFont="1" applyFill="1" applyBorder="1" applyAlignment="1">
      <alignment horizontal="center" vertical="center" wrapText="1" shrinkToFit="1"/>
    </xf>
    <xf numFmtId="3" fontId="7" fillId="4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4" xfId="0" applyNumberFormat="1" applyFont="1" applyBorder="1" applyAlignment="1">
      <alignment horizontal="right" vertical="center" wrapText="1" shrinkToFit="1"/>
    </xf>
    <xf numFmtId="4" fontId="3" fillId="0" borderId="34" xfId="0" applyNumberFormat="1" applyFont="1" applyBorder="1" applyAlignment="1">
      <alignment horizontal="right" vertical="center" shrinkToFit="1"/>
    </xf>
    <xf numFmtId="4" fontId="0" fillId="0" borderId="34" xfId="0" applyNumberFormat="1" applyBorder="1" applyAlignment="1">
      <alignment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4" fontId="5" fillId="0" borderId="34" xfId="0" applyNumberFormat="1" applyFont="1" applyBorder="1" applyAlignment="1">
      <alignment vertical="center" wrapText="1" shrinkToFit="1"/>
    </xf>
    <xf numFmtId="4" fontId="5" fillId="0" borderId="34" xfId="0" applyNumberFormat="1" applyFont="1" applyBorder="1" applyAlignment="1">
      <alignment vertical="center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4" xfId="0" applyNumberFormat="1" applyBorder="1" applyAlignment="1">
      <alignment vertical="center" wrapText="1" shrinkToFit="1"/>
    </xf>
    <xf numFmtId="4" fontId="0" fillId="2" borderId="36" xfId="0" applyNumberFormat="1" applyFill="1" applyBorder="1" applyAlignment="1">
      <alignment vertical="center"/>
    </xf>
    <xf numFmtId="4" fontId="0" fillId="2" borderId="37" xfId="0" applyNumberFormat="1" applyFill="1" applyBorder="1" applyAlignment="1">
      <alignment vertical="center"/>
    </xf>
    <xf numFmtId="4" fontId="15" fillId="2" borderId="37" xfId="0" applyNumberFormat="1" applyFont="1" applyFill="1" applyBorder="1" applyAlignment="1">
      <alignment vertical="center" wrapText="1" shrinkToFit="1"/>
    </xf>
    <xf numFmtId="4" fontId="15" fillId="2" borderId="37" xfId="0" applyNumberFormat="1" applyFont="1" applyFill="1" applyBorder="1" applyAlignment="1">
      <alignment vertical="center" shrinkToFit="1"/>
    </xf>
    <xf numFmtId="4" fontId="0" fillId="2" borderId="38" xfId="0" applyNumberFormat="1" applyFill="1" applyBorder="1" applyAlignment="1">
      <alignment vertical="center" shrinkToFit="1"/>
    </xf>
    <xf numFmtId="3" fontId="0" fillId="2" borderId="38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" fontId="12" fillId="2" borderId="7" xfId="0" applyNumberFormat="1" applyFont="1" applyFill="1" applyBorder="1" applyAlignment="1">
      <alignment horizontal="right" vertical="center"/>
    </xf>
    <xf numFmtId="2" fontId="12" fillId="2" borderId="7" xfId="0" applyNumberFormat="1" applyFont="1" applyFill="1" applyBorder="1" applyAlignment="1">
      <alignment horizontal="righ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4" borderId="30" xfId="0" applyFont="1" applyFill="1" applyBorder="1" applyAlignment="1">
      <alignment horizontal="center" vertical="center" wrapText="1"/>
    </xf>
    <xf numFmtId="0" fontId="16" fillId="4" borderId="31" xfId="0" applyFont="1" applyFill="1" applyBorder="1" applyAlignment="1">
      <alignment horizontal="center" vertical="center" wrapText="1"/>
    </xf>
    <xf numFmtId="0" fontId="16" fillId="4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4" fontId="3" fillId="0" borderId="35" xfId="0" applyNumberFormat="1" applyFont="1" applyBorder="1" applyAlignment="1">
      <alignment vertical="center"/>
    </xf>
    <xf numFmtId="0" fontId="3" fillId="2" borderId="36" xfId="0" applyFont="1" applyFill="1" applyBorder="1" applyAlignment="1">
      <alignment vertical="center"/>
    </xf>
    <xf numFmtId="0" fontId="3" fillId="2" borderId="36" xfId="0" applyFont="1" applyFill="1" applyBorder="1" applyAlignment="1">
      <alignment vertical="center" wrapText="1"/>
    </xf>
    <xf numFmtId="0" fontId="3" fillId="2" borderId="37" xfId="0" applyFont="1" applyFill="1" applyBorder="1" applyAlignment="1">
      <alignment vertical="center" wrapText="1"/>
    </xf>
    <xf numFmtId="4" fontId="3" fillId="2" borderId="38" xfId="0" applyNumberFormat="1" applyFont="1" applyFill="1" applyBorder="1" applyAlignment="1">
      <alignment vertical="center"/>
    </xf>
    <xf numFmtId="164" fontId="3" fillId="0" borderId="35" xfId="0" applyNumberFormat="1" applyFont="1" applyBorder="1" applyAlignment="1">
      <alignment vertical="center"/>
    </xf>
    <xf numFmtId="164" fontId="3" fillId="2" borderId="38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2" borderId="38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2" borderId="15" xfId="0" applyFont="1" applyFill="1" applyBorder="1" applyAlignment="1">
      <alignment vertical="top"/>
    </xf>
    <xf numFmtId="49" fontId="5" fillId="2" borderId="12" xfId="0" applyNumberFormat="1" applyFont="1" applyFill="1" applyBorder="1" applyAlignment="1">
      <alignment vertical="top"/>
    </xf>
    <xf numFmtId="0" fontId="5" fillId="2" borderId="12" xfId="0" applyFont="1" applyFill="1" applyBorder="1" applyAlignment="1">
      <alignment horizontal="center" vertical="top"/>
    </xf>
    <xf numFmtId="0" fontId="5" fillId="2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3" borderId="29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vertical="top" wrapText="1"/>
      <protection locked="0"/>
    </xf>
    <xf numFmtId="0" fontId="0" fillId="3" borderId="39" xfId="0" applyFill="1" applyBorder="1" applyAlignment="1" applyProtection="1">
      <alignment vertical="top" wrapText="1"/>
      <protection locked="0"/>
    </xf>
    <xf numFmtId="0" fontId="0" fillId="3" borderId="26" xfId="0" applyFill="1" applyBorder="1" applyAlignment="1" applyProtection="1">
      <alignment vertical="top" wrapText="1"/>
      <protection locked="0"/>
    </xf>
    <xf numFmtId="0" fontId="0" fillId="3" borderId="0" xfId="0" applyFill="1" applyBorder="1" applyAlignment="1" applyProtection="1">
      <alignment vertical="top" wrapText="1"/>
      <protection locked="0"/>
    </xf>
    <xf numFmtId="0" fontId="0" fillId="3" borderId="27" xfId="0" applyFill="1" applyBorder="1" applyAlignment="1" applyProtection="1">
      <alignment vertical="top" wrapText="1"/>
      <protection locked="0"/>
    </xf>
    <xf numFmtId="0" fontId="0" fillId="3" borderId="10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vertical="top" wrapText="1"/>
      <protection locked="0"/>
    </xf>
    <xf numFmtId="0" fontId="0" fillId="3" borderId="28" xfId="0" applyFill="1" applyBorder="1" applyAlignment="1" applyProtection="1">
      <alignment vertical="top" wrapText="1"/>
      <protection locked="0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0" fontId="18" fillId="0" borderId="0" xfId="0" applyFont="1" applyBorder="1" applyAlignment="1">
      <alignment horizontal="center" vertical="top" shrinkToFit="1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4" fontId="5" fillId="2" borderId="0" xfId="0" applyNumberFormat="1" applyFont="1" applyFill="1" applyBorder="1" applyAlignment="1">
      <alignment vertical="top" shrinkToFit="1"/>
    </xf>
    <xf numFmtId="0" fontId="5" fillId="2" borderId="29" xfId="0" applyFont="1" applyFill="1" applyBorder="1" applyAlignment="1">
      <alignment vertical="top"/>
    </xf>
    <xf numFmtId="49" fontId="5" fillId="2" borderId="18" xfId="0" applyNumberFormat="1" applyFont="1" applyFill="1" applyBorder="1" applyAlignment="1">
      <alignment vertical="top"/>
    </xf>
    <xf numFmtId="0" fontId="5" fillId="2" borderId="18" xfId="0" applyFont="1" applyFill="1" applyBorder="1" applyAlignment="1">
      <alignment horizontal="center" vertical="top" shrinkToFit="1"/>
    </xf>
    <xf numFmtId="165" fontId="5" fillId="2" borderId="18" xfId="0" applyNumberFormat="1" applyFont="1" applyFill="1" applyBorder="1" applyAlignment="1">
      <alignment vertical="top" shrinkToFit="1"/>
    </xf>
    <xf numFmtId="4" fontId="5" fillId="2" borderId="18" xfId="0" applyNumberFormat="1" applyFont="1" applyFill="1" applyBorder="1" applyAlignment="1">
      <alignment vertical="top" shrinkToFit="1"/>
    </xf>
    <xf numFmtId="4" fontId="5" fillId="2" borderId="39" xfId="0" applyNumberFormat="1" applyFont="1" applyFill="1" applyBorder="1" applyAlignment="1">
      <alignment vertical="top" shrinkToFit="1"/>
    </xf>
    <xf numFmtId="4" fontId="5" fillId="2" borderId="22" xfId="0" applyNumberFormat="1" applyFont="1" applyFill="1" applyBorder="1" applyAlignment="1">
      <alignment vertical="top" shrinkToFit="1"/>
    </xf>
    <xf numFmtId="0" fontId="17" fillId="0" borderId="40" xfId="0" applyFont="1" applyBorder="1" applyAlignment="1">
      <alignment vertical="top"/>
    </xf>
    <xf numFmtId="49" fontId="17" fillId="0" borderId="41" xfId="0" applyNumberFormat="1" applyFont="1" applyBorder="1" applyAlignment="1">
      <alignment vertical="top"/>
    </xf>
    <xf numFmtId="0" fontId="17" fillId="0" borderId="41" xfId="0" applyFont="1" applyBorder="1" applyAlignment="1">
      <alignment horizontal="center" vertical="top" shrinkToFit="1"/>
    </xf>
    <xf numFmtId="165" fontId="17" fillId="0" borderId="41" xfId="0" applyNumberFormat="1" applyFont="1" applyBorder="1" applyAlignment="1">
      <alignment vertical="top" shrinkToFit="1"/>
    </xf>
    <xf numFmtId="4" fontId="17" fillId="3" borderId="41" xfId="0" applyNumberFormat="1" applyFont="1" applyFill="1" applyBorder="1" applyAlignment="1" applyProtection="1">
      <alignment vertical="top" shrinkToFit="1"/>
      <protection locked="0"/>
    </xf>
    <xf numFmtId="4" fontId="17" fillId="0" borderId="41" xfId="0" applyNumberFormat="1" applyFont="1" applyBorder="1" applyAlignment="1">
      <alignment vertical="top" shrinkToFit="1"/>
    </xf>
    <xf numFmtId="4" fontId="17" fillId="0" borderId="42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0" fontId="20" fillId="0" borderId="0" xfId="0" applyNumberFormat="1" applyFont="1" applyAlignment="1">
      <alignment wrapText="1"/>
    </xf>
    <xf numFmtId="0" fontId="17" fillId="0" borderId="43" xfId="0" applyFont="1" applyBorder="1" applyAlignment="1">
      <alignment vertical="top"/>
    </xf>
    <xf numFmtId="49" fontId="17" fillId="0" borderId="44" xfId="0" applyNumberFormat="1" applyFont="1" applyBorder="1" applyAlignment="1">
      <alignment vertical="top"/>
    </xf>
    <xf numFmtId="0" fontId="17" fillId="0" borderId="44" xfId="0" applyFont="1" applyBorder="1" applyAlignment="1">
      <alignment horizontal="center" vertical="top" shrinkToFit="1"/>
    </xf>
    <xf numFmtId="165" fontId="17" fillId="0" borderId="44" xfId="0" applyNumberFormat="1" applyFont="1" applyBorder="1" applyAlignment="1">
      <alignment vertical="top" shrinkToFit="1"/>
    </xf>
    <xf numFmtId="4" fontId="17" fillId="3" borderId="44" xfId="0" applyNumberFormat="1" applyFont="1" applyFill="1" applyBorder="1" applyAlignment="1" applyProtection="1">
      <alignment vertical="top" shrinkToFit="1"/>
      <protection locked="0"/>
    </xf>
    <xf numFmtId="4" fontId="17" fillId="0" borderId="44" xfId="0" applyNumberFormat="1" applyFont="1" applyBorder="1" applyAlignment="1">
      <alignment vertical="top" shrinkToFit="1"/>
    </xf>
    <xf numFmtId="49" fontId="5" fillId="2" borderId="18" xfId="0" applyNumberFormat="1" applyFont="1" applyFill="1" applyBorder="1" applyAlignment="1">
      <alignment horizontal="left" vertical="top" wrapText="1"/>
    </xf>
    <xf numFmtId="49" fontId="17" fillId="0" borderId="41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17" fillId="0" borderId="44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49" fontId="18" fillId="0" borderId="0" xfId="0" applyNumberFormat="1" applyFont="1" applyBorder="1" applyAlignment="1">
      <alignment horizontal="left" vertical="top" wrapText="1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4" fontId="17" fillId="0" borderId="42" xfId="0" applyNumberFormat="1" applyFont="1" applyBorder="1" applyAlignment="1">
      <alignment vertical="top" shrinkToFit="1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4" fontId="17" fillId="0" borderId="42" xfId="0" applyNumberFormat="1" applyFont="1" applyBorder="1" applyAlignment="1">
      <alignment vertical="top" shrinkToFit="1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0" fontId="17" fillId="0" borderId="21" xfId="0" applyFont="1" applyBorder="1" applyAlignment="1">
      <alignment vertical="top"/>
    </xf>
    <xf numFmtId="4" fontId="17" fillId="0" borderId="42" xfId="0" applyNumberFormat="1" applyFont="1" applyBorder="1" applyAlignment="1">
      <alignment vertical="top" shrinkToFit="1"/>
    </xf>
    <xf numFmtId="0" fontId="17" fillId="0" borderId="21" xfId="0" applyFont="1" applyBorder="1" applyAlignment="1">
      <alignment vertical="top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71"/>
  <sheetViews>
    <sheetView showGridLines="0" tabSelected="1" view="pageBreakPreview" topLeftCell="B1" zoomScale="75" zoomScaleNormal="100" zoomScaleSheetLayoutView="75" workbookViewId="0">
      <selection activeCell="C42" sqref="C42:E42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6" t="s">
        <v>4</v>
      </c>
      <c r="C1" s="77"/>
      <c r="D1" s="77"/>
      <c r="E1" s="77"/>
      <c r="F1" s="77"/>
      <c r="G1" s="77"/>
      <c r="H1" s="77"/>
      <c r="I1" s="77"/>
      <c r="J1" s="78"/>
    </row>
    <row r="2" spans="1:15" ht="36" customHeight="1" x14ac:dyDescent="0.2">
      <c r="A2" s="2"/>
      <c r="B2" s="107" t="s">
        <v>24</v>
      </c>
      <c r="C2" s="108"/>
      <c r="D2" s="109" t="s">
        <v>41</v>
      </c>
      <c r="E2" s="110" t="s">
        <v>42</v>
      </c>
      <c r="F2" s="111"/>
      <c r="G2" s="111"/>
      <c r="H2" s="111"/>
      <c r="I2" s="111"/>
      <c r="J2" s="112"/>
      <c r="O2" s="1"/>
    </row>
    <row r="3" spans="1:15" ht="27" hidden="1" customHeight="1" x14ac:dyDescent="0.2">
      <c r="A3" s="2"/>
      <c r="B3" s="113"/>
      <c r="C3" s="108"/>
      <c r="D3" s="114"/>
      <c r="E3" s="115"/>
      <c r="F3" s="116"/>
      <c r="G3" s="116"/>
      <c r="H3" s="116"/>
      <c r="I3" s="116"/>
      <c r="J3" s="117"/>
    </row>
    <row r="4" spans="1:15" ht="23.25" customHeight="1" x14ac:dyDescent="0.2">
      <c r="A4" s="2"/>
      <c r="B4" s="118"/>
      <c r="C4" s="119"/>
      <c r="D4" s="120"/>
      <c r="E4" s="121"/>
      <c r="F4" s="121"/>
      <c r="G4" s="121"/>
      <c r="H4" s="121"/>
      <c r="I4" s="121"/>
      <c r="J4" s="122"/>
    </row>
    <row r="5" spans="1:15" ht="24" customHeight="1" x14ac:dyDescent="0.2">
      <c r="A5" s="2"/>
      <c r="B5" s="31" t="s">
        <v>23</v>
      </c>
      <c r="D5" s="123" t="s">
        <v>43</v>
      </c>
      <c r="E5" s="90"/>
      <c r="F5" s="90"/>
      <c r="G5" s="90"/>
      <c r="H5" s="18" t="s">
        <v>40</v>
      </c>
      <c r="I5" s="127" t="s">
        <v>47</v>
      </c>
      <c r="J5" s="8"/>
    </row>
    <row r="6" spans="1:15" ht="15.75" customHeight="1" x14ac:dyDescent="0.2">
      <c r="A6" s="2"/>
      <c r="B6" s="28"/>
      <c r="C6" s="55"/>
      <c r="D6" s="124" t="s">
        <v>44</v>
      </c>
      <c r="E6" s="91"/>
      <c r="F6" s="91"/>
      <c r="G6" s="91"/>
      <c r="H6" s="18" t="s">
        <v>36</v>
      </c>
      <c r="I6" s="127" t="s">
        <v>48</v>
      </c>
      <c r="J6" s="8"/>
    </row>
    <row r="7" spans="1:15" ht="15.75" customHeight="1" x14ac:dyDescent="0.2">
      <c r="A7" s="2"/>
      <c r="B7" s="29"/>
      <c r="C7" s="56"/>
      <c r="D7" s="126" t="s">
        <v>46</v>
      </c>
      <c r="E7" s="125" t="s">
        <v>45</v>
      </c>
      <c r="F7" s="92"/>
      <c r="G7" s="92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8" t="s">
        <v>49</v>
      </c>
      <c r="E11" s="128"/>
      <c r="F11" s="128"/>
      <c r="G11" s="128"/>
      <c r="H11" s="18" t="s">
        <v>40</v>
      </c>
      <c r="I11" s="133" t="s">
        <v>53</v>
      </c>
      <c r="J11" s="8"/>
    </row>
    <row r="12" spans="1:15" ht="15.75" customHeight="1" x14ac:dyDescent="0.2">
      <c r="A12" s="2"/>
      <c r="B12" s="28"/>
      <c r="C12" s="55"/>
      <c r="D12" s="129" t="s">
        <v>50</v>
      </c>
      <c r="E12" s="129"/>
      <c r="F12" s="129"/>
      <c r="G12" s="129"/>
      <c r="H12" s="18" t="s">
        <v>36</v>
      </c>
      <c r="I12" s="133" t="s">
        <v>54</v>
      </c>
      <c r="J12" s="8"/>
    </row>
    <row r="13" spans="1:15" ht="15.75" customHeight="1" x14ac:dyDescent="0.2">
      <c r="A13" s="2"/>
      <c r="B13" s="29"/>
      <c r="C13" s="56"/>
      <c r="D13" s="132" t="s">
        <v>52</v>
      </c>
      <c r="E13" s="130" t="s">
        <v>51</v>
      </c>
      <c r="F13" s="131"/>
      <c r="G13" s="131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5"/>
      <c r="F15" s="85"/>
      <c r="G15" s="86"/>
      <c r="H15" s="86"/>
      <c r="I15" s="86" t="s">
        <v>31</v>
      </c>
      <c r="J15" s="87"/>
    </row>
    <row r="16" spans="1:15" ht="23.25" customHeight="1" x14ac:dyDescent="0.2">
      <c r="A16" s="198" t="s">
        <v>26</v>
      </c>
      <c r="B16" s="38" t="s">
        <v>26</v>
      </c>
      <c r="C16" s="62"/>
      <c r="D16" s="63"/>
      <c r="E16" s="82"/>
      <c r="F16" s="83"/>
      <c r="G16" s="82"/>
      <c r="H16" s="83"/>
      <c r="I16" s="82">
        <f>SUMIF(F60:F67,A16,I60:I67)+SUMIF(F60:F67,"PSU",I60:I67)</f>
        <v>480416.91000000003</v>
      </c>
      <c r="J16" s="84"/>
    </row>
    <row r="17" spans="1:10" ht="23.25" customHeight="1" x14ac:dyDescent="0.2">
      <c r="A17" s="198" t="s">
        <v>27</v>
      </c>
      <c r="B17" s="38" t="s">
        <v>27</v>
      </c>
      <c r="C17" s="62"/>
      <c r="D17" s="63"/>
      <c r="E17" s="82"/>
      <c r="F17" s="83"/>
      <c r="G17" s="82"/>
      <c r="H17" s="83"/>
      <c r="I17" s="82">
        <f>SUMIF(F60:F67,A17,I60:I67)</f>
        <v>0</v>
      </c>
      <c r="J17" s="84"/>
    </row>
    <row r="18" spans="1:10" ht="23.25" customHeight="1" x14ac:dyDescent="0.2">
      <c r="A18" s="198" t="s">
        <v>28</v>
      </c>
      <c r="B18" s="38" t="s">
        <v>28</v>
      </c>
      <c r="C18" s="62"/>
      <c r="D18" s="63"/>
      <c r="E18" s="82"/>
      <c r="F18" s="83"/>
      <c r="G18" s="82"/>
      <c r="H18" s="83"/>
      <c r="I18" s="82">
        <f>SUMIF(F60:F67,A18,I60:I67)</f>
        <v>0</v>
      </c>
      <c r="J18" s="84"/>
    </row>
    <row r="19" spans="1:10" ht="23.25" customHeight="1" x14ac:dyDescent="0.2">
      <c r="A19" s="198" t="s">
        <v>94</v>
      </c>
      <c r="B19" s="38" t="s">
        <v>29</v>
      </c>
      <c r="C19" s="62"/>
      <c r="D19" s="63"/>
      <c r="E19" s="82"/>
      <c r="F19" s="83"/>
      <c r="G19" s="82"/>
      <c r="H19" s="83"/>
      <c r="I19" s="82">
        <f>SUMIF(F60:F67,A19,I60:I67)</f>
        <v>0</v>
      </c>
      <c r="J19" s="84"/>
    </row>
    <row r="20" spans="1:10" ht="23.25" customHeight="1" x14ac:dyDescent="0.2">
      <c r="A20" s="198" t="s">
        <v>95</v>
      </c>
      <c r="B20" s="38" t="s">
        <v>30</v>
      </c>
      <c r="C20" s="62"/>
      <c r="D20" s="63"/>
      <c r="E20" s="82"/>
      <c r="F20" s="83"/>
      <c r="G20" s="82"/>
      <c r="H20" s="83"/>
      <c r="I20" s="82">
        <f>SUMIF(F60:F67,A20,I60:I67)</f>
        <v>0</v>
      </c>
      <c r="J20" s="84"/>
    </row>
    <row r="21" spans="1:10" ht="23.25" customHeight="1" x14ac:dyDescent="0.2">
      <c r="A21" s="2"/>
      <c r="B21" s="48" t="s">
        <v>31</v>
      </c>
      <c r="C21" s="64"/>
      <c r="D21" s="65"/>
      <c r="E21" s="88"/>
      <c r="F21" s="89"/>
      <c r="G21" s="88"/>
      <c r="H21" s="89"/>
      <c r="I21" s="88">
        <f>SUM(I16:J20)</f>
        <v>480416.91000000003</v>
      </c>
      <c r="J21" s="98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13</v>
      </c>
      <c r="C23" s="62"/>
      <c r="D23" s="63"/>
      <c r="E23" s="67">
        <v>12</v>
      </c>
      <c r="F23" s="39" t="s">
        <v>0</v>
      </c>
      <c r="G23" s="96">
        <f>ZakladDPHSniVypocet</f>
        <v>0</v>
      </c>
      <c r="H23" s="97"/>
      <c r="I23" s="97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14</v>
      </c>
      <c r="C24" s="62"/>
      <c r="D24" s="63"/>
      <c r="E24" s="67">
        <f>SazbaDPH1</f>
        <v>12</v>
      </c>
      <c r="F24" s="39" t="s">
        <v>0</v>
      </c>
      <c r="G24" s="94">
        <v>0</v>
      </c>
      <c r="H24" s="95"/>
      <c r="I24" s="95"/>
      <c r="J24" s="40" t="str">
        <f t="shared" si="0"/>
        <v>CZK</v>
      </c>
    </row>
    <row r="25" spans="1:10" ht="23.25" customHeight="1" x14ac:dyDescent="0.2">
      <c r="A25" s="2"/>
      <c r="B25" s="38" t="s">
        <v>15</v>
      </c>
      <c r="C25" s="62"/>
      <c r="D25" s="63"/>
      <c r="E25" s="67">
        <v>21</v>
      </c>
      <c r="F25" s="39" t="s">
        <v>0</v>
      </c>
      <c r="G25" s="96">
        <f>ZakladDPHZaklVypocet</f>
        <v>480416.91000000009</v>
      </c>
      <c r="H25" s="97"/>
      <c r="I25" s="97"/>
      <c r="J25" s="40" t="str">
        <f t="shared" si="0"/>
        <v>CZK</v>
      </c>
    </row>
    <row r="26" spans="1:10" ht="23.25" hidden="1" customHeight="1" x14ac:dyDescent="0.2">
      <c r="A26" s="2"/>
      <c r="B26" s="32" t="s">
        <v>16</v>
      </c>
      <c r="C26" s="68"/>
      <c r="D26" s="54"/>
      <c r="E26" s="69">
        <f>SazbaDPH2</f>
        <v>21</v>
      </c>
      <c r="F26" s="30" t="s">
        <v>0</v>
      </c>
      <c r="G26" s="79">
        <v>100887.55</v>
      </c>
      <c r="H26" s="80"/>
      <c r="I26" s="80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480416.91000000009</v>
      </c>
      <c r="B27" s="31" t="s">
        <v>5</v>
      </c>
      <c r="C27" s="70"/>
      <c r="D27" s="71"/>
      <c r="E27" s="70"/>
      <c r="F27" s="16"/>
      <c r="G27" s="81">
        <f>CenaCelkemBezDPH-(ZakladDPHSni+ZakladDPHZakl)</f>
        <v>0</v>
      </c>
      <c r="H27" s="81"/>
      <c r="I27" s="81"/>
      <c r="J27" s="41" t="str">
        <f t="shared" si="0"/>
        <v>CZK</v>
      </c>
    </row>
    <row r="28" spans="1:10" ht="27.75" customHeight="1" thickBot="1" x14ac:dyDescent="0.25">
      <c r="A28" s="2">
        <f>(A27-INT(A27))*100</f>
        <v>91.000000009080395</v>
      </c>
      <c r="B28" s="167" t="s">
        <v>25</v>
      </c>
      <c r="C28" s="168"/>
      <c r="D28" s="168"/>
      <c r="E28" s="169"/>
      <c r="F28" s="170"/>
      <c r="G28" s="171">
        <f>A27</f>
        <v>480416.91000000009</v>
      </c>
      <c r="H28" s="172"/>
      <c r="I28" s="172"/>
      <c r="J28" s="173" t="str">
        <f t="shared" si="0"/>
        <v>CZK</v>
      </c>
    </row>
    <row r="29" spans="1:10" ht="27.75" hidden="1" customHeight="1" thickBot="1" x14ac:dyDescent="0.25">
      <c r="A29" s="2"/>
      <c r="B29" s="167" t="s">
        <v>37</v>
      </c>
      <c r="C29" s="174"/>
      <c r="D29" s="174"/>
      <c r="E29" s="174"/>
      <c r="F29" s="175"/>
      <c r="G29" s="171">
        <f>ZakladDPHSni+DPHSni+ZakladDPHZakl+DPHZakl+Zaokrouhleni</f>
        <v>581304.46000000008</v>
      </c>
      <c r="H29" s="171"/>
      <c r="I29" s="171"/>
      <c r="J29" s="176" t="s">
        <v>68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99"/>
      <c r="E34" s="100"/>
      <c r="G34" s="101"/>
      <c r="H34" s="102"/>
      <c r="I34" s="102"/>
      <c r="J34" s="25"/>
    </row>
    <row r="35" spans="1:10" ht="12.75" customHeight="1" x14ac:dyDescent="0.2">
      <c r="A35" s="2"/>
      <c r="B35" s="2"/>
      <c r="D35" s="93" t="s">
        <v>2</v>
      </c>
      <c r="E35" s="93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6" t="s">
        <v>17</v>
      </c>
      <c r="C37" s="137"/>
      <c r="D37" s="137"/>
      <c r="E37" s="137"/>
      <c r="F37" s="138"/>
      <c r="G37" s="138"/>
      <c r="H37" s="138"/>
      <c r="I37" s="138"/>
      <c r="J37" s="139"/>
    </row>
    <row r="38" spans="1:10" ht="25.5" customHeight="1" x14ac:dyDescent="0.2">
      <c r="A38" s="135" t="s">
        <v>39</v>
      </c>
      <c r="B38" s="140" t="s">
        <v>18</v>
      </c>
      <c r="C38" s="141" t="s">
        <v>6</v>
      </c>
      <c r="D38" s="141"/>
      <c r="E38" s="141"/>
      <c r="F38" s="142" t="str">
        <f>B23</f>
        <v>Základ pro sníženou DPH</v>
      </c>
      <c r="G38" s="142" t="str">
        <f>B25</f>
        <v>Základ pro základní DPH</v>
      </c>
      <c r="H38" s="143" t="s">
        <v>19</v>
      </c>
      <c r="I38" s="144" t="s">
        <v>1</v>
      </c>
      <c r="J38" s="145" t="s">
        <v>0</v>
      </c>
    </row>
    <row r="39" spans="1:10" ht="25.5" hidden="1" customHeight="1" x14ac:dyDescent="0.2">
      <c r="A39" s="135">
        <v>1</v>
      </c>
      <c r="B39" s="146" t="s">
        <v>55</v>
      </c>
      <c r="C39" s="147"/>
      <c r="D39" s="147"/>
      <c r="E39" s="147"/>
      <c r="F39" s="148">
        <f>DRENÁŽ!AD72+SANACE!AD35+'VÝŠKOVÁ ÚPRAVA'!AD12+VPUSŤ!AD30+MNP!AD96</f>
        <v>0</v>
      </c>
      <c r="G39" s="149">
        <f>DRENÁŽ!AE72+SANACE!AE35+'VÝŠKOVÁ ÚPRAVA'!AE12+VPUSŤ!AE30+MNP!AE96</f>
        <v>480416.91000000009</v>
      </c>
      <c r="H39" s="150"/>
      <c r="I39" s="151">
        <f>F39+G39+H39</f>
        <v>480416.91000000009</v>
      </c>
      <c r="J39" s="152">
        <f>IF(_xlfn.SINGLE(CenaCelkemVypocet)=0,"",I39/_xlfn.SINGLE(CenaCelkemVypocet)*100)</f>
        <v>100</v>
      </c>
    </row>
    <row r="40" spans="1:10" ht="25.5" customHeight="1" x14ac:dyDescent="0.2">
      <c r="A40" s="135">
        <v>2</v>
      </c>
      <c r="B40" s="153" t="s">
        <v>56</v>
      </c>
      <c r="C40" s="154" t="s">
        <v>57</v>
      </c>
      <c r="D40" s="154"/>
      <c r="E40" s="154"/>
      <c r="F40" s="155">
        <f>DRENÁŽ!AD72+SANACE!AD35+'VÝŠKOVÁ ÚPRAVA'!AD12+VPUSŤ!AD30+MNP!AD96</f>
        <v>0</v>
      </c>
      <c r="G40" s="156">
        <f>DRENÁŽ!AE72+SANACE!AE35+'VÝŠKOVÁ ÚPRAVA'!AE12+VPUSŤ!AE30+MNP!AE96</f>
        <v>480416.91000000009</v>
      </c>
      <c r="H40" s="156"/>
      <c r="I40" s="157">
        <f>F40+G40+H40</f>
        <v>480416.91000000009</v>
      </c>
      <c r="J40" s="158">
        <f>IF(_xlfn.SINGLE(CenaCelkemVypocet)=0,"",I40/_xlfn.SINGLE(CenaCelkemVypocet)*100)</f>
        <v>100</v>
      </c>
    </row>
    <row r="41" spans="1:10" ht="25.5" customHeight="1" x14ac:dyDescent="0.2">
      <c r="A41" s="135">
        <v>3</v>
      </c>
      <c r="B41" s="159" t="s">
        <v>58</v>
      </c>
      <c r="C41" s="147" t="s">
        <v>318</v>
      </c>
      <c r="D41" s="147"/>
      <c r="E41" s="147"/>
      <c r="F41" s="160">
        <f>DRENÁŽ!AD72</f>
        <v>0</v>
      </c>
      <c r="G41" s="150">
        <f>DRENÁŽ!AE72</f>
        <v>212551.03999999998</v>
      </c>
      <c r="H41" s="150"/>
      <c r="I41" s="151">
        <f>F41+G41+H41</f>
        <v>212551.03999999998</v>
      </c>
      <c r="J41" s="152">
        <f>IF(_xlfn.SINGLE(CenaCelkemVypocet)=0,"",I41/_xlfn.SINGLE(CenaCelkemVypocet)*100)</f>
        <v>44.243038822259592</v>
      </c>
    </row>
    <row r="42" spans="1:10" ht="25.5" customHeight="1" x14ac:dyDescent="0.2">
      <c r="A42" s="135">
        <v>3</v>
      </c>
      <c r="B42" s="159" t="s">
        <v>59</v>
      </c>
      <c r="C42" s="147" t="s">
        <v>60</v>
      </c>
      <c r="D42" s="147"/>
      <c r="E42" s="147"/>
      <c r="F42" s="160">
        <f>SANACE!AD35</f>
        <v>0</v>
      </c>
      <c r="G42" s="150">
        <f>SANACE!AE35</f>
        <v>305205.05000000005</v>
      </c>
      <c r="H42" s="150"/>
      <c r="I42" s="151">
        <f>F42+G42+H42</f>
        <v>305205.05000000005</v>
      </c>
      <c r="J42" s="152">
        <f>IF(_xlfn.SINGLE(CenaCelkemVypocet)=0,"",I42/_xlfn.SINGLE(CenaCelkemVypocet)*100)</f>
        <v>63.529206330393315</v>
      </c>
    </row>
    <row r="43" spans="1:10" ht="25.5" customHeight="1" x14ac:dyDescent="0.2">
      <c r="A43" s="135">
        <v>3</v>
      </c>
      <c r="B43" s="159" t="s">
        <v>61</v>
      </c>
      <c r="C43" s="147" t="s">
        <v>62</v>
      </c>
      <c r="D43" s="147"/>
      <c r="E43" s="147"/>
      <c r="F43" s="160">
        <f>'VÝŠKOVÁ ÚPRAVA'!AD12</f>
        <v>0</v>
      </c>
      <c r="G43" s="150">
        <f>'VÝŠKOVÁ ÚPRAVA'!AE12</f>
        <v>15500</v>
      </c>
      <c r="H43" s="150"/>
      <c r="I43" s="151">
        <f>F43+G43+H43</f>
        <v>15500</v>
      </c>
      <c r="J43" s="152">
        <f>IF(_xlfn.SINGLE(CenaCelkemVypocet)=0,"",I43/_xlfn.SINGLE(CenaCelkemVypocet)*100)</f>
        <v>3.2263643675656621</v>
      </c>
    </row>
    <row r="44" spans="1:10" ht="25.5" customHeight="1" x14ac:dyDescent="0.2">
      <c r="A44" s="135">
        <v>3</v>
      </c>
      <c r="B44" s="159" t="s">
        <v>63</v>
      </c>
      <c r="C44" s="147" t="s">
        <v>64</v>
      </c>
      <c r="D44" s="147"/>
      <c r="E44" s="147"/>
      <c r="F44" s="160">
        <f>VPUSŤ!AD30</f>
        <v>0</v>
      </c>
      <c r="G44" s="150">
        <f>VPUSŤ!AE30</f>
        <v>33015.019999999997</v>
      </c>
      <c r="H44" s="150"/>
      <c r="I44" s="151">
        <f>F44+G44+H44</f>
        <v>33015.019999999997</v>
      </c>
      <c r="J44" s="152">
        <f>IF(_xlfn.SINGLE(CenaCelkemVypocet)=0,"",I44/_xlfn.SINGLE(CenaCelkemVypocet)*100)</f>
        <v>6.8721602659656575</v>
      </c>
    </row>
    <row r="45" spans="1:10" ht="25.5" customHeight="1" x14ac:dyDescent="0.2">
      <c r="A45" s="135">
        <v>3</v>
      </c>
      <c r="B45" s="159" t="s">
        <v>65</v>
      </c>
      <c r="C45" s="147" t="s">
        <v>66</v>
      </c>
      <c r="D45" s="147"/>
      <c r="E45" s="147"/>
      <c r="F45" s="160">
        <f>MNP!AD96</f>
        <v>0</v>
      </c>
      <c r="G45" s="150">
        <f>MNP!AE96</f>
        <v>-85854.200000000012</v>
      </c>
      <c r="H45" s="150"/>
      <c r="I45" s="151">
        <f>F45+G45+H45</f>
        <v>-85854.200000000012</v>
      </c>
      <c r="J45" s="152">
        <f>IF(_xlfn.SINGLE(CenaCelkemVypocet)=0,"",I45/_xlfn.SINGLE(CenaCelkemVypocet)*100)</f>
        <v>-17.870769786184255</v>
      </c>
    </row>
    <row r="46" spans="1:10" ht="25.5" customHeight="1" x14ac:dyDescent="0.2">
      <c r="A46" s="135"/>
      <c r="B46" s="161" t="s">
        <v>67</v>
      </c>
      <c r="C46" s="162"/>
      <c r="D46" s="162"/>
      <c r="E46" s="162"/>
      <c r="F46" s="163">
        <f>SUMIF(A39:A45,"=1",F39:F45)</f>
        <v>0</v>
      </c>
      <c r="G46" s="164">
        <f>SUMIF(A39:A45,"=1",G39:G45)</f>
        <v>480416.91000000009</v>
      </c>
      <c r="H46" s="164">
        <f>SUMIF(A39:A45,"=1",H39:H45)</f>
        <v>0</v>
      </c>
      <c r="I46" s="165">
        <f>SUMIF(A39:A45,"=1",I39:I45)</f>
        <v>480416.91000000009</v>
      </c>
      <c r="J46" s="166">
        <f>SUMIF(A39:A45,"=1",J39:J45)</f>
        <v>100</v>
      </c>
    </row>
    <row r="48" spans="1:10" x14ac:dyDescent="0.2">
      <c r="A48" t="s">
        <v>69</v>
      </c>
      <c r="B48" t="s">
        <v>70</v>
      </c>
    </row>
    <row r="49" spans="1:10" x14ac:dyDescent="0.2">
      <c r="A49" t="s">
        <v>71</v>
      </c>
      <c r="B49" t="s">
        <v>72</v>
      </c>
    </row>
    <row r="50" spans="1:10" x14ac:dyDescent="0.2">
      <c r="A50" t="s">
        <v>73</v>
      </c>
      <c r="B50" t="s">
        <v>74</v>
      </c>
    </row>
    <row r="51" spans="1:10" x14ac:dyDescent="0.2">
      <c r="A51" t="s">
        <v>73</v>
      </c>
      <c r="B51" t="s">
        <v>75</v>
      </c>
    </row>
    <row r="52" spans="1:10" x14ac:dyDescent="0.2">
      <c r="A52" t="s">
        <v>73</v>
      </c>
      <c r="B52" t="s">
        <v>76</v>
      </c>
    </row>
    <row r="53" spans="1:10" x14ac:dyDescent="0.2">
      <c r="A53" t="s">
        <v>73</v>
      </c>
      <c r="B53" t="s">
        <v>77</v>
      </c>
    </row>
    <row r="54" spans="1:10" x14ac:dyDescent="0.2">
      <c r="A54" t="s">
        <v>73</v>
      </c>
      <c r="B54" t="s">
        <v>78</v>
      </c>
    </row>
    <row r="57" spans="1:10" ht="15.75" x14ac:dyDescent="0.25">
      <c r="B57" s="177" t="s">
        <v>79</v>
      </c>
    </row>
    <row r="59" spans="1:10" ht="25.5" customHeight="1" x14ac:dyDescent="0.2">
      <c r="A59" s="179"/>
      <c r="B59" s="182" t="s">
        <v>18</v>
      </c>
      <c r="C59" s="182" t="s">
        <v>6</v>
      </c>
      <c r="D59" s="183"/>
      <c r="E59" s="183"/>
      <c r="F59" s="184" t="s">
        <v>80</v>
      </c>
      <c r="G59" s="184"/>
      <c r="H59" s="184"/>
      <c r="I59" s="184" t="s">
        <v>31</v>
      </c>
      <c r="J59" s="184" t="s">
        <v>0</v>
      </c>
    </row>
    <row r="60" spans="1:10" ht="36.75" customHeight="1" x14ac:dyDescent="0.2">
      <c r="A60" s="180"/>
      <c r="B60" s="185" t="s">
        <v>58</v>
      </c>
      <c r="C60" s="186" t="s">
        <v>81</v>
      </c>
      <c r="D60" s="187"/>
      <c r="E60" s="187"/>
      <c r="F60" s="196" t="s">
        <v>26</v>
      </c>
      <c r="G60" s="188"/>
      <c r="H60" s="188"/>
      <c r="I60" s="188">
        <f>'VÝŠKOVÁ ÚPRAVA'!G8</f>
        <v>15500</v>
      </c>
      <c r="J60" s="193">
        <f>IF(I68=0,"",I60/I68*100)</f>
        <v>3.226364367565663</v>
      </c>
    </row>
    <row r="61" spans="1:10" ht="36.75" customHeight="1" x14ac:dyDescent="0.2">
      <c r="A61" s="180"/>
      <c r="B61" s="185" t="s">
        <v>82</v>
      </c>
      <c r="C61" s="186" t="s">
        <v>83</v>
      </c>
      <c r="D61" s="187"/>
      <c r="E61" s="187"/>
      <c r="F61" s="196" t="s">
        <v>26</v>
      </c>
      <c r="G61" s="188"/>
      <c r="H61" s="188"/>
      <c r="I61" s="188">
        <f>DRENÁŽ!G51</f>
        <v>6640</v>
      </c>
      <c r="J61" s="193">
        <f>IF(I68=0,"",I61/I68*100)</f>
        <v>1.3821328645571613</v>
      </c>
    </row>
    <row r="62" spans="1:10" ht="36.75" customHeight="1" x14ac:dyDescent="0.2">
      <c r="A62" s="180"/>
      <c r="B62" s="185" t="s">
        <v>84</v>
      </c>
      <c r="C62" s="186" t="s">
        <v>81</v>
      </c>
      <c r="D62" s="187"/>
      <c r="E62" s="187"/>
      <c r="F62" s="196" t="s">
        <v>26</v>
      </c>
      <c r="G62" s="188"/>
      <c r="H62" s="188"/>
      <c r="I62" s="188">
        <f>DRENÁŽ!G8+SANACE!G8+SANACE!G20+VPUSŤ!G8+MNP!G8</f>
        <v>214700.87000000002</v>
      </c>
      <c r="J62" s="193">
        <f>IF(I68=0,"",I62/I68*100)</f>
        <v>44.690531396990167</v>
      </c>
    </row>
    <row r="63" spans="1:10" ht="36.75" customHeight="1" x14ac:dyDescent="0.2">
      <c r="A63" s="180"/>
      <c r="B63" s="185" t="s">
        <v>85</v>
      </c>
      <c r="C63" s="186" t="s">
        <v>86</v>
      </c>
      <c r="D63" s="187"/>
      <c r="E63" s="187"/>
      <c r="F63" s="196" t="s">
        <v>26</v>
      </c>
      <c r="G63" s="188"/>
      <c r="H63" s="188"/>
      <c r="I63" s="188">
        <f>DRENÁŽ!G34</f>
        <v>41019.340000000004</v>
      </c>
      <c r="J63" s="193">
        <f>IF(I68=0,"",I63/I68*100)</f>
        <v>8.5382798036813483</v>
      </c>
    </row>
    <row r="64" spans="1:10" ht="36.75" customHeight="1" x14ac:dyDescent="0.2">
      <c r="A64" s="180"/>
      <c r="B64" s="185" t="s">
        <v>87</v>
      </c>
      <c r="C64" s="186" t="s">
        <v>88</v>
      </c>
      <c r="D64" s="187"/>
      <c r="E64" s="187"/>
      <c r="F64" s="196" t="s">
        <v>26</v>
      </c>
      <c r="G64" s="188"/>
      <c r="H64" s="188"/>
      <c r="I64" s="188">
        <f>DRENÁŽ!G62+MNP!G28</f>
        <v>13577.05999999999</v>
      </c>
      <c r="J64" s="193">
        <f>IF(I68=0,"",I64/I68*100)</f>
        <v>2.8260995226000665</v>
      </c>
    </row>
    <row r="65" spans="1:10" ht="36.75" customHeight="1" x14ac:dyDescent="0.2">
      <c r="A65" s="180"/>
      <c r="B65" s="185" t="s">
        <v>89</v>
      </c>
      <c r="C65" s="186" t="s">
        <v>90</v>
      </c>
      <c r="D65" s="187"/>
      <c r="E65" s="187"/>
      <c r="F65" s="196" t="s">
        <v>26</v>
      </c>
      <c r="G65" s="188"/>
      <c r="H65" s="188"/>
      <c r="I65" s="188">
        <f>SANACE!G16</f>
        <v>119557.77</v>
      </c>
      <c r="J65" s="193">
        <f>IF(I68=0,"",I65/I68*100)</f>
        <v>24.886253483458773</v>
      </c>
    </row>
    <row r="66" spans="1:10" ht="36.75" customHeight="1" x14ac:dyDescent="0.2">
      <c r="A66" s="180"/>
      <c r="B66" s="185" t="s">
        <v>89</v>
      </c>
      <c r="C66" s="186" t="s">
        <v>91</v>
      </c>
      <c r="D66" s="187"/>
      <c r="E66" s="187"/>
      <c r="F66" s="196" t="s">
        <v>26</v>
      </c>
      <c r="G66" s="188"/>
      <c r="H66" s="188"/>
      <c r="I66" s="188">
        <f>DRENÁŽ!G46+VPUSŤ!G14</f>
        <v>44154.44</v>
      </c>
      <c r="J66" s="193">
        <f>IF(I68=0,"",I66/I68*100)</f>
        <v>9.1908588313429682</v>
      </c>
    </row>
    <row r="67" spans="1:10" ht="36.75" customHeight="1" x14ac:dyDescent="0.2">
      <c r="A67" s="180"/>
      <c r="B67" s="185" t="s">
        <v>92</v>
      </c>
      <c r="C67" s="186" t="s">
        <v>93</v>
      </c>
      <c r="D67" s="187"/>
      <c r="E67" s="187"/>
      <c r="F67" s="196" t="s">
        <v>26</v>
      </c>
      <c r="G67" s="188"/>
      <c r="H67" s="188"/>
      <c r="I67" s="188">
        <f>DRENÁŽ!G55+DRENÁŽ!G64+SANACE!G30+VPUSŤ!G20+MNP!G64</f>
        <v>25267.43</v>
      </c>
      <c r="J67" s="193">
        <f>IF(I68=0,"",I67/I68*100)</f>
        <v>5.2594797298038491</v>
      </c>
    </row>
    <row r="68" spans="1:10" ht="25.5" customHeight="1" x14ac:dyDescent="0.2">
      <c r="A68" s="181"/>
      <c r="B68" s="189" t="s">
        <v>1</v>
      </c>
      <c r="C68" s="190"/>
      <c r="D68" s="191"/>
      <c r="E68" s="191"/>
      <c r="F68" s="197"/>
      <c r="G68" s="192"/>
      <c r="H68" s="192"/>
      <c r="I68" s="192">
        <f>SUM(I60:I67)</f>
        <v>480416.91000000003</v>
      </c>
      <c r="J68" s="194">
        <f>SUM(J60:J67)</f>
        <v>99.999999999999986</v>
      </c>
    </row>
    <row r="69" spans="1:10" x14ac:dyDescent="0.2">
      <c r="F69" s="134"/>
      <c r="G69" s="134"/>
      <c r="H69" s="134"/>
      <c r="I69" s="134"/>
      <c r="J69" s="195"/>
    </row>
    <row r="70" spans="1:10" x14ac:dyDescent="0.2">
      <c r="F70" s="134"/>
      <c r="G70" s="134"/>
      <c r="H70" s="134"/>
      <c r="I70" s="134"/>
      <c r="J70" s="195"/>
    </row>
    <row r="71" spans="1:10" x14ac:dyDescent="0.2">
      <c r="F71" s="134"/>
      <c r="G71" s="134"/>
      <c r="H71" s="134"/>
      <c r="I71" s="134"/>
      <c r="J71" s="195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57">
    <mergeCell ref="C67:E67"/>
    <mergeCell ref="C62:E62"/>
    <mergeCell ref="C63:E63"/>
    <mergeCell ref="C64:E64"/>
    <mergeCell ref="C65:E65"/>
    <mergeCell ref="C66:E66"/>
    <mergeCell ref="C44:E44"/>
    <mergeCell ref="C45:E45"/>
    <mergeCell ref="B46:E46"/>
    <mergeCell ref="C60:E60"/>
    <mergeCell ref="C61:E61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scale="9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4" max="16383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3" t="s">
        <v>7</v>
      </c>
      <c r="B1" s="103"/>
      <c r="C1" s="104"/>
      <c r="D1" s="103"/>
      <c r="E1" s="103"/>
      <c r="F1" s="103"/>
      <c r="G1" s="103"/>
    </row>
    <row r="2" spans="1:7" ht="24.95" customHeight="1" x14ac:dyDescent="0.2">
      <c r="A2" s="50" t="s">
        <v>8</v>
      </c>
      <c r="B2" s="49"/>
      <c r="C2" s="105"/>
      <c r="D2" s="105"/>
      <c r="E2" s="105"/>
      <c r="F2" s="105"/>
      <c r="G2" s="106"/>
    </row>
    <row r="3" spans="1:7" ht="24.95" customHeight="1" x14ac:dyDescent="0.2">
      <c r="A3" s="50" t="s">
        <v>9</v>
      </c>
      <c r="B3" s="49"/>
      <c r="C3" s="105"/>
      <c r="D3" s="105"/>
      <c r="E3" s="105"/>
      <c r="F3" s="105"/>
      <c r="G3" s="106"/>
    </row>
    <row r="4" spans="1:7" ht="24.95" customHeight="1" x14ac:dyDescent="0.2">
      <c r="A4" s="50" t="s">
        <v>10</v>
      </c>
      <c r="B4" s="49"/>
      <c r="C4" s="105"/>
      <c r="D4" s="105"/>
      <c r="E4" s="105"/>
      <c r="F4" s="105"/>
      <c r="G4" s="106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00FB9-5FA9-4BC7-B11A-D6371E9D7D3F}">
  <sheetPr>
    <outlinePr summaryBelow="0"/>
  </sheetPr>
  <dimension ref="A1:BG5000"/>
  <sheetViews>
    <sheetView workbookViewId="0">
      <pane ySplit="7" topLeftCell="A56" activePane="bottomLeft" state="frozen"/>
      <selection pane="bottomLeft" activeCell="S68" sqref="S68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38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  <col min="52" max="52" width="73.7109375" customWidth="1"/>
  </cols>
  <sheetData>
    <row r="1" spans="1:59" ht="15.75" customHeight="1" x14ac:dyDescent="0.25">
      <c r="A1" s="199" t="s">
        <v>7</v>
      </c>
      <c r="B1" s="199"/>
      <c r="C1" s="199"/>
      <c r="D1" s="199"/>
      <c r="E1" s="199"/>
      <c r="F1" s="199"/>
      <c r="G1" s="199"/>
      <c r="AF1" t="s">
        <v>96</v>
      </c>
    </row>
    <row r="2" spans="1:59" ht="24.95" customHeight="1" x14ac:dyDescent="0.2">
      <c r="A2" s="200" t="s">
        <v>8</v>
      </c>
      <c r="B2" s="49" t="s">
        <v>41</v>
      </c>
      <c r="C2" s="203" t="s">
        <v>42</v>
      </c>
      <c r="D2" s="201"/>
      <c r="E2" s="201"/>
      <c r="F2" s="201"/>
      <c r="G2" s="202"/>
      <c r="AF2" t="s">
        <v>97</v>
      </c>
    </row>
    <row r="3" spans="1:59" ht="24.95" customHeight="1" x14ac:dyDescent="0.2">
      <c r="A3" s="200" t="s">
        <v>9</v>
      </c>
      <c r="B3" s="49" t="s">
        <v>56</v>
      </c>
      <c r="C3" s="203" t="s">
        <v>57</v>
      </c>
      <c r="D3" s="201"/>
      <c r="E3" s="201"/>
      <c r="F3" s="201"/>
      <c r="G3" s="202"/>
      <c r="AB3" s="178" t="s">
        <v>97</v>
      </c>
      <c r="AF3" t="s">
        <v>98</v>
      </c>
    </row>
    <row r="4" spans="1:59" ht="24.95" customHeight="1" x14ac:dyDescent="0.2">
      <c r="A4" s="204" t="s">
        <v>10</v>
      </c>
      <c r="B4" s="205" t="s">
        <v>58</v>
      </c>
      <c r="C4" s="206" t="s">
        <v>318</v>
      </c>
      <c r="D4" s="207"/>
      <c r="E4" s="207"/>
      <c r="F4" s="207"/>
      <c r="G4" s="208"/>
      <c r="AF4" t="s">
        <v>99</v>
      </c>
    </row>
    <row r="5" spans="1:59" x14ac:dyDescent="0.2">
      <c r="D5" s="10"/>
    </row>
    <row r="6" spans="1:59" ht="38.25" x14ac:dyDescent="0.2">
      <c r="A6" s="210" t="s">
        <v>100</v>
      </c>
      <c r="B6" s="212" t="s">
        <v>101</v>
      </c>
      <c r="C6" s="212" t="s">
        <v>102</v>
      </c>
      <c r="D6" s="211" t="s">
        <v>103</v>
      </c>
      <c r="E6" s="210" t="s">
        <v>104</v>
      </c>
      <c r="F6" s="209" t="s">
        <v>105</v>
      </c>
      <c r="G6" s="210" t="s">
        <v>31</v>
      </c>
      <c r="H6" s="213" t="s">
        <v>32</v>
      </c>
      <c r="I6" s="213" t="s">
        <v>106</v>
      </c>
      <c r="J6" s="213" t="s">
        <v>33</v>
      </c>
      <c r="K6" s="213" t="s">
        <v>107</v>
      </c>
      <c r="L6" s="213" t="s">
        <v>108</v>
      </c>
      <c r="M6" s="213" t="s">
        <v>109</v>
      </c>
      <c r="N6" s="213" t="s">
        <v>110</v>
      </c>
      <c r="O6" s="213" t="s">
        <v>111</v>
      </c>
      <c r="P6" s="213" t="s">
        <v>112</v>
      </c>
      <c r="Q6" s="213" t="s">
        <v>113</v>
      </c>
      <c r="R6" s="213" t="s">
        <v>114</v>
      </c>
      <c r="S6" s="213" t="s">
        <v>115</v>
      </c>
      <c r="T6" s="213" t="s">
        <v>116</v>
      </c>
      <c r="U6" s="213" t="s">
        <v>117</v>
      </c>
      <c r="V6" s="213" t="s">
        <v>118</v>
      </c>
      <c r="W6" s="213" t="s">
        <v>119</v>
      </c>
      <c r="X6" s="213" t="s">
        <v>120</v>
      </c>
    </row>
    <row r="7" spans="1:59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</row>
    <row r="8" spans="1:59" x14ac:dyDescent="0.2">
      <c r="A8" s="241" t="s">
        <v>121</v>
      </c>
      <c r="B8" s="242" t="s">
        <v>84</v>
      </c>
      <c r="C8" s="264" t="s">
        <v>81</v>
      </c>
      <c r="D8" s="243"/>
      <c r="E8" s="244"/>
      <c r="F8" s="245"/>
      <c r="G8" s="245">
        <f>SUMIF(AF9:AF33,"&lt;&gt;NOR",G9:G33)</f>
        <v>70593.56</v>
      </c>
      <c r="H8" s="245"/>
      <c r="I8" s="245">
        <f>SUM(I9:I33)</f>
        <v>0</v>
      </c>
      <c r="J8" s="245"/>
      <c r="K8" s="245">
        <f>SUM(K9:K33)</f>
        <v>70593.56</v>
      </c>
      <c r="L8" s="245"/>
      <c r="M8" s="245">
        <f>SUM(M9:M33)</f>
        <v>85418.207599999994</v>
      </c>
      <c r="N8" s="244"/>
      <c r="O8" s="244">
        <f>SUM(O9:O33)</f>
        <v>0</v>
      </c>
      <c r="P8" s="244"/>
      <c r="Q8" s="244">
        <f>SUM(Q9:Q33)</f>
        <v>2.64</v>
      </c>
      <c r="R8" s="245"/>
      <c r="S8" s="246"/>
      <c r="T8" s="240"/>
      <c r="U8" s="240">
        <f>SUM(U9:U33)</f>
        <v>0</v>
      </c>
      <c r="V8" s="240"/>
      <c r="W8" s="240"/>
      <c r="X8" s="240"/>
      <c r="AF8" t="s">
        <v>122</v>
      </c>
    </row>
    <row r="9" spans="1:59" ht="22.5" outlineLevel="1" x14ac:dyDescent="0.2">
      <c r="A9" s="248">
        <v>1</v>
      </c>
      <c r="B9" s="249" t="s">
        <v>123</v>
      </c>
      <c r="C9" s="265" t="s">
        <v>124</v>
      </c>
      <c r="D9" s="250" t="s">
        <v>125</v>
      </c>
      <c r="E9" s="251">
        <v>43.2</v>
      </c>
      <c r="F9" s="252">
        <v>218</v>
      </c>
      <c r="G9" s="253">
        <f>ROUND(E9*F9,2)</f>
        <v>9417.6</v>
      </c>
      <c r="H9" s="252">
        <v>0</v>
      </c>
      <c r="I9" s="253">
        <f>ROUND(E9*H9,2)</f>
        <v>0</v>
      </c>
      <c r="J9" s="252">
        <v>218</v>
      </c>
      <c r="K9" s="253">
        <f>ROUND(E9*J9,2)</f>
        <v>9417.6</v>
      </c>
      <c r="L9" s="253">
        <v>21</v>
      </c>
      <c r="M9" s="253">
        <f>G9*(1+L9/100)</f>
        <v>11395.296</v>
      </c>
      <c r="N9" s="251">
        <v>0</v>
      </c>
      <c r="O9" s="251">
        <f>ROUND(E9*N9,2)</f>
        <v>0</v>
      </c>
      <c r="P9" s="251">
        <v>0</v>
      </c>
      <c r="Q9" s="251">
        <f>ROUND(E9*P9,2)</f>
        <v>0</v>
      </c>
      <c r="R9" s="253"/>
      <c r="S9" s="254" t="s">
        <v>126</v>
      </c>
      <c r="T9" s="234">
        <v>0</v>
      </c>
      <c r="U9" s="234">
        <f>ROUND(E9*T9,2)</f>
        <v>0</v>
      </c>
      <c r="V9" s="234"/>
      <c r="W9" s="234" t="s">
        <v>127</v>
      </c>
      <c r="X9" s="234" t="s">
        <v>128</v>
      </c>
      <c r="Y9" s="214"/>
      <c r="Z9" s="214"/>
      <c r="AA9" s="214"/>
      <c r="AB9" s="214"/>
      <c r="AC9" s="214"/>
      <c r="AD9" s="214"/>
      <c r="AE9" s="214"/>
      <c r="AF9" s="214" t="s">
        <v>129</v>
      </c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</row>
    <row r="10" spans="1:59" outlineLevel="2" x14ac:dyDescent="0.2">
      <c r="A10" s="231"/>
      <c r="B10" s="232"/>
      <c r="C10" s="266" t="s">
        <v>130</v>
      </c>
      <c r="D10" s="255"/>
      <c r="E10" s="255"/>
      <c r="F10" s="255"/>
      <c r="G10" s="255"/>
      <c r="H10" s="234"/>
      <c r="I10" s="234"/>
      <c r="J10" s="234"/>
      <c r="K10" s="234"/>
      <c r="L10" s="234"/>
      <c r="M10" s="234"/>
      <c r="N10" s="233"/>
      <c r="O10" s="233"/>
      <c r="P10" s="233"/>
      <c r="Q10" s="233"/>
      <c r="R10" s="234"/>
      <c r="S10" s="234"/>
      <c r="T10" s="234"/>
      <c r="U10" s="234"/>
      <c r="V10" s="234"/>
      <c r="W10" s="234"/>
      <c r="X10" s="234"/>
      <c r="Y10" s="214"/>
      <c r="Z10" s="214"/>
      <c r="AA10" s="214"/>
      <c r="AB10" s="214"/>
      <c r="AC10" s="214"/>
      <c r="AD10" s="214"/>
      <c r="AE10" s="214"/>
      <c r="AF10" s="214" t="s">
        <v>131</v>
      </c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</row>
    <row r="11" spans="1:59" outlineLevel="3" x14ac:dyDescent="0.2">
      <c r="A11" s="231"/>
      <c r="B11" s="232"/>
      <c r="C11" s="267" t="s">
        <v>132</v>
      </c>
      <c r="D11" s="256"/>
      <c r="E11" s="256"/>
      <c r="F11" s="256"/>
      <c r="G11" s="256"/>
      <c r="H11" s="234"/>
      <c r="I11" s="234"/>
      <c r="J11" s="234"/>
      <c r="K11" s="234"/>
      <c r="L11" s="234"/>
      <c r="M11" s="234"/>
      <c r="N11" s="233"/>
      <c r="O11" s="233"/>
      <c r="P11" s="233"/>
      <c r="Q11" s="233"/>
      <c r="R11" s="234"/>
      <c r="S11" s="234"/>
      <c r="T11" s="234"/>
      <c r="U11" s="234"/>
      <c r="V11" s="234"/>
      <c r="W11" s="234"/>
      <c r="X11" s="234"/>
      <c r="Y11" s="214"/>
      <c r="Z11" s="214"/>
      <c r="AA11" s="214"/>
      <c r="AB11" s="214"/>
      <c r="AC11" s="214"/>
      <c r="AD11" s="214"/>
      <c r="AE11" s="214"/>
      <c r="AF11" s="214" t="s">
        <v>131</v>
      </c>
      <c r="AG11" s="214"/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</row>
    <row r="12" spans="1:59" outlineLevel="2" x14ac:dyDescent="0.2">
      <c r="A12" s="231"/>
      <c r="B12" s="232"/>
      <c r="C12" s="268" t="s">
        <v>133</v>
      </c>
      <c r="D12" s="238"/>
      <c r="E12" s="239"/>
      <c r="F12" s="234"/>
      <c r="G12" s="234"/>
      <c r="H12" s="234"/>
      <c r="I12" s="234"/>
      <c r="J12" s="234"/>
      <c r="K12" s="234"/>
      <c r="L12" s="234"/>
      <c r="M12" s="234"/>
      <c r="N12" s="233"/>
      <c r="O12" s="233"/>
      <c r="P12" s="233"/>
      <c r="Q12" s="233"/>
      <c r="R12" s="234"/>
      <c r="S12" s="234"/>
      <c r="T12" s="234"/>
      <c r="U12" s="234"/>
      <c r="V12" s="234"/>
      <c r="W12" s="234"/>
      <c r="X12" s="234"/>
      <c r="Y12" s="214"/>
      <c r="Z12" s="214"/>
      <c r="AA12" s="214"/>
      <c r="AB12" s="214"/>
      <c r="AC12" s="214"/>
      <c r="AD12" s="214"/>
      <c r="AE12" s="214"/>
      <c r="AF12" s="214" t="s">
        <v>134</v>
      </c>
      <c r="AG12" s="214">
        <v>0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</row>
    <row r="13" spans="1:59" outlineLevel="3" x14ac:dyDescent="0.2">
      <c r="A13" s="231"/>
      <c r="B13" s="232"/>
      <c r="C13" s="268" t="s">
        <v>135</v>
      </c>
      <c r="D13" s="238"/>
      <c r="E13" s="239">
        <v>43.2</v>
      </c>
      <c r="F13" s="234"/>
      <c r="G13" s="234"/>
      <c r="H13" s="234"/>
      <c r="I13" s="234"/>
      <c r="J13" s="234"/>
      <c r="K13" s="234"/>
      <c r="L13" s="234"/>
      <c r="M13" s="234"/>
      <c r="N13" s="233"/>
      <c r="O13" s="233"/>
      <c r="P13" s="233"/>
      <c r="Q13" s="233"/>
      <c r="R13" s="234"/>
      <c r="S13" s="234"/>
      <c r="T13" s="234"/>
      <c r="U13" s="234"/>
      <c r="V13" s="234"/>
      <c r="W13" s="234"/>
      <c r="X13" s="234"/>
      <c r="Y13" s="214"/>
      <c r="Z13" s="214"/>
      <c r="AA13" s="214"/>
      <c r="AB13" s="214"/>
      <c r="AC13" s="214"/>
      <c r="AD13" s="214"/>
      <c r="AE13" s="214"/>
      <c r="AF13" s="214" t="s">
        <v>134</v>
      </c>
      <c r="AG13" s="214">
        <v>0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</row>
    <row r="14" spans="1:59" ht="22.5" outlineLevel="1" x14ac:dyDescent="0.2">
      <c r="A14" s="248">
        <v>2</v>
      </c>
      <c r="B14" s="249" t="s">
        <v>136</v>
      </c>
      <c r="C14" s="265" t="s">
        <v>137</v>
      </c>
      <c r="D14" s="250" t="s">
        <v>125</v>
      </c>
      <c r="E14" s="251">
        <v>1.2</v>
      </c>
      <c r="F14" s="252">
        <v>7270</v>
      </c>
      <c r="G14" s="253">
        <f>ROUND(E14*F14,2)</f>
        <v>8724</v>
      </c>
      <c r="H14" s="252">
        <v>0</v>
      </c>
      <c r="I14" s="253">
        <f>ROUND(E14*H14,2)</f>
        <v>0</v>
      </c>
      <c r="J14" s="252">
        <v>7270</v>
      </c>
      <c r="K14" s="253">
        <f>ROUND(E14*J14,2)</f>
        <v>8724</v>
      </c>
      <c r="L14" s="253">
        <v>21</v>
      </c>
      <c r="M14" s="253">
        <f>G14*(1+L14/100)</f>
        <v>10556.039999999999</v>
      </c>
      <c r="N14" s="251">
        <v>0</v>
      </c>
      <c r="O14" s="251">
        <f>ROUND(E14*N14,2)</f>
        <v>0</v>
      </c>
      <c r="P14" s="251">
        <v>2.2000000000000002</v>
      </c>
      <c r="Q14" s="251">
        <f>ROUND(E14*P14,2)</f>
        <v>2.64</v>
      </c>
      <c r="R14" s="253"/>
      <c r="S14" s="254" t="s">
        <v>126</v>
      </c>
      <c r="T14" s="234">
        <v>0</v>
      </c>
      <c r="U14" s="234">
        <f>ROUND(E14*T14,2)</f>
        <v>0</v>
      </c>
      <c r="V14" s="234"/>
      <c r="W14" s="234" t="s">
        <v>127</v>
      </c>
      <c r="X14" s="234" t="s">
        <v>128</v>
      </c>
      <c r="Y14" s="214"/>
      <c r="Z14" s="214"/>
      <c r="AA14" s="214"/>
      <c r="AB14" s="214"/>
      <c r="AC14" s="214"/>
      <c r="AD14" s="214"/>
      <c r="AE14" s="214"/>
      <c r="AF14" s="214" t="s">
        <v>129</v>
      </c>
      <c r="AG14" s="214"/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</row>
    <row r="15" spans="1:59" ht="22.5" outlineLevel="2" x14ac:dyDescent="0.2">
      <c r="A15" s="231"/>
      <c r="B15" s="232"/>
      <c r="C15" s="266" t="s">
        <v>138</v>
      </c>
      <c r="D15" s="255"/>
      <c r="E15" s="255"/>
      <c r="F15" s="255"/>
      <c r="G15" s="255"/>
      <c r="H15" s="234"/>
      <c r="I15" s="234"/>
      <c r="J15" s="234"/>
      <c r="K15" s="234"/>
      <c r="L15" s="234"/>
      <c r="M15" s="234"/>
      <c r="N15" s="233"/>
      <c r="O15" s="233"/>
      <c r="P15" s="233"/>
      <c r="Q15" s="233"/>
      <c r="R15" s="234"/>
      <c r="S15" s="234"/>
      <c r="T15" s="234"/>
      <c r="U15" s="234"/>
      <c r="V15" s="234"/>
      <c r="W15" s="234"/>
      <c r="X15" s="234"/>
      <c r="Y15" s="214"/>
      <c r="Z15" s="214"/>
      <c r="AA15" s="214"/>
      <c r="AB15" s="214"/>
      <c r="AC15" s="214"/>
      <c r="AD15" s="214"/>
      <c r="AE15" s="214"/>
      <c r="AF15" s="214" t="s">
        <v>131</v>
      </c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57" t="str">
        <f>C15</f>
        <v>Bourání konstrukcí v hloubených vykopávkách ručně s přemístěním suti na hromady na vzdálenost do 20 m nebo s naložením na dopravní prostředek z betonu prostého neprokládaného</v>
      </c>
      <c r="BA15" s="214"/>
      <c r="BB15" s="214"/>
      <c r="BC15" s="214"/>
      <c r="BD15" s="214"/>
      <c r="BE15" s="214"/>
      <c r="BF15" s="214"/>
      <c r="BG15" s="214"/>
    </row>
    <row r="16" spans="1:59" outlineLevel="3" x14ac:dyDescent="0.2">
      <c r="A16" s="231"/>
      <c r="B16" s="232"/>
      <c r="C16" s="267" t="s">
        <v>139</v>
      </c>
      <c r="D16" s="256"/>
      <c r="E16" s="256"/>
      <c r="F16" s="256"/>
      <c r="G16" s="256"/>
      <c r="H16" s="234"/>
      <c r="I16" s="234"/>
      <c r="J16" s="234"/>
      <c r="K16" s="234"/>
      <c r="L16" s="234"/>
      <c r="M16" s="234"/>
      <c r="N16" s="233"/>
      <c r="O16" s="233"/>
      <c r="P16" s="233"/>
      <c r="Q16" s="233"/>
      <c r="R16" s="234"/>
      <c r="S16" s="234"/>
      <c r="T16" s="234"/>
      <c r="U16" s="234"/>
      <c r="V16" s="234"/>
      <c r="W16" s="234"/>
      <c r="X16" s="234"/>
      <c r="Y16" s="214"/>
      <c r="Z16" s="214"/>
      <c r="AA16" s="214"/>
      <c r="AB16" s="214"/>
      <c r="AC16" s="214"/>
      <c r="AD16" s="214"/>
      <c r="AE16" s="214"/>
      <c r="AF16" s="214" t="s">
        <v>131</v>
      </c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</row>
    <row r="17" spans="1:59" ht="33.75" outlineLevel="1" x14ac:dyDescent="0.2">
      <c r="A17" s="248">
        <v>3</v>
      </c>
      <c r="B17" s="249" t="s">
        <v>140</v>
      </c>
      <c r="C17" s="265" t="s">
        <v>141</v>
      </c>
      <c r="D17" s="250" t="s">
        <v>125</v>
      </c>
      <c r="E17" s="251">
        <v>43.2</v>
      </c>
      <c r="F17" s="252">
        <v>295.07</v>
      </c>
      <c r="G17" s="253">
        <f>ROUND(E17*F17,2)</f>
        <v>12747.02</v>
      </c>
      <c r="H17" s="252">
        <v>0</v>
      </c>
      <c r="I17" s="253">
        <f>ROUND(E17*H17,2)</f>
        <v>0</v>
      </c>
      <c r="J17" s="252">
        <v>295.07</v>
      </c>
      <c r="K17" s="253">
        <f>ROUND(E17*J17,2)</f>
        <v>12747.02</v>
      </c>
      <c r="L17" s="253">
        <v>21</v>
      </c>
      <c r="M17" s="253">
        <f>G17*(1+L17/100)</f>
        <v>15423.894200000001</v>
      </c>
      <c r="N17" s="251">
        <v>0</v>
      </c>
      <c r="O17" s="251">
        <f>ROUND(E17*N17,2)</f>
        <v>0</v>
      </c>
      <c r="P17" s="251">
        <v>0</v>
      </c>
      <c r="Q17" s="251">
        <f>ROUND(E17*P17,2)</f>
        <v>0</v>
      </c>
      <c r="R17" s="253"/>
      <c r="S17" s="310" t="s">
        <v>315</v>
      </c>
      <c r="T17" s="234">
        <v>0</v>
      </c>
      <c r="U17" s="234">
        <f>ROUND(E17*T17,2)</f>
        <v>0</v>
      </c>
      <c r="V17" s="234"/>
      <c r="W17" s="234" t="s">
        <v>127</v>
      </c>
      <c r="X17" s="234" t="s">
        <v>128</v>
      </c>
      <c r="Y17" s="214"/>
      <c r="Z17" s="214"/>
      <c r="AA17" s="214"/>
      <c r="AB17" s="214"/>
      <c r="AC17" s="214"/>
      <c r="AD17" s="214"/>
      <c r="AE17" s="214"/>
      <c r="AF17" s="214" t="s">
        <v>129</v>
      </c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</row>
    <row r="18" spans="1:59" ht="33.75" outlineLevel="2" x14ac:dyDescent="0.2">
      <c r="A18" s="231"/>
      <c r="B18" s="232"/>
      <c r="C18" s="266" t="s">
        <v>142</v>
      </c>
      <c r="D18" s="255"/>
      <c r="E18" s="255"/>
      <c r="F18" s="255"/>
      <c r="G18" s="255"/>
      <c r="H18" s="234"/>
      <c r="I18" s="234"/>
      <c r="J18" s="234"/>
      <c r="K18" s="234"/>
      <c r="L18" s="234"/>
      <c r="M18" s="234"/>
      <c r="N18" s="233"/>
      <c r="O18" s="233"/>
      <c r="P18" s="233"/>
      <c r="Q18" s="233"/>
      <c r="R18" s="234"/>
      <c r="S18" s="234"/>
      <c r="T18" s="234"/>
      <c r="U18" s="234"/>
      <c r="V18" s="234"/>
      <c r="W18" s="234"/>
      <c r="X18" s="234"/>
      <c r="Y18" s="214"/>
      <c r="Z18" s="214"/>
      <c r="AA18" s="214"/>
      <c r="AB18" s="214"/>
      <c r="AC18" s="214"/>
      <c r="AD18" s="214"/>
      <c r="AE18" s="214"/>
      <c r="AF18" s="214" t="s">
        <v>131</v>
      </c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57" t="str">
        <f>C18</f>
        <v>Vodorovné přemístění výkopku nebo sypaniny po suchu na obvyklém dopravním prostředku, bez naložení výkopku, avšak se složením bez rozhrnutí z horniny třídy těžitelnosti I skupiny 1 až 3 na vzdálenost přes 9 000 do 10 000 m</v>
      </c>
      <c r="BA18" s="214"/>
      <c r="BB18" s="214"/>
      <c r="BC18" s="214"/>
      <c r="BD18" s="214"/>
      <c r="BE18" s="214"/>
      <c r="BF18" s="214"/>
      <c r="BG18" s="214"/>
    </row>
    <row r="19" spans="1:59" outlineLevel="3" x14ac:dyDescent="0.2">
      <c r="A19" s="231"/>
      <c r="B19" s="232"/>
      <c r="C19" s="267" t="s">
        <v>143</v>
      </c>
      <c r="D19" s="256"/>
      <c r="E19" s="256"/>
      <c r="F19" s="256"/>
      <c r="G19" s="256"/>
      <c r="H19" s="234"/>
      <c r="I19" s="234"/>
      <c r="J19" s="234"/>
      <c r="K19" s="234"/>
      <c r="L19" s="234"/>
      <c r="M19" s="234"/>
      <c r="N19" s="233"/>
      <c r="O19" s="233"/>
      <c r="P19" s="233"/>
      <c r="Q19" s="233"/>
      <c r="R19" s="234"/>
      <c r="S19" s="234"/>
      <c r="T19" s="234"/>
      <c r="U19" s="234"/>
      <c r="V19" s="234"/>
      <c r="W19" s="234"/>
      <c r="X19" s="234"/>
      <c r="Y19" s="214"/>
      <c r="Z19" s="214"/>
      <c r="AA19" s="214"/>
      <c r="AB19" s="214"/>
      <c r="AC19" s="214"/>
      <c r="AD19" s="214"/>
      <c r="AE19" s="214"/>
      <c r="AF19" s="214" t="s">
        <v>131</v>
      </c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</row>
    <row r="20" spans="1:59" ht="33.75" outlineLevel="1" x14ac:dyDescent="0.2">
      <c r="A20" s="248">
        <v>4</v>
      </c>
      <c r="B20" s="249" t="s">
        <v>144</v>
      </c>
      <c r="C20" s="265" t="s">
        <v>145</v>
      </c>
      <c r="D20" s="250" t="s">
        <v>125</v>
      </c>
      <c r="E20" s="251">
        <v>432</v>
      </c>
      <c r="F20" s="252">
        <v>12.29</v>
      </c>
      <c r="G20" s="253">
        <f>ROUND(E20*F20,2)</f>
        <v>5309.28</v>
      </c>
      <c r="H20" s="252">
        <v>0</v>
      </c>
      <c r="I20" s="253">
        <f>ROUND(E20*H20,2)</f>
        <v>0</v>
      </c>
      <c r="J20" s="252">
        <v>12.29</v>
      </c>
      <c r="K20" s="253">
        <f>ROUND(E20*J20,2)</f>
        <v>5309.28</v>
      </c>
      <c r="L20" s="253">
        <v>21</v>
      </c>
      <c r="M20" s="253">
        <f>G20*(1+L20/100)</f>
        <v>6424.2287999999999</v>
      </c>
      <c r="N20" s="251">
        <v>0</v>
      </c>
      <c r="O20" s="251">
        <f>ROUND(E20*N20,2)</f>
        <v>0</v>
      </c>
      <c r="P20" s="251">
        <v>0</v>
      </c>
      <c r="Q20" s="251">
        <f>ROUND(E20*P20,2)</f>
        <v>0</v>
      </c>
      <c r="R20" s="253"/>
      <c r="S20" s="311" t="s">
        <v>315</v>
      </c>
      <c r="T20" s="234">
        <v>0</v>
      </c>
      <c r="U20" s="234">
        <f>ROUND(E20*T20,2)</f>
        <v>0</v>
      </c>
      <c r="V20" s="234"/>
      <c r="W20" s="234" t="s">
        <v>127</v>
      </c>
      <c r="X20" s="234" t="s">
        <v>128</v>
      </c>
      <c r="Y20" s="214"/>
      <c r="Z20" s="214"/>
      <c r="AA20" s="214"/>
      <c r="AB20" s="214"/>
      <c r="AC20" s="214"/>
      <c r="AD20" s="214"/>
      <c r="AE20" s="214"/>
      <c r="AF20" s="214" t="s">
        <v>129</v>
      </c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</row>
    <row r="21" spans="1:59" ht="33.75" outlineLevel="2" x14ac:dyDescent="0.2">
      <c r="A21" s="231"/>
      <c r="B21" s="232"/>
      <c r="C21" s="266" t="s">
        <v>146</v>
      </c>
      <c r="D21" s="255"/>
      <c r="E21" s="255"/>
      <c r="F21" s="255"/>
      <c r="G21" s="255"/>
      <c r="H21" s="234"/>
      <c r="I21" s="234"/>
      <c r="J21" s="234"/>
      <c r="K21" s="234"/>
      <c r="L21" s="234"/>
      <c r="M21" s="234"/>
      <c r="N21" s="233"/>
      <c r="O21" s="233"/>
      <c r="P21" s="233"/>
      <c r="Q21" s="233"/>
      <c r="R21" s="234"/>
      <c r="S21" s="234"/>
      <c r="T21" s="234"/>
      <c r="U21" s="234"/>
      <c r="V21" s="234"/>
      <c r="W21" s="234"/>
      <c r="X21" s="234"/>
      <c r="Y21" s="214"/>
      <c r="Z21" s="214"/>
      <c r="AA21" s="214"/>
      <c r="AB21" s="214"/>
      <c r="AC21" s="214"/>
      <c r="AD21" s="214"/>
      <c r="AE21" s="214"/>
      <c r="AF21" s="214" t="s">
        <v>131</v>
      </c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57" t="str">
        <f>C21</f>
        <v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v>
      </c>
      <c r="BA21" s="214"/>
      <c r="BB21" s="214"/>
      <c r="BC21" s="214"/>
      <c r="BD21" s="214"/>
      <c r="BE21" s="214"/>
      <c r="BF21" s="214"/>
      <c r="BG21" s="214"/>
    </row>
    <row r="22" spans="1:59" outlineLevel="3" x14ac:dyDescent="0.2">
      <c r="A22" s="231"/>
      <c r="B22" s="232"/>
      <c r="C22" s="267" t="s">
        <v>147</v>
      </c>
      <c r="D22" s="256"/>
      <c r="E22" s="256"/>
      <c r="F22" s="256"/>
      <c r="G22" s="256"/>
      <c r="H22" s="234"/>
      <c r="I22" s="234"/>
      <c r="J22" s="234"/>
      <c r="K22" s="234"/>
      <c r="L22" s="234"/>
      <c r="M22" s="234"/>
      <c r="N22" s="233"/>
      <c r="O22" s="233"/>
      <c r="P22" s="233"/>
      <c r="Q22" s="233"/>
      <c r="R22" s="234"/>
      <c r="S22" s="234"/>
      <c r="T22" s="234"/>
      <c r="U22" s="234"/>
      <c r="V22" s="234"/>
      <c r="W22" s="234"/>
      <c r="X22" s="234"/>
      <c r="Y22" s="214"/>
      <c r="Z22" s="214"/>
      <c r="AA22" s="214"/>
      <c r="AB22" s="214"/>
      <c r="AC22" s="214"/>
      <c r="AD22" s="214"/>
      <c r="AE22" s="214"/>
      <c r="AF22" s="214" t="s">
        <v>131</v>
      </c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</row>
    <row r="23" spans="1:59" ht="22.5" outlineLevel="1" x14ac:dyDescent="0.2">
      <c r="A23" s="248">
        <v>5</v>
      </c>
      <c r="B23" s="249" t="s">
        <v>148</v>
      </c>
      <c r="C23" s="265" t="s">
        <v>149</v>
      </c>
      <c r="D23" s="250" t="s">
        <v>150</v>
      </c>
      <c r="E23" s="251">
        <v>77.760000000000005</v>
      </c>
      <c r="F23" s="252">
        <v>270.48</v>
      </c>
      <c r="G23" s="253">
        <f>ROUND(E23*F23,2)</f>
        <v>21032.52</v>
      </c>
      <c r="H23" s="252">
        <v>0</v>
      </c>
      <c r="I23" s="253">
        <f>ROUND(E23*H23,2)</f>
        <v>0</v>
      </c>
      <c r="J23" s="252">
        <v>270.48</v>
      </c>
      <c r="K23" s="253">
        <f>ROUND(E23*J23,2)</f>
        <v>21032.52</v>
      </c>
      <c r="L23" s="253">
        <v>21</v>
      </c>
      <c r="M23" s="253">
        <f>G23*(1+L23/100)</f>
        <v>25449.349200000001</v>
      </c>
      <c r="N23" s="251">
        <v>0</v>
      </c>
      <c r="O23" s="251">
        <f>ROUND(E23*N23,2)</f>
        <v>0</v>
      </c>
      <c r="P23" s="251">
        <v>0</v>
      </c>
      <c r="Q23" s="251">
        <f>ROUND(E23*P23,2)</f>
        <v>0</v>
      </c>
      <c r="R23" s="253"/>
      <c r="S23" s="312" t="s">
        <v>315</v>
      </c>
      <c r="T23" s="234">
        <v>0</v>
      </c>
      <c r="U23" s="234">
        <f>ROUND(E23*T23,2)</f>
        <v>0</v>
      </c>
      <c r="V23" s="234"/>
      <c r="W23" s="234" t="s">
        <v>127</v>
      </c>
      <c r="X23" s="234" t="s">
        <v>128</v>
      </c>
      <c r="Y23" s="214"/>
      <c r="Z23" s="214"/>
      <c r="AA23" s="214"/>
      <c r="AB23" s="214"/>
      <c r="AC23" s="214"/>
      <c r="AD23" s="214"/>
      <c r="AE23" s="214"/>
      <c r="AF23" s="214" t="s">
        <v>129</v>
      </c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</row>
    <row r="24" spans="1:59" ht="22.5" outlineLevel="2" x14ac:dyDescent="0.2">
      <c r="A24" s="231"/>
      <c r="B24" s="232"/>
      <c r="C24" s="266" t="s">
        <v>151</v>
      </c>
      <c r="D24" s="255"/>
      <c r="E24" s="255"/>
      <c r="F24" s="255"/>
      <c r="G24" s="255"/>
      <c r="H24" s="234"/>
      <c r="I24" s="234"/>
      <c r="J24" s="234"/>
      <c r="K24" s="234"/>
      <c r="L24" s="234"/>
      <c r="M24" s="234"/>
      <c r="N24" s="233"/>
      <c r="O24" s="233"/>
      <c r="P24" s="233"/>
      <c r="Q24" s="233"/>
      <c r="R24" s="234"/>
      <c r="S24" s="234"/>
      <c r="T24" s="234"/>
      <c r="U24" s="234"/>
      <c r="V24" s="234"/>
      <c r="W24" s="234"/>
      <c r="X24" s="234"/>
      <c r="Y24" s="214"/>
      <c r="Z24" s="214"/>
      <c r="AA24" s="214"/>
      <c r="AB24" s="214"/>
      <c r="AC24" s="214"/>
      <c r="AD24" s="214"/>
      <c r="AE24" s="214"/>
      <c r="AF24" s="214" t="s">
        <v>131</v>
      </c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57" t="str">
        <f>C24</f>
        <v>Poplatek za uložení stavebního odpadu na skládce (skládkovné) zeminy a kamení zatříděného do Katalogu odpadů pod kódem 17 05 04</v>
      </c>
      <c r="BA24" s="214"/>
      <c r="BB24" s="214"/>
      <c r="BC24" s="214"/>
      <c r="BD24" s="214"/>
      <c r="BE24" s="214"/>
      <c r="BF24" s="214"/>
      <c r="BG24" s="214"/>
    </row>
    <row r="25" spans="1:59" outlineLevel="3" x14ac:dyDescent="0.2">
      <c r="A25" s="231"/>
      <c r="B25" s="232"/>
      <c r="C25" s="267" t="s">
        <v>152</v>
      </c>
      <c r="D25" s="256"/>
      <c r="E25" s="256"/>
      <c r="F25" s="256"/>
      <c r="G25" s="256"/>
      <c r="H25" s="234"/>
      <c r="I25" s="234"/>
      <c r="J25" s="234"/>
      <c r="K25" s="234"/>
      <c r="L25" s="234"/>
      <c r="M25" s="234"/>
      <c r="N25" s="233"/>
      <c r="O25" s="233"/>
      <c r="P25" s="233"/>
      <c r="Q25" s="233"/>
      <c r="R25" s="234"/>
      <c r="S25" s="234"/>
      <c r="T25" s="234"/>
      <c r="U25" s="234"/>
      <c r="V25" s="234"/>
      <c r="W25" s="234"/>
      <c r="X25" s="234"/>
      <c r="Y25" s="214"/>
      <c r="Z25" s="214"/>
      <c r="AA25" s="214"/>
      <c r="AB25" s="214"/>
      <c r="AC25" s="214"/>
      <c r="AD25" s="214"/>
      <c r="AE25" s="214"/>
      <c r="AF25" s="214" t="s">
        <v>131</v>
      </c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</row>
    <row r="26" spans="1:59" outlineLevel="2" x14ac:dyDescent="0.2">
      <c r="A26" s="231"/>
      <c r="B26" s="232"/>
      <c r="C26" s="268" t="s">
        <v>153</v>
      </c>
      <c r="D26" s="238"/>
      <c r="E26" s="239"/>
      <c r="F26" s="234"/>
      <c r="G26" s="234"/>
      <c r="H26" s="234"/>
      <c r="I26" s="234"/>
      <c r="J26" s="234"/>
      <c r="K26" s="234"/>
      <c r="L26" s="234"/>
      <c r="M26" s="234"/>
      <c r="N26" s="233"/>
      <c r="O26" s="233"/>
      <c r="P26" s="233"/>
      <c r="Q26" s="233"/>
      <c r="R26" s="234"/>
      <c r="S26" s="234"/>
      <c r="T26" s="234"/>
      <c r="U26" s="234"/>
      <c r="V26" s="234"/>
      <c r="W26" s="234"/>
      <c r="X26" s="234"/>
      <c r="Y26" s="214"/>
      <c r="Z26" s="214"/>
      <c r="AA26" s="214"/>
      <c r="AB26" s="214"/>
      <c r="AC26" s="214"/>
      <c r="AD26" s="214"/>
      <c r="AE26" s="214"/>
      <c r="AF26" s="214" t="s">
        <v>134</v>
      </c>
      <c r="AG26" s="214">
        <v>0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</row>
    <row r="27" spans="1:59" outlineLevel="3" x14ac:dyDescent="0.2">
      <c r="A27" s="231"/>
      <c r="B27" s="232"/>
      <c r="C27" s="268" t="s">
        <v>154</v>
      </c>
      <c r="D27" s="238"/>
      <c r="E27" s="239">
        <v>77.760000000000005</v>
      </c>
      <c r="F27" s="234"/>
      <c r="G27" s="234"/>
      <c r="H27" s="234"/>
      <c r="I27" s="234"/>
      <c r="J27" s="234"/>
      <c r="K27" s="234"/>
      <c r="L27" s="234"/>
      <c r="M27" s="234"/>
      <c r="N27" s="233"/>
      <c r="O27" s="233"/>
      <c r="P27" s="233"/>
      <c r="Q27" s="233"/>
      <c r="R27" s="234"/>
      <c r="S27" s="234"/>
      <c r="T27" s="234"/>
      <c r="U27" s="234"/>
      <c r="V27" s="234"/>
      <c r="W27" s="234"/>
      <c r="X27" s="234"/>
      <c r="Y27" s="214"/>
      <c r="Z27" s="214"/>
      <c r="AA27" s="214"/>
      <c r="AB27" s="214"/>
      <c r="AC27" s="214"/>
      <c r="AD27" s="214"/>
      <c r="AE27" s="214"/>
      <c r="AF27" s="214" t="s">
        <v>134</v>
      </c>
      <c r="AG27" s="214">
        <v>0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</row>
    <row r="28" spans="1:59" ht="22.5" outlineLevel="1" x14ac:dyDescent="0.2">
      <c r="A28" s="248">
        <v>6</v>
      </c>
      <c r="B28" s="249" t="s">
        <v>155</v>
      </c>
      <c r="C28" s="265" t="s">
        <v>156</v>
      </c>
      <c r="D28" s="250" t="s">
        <v>125</v>
      </c>
      <c r="E28" s="251">
        <v>43.2</v>
      </c>
      <c r="F28" s="252">
        <v>195.48</v>
      </c>
      <c r="G28" s="253">
        <f>ROUND(E28*F28,2)</f>
        <v>8444.74</v>
      </c>
      <c r="H28" s="252">
        <v>0</v>
      </c>
      <c r="I28" s="253">
        <f>ROUND(E28*H28,2)</f>
        <v>0</v>
      </c>
      <c r="J28" s="252">
        <v>195.48</v>
      </c>
      <c r="K28" s="253">
        <f>ROUND(E28*J28,2)</f>
        <v>8444.74</v>
      </c>
      <c r="L28" s="253">
        <v>21</v>
      </c>
      <c r="M28" s="253">
        <f>G28*(1+L28/100)</f>
        <v>10218.135399999999</v>
      </c>
      <c r="N28" s="251">
        <v>0</v>
      </c>
      <c r="O28" s="251">
        <f>ROUND(E28*N28,2)</f>
        <v>0</v>
      </c>
      <c r="P28" s="251">
        <v>0</v>
      </c>
      <c r="Q28" s="251">
        <f>ROUND(E28*P28,2)</f>
        <v>0</v>
      </c>
      <c r="R28" s="253"/>
      <c r="S28" s="313" t="s">
        <v>315</v>
      </c>
      <c r="T28" s="234">
        <v>0</v>
      </c>
      <c r="U28" s="234">
        <f>ROUND(E28*T28,2)</f>
        <v>0</v>
      </c>
      <c r="V28" s="234"/>
      <c r="W28" s="234" t="s">
        <v>127</v>
      </c>
      <c r="X28" s="234" t="s">
        <v>128</v>
      </c>
      <c r="Y28" s="214"/>
      <c r="Z28" s="214"/>
      <c r="AA28" s="214"/>
      <c r="AB28" s="214"/>
      <c r="AC28" s="214"/>
      <c r="AD28" s="214"/>
      <c r="AE28" s="214"/>
      <c r="AF28" s="214" t="s">
        <v>129</v>
      </c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</row>
    <row r="29" spans="1:59" ht="22.5" outlineLevel="2" x14ac:dyDescent="0.2">
      <c r="A29" s="231"/>
      <c r="B29" s="232"/>
      <c r="C29" s="266" t="s">
        <v>157</v>
      </c>
      <c r="D29" s="255"/>
      <c r="E29" s="255"/>
      <c r="F29" s="255"/>
      <c r="G29" s="255"/>
      <c r="H29" s="234"/>
      <c r="I29" s="234"/>
      <c r="J29" s="234"/>
      <c r="K29" s="234"/>
      <c r="L29" s="234"/>
      <c r="M29" s="234"/>
      <c r="N29" s="233"/>
      <c r="O29" s="233"/>
      <c r="P29" s="233"/>
      <c r="Q29" s="233"/>
      <c r="R29" s="234"/>
      <c r="S29" s="234"/>
      <c r="T29" s="234"/>
      <c r="U29" s="234"/>
      <c r="V29" s="234"/>
      <c r="W29" s="234"/>
      <c r="X29" s="234"/>
      <c r="Y29" s="214"/>
      <c r="Z29" s="214"/>
      <c r="AA29" s="214"/>
      <c r="AB29" s="214"/>
      <c r="AC29" s="214"/>
      <c r="AD29" s="214"/>
      <c r="AE29" s="214"/>
      <c r="AF29" s="214" t="s">
        <v>131</v>
      </c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57" t="str">
        <f>C29</f>
        <v>Nakládání, skládání a překládání neulehlého výkopku nebo sypaniny strojně nakládání, množství do 100 m3, z horniny třídy těžitelnosti I, skupiny 1 až 3</v>
      </c>
      <c r="BA29" s="214"/>
      <c r="BB29" s="214"/>
      <c r="BC29" s="214"/>
      <c r="BD29" s="214"/>
      <c r="BE29" s="214"/>
      <c r="BF29" s="214"/>
      <c r="BG29" s="214"/>
    </row>
    <row r="30" spans="1:59" outlineLevel="3" x14ac:dyDescent="0.2">
      <c r="A30" s="231"/>
      <c r="B30" s="232"/>
      <c r="C30" s="267" t="s">
        <v>158</v>
      </c>
      <c r="D30" s="256"/>
      <c r="E30" s="256"/>
      <c r="F30" s="256"/>
      <c r="G30" s="256"/>
      <c r="H30" s="234"/>
      <c r="I30" s="234"/>
      <c r="J30" s="234"/>
      <c r="K30" s="234"/>
      <c r="L30" s="234"/>
      <c r="M30" s="234"/>
      <c r="N30" s="233"/>
      <c r="O30" s="233"/>
      <c r="P30" s="233"/>
      <c r="Q30" s="233"/>
      <c r="R30" s="234"/>
      <c r="S30" s="234"/>
      <c r="T30" s="234"/>
      <c r="U30" s="234"/>
      <c r="V30" s="234"/>
      <c r="W30" s="234"/>
      <c r="X30" s="234"/>
      <c r="Y30" s="214"/>
      <c r="Z30" s="214"/>
      <c r="AA30" s="214"/>
      <c r="AB30" s="214"/>
      <c r="AC30" s="214"/>
      <c r="AD30" s="214"/>
      <c r="AE30" s="214"/>
      <c r="AF30" s="214" t="s">
        <v>131</v>
      </c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</row>
    <row r="31" spans="1:59" ht="22.5" outlineLevel="1" x14ac:dyDescent="0.2">
      <c r="A31" s="248">
        <v>7</v>
      </c>
      <c r="B31" s="249" t="s">
        <v>159</v>
      </c>
      <c r="C31" s="265" t="s">
        <v>160</v>
      </c>
      <c r="D31" s="250" t="s">
        <v>161</v>
      </c>
      <c r="E31" s="251">
        <v>160</v>
      </c>
      <c r="F31" s="252">
        <v>30.74</v>
      </c>
      <c r="G31" s="253">
        <f>ROUND(E31*F31,2)</f>
        <v>4918.3999999999996</v>
      </c>
      <c r="H31" s="252">
        <v>0</v>
      </c>
      <c r="I31" s="253">
        <f>ROUND(E31*H31,2)</f>
        <v>0</v>
      </c>
      <c r="J31" s="252">
        <v>30.74</v>
      </c>
      <c r="K31" s="253">
        <f>ROUND(E31*J31,2)</f>
        <v>4918.3999999999996</v>
      </c>
      <c r="L31" s="253">
        <v>21</v>
      </c>
      <c r="M31" s="253">
        <f>G31*(1+L31/100)</f>
        <v>5951.2639999999992</v>
      </c>
      <c r="N31" s="251">
        <v>0</v>
      </c>
      <c r="O31" s="251">
        <f>ROUND(E31*N31,2)</f>
        <v>0</v>
      </c>
      <c r="P31" s="251">
        <v>0</v>
      </c>
      <c r="Q31" s="251">
        <f>ROUND(E31*P31,2)</f>
        <v>0</v>
      </c>
      <c r="R31" s="253"/>
      <c r="S31" s="314" t="s">
        <v>315</v>
      </c>
      <c r="T31" s="234">
        <v>0</v>
      </c>
      <c r="U31" s="234">
        <f>ROUND(E31*T31,2)</f>
        <v>0</v>
      </c>
      <c r="V31" s="234"/>
      <c r="W31" s="234" t="s">
        <v>127</v>
      </c>
      <c r="X31" s="234" t="s">
        <v>128</v>
      </c>
      <c r="Y31" s="214"/>
      <c r="Z31" s="214"/>
      <c r="AA31" s="214"/>
      <c r="AB31" s="214"/>
      <c r="AC31" s="214"/>
      <c r="AD31" s="214"/>
      <c r="AE31" s="214"/>
      <c r="AF31" s="214" t="s">
        <v>129</v>
      </c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</row>
    <row r="32" spans="1:59" ht="22.5" outlineLevel="2" x14ac:dyDescent="0.2">
      <c r="A32" s="231"/>
      <c r="B32" s="232"/>
      <c r="C32" s="266" t="s">
        <v>162</v>
      </c>
      <c r="D32" s="255"/>
      <c r="E32" s="255"/>
      <c r="F32" s="255"/>
      <c r="G32" s="255"/>
      <c r="H32" s="234"/>
      <c r="I32" s="234"/>
      <c r="J32" s="234"/>
      <c r="K32" s="234"/>
      <c r="L32" s="234"/>
      <c r="M32" s="234"/>
      <c r="N32" s="233"/>
      <c r="O32" s="233"/>
      <c r="P32" s="233"/>
      <c r="Q32" s="233"/>
      <c r="R32" s="234"/>
      <c r="S32" s="234"/>
      <c r="T32" s="234"/>
      <c r="U32" s="234"/>
      <c r="V32" s="234"/>
      <c r="W32" s="234"/>
      <c r="X32" s="234"/>
      <c r="Y32" s="214"/>
      <c r="Z32" s="214"/>
      <c r="AA32" s="214"/>
      <c r="AB32" s="214"/>
      <c r="AC32" s="214"/>
      <c r="AD32" s="214"/>
      <c r="AE32" s="214"/>
      <c r="AF32" s="214" t="s">
        <v>131</v>
      </c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57" t="str">
        <f>C32</f>
        <v>Úprava pláně vyrovnáním výškových rozdílů strojně v hornině třídy těžitelnosti I, skupiny 1 až 3 se zhutněním</v>
      </c>
      <c r="BA32" s="214"/>
      <c r="BB32" s="214"/>
      <c r="BC32" s="214"/>
      <c r="BD32" s="214"/>
      <c r="BE32" s="214"/>
      <c r="BF32" s="214"/>
      <c r="BG32" s="214"/>
    </row>
    <row r="33" spans="1:59" outlineLevel="3" x14ac:dyDescent="0.2">
      <c r="A33" s="231"/>
      <c r="B33" s="232"/>
      <c r="C33" s="267" t="s">
        <v>163</v>
      </c>
      <c r="D33" s="256"/>
      <c r="E33" s="256"/>
      <c r="F33" s="256"/>
      <c r="G33" s="256"/>
      <c r="H33" s="234"/>
      <c r="I33" s="234"/>
      <c r="J33" s="234"/>
      <c r="K33" s="234"/>
      <c r="L33" s="234"/>
      <c r="M33" s="234"/>
      <c r="N33" s="233"/>
      <c r="O33" s="233"/>
      <c r="P33" s="233"/>
      <c r="Q33" s="233"/>
      <c r="R33" s="234"/>
      <c r="S33" s="234"/>
      <c r="T33" s="234"/>
      <c r="U33" s="234"/>
      <c r="V33" s="234"/>
      <c r="W33" s="234"/>
      <c r="X33" s="234"/>
      <c r="Y33" s="214"/>
      <c r="Z33" s="214"/>
      <c r="AA33" s="214"/>
      <c r="AB33" s="214"/>
      <c r="AC33" s="214"/>
      <c r="AD33" s="214"/>
      <c r="AE33" s="214"/>
      <c r="AF33" s="214" t="s">
        <v>131</v>
      </c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</row>
    <row r="34" spans="1:59" x14ac:dyDescent="0.2">
      <c r="A34" s="241" t="s">
        <v>121</v>
      </c>
      <c r="B34" s="242" t="s">
        <v>85</v>
      </c>
      <c r="C34" s="264" t="s">
        <v>86</v>
      </c>
      <c r="D34" s="243"/>
      <c r="E34" s="244"/>
      <c r="F34" s="245"/>
      <c r="G34" s="245">
        <f>SUMIF(AF35:AF45,"&lt;&gt;NOR",G35:G45)</f>
        <v>41019.340000000004</v>
      </c>
      <c r="H34" s="245"/>
      <c r="I34" s="245">
        <f>SUM(I35:I45)</f>
        <v>10602.24</v>
      </c>
      <c r="J34" s="245"/>
      <c r="K34" s="245">
        <f>SUM(K35:K45)</f>
        <v>30417.100000000002</v>
      </c>
      <c r="L34" s="245"/>
      <c r="M34" s="245">
        <f>SUM(M35:M45)</f>
        <v>49633.401400000002</v>
      </c>
      <c r="N34" s="244"/>
      <c r="O34" s="244">
        <f>SUM(O35:O45)</f>
        <v>0.23</v>
      </c>
      <c r="P34" s="244"/>
      <c r="Q34" s="244">
        <f>SUM(Q35:Q45)</f>
        <v>0</v>
      </c>
      <c r="R34" s="245"/>
      <c r="S34" s="246"/>
      <c r="T34" s="240"/>
      <c r="U34" s="240">
        <f>SUM(U35:U45)</f>
        <v>0</v>
      </c>
      <c r="V34" s="240"/>
      <c r="W34" s="240"/>
      <c r="X34" s="240"/>
      <c r="AF34" t="s">
        <v>122</v>
      </c>
    </row>
    <row r="35" spans="1:59" ht="22.5" outlineLevel="1" x14ac:dyDescent="0.2">
      <c r="A35" s="248">
        <v>8</v>
      </c>
      <c r="B35" s="249" t="s">
        <v>164</v>
      </c>
      <c r="C35" s="265" t="s">
        <v>165</v>
      </c>
      <c r="D35" s="250" t="s">
        <v>161</v>
      </c>
      <c r="E35" s="251">
        <v>160</v>
      </c>
      <c r="F35" s="252">
        <v>28.28</v>
      </c>
      <c r="G35" s="253">
        <f>ROUND(E35*F35,2)</f>
        <v>4524.8</v>
      </c>
      <c r="H35" s="252">
        <v>0</v>
      </c>
      <c r="I35" s="253">
        <f>ROUND(E35*H35,2)</f>
        <v>0</v>
      </c>
      <c r="J35" s="252">
        <v>28.28</v>
      </c>
      <c r="K35" s="253">
        <f>ROUND(E35*J35,2)</f>
        <v>4524.8</v>
      </c>
      <c r="L35" s="253">
        <v>21</v>
      </c>
      <c r="M35" s="253">
        <f>G35*(1+L35/100)</f>
        <v>5475.0079999999998</v>
      </c>
      <c r="N35" s="251">
        <v>1E-4</v>
      </c>
      <c r="O35" s="251">
        <f>ROUND(E35*N35,2)</f>
        <v>0.02</v>
      </c>
      <c r="P35" s="251">
        <v>0</v>
      </c>
      <c r="Q35" s="251">
        <f>ROUND(E35*P35,2)</f>
        <v>0</v>
      </c>
      <c r="R35" s="253"/>
      <c r="S35" s="315" t="s">
        <v>315</v>
      </c>
      <c r="T35" s="234">
        <v>0</v>
      </c>
      <c r="U35" s="234">
        <f>ROUND(E35*T35,2)</f>
        <v>0</v>
      </c>
      <c r="V35" s="234"/>
      <c r="W35" s="234" t="s">
        <v>127</v>
      </c>
      <c r="X35" s="234" t="s">
        <v>128</v>
      </c>
      <c r="Y35" s="214"/>
      <c r="Z35" s="214"/>
      <c r="AA35" s="214"/>
      <c r="AB35" s="214"/>
      <c r="AC35" s="214"/>
      <c r="AD35" s="214"/>
      <c r="AE35" s="214"/>
      <c r="AF35" s="214" t="s">
        <v>129</v>
      </c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</row>
    <row r="36" spans="1:59" ht="22.5" outlineLevel="2" x14ac:dyDescent="0.2">
      <c r="A36" s="231"/>
      <c r="B36" s="232"/>
      <c r="C36" s="266" t="s">
        <v>166</v>
      </c>
      <c r="D36" s="255"/>
      <c r="E36" s="255"/>
      <c r="F36" s="255"/>
      <c r="G36" s="255"/>
      <c r="H36" s="234"/>
      <c r="I36" s="234"/>
      <c r="J36" s="234"/>
      <c r="K36" s="234"/>
      <c r="L36" s="234"/>
      <c r="M36" s="234"/>
      <c r="N36" s="233"/>
      <c r="O36" s="233"/>
      <c r="P36" s="233"/>
      <c r="Q36" s="233"/>
      <c r="R36" s="234"/>
      <c r="S36" s="234"/>
      <c r="T36" s="234"/>
      <c r="U36" s="234"/>
      <c r="V36" s="234"/>
      <c r="W36" s="234"/>
      <c r="X36" s="234"/>
      <c r="Y36" s="214"/>
      <c r="Z36" s="214"/>
      <c r="AA36" s="214"/>
      <c r="AB36" s="214"/>
      <c r="AC36" s="214"/>
      <c r="AD36" s="214"/>
      <c r="AE36" s="214"/>
      <c r="AF36" s="214" t="s">
        <v>131</v>
      </c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57" t="str">
        <f>C36</f>
        <v>Zřízení vrstvy z geotextilie filtrační, separační, odvodňovací, ochranné, výztužné nebo protierozní v rovině nebo ve sklonu do 1:5, šířky do 3 m</v>
      </c>
      <c r="BA36" s="214"/>
      <c r="BB36" s="214"/>
      <c r="BC36" s="214"/>
      <c r="BD36" s="214"/>
      <c r="BE36" s="214"/>
      <c r="BF36" s="214"/>
      <c r="BG36" s="214"/>
    </row>
    <row r="37" spans="1:59" outlineLevel="3" x14ac:dyDescent="0.2">
      <c r="A37" s="231"/>
      <c r="B37" s="232"/>
      <c r="C37" s="267" t="s">
        <v>167</v>
      </c>
      <c r="D37" s="256"/>
      <c r="E37" s="256"/>
      <c r="F37" s="256"/>
      <c r="G37" s="256"/>
      <c r="H37" s="234"/>
      <c r="I37" s="234"/>
      <c r="J37" s="234"/>
      <c r="K37" s="234"/>
      <c r="L37" s="234"/>
      <c r="M37" s="234"/>
      <c r="N37" s="233"/>
      <c r="O37" s="233"/>
      <c r="P37" s="233"/>
      <c r="Q37" s="233"/>
      <c r="R37" s="234"/>
      <c r="S37" s="234"/>
      <c r="T37" s="234"/>
      <c r="U37" s="234"/>
      <c r="V37" s="234"/>
      <c r="W37" s="234"/>
      <c r="X37" s="234"/>
      <c r="Y37" s="214"/>
      <c r="Z37" s="214"/>
      <c r="AA37" s="214"/>
      <c r="AB37" s="214"/>
      <c r="AC37" s="214"/>
      <c r="AD37" s="214"/>
      <c r="AE37" s="214"/>
      <c r="AF37" s="214" t="s">
        <v>131</v>
      </c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</row>
    <row r="38" spans="1:59" ht="22.5" outlineLevel="1" x14ac:dyDescent="0.2">
      <c r="A38" s="248">
        <v>9</v>
      </c>
      <c r="B38" s="249" t="s">
        <v>168</v>
      </c>
      <c r="C38" s="265" t="s">
        <v>169</v>
      </c>
      <c r="D38" s="250" t="s">
        <v>161</v>
      </c>
      <c r="E38" s="251">
        <v>176</v>
      </c>
      <c r="F38" s="252">
        <v>60.24</v>
      </c>
      <c r="G38" s="253">
        <f>ROUND(E38*F38,2)</f>
        <v>10602.24</v>
      </c>
      <c r="H38" s="252">
        <v>60.24</v>
      </c>
      <c r="I38" s="253">
        <f>ROUND(E38*H38,2)</f>
        <v>10602.24</v>
      </c>
      <c r="J38" s="252">
        <v>0</v>
      </c>
      <c r="K38" s="253">
        <f>ROUND(E38*J38,2)</f>
        <v>0</v>
      </c>
      <c r="L38" s="253">
        <v>21</v>
      </c>
      <c r="M38" s="253">
        <f>G38*(1+L38/100)</f>
        <v>12828.7104</v>
      </c>
      <c r="N38" s="251">
        <v>4.0000000000000002E-4</v>
      </c>
      <c r="O38" s="251">
        <f>ROUND(E38*N38,2)</f>
        <v>7.0000000000000007E-2</v>
      </c>
      <c r="P38" s="251">
        <v>0</v>
      </c>
      <c r="Q38" s="251">
        <f>ROUND(E38*P38,2)</f>
        <v>0</v>
      </c>
      <c r="R38" s="253"/>
      <c r="S38" s="316" t="s">
        <v>315</v>
      </c>
      <c r="T38" s="234">
        <v>0</v>
      </c>
      <c r="U38" s="234">
        <f>ROUND(E38*T38,2)</f>
        <v>0</v>
      </c>
      <c r="V38" s="234"/>
      <c r="W38" s="234" t="s">
        <v>170</v>
      </c>
      <c r="X38" s="234" t="s">
        <v>128</v>
      </c>
      <c r="Y38" s="214"/>
      <c r="Z38" s="214"/>
      <c r="AA38" s="214"/>
      <c r="AB38" s="214"/>
      <c r="AC38" s="214"/>
      <c r="AD38" s="214"/>
      <c r="AE38" s="214"/>
      <c r="AF38" s="214" t="s">
        <v>171</v>
      </c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</row>
    <row r="39" spans="1:59" outlineLevel="2" x14ac:dyDescent="0.2">
      <c r="A39" s="231"/>
      <c r="B39" s="232"/>
      <c r="C39" s="266" t="s">
        <v>169</v>
      </c>
      <c r="D39" s="255"/>
      <c r="E39" s="255"/>
      <c r="F39" s="255"/>
      <c r="G39" s="255"/>
      <c r="H39" s="234"/>
      <c r="I39" s="234"/>
      <c r="J39" s="234"/>
      <c r="K39" s="234"/>
      <c r="L39" s="234"/>
      <c r="M39" s="234"/>
      <c r="N39" s="233"/>
      <c r="O39" s="233"/>
      <c r="P39" s="233"/>
      <c r="Q39" s="233"/>
      <c r="R39" s="234"/>
      <c r="S39" s="234"/>
      <c r="T39" s="234"/>
      <c r="U39" s="234"/>
      <c r="V39" s="234"/>
      <c r="W39" s="234"/>
      <c r="X39" s="234"/>
      <c r="Y39" s="214"/>
      <c r="Z39" s="214"/>
      <c r="AA39" s="214"/>
      <c r="AB39" s="214"/>
      <c r="AC39" s="214"/>
      <c r="AD39" s="214"/>
      <c r="AE39" s="214"/>
      <c r="AF39" s="214" t="s">
        <v>131</v>
      </c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</row>
    <row r="40" spans="1:59" outlineLevel="1" x14ac:dyDescent="0.2">
      <c r="A40" s="248">
        <v>10</v>
      </c>
      <c r="B40" s="249" t="s">
        <v>172</v>
      </c>
      <c r="C40" s="265" t="s">
        <v>173</v>
      </c>
      <c r="D40" s="250" t="s">
        <v>174</v>
      </c>
      <c r="E40" s="251">
        <v>80</v>
      </c>
      <c r="F40" s="252">
        <v>43.03</v>
      </c>
      <c r="G40" s="253">
        <f>ROUND(E40*F40,2)</f>
        <v>3442.4</v>
      </c>
      <c r="H40" s="252">
        <v>0</v>
      </c>
      <c r="I40" s="253">
        <f>ROUND(E40*H40,2)</f>
        <v>0</v>
      </c>
      <c r="J40" s="252">
        <v>43.03</v>
      </c>
      <c r="K40" s="253">
        <f>ROUND(E40*J40,2)</f>
        <v>3442.4</v>
      </c>
      <c r="L40" s="253">
        <v>21</v>
      </c>
      <c r="M40" s="253">
        <f>G40*(1+L40/100)</f>
        <v>4165.3040000000001</v>
      </c>
      <c r="N40" s="251">
        <v>1.6000000000000001E-4</v>
      </c>
      <c r="O40" s="251">
        <f>ROUND(E40*N40,2)</f>
        <v>0.01</v>
      </c>
      <c r="P40" s="251">
        <v>0</v>
      </c>
      <c r="Q40" s="251">
        <f>ROUND(E40*P40,2)</f>
        <v>0</v>
      </c>
      <c r="R40" s="253"/>
      <c r="S40" s="317" t="s">
        <v>315</v>
      </c>
      <c r="T40" s="234">
        <v>0</v>
      </c>
      <c r="U40" s="234">
        <f>ROUND(E40*T40,2)</f>
        <v>0</v>
      </c>
      <c r="V40" s="234"/>
      <c r="W40" s="234" t="s">
        <v>127</v>
      </c>
      <c r="X40" s="234" t="s">
        <v>128</v>
      </c>
      <c r="Y40" s="214"/>
      <c r="Z40" s="214"/>
      <c r="AA40" s="214"/>
      <c r="AB40" s="214"/>
      <c r="AC40" s="214"/>
      <c r="AD40" s="214"/>
      <c r="AE40" s="214"/>
      <c r="AF40" s="214" t="s">
        <v>129</v>
      </c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</row>
    <row r="41" spans="1:59" outlineLevel="2" x14ac:dyDescent="0.2">
      <c r="A41" s="231"/>
      <c r="B41" s="232"/>
      <c r="C41" s="266" t="s">
        <v>175</v>
      </c>
      <c r="D41" s="255"/>
      <c r="E41" s="255"/>
      <c r="F41" s="255"/>
      <c r="G41" s="255"/>
      <c r="H41" s="234"/>
      <c r="I41" s="234"/>
      <c r="J41" s="234"/>
      <c r="K41" s="234"/>
      <c r="L41" s="234"/>
      <c r="M41" s="234"/>
      <c r="N41" s="233"/>
      <c r="O41" s="233"/>
      <c r="P41" s="233"/>
      <c r="Q41" s="233"/>
      <c r="R41" s="234"/>
      <c r="S41" s="234"/>
      <c r="T41" s="234"/>
      <c r="U41" s="234"/>
      <c r="V41" s="234"/>
      <c r="W41" s="234"/>
      <c r="X41" s="234"/>
      <c r="Y41" s="214"/>
      <c r="Z41" s="214"/>
      <c r="AA41" s="214"/>
      <c r="AB41" s="214"/>
      <c r="AC41" s="214"/>
      <c r="AD41" s="214"/>
      <c r="AE41" s="214"/>
      <c r="AF41" s="214" t="s">
        <v>131</v>
      </c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</row>
    <row r="42" spans="1:59" outlineLevel="3" x14ac:dyDescent="0.2">
      <c r="A42" s="231"/>
      <c r="B42" s="232"/>
      <c r="C42" s="267" t="s">
        <v>176</v>
      </c>
      <c r="D42" s="256"/>
      <c r="E42" s="256"/>
      <c r="F42" s="256"/>
      <c r="G42" s="256"/>
      <c r="H42" s="234"/>
      <c r="I42" s="234"/>
      <c r="J42" s="234"/>
      <c r="K42" s="234"/>
      <c r="L42" s="234"/>
      <c r="M42" s="234"/>
      <c r="N42" s="233"/>
      <c r="O42" s="233"/>
      <c r="P42" s="233"/>
      <c r="Q42" s="233"/>
      <c r="R42" s="234"/>
      <c r="S42" s="234"/>
      <c r="T42" s="234"/>
      <c r="U42" s="234"/>
      <c r="V42" s="234"/>
      <c r="W42" s="234"/>
      <c r="X42" s="234"/>
      <c r="Y42" s="214"/>
      <c r="Z42" s="214"/>
      <c r="AA42" s="214"/>
      <c r="AB42" s="214"/>
      <c r="AC42" s="214"/>
      <c r="AD42" s="214"/>
      <c r="AE42" s="214"/>
      <c r="AF42" s="214" t="s">
        <v>131</v>
      </c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</row>
    <row r="43" spans="1:59" ht="22.5" outlineLevel="1" x14ac:dyDescent="0.2">
      <c r="A43" s="248">
        <v>11</v>
      </c>
      <c r="B43" s="249" t="s">
        <v>177</v>
      </c>
      <c r="C43" s="265" t="s">
        <v>178</v>
      </c>
      <c r="D43" s="250" t="s">
        <v>174</v>
      </c>
      <c r="E43" s="251">
        <v>110</v>
      </c>
      <c r="F43" s="252">
        <v>204.09</v>
      </c>
      <c r="G43" s="253">
        <f>ROUND(E43*F43,2)</f>
        <v>22449.9</v>
      </c>
      <c r="H43" s="252">
        <v>0</v>
      </c>
      <c r="I43" s="253">
        <f>ROUND(E43*H43,2)</f>
        <v>0</v>
      </c>
      <c r="J43" s="252">
        <v>204.09</v>
      </c>
      <c r="K43" s="253">
        <f>ROUND(E43*J43,2)</f>
        <v>22449.9</v>
      </c>
      <c r="L43" s="253">
        <v>21</v>
      </c>
      <c r="M43" s="253">
        <f>G43*(1+L43/100)</f>
        <v>27164.379000000001</v>
      </c>
      <c r="N43" s="251">
        <v>1.16E-3</v>
      </c>
      <c r="O43" s="251">
        <f>ROUND(E43*N43,2)</f>
        <v>0.13</v>
      </c>
      <c r="P43" s="251">
        <v>0</v>
      </c>
      <c r="Q43" s="251">
        <f>ROUND(E43*P43,2)</f>
        <v>0</v>
      </c>
      <c r="R43" s="253"/>
      <c r="S43" s="319" t="s">
        <v>315</v>
      </c>
      <c r="T43" s="234">
        <v>0</v>
      </c>
      <c r="U43" s="234">
        <f>ROUND(E43*T43,2)</f>
        <v>0</v>
      </c>
      <c r="V43" s="234"/>
      <c r="W43" s="234" t="s">
        <v>127</v>
      </c>
      <c r="X43" s="234" t="s">
        <v>128</v>
      </c>
      <c r="Y43" s="214"/>
      <c r="Z43" s="214"/>
      <c r="AA43" s="214"/>
      <c r="AB43" s="214"/>
      <c r="AC43" s="214"/>
      <c r="AD43" s="214"/>
      <c r="AE43" s="214"/>
      <c r="AF43" s="214" t="s">
        <v>129</v>
      </c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</row>
    <row r="44" spans="1:59" outlineLevel="2" x14ac:dyDescent="0.2">
      <c r="A44" s="231"/>
      <c r="B44" s="232"/>
      <c r="C44" s="266" t="s">
        <v>180</v>
      </c>
      <c r="D44" s="255"/>
      <c r="E44" s="255"/>
      <c r="F44" s="255"/>
      <c r="G44" s="255"/>
      <c r="H44" s="234"/>
      <c r="I44" s="234"/>
      <c r="J44" s="234"/>
      <c r="K44" s="234"/>
      <c r="L44" s="234"/>
      <c r="M44" s="234"/>
      <c r="N44" s="233"/>
      <c r="O44" s="233"/>
      <c r="P44" s="233"/>
      <c r="Q44" s="233"/>
      <c r="R44" s="234"/>
      <c r="S44" s="234"/>
      <c r="T44" s="234"/>
      <c r="U44" s="234"/>
      <c r="V44" s="234"/>
      <c r="W44" s="234"/>
      <c r="X44" s="234"/>
      <c r="Y44" s="214"/>
      <c r="Z44" s="214"/>
      <c r="AA44" s="214"/>
      <c r="AB44" s="214"/>
      <c r="AC44" s="214"/>
      <c r="AD44" s="214"/>
      <c r="AE44" s="214"/>
      <c r="AF44" s="214" t="s">
        <v>131</v>
      </c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</row>
    <row r="45" spans="1:59" outlineLevel="3" x14ac:dyDescent="0.2">
      <c r="A45" s="231"/>
      <c r="B45" s="232"/>
      <c r="C45" s="267" t="s">
        <v>181</v>
      </c>
      <c r="D45" s="256"/>
      <c r="E45" s="256"/>
      <c r="F45" s="256"/>
      <c r="G45" s="256"/>
      <c r="H45" s="234"/>
      <c r="I45" s="234"/>
      <c r="J45" s="234"/>
      <c r="K45" s="234"/>
      <c r="L45" s="234"/>
      <c r="M45" s="234"/>
      <c r="N45" s="233"/>
      <c r="O45" s="233"/>
      <c r="P45" s="233"/>
      <c r="Q45" s="233"/>
      <c r="R45" s="234"/>
      <c r="S45" s="234"/>
      <c r="T45" s="234"/>
      <c r="U45" s="234"/>
      <c r="V45" s="234"/>
      <c r="W45" s="234"/>
      <c r="X45" s="234"/>
      <c r="Y45" s="214"/>
      <c r="Z45" s="214"/>
      <c r="AA45" s="214"/>
      <c r="AB45" s="214"/>
      <c r="AC45" s="214"/>
      <c r="AD45" s="214"/>
      <c r="AE45" s="214"/>
      <c r="AF45" s="214" t="s">
        <v>131</v>
      </c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</row>
    <row r="46" spans="1:59" x14ac:dyDescent="0.2">
      <c r="A46" s="241" t="s">
        <v>121</v>
      </c>
      <c r="B46" s="242" t="s">
        <v>89</v>
      </c>
      <c r="C46" s="264" t="s">
        <v>91</v>
      </c>
      <c r="D46" s="243"/>
      <c r="E46" s="244"/>
      <c r="F46" s="245"/>
      <c r="G46" s="245">
        <f>SUMIF(AF47:AF50,"&lt;&gt;NOR",G47:G50)</f>
        <v>22191.57</v>
      </c>
      <c r="H46" s="245"/>
      <c r="I46" s="245">
        <f>SUM(I47:I50)</f>
        <v>0</v>
      </c>
      <c r="J46" s="245"/>
      <c r="K46" s="245">
        <f>SUM(K47:K50)</f>
        <v>22191.57</v>
      </c>
      <c r="L46" s="245"/>
      <c r="M46" s="245">
        <f>SUM(M47:M50)</f>
        <v>26851.7997</v>
      </c>
      <c r="N46" s="244"/>
      <c r="O46" s="244">
        <f>SUM(O47:O50)</f>
        <v>0</v>
      </c>
      <c r="P46" s="244"/>
      <c r="Q46" s="244">
        <f>SUM(Q47:Q50)</f>
        <v>0</v>
      </c>
      <c r="R46" s="245"/>
      <c r="S46" s="246"/>
      <c r="T46" s="240"/>
      <c r="U46" s="240">
        <f>SUM(U47:U50)</f>
        <v>0</v>
      </c>
      <c r="V46" s="240"/>
      <c r="W46" s="240"/>
      <c r="X46" s="240"/>
      <c r="AF46" t="s">
        <v>122</v>
      </c>
    </row>
    <row r="47" spans="1:59" outlineLevel="1" x14ac:dyDescent="0.2">
      <c r="A47" s="248">
        <v>12</v>
      </c>
      <c r="B47" s="249" t="s">
        <v>182</v>
      </c>
      <c r="C47" s="265" t="s">
        <v>183</v>
      </c>
      <c r="D47" s="250" t="s">
        <v>184</v>
      </c>
      <c r="E47" s="251">
        <v>1</v>
      </c>
      <c r="F47" s="252">
        <v>3503.93</v>
      </c>
      <c r="G47" s="253">
        <f>ROUND(E47*F47,2)</f>
        <v>3503.93</v>
      </c>
      <c r="H47" s="252">
        <v>0</v>
      </c>
      <c r="I47" s="253">
        <f>ROUND(E47*H47,2)</f>
        <v>0</v>
      </c>
      <c r="J47" s="252">
        <v>3503.93</v>
      </c>
      <c r="K47" s="253">
        <f>ROUND(E47*J47,2)</f>
        <v>3503.93</v>
      </c>
      <c r="L47" s="253">
        <v>21</v>
      </c>
      <c r="M47" s="253">
        <f>G47*(1+L47/100)</f>
        <v>4239.7552999999998</v>
      </c>
      <c r="N47" s="251">
        <v>0</v>
      </c>
      <c r="O47" s="251">
        <f>ROUND(E47*N47,2)</f>
        <v>0</v>
      </c>
      <c r="P47" s="251">
        <v>0</v>
      </c>
      <c r="Q47" s="251">
        <f>ROUND(E47*P47,2)</f>
        <v>0</v>
      </c>
      <c r="R47" s="253"/>
      <c r="S47" s="319" t="s">
        <v>315</v>
      </c>
      <c r="T47" s="234">
        <v>0</v>
      </c>
      <c r="U47" s="234">
        <f>ROUND(E47*T47,2)</f>
        <v>0</v>
      </c>
      <c r="V47" s="234"/>
      <c r="W47" s="234" t="s">
        <v>127</v>
      </c>
      <c r="X47" s="234" t="s">
        <v>128</v>
      </c>
      <c r="Y47" s="214"/>
      <c r="Z47" s="214"/>
      <c r="AA47" s="214"/>
      <c r="AB47" s="214"/>
      <c r="AC47" s="214"/>
      <c r="AD47" s="214"/>
      <c r="AE47" s="214"/>
      <c r="AF47" s="214" t="s">
        <v>129</v>
      </c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</row>
    <row r="48" spans="1:59" outlineLevel="2" x14ac:dyDescent="0.2">
      <c r="A48" s="231"/>
      <c r="B48" s="232"/>
      <c r="C48" s="266" t="s">
        <v>183</v>
      </c>
      <c r="D48" s="255"/>
      <c r="E48" s="255"/>
      <c r="F48" s="255"/>
      <c r="G48" s="255"/>
      <c r="H48" s="234"/>
      <c r="I48" s="234"/>
      <c r="J48" s="234"/>
      <c r="K48" s="234"/>
      <c r="L48" s="234"/>
      <c r="M48" s="234"/>
      <c r="N48" s="233"/>
      <c r="O48" s="233"/>
      <c r="P48" s="233"/>
      <c r="Q48" s="233"/>
      <c r="R48" s="234"/>
      <c r="S48" s="234"/>
      <c r="T48" s="234"/>
      <c r="U48" s="234"/>
      <c r="V48" s="234"/>
      <c r="W48" s="234"/>
      <c r="X48" s="234"/>
      <c r="Y48" s="214"/>
      <c r="Z48" s="214"/>
      <c r="AA48" s="214"/>
      <c r="AB48" s="214"/>
      <c r="AC48" s="214"/>
      <c r="AD48" s="214"/>
      <c r="AE48" s="214"/>
      <c r="AF48" s="214" t="s">
        <v>131</v>
      </c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</row>
    <row r="49" spans="1:59" ht="22.5" outlineLevel="1" x14ac:dyDescent="0.2">
      <c r="A49" s="248">
        <v>13</v>
      </c>
      <c r="B49" s="249" t="s">
        <v>185</v>
      </c>
      <c r="C49" s="265" t="s">
        <v>186</v>
      </c>
      <c r="D49" s="250" t="s">
        <v>184</v>
      </c>
      <c r="E49" s="251">
        <v>4</v>
      </c>
      <c r="F49" s="252">
        <v>4671.91</v>
      </c>
      <c r="G49" s="253">
        <f>ROUND(E49*F49,2)</f>
        <v>18687.64</v>
      </c>
      <c r="H49" s="252">
        <v>0</v>
      </c>
      <c r="I49" s="253">
        <f>ROUND(E49*H49,2)</f>
        <v>0</v>
      </c>
      <c r="J49" s="252">
        <v>4671.91</v>
      </c>
      <c r="K49" s="253">
        <f>ROUND(E49*J49,2)</f>
        <v>18687.64</v>
      </c>
      <c r="L49" s="253">
        <v>21</v>
      </c>
      <c r="M49" s="253">
        <f>G49*(1+L49/100)</f>
        <v>22612.044399999999</v>
      </c>
      <c r="N49" s="251">
        <v>0</v>
      </c>
      <c r="O49" s="251">
        <f>ROUND(E49*N49,2)</f>
        <v>0</v>
      </c>
      <c r="P49" s="251">
        <v>0</v>
      </c>
      <c r="Q49" s="251">
        <f>ROUND(E49*P49,2)</f>
        <v>0</v>
      </c>
      <c r="R49" s="253"/>
      <c r="S49" s="319" t="s">
        <v>315</v>
      </c>
      <c r="T49" s="234">
        <v>0</v>
      </c>
      <c r="U49" s="234">
        <f>ROUND(E49*T49,2)</f>
        <v>0</v>
      </c>
      <c r="V49" s="234"/>
      <c r="W49" s="234" t="s">
        <v>127</v>
      </c>
      <c r="X49" s="234" t="s">
        <v>128</v>
      </c>
      <c r="Y49" s="214"/>
      <c r="Z49" s="214"/>
      <c r="AA49" s="214"/>
      <c r="AB49" s="214"/>
      <c r="AC49" s="214"/>
      <c r="AD49" s="214"/>
      <c r="AE49" s="214"/>
      <c r="AF49" s="214" t="s">
        <v>129</v>
      </c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</row>
    <row r="50" spans="1:59" outlineLevel="2" x14ac:dyDescent="0.2">
      <c r="A50" s="231"/>
      <c r="B50" s="232"/>
      <c r="C50" s="266" t="s">
        <v>186</v>
      </c>
      <c r="D50" s="255"/>
      <c r="E50" s="255"/>
      <c r="F50" s="255"/>
      <c r="G50" s="255"/>
      <c r="H50" s="234"/>
      <c r="I50" s="234"/>
      <c r="J50" s="234"/>
      <c r="K50" s="234"/>
      <c r="L50" s="234"/>
      <c r="M50" s="234"/>
      <c r="N50" s="233"/>
      <c r="O50" s="233"/>
      <c r="P50" s="233"/>
      <c r="Q50" s="233"/>
      <c r="R50" s="234"/>
      <c r="S50" s="234"/>
      <c r="T50" s="234"/>
      <c r="U50" s="234"/>
      <c r="V50" s="234"/>
      <c r="W50" s="234"/>
      <c r="X50" s="234"/>
      <c r="Y50" s="214"/>
      <c r="Z50" s="214"/>
      <c r="AA50" s="214"/>
      <c r="AB50" s="214"/>
      <c r="AC50" s="214"/>
      <c r="AD50" s="214"/>
      <c r="AE50" s="214"/>
      <c r="AF50" s="214" t="s">
        <v>131</v>
      </c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</row>
    <row r="51" spans="1:59" x14ac:dyDescent="0.2">
      <c r="A51" s="241" t="s">
        <v>121</v>
      </c>
      <c r="B51" s="242" t="s">
        <v>82</v>
      </c>
      <c r="C51" s="264" t="s">
        <v>83</v>
      </c>
      <c r="D51" s="243"/>
      <c r="E51" s="244"/>
      <c r="F51" s="245"/>
      <c r="G51" s="245">
        <f>SUMIF(AF52:AF54,"&lt;&gt;NOR",G52:G54)</f>
        <v>6640</v>
      </c>
      <c r="H51" s="245"/>
      <c r="I51" s="245">
        <f>SUM(I52:I54)</f>
        <v>0</v>
      </c>
      <c r="J51" s="245"/>
      <c r="K51" s="245">
        <f>SUM(K52:K54)</f>
        <v>6640</v>
      </c>
      <c r="L51" s="245"/>
      <c r="M51" s="245">
        <f>SUM(M52:M54)</f>
        <v>8034.4</v>
      </c>
      <c r="N51" s="244"/>
      <c r="O51" s="244">
        <f>SUM(O52:O54)</f>
        <v>0</v>
      </c>
      <c r="P51" s="244"/>
      <c r="Q51" s="244">
        <f>SUM(Q52:Q54)</f>
        <v>7.2</v>
      </c>
      <c r="R51" s="245"/>
      <c r="S51" s="246"/>
      <c r="T51" s="240"/>
      <c r="U51" s="240">
        <f>SUM(U52:U54)</f>
        <v>0</v>
      </c>
      <c r="V51" s="240"/>
      <c r="W51" s="240"/>
      <c r="X51" s="240"/>
      <c r="AF51" t="s">
        <v>122</v>
      </c>
    </row>
    <row r="52" spans="1:59" ht="22.5" outlineLevel="1" x14ac:dyDescent="0.2">
      <c r="A52" s="248">
        <v>14</v>
      </c>
      <c r="B52" s="249" t="s">
        <v>187</v>
      </c>
      <c r="C52" s="265" t="s">
        <v>188</v>
      </c>
      <c r="D52" s="250" t="s">
        <v>174</v>
      </c>
      <c r="E52" s="251">
        <v>20</v>
      </c>
      <c r="F52" s="252">
        <v>332</v>
      </c>
      <c r="G52" s="253">
        <f>ROUND(E52*F52,2)</f>
        <v>6640</v>
      </c>
      <c r="H52" s="252">
        <v>0</v>
      </c>
      <c r="I52" s="253">
        <f>ROUND(E52*H52,2)</f>
        <v>0</v>
      </c>
      <c r="J52" s="252">
        <v>332</v>
      </c>
      <c r="K52" s="253">
        <f>ROUND(E52*J52,2)</f>
        <v>6640</v>
      </c>
      <c r="L52" s="253">
        <v>21</v>
      </c>
      <c r="M52" s="253">
        <f>G52*(1+L52/100)</f>
        <v>8034.4</v>
      </c>
      <c r="N52" s="251">
        <v>0</v>
      </c>
      <c r="O52" s="251">
        <f>ROUND(E52*N52,2)</f>
        <v>0</v>
      </c>
      <c r="P52" s="251">
        <v>0.36</v>
      </c>
      <c r="Q52" s="251">
        <f>ROUND(E52*P52,2)</f>
        <v>7.2</v>
      </c>
      <c r="R52" s="253"/>
      <c r="S52" s="254" t="s">
        <v>126</v>
      </c>
      <c r="T52" s="234">
        <v>0</v>
      </c>
      <c r="U52" s="234">
        <f>ROUND(E52*T52,2)</f>
        <v>0</v>
      </c>
      <c r="V52" s="234"/>
      <c r="W52" s="234" t="s">
        <v>127</v>
      </c>
      <c r="X52" s="234" t="s">
        <v>128</v>
      </c>
      <c r="Y52" s="214"/>
      <c r="Z52" s="214"/>
      <c r="AA52" s="214"/>
      <c r="AB52" s="214"/>
      <c r="AC52" s="214"/>
      <c r="AD52" s="214"/>
      <c r="AE52" s="214"/>
      <c r="AF52" s="214" t="s">
        <v>129</v>
      </c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</row>
    <row r="53" spans="1:59" outlineLevel="2" x14ac:dyDescent="0.2">
      <c r="A53" s="231"/>
      <c r="B53" s="232"/>
      <c r="C53" s="266" t="s">
        <v>189</v>
      </c>
      <c r="D53" s="255"/>
      <c r="E53" s="255"/>
      <c r="F53" s="255"/>
      <c r="G53" s="255"/>
      <c r="H53" s="234"/>
      <c r="I53" s="234"/>
      <c r="J53" s="234"/>
      <c r="K53" s="234"/>
      <c r="L53" s="234"/>
      <c r="M53" s="234"/>
      <c r="N53" s="233"/>
      <c r="O53" s="233"/>
      <c r="P53" s="233"/>
      <c r="Q53" s="233"/>
      <c r="R53" s="234"/>
      <c r="S53" s="234"/>
      <c r="T53" s="234"/>
      <c r="U53" s="234"/>
      <c r="V53" s="234"/>
      <c r="W53" s="234"/>
      <c r="X53" s="234"/>
      <c r="Y53" s="214"/>
      <c r="Z53" s="214"/>
      <c r="AA53" s="214"/>
      <c r="AB53" s="214"/>
      <c r="AC53" s="214"/>
      <c r="AD53" s="214"/>
      <c r="AE53" s="214"/>
      <c r="AF53" s="214" t="s">
        <v>131</v>
      </c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</row>
    <row r="54" spans="1:59" outlineLevel="3" x14ac:dyDescent="0.2">
      <c r="A54" s="231"/>
      <c r="B54" s="232"/>
      <c r="C54" s="267" t="s">
        <v>190</v>
      </c>
      <c r="D54" s="256"/>
      <c r="E54" s="256"/>
      <c r="F54" s="256"/>
      <c r="G54" s="256"/>
      <c r="H54" s="234"/>
      <c r="I54" s="234"/>
      <c r="J54" s="234"/>
      <c r="K54" s="234"/>
      <c r="L54" s="234"/>
      <c r="M54" s="234"/>
      <c r="N54" s="233"/>
      <c r="O54" s="233"/>
      <c r="P54" s="233"/>
      <c r="Q54" s="233"/>
      <c r="R54" s="234"/>
      <c r="S54" s="234"/>
      <c r="T54" s="234"/>
      <c r="U54" s="234"/>
      <c r="V54" s="234"/>
      <c r="W54" s="234"/>
      <c r="X54" s="234"/>
      <c r="Y54" s="214"/>
      <c r="Z54" s="214"/>
      <c r="AA54" s="214"/>
      <c r="AB54" s="214"/>
      <c r="AC54" s="214"/>
      <c r="AD54" s="214"/>
      <c r="AE54" s="214"/>
      <c r="AF54" s="214" t="s">
        <v>131</v>
      </c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</row>
    <row r="55" spans="1:59" x14ac:dyDescent="0.2">
      <c r="A55" s="241" t="s">
        <v>121</v>
      </c>
      <c r="B55" s="242" t="s">
        <v>92</v>
      </c>
      <c r="C55" s="264" t="s">
        <v>93</v>
      </c>
      <c r="D55" s="243"/>
      <c r="E55" s="244"/>
      <c r="F55" s="245"/>
      <c r="G55" s="245">
        <f>SUMIF(AF56:AF61,"&lt;&gt;NOR",G56:G61)</f>
        <v>1764.9099999999999</v>
      </c>
      <c r="H55" s="245"/>
      <c r="I55" s="245">
        <f>SUM(I56:I61)</f>
        <v>0</v>
      </c>
      <c r="J55" s="245"/>
      <c r="K55" s="245">
        <f>SUM(K56:K61)</f>
        <v>1764.9099999999999</v>
      </c>
      <c r="L55" s="245"/>
      <c r="M55" s="245">
        <f>SUM(M56:M61)</f>
        <v>2135.5410999999999</v>
      </c>
      <c r="N55" s="244"/>
      <c r="O55" s="244">
        <f>SUM(O56:O61)</f>
        <v>0</v>
      </c>
      <c r="P55" s="244"/>
      <c r="Q55" s="244">
        <f>SUM(Q56:Q61)</f>
        <v>0</v>
      </c>
      <c r="R55" s="245"/>
      <c r="S55" s="246"/>
      <c r="T55" s="240"/>
      <c r="U55" s="240">
        <f>SUM(U56:U61)</f>
        <v>0</v>
      </c>
      <c r="V55" s="240"/>
      <c r="W55" s="240"/>
      <c r="X55" s="240"/>
      <c r="AF55" t="s">
        <v>122</v>
      </c>
    </row>
    <row r="56" spans="1:59" outlineLevel="1" x14ac:dyDescent="0.2">
      <c r="A56" s="248">
        <v>15</v>
      </c>
      <c r="B56" s="249" t="s">
        <v>191</v>
      </c>
      <c r="C56" s="265" t="s">
        <v>192</v>
      </c>
      <c r="D56" s="250" t="s">
        <v>150</v>
      </c>
      <c r="E56" s="251">
        <v>4.8</v>
      </c>
      <c r="F56" s="252">
        <v>180.73</v>
      </c>
      <c r="G56" s="253">
        <f>ROUND(E56*F56,2)</f>
        <v>867.5</v>
      </c>
      <c r="H56" s="252">
        <v>0</v>
      </c>
      <c r="I56" s="253">
        <f>ROUND(E56*H56,2)</f>
        <v>0</v>
      </c>
      <c r="J56" s="252">
        <v>180.73</v>
      </c>
      <c r="K56" s="253">
        <f>ROUND(E56*J56,2)</f>
        <v>867.5</v>
      </c>
      <c r="L56" s="253">
        <v>21</v>
      </c>
      <c r="M56" s="253">
        <f>G56*(1+L56/100)</f>
        <v>1049.675</v>
      </c>
      <c r="N56" s="251">
        <v>0</v>
      </c>
      <c r="O56" s="251">
        <f>ROUND(E56*N56,2)</f>
        <v>0</v>
      </c>
      <c r="P56" s="251">
        <v>0</v>
      </c>
      <c r="Q56" s="251">
        <f>ROUND(E56*P56,2)</f>
        <v>0</v>
      </c>
      <c r="R56" s="253"/>
      <c r="S56" s="319" t="s">
        <v>315</v>
      </c>
      <c r="T56" s="234">
        <v>0</v>
      </c>
      <c r="U56" s="234">
        <f>ROUND(E56*T56,2)</f>
        <v>0</v>
      </c>
      <c r="V56" s="234"/>
      <c r="W56" s="234" t="s">
        <v>127</v>
      </c>
      <c r="X56" s="234" t="s">
        <v>128</v>
      </c>
      <c r="Y56" s="214"/>
      <c r="Z56" s="214"/>
      <c r="AA56" s="214"/>
      <c r="AB56" s="214"/>
      <c r="AC56" s="214"/>
      <c r="AD56" s="214"/>
      <c r="AE56" s="214"/>
      <c r="AF56" s="214" t="s">
        <v>129</v>
      </c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</row>
    <row r="57" spans="1:59" ht="22.5" outlineLevel="2" x14ac:dyDescent="0.2">
      <c r="A57" s="231"/>
      <c r="B57" s="232"/>
      <c r="C57" s="266" t="s">
        <v>193</v>
      </c>
      <c r="D57" s="255"/>
      <c r="E57" s="255"/>
      <c r="F57" s="255"/>
      <c r="G57" s="255"/>
      <c r="H57" s="234"/>
      <c r="I57" s="234"/>
      <c r="J57" s="234"/>
      <c r="K57" s="234"/>
      <c r="L57" s="234"/>
      <c r="M57" s="234"/>
      <c r="N57" s="233"/>
      <c r="O57" s="233"/>
      <c r="P57" s="233"/>
      <c r="Q57" s="233"/>
      <c r="R57" s="234"/>
      <c r="S57" s="234"/>
      <c r="T57" s="234"/>
      <c r="U57" s="234"/>
      <c r="V57" s="234"/>
      <c r="W57" s="234"/>
      <c r="X57" s="234"/>
      <c r="Y57" s="214"/>
      <c r="Z57" s="214"/>
      <c r="AA57" s="214"/>
      <c r="AB57" s="214"/>
      <c r="AC57" s="214"/>
      <c r="AD57" s="214"/>
      <c r="AE57" s="214"/>
      <c r="AF57" s="214" t="s">
        <v>131</v>
      </c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57" t="str">
        <f>C57</f>
        <v>Vodorovná doprava vybouraných hmot bez naložení, ale se složením a s hrubým urovnáním na vzdálenost do 1 km</v>
      </c>
      <c r="BA57" s="214"/>
      <c r="BB57" s="214"/>
      <c r="BC57" s="214"/>
      <c r="BD57" s="214"/>
      <c r="BE57" s="214"/>
      <c r="BF57" s="214"/>
      <c r="BG57" s="214"/>
    </row>
    <row r="58" spans="1:59" ht="22.5" outlineLevel="1" x14ac:dyDescent="0.2">
      <c r="A58" s="248">
        <v>16</v>
      </c>
      <c r="B58" s="249" t="s">
        <v>194</v>
      </c>
      <c r="C58" s="265" t="s">
        <v>195</v>
      </c>
      <c r="D58" s="250" t="s">
        <v>150</v>
      </c>
      <c r="E58" s="251">
        <v>91.2</v>
      </c>
      <c r="F58" s="252">
        <v>9.84</v>
      </c>
      <c r="G58" s="253">
        <f>ROUND(E58*F58,2)</f>
        <v>897.41</v>
      </c>
      <c r="H58" s="252">
        <v>0</v>
      </c>
      <c r="I58" s="253">
        <f>ROUND(E58*H58,2)</f>
        <v>0</v>
      </c>
      <c r="J58" s="252">
        <v>9.84</v>
      </c>
      <c r="K58" s="253">
        <f>ROUND(E58*J58,2)</f>
        <v>897.41</v>
      </c>
      <c r="L58" s="253">
        <v>21</v>
      </c>
      <c r="M58" s="253">
        <f>G58*(1+L58/100)</f>
        <v>1085.8661</v>
      </c>
      <c r="N58" s="251">
        <v>0</v>
      </c>
      <c r="O58" s="251">
        <f>ROUND(E58*N58,2)</f>
        <v>0</v>
      </c>
      <c r="P58" s="251">
        <v>0</v>
      </c>
      <c r="Q58" s="251">
        <f>ROUND(E58*P58,2)</f>
        <v>0</v>
      </c>
      <c r="R58" s="253"/>
      <c r="S58" s="319" t="s">
        <v>315</v>
      </c>
      <c r="T58" s="234">
        <v>0</v>
      </c>
      <c r="U58" s="234">
        <f>ROUND(E58*T58,2)</f>
        <v>0</v>
      </c>
      <c r="V58" s="234"/>
      <c r="W58" s="234" t="s">
        <v>127</v>
      </c>
      <c r="X58" s="234" t="s">
        <v>128</v>
      </c>
      <c r="Y58" s="214"/>
      <c r="Z58" s="214"/>
      <c r="AA58" s="214"/>
      <c r="AB58" s="214"/>
      <c r="AC58" s="214"/>
      <c r="AD58" s="214"/>
      <c r="AE58" s="214"/>
      <c r="AF58" s="214" t="s">
        <v>129</v>
      </c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</row>
    <row r="59" spans="1:59" ht="22.5" outlineLevel="2" x14ac:dyDescent="0.2">
      <c r="A59" s="231"/>
      <c r="B59" s="232"/>
      <c r="C59" s="266" t="s">
        <v>196</v>
      </c>
      <c r="D59" s="255"/>
      <c r="E59" s="255"/>
      <c r="F59" s="255"/>
      <c r="G59" s="255"/>
      <c r="H59" s="234"/>
      <c r="I59" s="234"/>
      <c r="J59" s="234"/>
      <c r="K59" s="234"/>
      <c r="L59" s="234"/>
      <c r="M59" s="234"/>
      <c r="N59" s="233"/>
      <c r="O59" s="233"/>
      <c r="P59" s="233"/>
      <c r="Q59" s="233"/>
      <c r="R59" s="234"/>
      <c r="S59" s="234"/>
      <c r="T59" s="234"/>
      <c r="U59" s="234"/>
      <c r="V59" s="234"/>
      <c r="W59" s="234"/>
      <c r="X59" s="234"/>
      <c r="Y59" s="214"/>
      <c r="Z59" s="214"/>
      <c r="AA59" s="214"/>
      <c r="AB59" s="214"/>
      <c r="AC59" s="214"/>
      <c r="AD59" s="214"/>
      <c r="AE59" s="214"/>
      <c r="AF59" s="214" t="s">
        <v>131</v>
      </c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57" t="str">
        <f>C59</f>
        <v>Vodorovná doprava vybouraných hmot bez naložení, ale se složením a s hrubým urovnáním na vzdálenost Příplatek k ceně za každý další započatý 1 km přes 1 km</v>
      </c>
      <c r="BA59" s="214"/>
      <c r="BB59" s="214"/>
      <c r="BC59" s="214"/>
      <c r="BD59" s="214"/>
      <c r="BE59" s="214"/>
      <c r="BF59" s="214"/>
      <c r="BG59" s="214"/>
    </row>
    <row r="60" spans="1:59" outlineLevel="2" x14ac:dyDescent="0.2">
      <c r="A60" s="231"/>
      <c r="B60" s="232"/>
      <c r="C60" s="268" t="s">
        <v>197</v>
      </c>
      <c r="D60" s="238"/>
      <c r="E60" s="239"/>
      <c r="F60" s="234"/>
      <c r="G60" s="234"/>
      <c r="H60" s="234"/>
      <c r="I60" s="234"/>
      <c r="J60" s="234"/>
      <c r="K60" s="234"/>
      <c r="L60" s="234"/>
      <c r="M60" s="234"/>
      <c r="N60" s="233"/>
      <c r="O60" s="233"/>
      <c r="P60" s="233"/>
      <c r="Q60" s="233"/>
      <c r="R60" s="234"/>
      <c r="S60" s="234"/>
      <c r="T60" s="234"/>
      <c r="U60" s="234"/>
      <c r="V60" s="234"/>
      <c r="W60" s="234"/>
      <c r="X60" s="234"/>
      <c r="Y60" s="214"/>
      <c r="Z60" s="214"/>
      <c r="AA60" s="214"/>
      <c r="AB60" s="214"/>
      <c r="AC60" s="214"/>
      <c r="AD60" s="214"/>
      <c r="AE60" s="214"/>
      <c r="AF60" s="214" t="s">
        <v>134</v>
      </c>
      <c r="AG60" s="214">
        <v>0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</row>
    <row r="61" spans="1:59" outlineLevel="3" x14ac:dyDescent="0.2">
      <c r="A61" s="231"/>
      <c r="B61" s="232"/>
      <c r="C61" s="268" t="s">
        <v>198</v>
      </c>
      <c r="D61" s="238"/>
      <c r="E61" s="239">
        <v>91.2</v>
      </c>
      <c r="F61" s="234"/>
      <c r="G61" s="234"/>
      <c r="H61" s="234"/>
      <c r="I61" s="234"/>
      <c r="J61" s="234"/>
      <c r="K61" s="234"/>
      <c r="L61" s="234"/>
      <c r="M61" s="234"/>
      <c r="N61" s="233"/>
      <c r="O61" s="233"/>
      <c r="P61" s="233"/>
      <c r="Q61" s="233"/>
      <c r="R61" s="234"/>
      <c r="S61" s="234"/>
      <c r="T61" s="234"/>
      <c r="U61" s="234"/>
      <c r="V61" s="234"/>
      <c r="W61" s="234"/>
      <c r="X61" s="234"/>
      <c r="Y61" s="214"/>
      <c r="Z61" s="214"/>
      <c r="AA61" s="214"/>
      <c r="AB61" s="214"/>
      <c r="AC61" s="214"/>
      <c r="AD61" s="214"/>
      <c r="AE61" s="214"/>
      <c r="AF61" s="214" t="s">
        <v>134</v>
      </c>
      <c r="AG61" s="214">
        <v>0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</row>
    <row r="62" spans="1:59" x14ac:dyDescent="0.2">
      <c r="A62" s="241" t="s">
        <v>121</v>
      </c>
      <c r="B62" s="242" t="s">
        <v>87</v>
      </c>
      <c r="C62" s="264" t="s">
        <v>88</v>
      </c>
      <c r="D62" s="243"/>
      <c r="E62" s="244"/>
      <c r="F62" s="245"/>
      <c r="G62" s="245">
        <f>SUMIF(AF63:AF63,"&lt;&gt;NOR",G63:G63)</f>
        <v>57440</v>
      </c>
      <c r="H62" s="245"/>
      <c r="I62" s="245">
        <f>SUM(I63:I63)</f>
        <v>0</v>
      </c>
      <c r="J62" s="245"/>
      <c r="K62" s="245">
        <f>SUM(K63:K63)</f>
        <v>57440</v>
      </c>
      <c r="L62" s="245"/>
      <c r="M62" s="245">
        <f>SUM(M63:M63)</f>
        <v>69502.399999999994</v>
      </c>
      <c r="N62" s="244"/>
      <c r="O62" s="244">
        <f>SUM(O63:O63)</f>
        <v>0</v>
      </c>
      <c r="P62" s="244"/>
      <c r="Q62" s="244">
        <f>SUM(Q63:Q63)</f>
        <v>0</v>
      </c>
      <c r="R62" s="245"/>
      <c r="S62" s="246"/>
      <c r="T62" s="240"/>
      <c r="U62" s="240">
        <f>SUM(U63:U63)</f>
        <v>0</v>
      </c>
      <c r="V62" s="240"/>
      <c r="W62" s="240"/>
      <c r="X62" s="240"/>
      <c r="AF62" t="s">
        <v>122</v>
      </c>
    </row>
    <row r="63" spans="1:59" ht="22.5" outlineLevel="1" x14ac:dyDescent="0.2">
      <c r="A63" s="258">
        <v>17</v>
      </c>
      <c r="B63" s="259" t="s">
        <v>199</v>
      </c>
      <c r="C63" s="269" t="s">
        <v>200</v>
      </c>
      <c r="D63" s="260" t="s">
        <v>201</v>
      </c>
      <c r="E63" s="261">
        <v>160</v>
      </c>
      <c r="F63" s="262">
        <v>359</v>
      </c>
      <c r="G63" s="263">
        <f>ROUND(E63*F63,2)</f>
        <v>57440</v>
      </c>
      <c r="H63" s="262">
        <v>0</v>
      </c>
      <c r="I63" s="263">
        <f>ROUND(E63*H63,2)</f>
        <v>0</v>
      </c>
      <c r="J63" s="262">
        <v>359</v>
      </c>
      <c r="K63" s="263">
        <f>ROUND(E63*J63,2)</f>
        <v>57440</v>
      </c>
      <c r="L63" s="263">
        <v>21</v>
      </c>
      <c r="M63" s="263">
        <f>G63*(1+L63/100)</f>
        <v>69502.399999999994</v>
      </c>
      <c r="N63" s="261">
        <v>0</v>
      </c>
      <c r="O63" s="261">
        <f>ROUND(E63*N63,2)</f>
        <v>0</v>
      </c>
      <c r="P63" s="261">
        <v>0</v>
      </c>
      <c r="Q63" s="261">
        <f>ROUND(E63*P63,2)</f>
        <v>0</v>
      </c>
      <c r="R63" s="263"/>
      <c r="S63" s="318" t="s">
        <v>126</v>
      </c>
      <c r="T63" s="234">
        <v>0</v>
      </c>
      <c r="U63" s="234">
        <f>ROUND(E63*T63,2)</f>
        <v>0</v>
      </c>
      <c r="V63" s="234"/>
      <c r="W63" s="234" t="s">
        <v>127</v>
      </c>
      <c r="X63" s="234" t="s">
        <v>128</v>
      </c>
      <c r="Y63" s="214"/>
      <c r="Z63" s="214"/>
      <c r="AA63" s="214"/>
      <c r="AB63" s="214"/>
      <c r="AC63" s="214"/>
      <c r="AD63" s="214"/>
      <c r="AE63" s="214"/>
      <c r="AF63" s="214" t="s">
        <v>203</v>
      </c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</row>
    <row r="64" spans="1:59" x14ac:dyDescent="0.2">
      <c r="A64" s="241" t="s">
        <v>121</v>
      </c>
      <c r="B64" s="242" t="s">
        <v>92</v>
      </c>
      <c r="C64" s="264" t="s">
        <v>93</v>
      </c>
      <c r="D64" s="243"/>
      <c r="E64" s="244"/>
      <c r="F64" s="245"/>
      <c r="G64" s="245">
        <f>SUMIF(AF65:AF70,"&lt;&gt;NOR",G65:G70)</f>
        <v>12901.66</v>
      </c>
      <c r="H64" s="245"/>
      <c r="I64" s="245">
        <f>SUM(I65:I70)</f>
        <v>0</v>
      </c>
      <c r="J64" s="245"/>
      <c r="K64" s="245">
        <f>SUM(K65:K70)</f>
        <v>12901.66</v>
      </c>
      <c r="L64" s="245"/>
      <c r="M64" s="245">
        <f>SUM(M65:M70)</f>
        <v>15611.008600000001</v>
      </c>
      <c r="N64" s="244"/>
      <c r="O64" s="244">
        <f>SUM(O65:O70)</f>
        <v>0</v>
      </c>
      <c r="P64" s="244"/>
      <c r="Q64" s="244">
        <f>SUM(Q65:Q70)</f>
        <v>0</v>
      </c>
      <c r="R64" s="245"/>
      <c r="S64" s="246"/>
      <c r="T64" s="240"/>
      <c r="U64" s="240">
        <f>SUM(U65:U70)</f>
        <v>0</v>
      </c>
      <c r="V64" s="240"/>
      <c r="W64" s="240"/>
      <c r="X64" s="240"/>
      <c r="AF64" t="s">
        <v>122</v>
      </c>
    </row>
    <row r="65" spans="1:59" ht="33.75" outlineLevel="1" x14ac:dyDescent="0.2">
      <c r="A65" s="248">
        <v>18</v>
      </c>
      <c r="B65" s="249" t="s">
        <v>204</v>
      </c>
      <c r="C65" s="265" t="s">
        <v>205</v>
      </c>
      <c r="D65" s="250" t="s">
        <v>150</v>
      </c>
      <c r="E65" s="251">
        <v>4.8</v>
      </c>
      <c r="F65" s="252">
        <v>388</v>
      </c>
      <c r="G65" s="253">
        <f>ROUND(E65*F65,2)</f>
        <v>1862.4</v>
      </c>
      <c r="H65" s="252">
        <v>0</v>
      </c>
      <c r="I65" s="253">
        <f>ROUND(E65*H65,2)</f>
        <v>0</v>
      </c>
      <c r="J65" s="252">
        <v>388</v>
      </c>
      <c r="K65" s="253">
        <f>ROUND(E65*J65,2)</f>
        <v>1862.4</v>
      </c>
      <c r="L65" s="253">
        <v>21</v>
      </c>
      <c r="M65" s="253">
        <f>G65*(1+L65/100)</f>
        <v>2253.5039999999999</v>
      </c>
      <c r="N65" s="251">
        <v>0</v>
      </c>
      <c r="O65" s="251">
        <f>ROUND(E65*N65,2)</f>
        <v>0</v>
      </c>
      <c r="P65" s="251">
        <v>0</v>
      </c>
      <c r="Q65" s="251">
        <f>ROUND(E65*P65,2)</f>
        <v>0</v>
      </c>
      <c r="R65" s="253"/>
      <c r="S65" s="319" t="s">
        <v>315</v>
      </c>
      <c r="T65" s="234">
        <v>0</v>
      </c>
      <c r="U65" s="234">
        <f>ROUND(E65*T65,2)</f>
        <v>0</v>
      </c>
      <c r="V65" s="234"/>
      <c r="W65" s="234" t="s">
        <v>127</v>
      </c>
      <c r="X65" s="234" t="s">
        <v>128</v>
      </c>
      <c r="Y65" s="214"/>
      <c r="Z65" s="214"/>
      <c r="AA65" s="214"/>
      <c r="AB65" s="214"/>
      <c r="AC65" s="214"/>
      <c r="AD65" s="214"/>
      <c r="AE65" s="214"/>
      <c r="AF65" s="214" t="s">
        <v>129</v>
      </c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</row>
    <row r="66" spans="1:59" ht="22.5" outlineLevel="2" x14ac:dyDescent="0.2">
      <c r="A66" s="231"/>
      <c r="B66" s="232"/>
      <c r="C66" s="266" t="s">
        <v>206</v>
      </c>
      <c r="D66" s="255"/>
      <c r="E66" s="255"/>
      <c r="F66" s="255"/>
      <c r="G66" s="255"/>
      <c r="H66" s="234"/>
      <c r="I66" s="234"/>
      <c r="J66" s="234"/>
      <c r="K66" s="234"/>
      <c r="L66" s="234"/>
      <c r="M66" s="234"/>
      <c r="N66" s="233"/>
      <c r="O66" s="233"/>
      <c r="P66" s="233"/>
      <c r="Q66" s="233"/>
      <c r="R66" s="234"/>
      <c r="S66" s="234"/>
      <c r="T66" s="234"/>
      <c r="U66" s="234"/>
      <c r="V66" s="234"/>
      <c r="W66" s="234"/>
      <c r="X66" s="234"/>
      <c r="Y66" s="214"/>
      <c r="Z66" s="214"/>
      <c r="AA66" s="214"/>
      <c r="AB66" s="214"/>
      <c r="AC66" s="214"/>
      <c r="AD66" s="214"/>
      <c r="AE66" s="214"/>
      <c r="AF66" s="214" t="s">
        <v>131</v>
      </c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57" t="str">
        <f>C66</f>
        <v>Poplatek za uložení stavebního odpadu na recyklační skládce (skládkovné) ze směsí nebo oddělených frakcí betonu, cihel a keramických výrobků zatříděného do Katalogu odpadů pod kódem 17 01 07</v>
      </c>
      <c r="BA66" s="214"/>
      <c r="BB66" s="214"/>
      <c r="BC66" s="214"/>
      <c r="BD66" s="214"/>
      <c r="BE66" s="214"/>
      <c r="BF66" s="214"/>
      <c r="BG66" s="214"/>
    </row>
    <row r="67" spans="1:59" outlineLevel="3" x14ac:dyDescent="0.2">
      <c r="A67" s="231"/>
      <c r="B67" s="232"/>
      <c r="C67" s="267" t="s">
        <v>207</v>
      </c>
      <c r="D67" s="256"/>
      <c r="E67" s="256"/>
      <c r="F67" s="256"/>
      <c r="G67" s="256"/>
      <c r="H67" s="234"/>
      <c r="I67" s="234"/>
      <c r="J67" s="234"/>
      <c r="K67" s="234"/>
      <c r="L67" s="234"/>
      <c r="M67" s="234"/>
      <c r="N67" s="233"/>
      <c r="O67" s="233"/>
      <c r="P67" s="233"/>
      <c r="Q67" s="233"/>
      <c r="R67" s="234"/>
      <c r="S67" s="234"/>
      <c r="T67" s="234"/>
      <c r="U67" s="234"/>
      <c r="V67" s="234"/>
      <c r="W67" s="234"/>
      <c r="X67" s="234"/>
      <c r="Y67" s="214"/>
      <c r="Z67" s="214"/>
      <c r="AA67" s="214"/>
      <c r="AB67" s="214"/>
      <c r="AC67" s="214"/>
      <c r="AD67" s="214"/>
      <c r="AE67" s="214"/>
      <c r="AF67" s="214" t="s">
        <v>131</v>
      </c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</row>
    <row r="68" spans="1:59" ht="22.5" outlineLevel="1" x14ac:dyDescent="0.2">
      <c r="A68" s="248">
        <v>19</v>
      </c>
      <c r="B68" s="249" t="s">
        <v>208</v>
      </c>
      <c r="C68" s="265" t="s">
        <v>209</v>
      </c>
      <c r="D68" s="250" t="s">
        <v>150</v>
      </c>
      <c r="E68" s="251">
        <v>73.599999999999994</v>
      </c>
      <c r="F68" s="252">
        <v>149.99</v>
      </c>
      <c r="G68" s="253">
        <f>ROUND(E68*F68,2)</f>
        <v>11039.26</v>
      </c>
      <c r="H68" s="252">
        <v>0</v>
      </c>
      <c r="I68" s="253">
        <f>ROUND(E68*H68,2)</f>
        <v>0</v>
      </c>
      <c r="J68" s="252">
        <v>149.99</v>
      </c>
      <c r="K68" s="253">
        <f>ROUND(E68*J68,2)</f>
        <v>11039.26</v>
      </c>
      <c r="L68" s="253">
        <v>21</v>
      </c>
      <c r="M68" s="253">
        <f>G68*(1+L68/100)</f>
        <v>13357.5046</v>
      </c>
      <c r="N68" s="251">
        <v>0</v>
      </c>
      <c r="O68" s="251">
        <f>ROUND(E68*N68,2)</f>
        <v>0</v>
      </c>
      <c r="P68" s="251">
        <v>0</v>
      </c>
      <c r="Q68" s="251">
        <f>ROUND(E68*P68,2)</f>
        <v>0</v>
      </c>
      <c r="R68" s="253"/>
      <c r="S68" s="319" t="s">
        <v>315</v>
      </c>
      <c r="T68" s="234">
        <v>0</v>
      </c>
      <c r="U68" s="234">
        <f>ROUND(E68*T68,2)</f>
        <v>0</v>
      </c>
      <c r="V68" s="234"/>
      <c r="W68" s="234" t="s">
        <v>127</v>
      </c>
      <c r="X68" s="234" t="s">
        <v>128</v>
      </c>
      <c r="Y68" s="214"/>
      <c r="Z68" s="214"/>
      <c r="AA68" s="214"/>
      <c r="AB68" s="214"/>
      <c r="AC68" s="214"/>
      <c r="AD68" s="214"/>
      <c r="AE68" s="214"/>
      <c r="AF68" s="214" t="s">
        <v>129</v>
      </c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</row>
    <row r="69" spans="1:59" ht="22.5" outlineLevel="2" x14ac:dyDescent="0.2">
      <c r="A69" s="231"/>
      <c r="B69" s="232"/>
      <c r="C69" s="266" t="s">
        <v>210</v>
      </c>
      <c r="D69" s="255"/>
      <c r="E69" s="255"/>
      <c r="F69" s="255"/>
      <c r="G69" s="255"/>
      <c r="H69" s="234"/>
      <c r="I69" s="234"/>
      <c r="J69" s="234"/>
      <c r="K69" s="234"/>
      <c r="L69" s="234"/>
      <c r="M69" s="234"/>
      <c r="N69" s="233"/>
      <c r="O69" s="233"/>
      <c r="P69" s="233"/>
      <c r="Q69" s="233"/>
      <c r="R69" s="234"/>
      <c r="S69" s="234"/>
      <c r="T69" s="234"/>
      <c r="U69" s="234"/>
      <c r="V69" s="234"/>
      <c r="W69" s="234"/>
      <c r="X69" s="234"/>
      <c r="Y69" s="214"/>
      <c r="Z69" s="214"/>
      <c r="AA69" s="214"/>
      <c r="AB69" s="214"/>
      <c r="AC69" s="214"/>
      <c r="AD69" s="214"/>
      <c r="AE69" s="214"/>
      <c r="AF69" s="214" t="s">
        <v>131</v>
      </c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57" t="str">
        <f>C69</f>
        <v>Přesun hmot pro pozemní komunikace s krytem dlážděným dopravní vzdálenost do 200 m jakékoliv délky objektu</v>
      </c>
      <c r="BA69" s="214"/>
      <c r="BB69" s="214"/>
      <c r="BC69" s="214"/>
      <c r="BD69" s="214"/>
      <c r="BE69" s="214"/>
      <c r="BF69" s="214"/>
      <c r="BG69" s="214"/>
    </row>
    <row r="70" spans="1:59" outlineLevel="3" x14ac:dyDescent="0.2">
      <c r="A70" s="231"/>
      <c r="B70" s="232"/>
      <c r="C70" s="267" t="s">
        <v>211</v>
      </c>
      <c r="D70" s="256"/>
      <c r="E70" s="256"/>
      <c r="F70" s="256"/>
      <c r="G70" s="256"/>
      <c r="H70" s="234"/>
      <c r="I70" s="234"/>
      <c r="J70" s="234"/>
      <c r="K70" s="234"/>
      <c r="L70" s="234"/>
      <c r="M70" s="234"/>
      <c r="N70" s="233"/>
      <c r="O70" s="233"/>
      <c r="P70" s="233"/>
      <c r="Q70" s="233"/>
      <c r="R70" s="234"/>
      <c r="S70" s="234"/>
      <c r="T70" s="234"/>
      <c r="U70" s="234"/>
      <c r="V70" s="234"/>
      <c r="W70" s="234"/>
      <c r="X70" s="234"/>
      <c r="Y70" s="214"/>
      <c r="Z70" s="214"/>
      <c r="AA70" s="214"/>
      <c r="AB70" s="214"/>
      <c r="AC70" s="214"/>
      <c r="AD70" s="214"/>
      <c r="AE70" s="214"/>
      <c r="AF70" s="214" t="s">
        <v>131</v>
      </c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</row>
    <row r="71" spans="1:59" x14ac:dyDescent="0.2">
      <c r="A71" s="3"/>
      <c r="B71" s="4"/>
      <c r="C71" s="270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AD71">
        <v>12</v>
      </c>
      <c r="AE71">
        <v>21</v>
      </c>
      <c r="AF71" t="s">
        <v>108</v>
      </c>
    </row>
    <row r="72" spans="1:59" x14ac:dyDescent="0.2">
      <c r="A72" s="217"/>
      <c r="B72" s="218" t="s">
        <v>31</v>
      </c>
      <c r="C72" s="271"/>
      <c r="D72" s="219"/>
      <c r="E72" s="220"/>
      <c r="F72" s="220"/>
      <c r="G72" s="247">
        <f>G8+G34+G46+G51+G55+G62+G64</f>
        <v>212551.04000000001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AD72">
        <f>SUMIF(L7:L70,AD71,G7:G70)</f>
        <v>0</v>
      </c>
      <c r="AE72">
        <f>SUMIF(L7:L70,AE71,G7:G70)</f>
        <v>212551.03999999998</v>
      </c>
      <c r="AF72" t="s">
        <v>212</v>
      </c>
    </row>
    <row r="73" spans="1:59" x14ac:dyDescent="0.2">
      <c r="A73" s="3"/>
      <c r="B73" s="4"/>
      <c r="C73" s="270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59" x14ac:dyDescent="0.2">
      <c r="A74" s="3"/>
      <c r="B74" s="4"/>
      <c r="C74" s="270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59" x14ac:dyDescent="0.2">
      <c r="A75" s="221" t="s">
        <v>213</v>
      </c>
      <c r="B75" s="221"/>
      <c r="C75" s="272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59" x14ac:dyDescent="0.2">
      <c r="A76" s="222"/>
      <c r="B76" s="223"/>
      <c r="C76" s="273"/>
      <c r="D76" s="223"/>
      <c r="E76" s="223"/>
      <c r="F76" s="223"/>
      <c r="G76" s="224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AF76" t="s">
        <v>214</v>
      </c>
    </row>
    <row r="77" spans="1:59" x14ac:dyDescent="0.2">
      <c r="A77" s="225"/>
      <c r="B77" s="226"/>
      <c r="C77" s="274"/>
      <c r="D77" s="226"/>
      <c r="E77" s="226"/>
      <c r="F77" s="226"/>
      <c r="G77" s="227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59" x14ac:dyDescent="0.2">
      <c r="A78" s="225"/>
      <c r="B78" s="226"/>
      <c r="C78" s="274"/>
      <c r="D78" s="226"/>
      <c r="E78" s="226"/>
      <c r="F78" s="226"/>
      <c r="G78" s="227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59" x14ac:dyDescent="0.2">
      <c r="A79" s="225"/>
      <c r="B79" s="226"/>
      <c r="C79" s="274"/>
      <c r="D79" s="226"/>
      <c r="E79" s="226"/>
      <c r="F79" s="226"/>
      <c r="G79" s="227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59" x14ac:dyDescent="0.2">
      <c r="A80" s="228"/>
      <c r="B80" s="229"/>
      <c r="C80" s="275"/>
      <c r="D80" s="229"/>
      <c r="E80" s="229"/>
      <c r="F80" s="229"/>
      <c r="G80" s="230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32" x14ac:dyDescent="0.2">
      <c r="A81" s="3"/>
      <c r="B81" s="4"/>
      <c r="C81" s="270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32" x14ac:dyDescent="0.2">
      <c r="C82" s="276"/>
      <c r="D82" s="10"/>
      <c r="AF82" t="s">
        <v>215</v>
      </c>
    </row>
    <row r="83" spans="1:32" x14ac:dyDescent="0.2">
      <c r="D83" s="10"/>
    </row>
    <row r="84" spans="1:32" x14ac:dyDescent="0.2">
      <c r="D84" s="10"/>
    </row>
    <row r="85" spans="1:32" x14ac:dyDescent="0.2">
      <c r="D85" s="10"/>
    </row>
    <row r="86" spans="1:32" x14ac:dyDescent="0.2">
      <c r="D86" s="10"/>
    </row>
    <row r="87" spans="1:32" x14ac:dyDescent="0.2">
      <c r="D87" s="10"/>
    </row>
    <row r="88" spans="1:32" x14ac:dyDescent="0.2">
      <c r="D88" s="10"/>
    </row>
    <row r="89" spans="1:32" x14ac:dyDescent="0.2">
      <c r="D89" s="10"/>
    </row>
    <row r="90" spans="1:32" x14ac:dyDescent="0.2">
      <c r="D90" s="10"/>
    </row>
    <row r="91" spans="1:32" x14ac:dyDescent="0.2">
      <c r="D91" s="10"/>
    </row>
    <row r="92" spans="1:32" x14ac:dyDescent="0.2">
      <c r="D92" s="10"/>
    </row>
    <row r="93" spans="1:32" x14ac:dyDescent="0.2">
      <c r="D93" s="10"/>
    </row>
    <row r="94" spans="1:32" x14ac:dyDescent="0.2">
      <c r="D94" s="10"/>
    </row>
    <row r="95" spans="1:32" x14ac:dyDescent="0.2">
      <c r="D95" s="10"/>
    </row>
    <row r="96" spans="1:32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37">
    <mergeCell ref="C67:G67"/>
    <mergeCell ref="C69:G69"/>
    <mergeCell ref="C70:G70"/>
    <mergeCell ref="C50:G50"/>
    <mergeCell ref="C53:G53"/>
    <mergeCell ref="C54:G54"/>
    <mergeCell ref="C57:G57"/>
    <mergeCell ref="C59:G59"/>
    <mergeCell ref="C66:G66"/>
    <mergeCell ref="C39:G39"/>
    <mergeCell ref="C41:G41"/>
    <mergeCell ref="C42:G42"/>
    <mergeCell ref="C44:G44"/>
    <mergeCell ref="C45:G45"/>
    <mergeCell ref="C48:G48"/>
    <mergeCell ref="C29:G29"/>
    <mergeCell ref="C30:G30"/>
    <mergeCell ref="C32:G32"/>
    <mergeCell ref="C33:G33"/>
    <mergeCell ref="C36:G36"/>
    <mergeCell ref="C37:G37"/>
    <mergeCell ref="C18:G18"/>
    <mergeCell ref="C19:G19"/>
    <mergeCell ref="C21:G21"/>
    <mergeCell ref="C22:G22"/>
    <mergeCell ref="C24:G24"/>
    <mergeCell ref="C25:G25"/>
    <mergeCell ref="A1:G1"/>
    <mergeCell ref="C2:G2"/>
    <mergeCell ref="C3:G3"/>
    <mergeCell ref="C4:G4"/>
    <mergeCell ref="A75:C75"/>
    <mergeCell ref="A76:G80"/>
    <mergeCell ref="C10:G10"/>
    <mergeCell ref="C11:G11"/>
    <mergeCell ref="C15:G15"/>
    <mergeCell ref="C16:G1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4553A-77DE-4C5B-8C21-5E1F14D0F78B}">
  <sheetPr>
    <outlinePr summaryBelow="0"/>
  </sheetPr>
  <dimension ref="A1:BG5000"/>
  <sheetViews>
    <sheetView view="pageBreakPreview" zoomScale="60" zoomScaleNormal="100" workbookViewId="0">
      <pane ySplit="7" topLeftCell="A8" activePane="bottomLeft" state="frozen"/>
      <selection pane="bottomLeft" activeCell="Z30" sqref="Z30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38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  <col min="52" max="52" width="73.7109375" customWidth="1"/>
  </cols>
  <sheetData>
    <row r="1" spans="1:59" ht="15.75" customHeight="1" x14ac:dyDescent="0.25">
      <c r="A1" s="199" t="s">
        <v>7</v>
      </c>
      <c r="B1" s="199"/>
      <c r="C1" s="199"/>
      <c r="D1" s="199"/>
      <c r="E1" s="199"/>
      <c r="F1" s="199"/>
      <c r="G1" s="199"/>
      <c r="AF1" t="s">
        <v>96</v>
      </c>
    </row>
    <row r="2" spans="1:59" ht="24.95" customHeight="1" x14ac:dyDescent="0.2">
      <c r="A2" s="200" t="s">
        <v>8</v>
      </c>
      <c r="B2" s="49" t="s">
        <v>41</v>
      </c>
      <c r="C2" s="203" t="s">
        <v>42</v>
      </c>
      <c r="D2" s="201"/>
      <c r="E2" s="201"/>
      <c r="F2" s="201"/>
      <c r="G2" s="202"/>
      <c r="AF2" t="s">
        <v>97</v>
      </c>
    </row>
    <row r="3" spans="1:59" ht="24.95" customHeight="1" x14ac:dyDescent="0.2">
      <c r="A3" s="200" t="s">
        <v>9</v>
      </c>
      <c r="B3" s="49" t="s">
        <v>56</v>
      </c>
      <c r="C3" s="203" t="s">
        <v>57</v>
      </c>
      <c r="D3" s="201"/>
      <c r="E3" s="201"/>
      <c r="F3" s="201"/>
      <c r="G3" s="202"/>
      <c r="AB3" s="178" t="s">
        <v>97</v>
      </c>
      <c r="AF3" t="s">
        <v>98</v>
      </c>
    </row>
    <row r="4" spans="1:59" ht="24.95" customHeight="1" x14ac:dyDescent="0.2">
      <c r="A4" s="204" t="s">
        <v>10</v>
      </c>
      <c r="B4" s="205" t="s">
        <v>59</v>
      </c>
      <c r="C4" s="206" t="s">
        <v>60</v>
      </c>
      <c r="D4" s="207"/>
      <c r="E4" s="207"/>
      <c r="F4" s="207"/>
      <c r="G4" s="208"/>
      <c r="AF4" t="s">
        <v>99</v>
      </c>
    </row>
    <row r="5" spans="1:59" x14ac:dyDescent="0.2">
      <c r="D5" s="10"/>
    </row>
    <row r="6" spans="1:59" ht="38.25" x14ac:dyDescent="0.2">
      <c r="A6" s="210" t="s">
        <v>100</v>
      </c>
      <c r="B6" s="212" t="s">
        <v>101</v>
      </c>
      <c r="C6" s="212" t="s">
        <v>102</v>
      </c>
      <c r="D6" s="211" t="s">
        <v>103</v>
      </c>
      <c r="E6" s="210" t="s">
        <v>104</v>
      </c>
      <c r="F6" s="209" t="s">
        <v>105</v>
      </c>
      <c r="G6" s="210" t="s">
        <v>31</v>
      </c>
      <c r="H6" s="213" t="s">
        <v>32</v>
      </c>
      <c r="I6" s="213" t="s">
        <v>106</v>
      </c>
      <c r="J6" s="213" t="s">
        <v>33</v>
      </c>
      <c r="K6" s="213" t="s">
        <v>107</v>
      </c>
      <c r="L6" s="213" t="s">
        <v>108</v>
      </c>
      <c r="M6" s="213" t="s">
        <v>109</v>
      </c>
      <c r="N6" s="213" t="s">
        <v>110</v>
      </c>
      <c r="O6" s="213" t="s">
        <v>111</v>
      </c>
      <c r="P6" s="213" t="s">
        <v>112</v>
      </c>
      <c r="Q6" s="213" t="s">
        <v>113</v>
      </c>
      <c r="R6" s="213" t="s">
        <v>114</v>
      </c>
      <c r="S6" s="213" t="s">
        <v>115</v>
      </c>
      <c r="T6" s="213" t="s">
        <v>116</v>
      </c>
      <c r="U6" s="213" t="s">
        <v>117</v>
      </c>
      <c r="V6" s="213" t="s">
        <v>118</v>
      </c>
      <c r="W6" s="213" t="s">
        <v>119</v>
      </c>
      <c r="X6" s="213" t="s">
        <v>120</v>
      </c>
    </row>
    <row r="7" spans="1:59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</row>
    <row r="8" spans="1:59" x14ac:dyDescent="0.2">
      <c r="A8" s="241" t="s">
        <v>121</v>
      </c>
      <c r="B8" s="242" t="s">
        <v>84</v>
      </c>
      <c r="C8" s="264" t="s">
        <v>81</v>
      </c>
      <c r="D8" s="243"/>
      <c r="E8" s="244"/>
      <c r="F8" s="245"/>
      <c r="G8" s="245">
        <f>SUMIF(AF9:AF15,"&lt;&gt;NOR",G9:G15)</f>
        <v>59140.05</v>
      </c>
      <c r="H8" s="245"/>
      <c r="I8" s="245">
        <f>SUM(I9:I15)</f>
        <v>0</v>
      </c>
      <c r="J8" s="245"/>
      <c r="K8" s="245">
        <f>SUM(K9:K15)</f>
        <v>59140.05</v>
      </c>
      <c r="L8" s="245"/>
      <c r="M8" s="245">
        <f>SUM(M9:M15)</f>
        <v>71559.460500000001</v>
      </c>
      <c r="N8" s="244"/>
      <c r="O8" s="244">
        <f>SUM(O9:O15)</f>
        <v>0</v>
      </c>
      <c r="P8" s="244"/>
      <c r="Q8" s="244">
        <f>SUM(Q9:Q15)</f>
        <v>0</v>
      </c>
      <c r="R8" s="245"/>
      <c r="S8" s="246"/>
      <c r="T8" s="240"/>
      <c r="U8" s="240">
        <f>SUM(U9:U15)</f>
        <v>0</v>
      </c>
      <c r="V8" s="240"/>
      <c r="W8" s="240"/>
      <c r="X8" s="240"/>
      <c r="AF8" t="s">
        <v>122</v>
      </c>
    </row>
    <row r="9" spans="1:59" ht="33.75" outlineLevel="1" x14ac:dyDescent="0.2">
      <c r="A9" s="248">
        <v>1</v>
      </c>
      <c r="B9" s="249" t="s">
        <v>140</v>
      </c>
      <c r="C9" s="265" t="s">
        <v>141</v>
      </c>
      <c r="D9" s="250" t="s">
        <v>125</v>
      </c>
      <c r="E9" s="251">
        <v>141.47999999999999</v>
      </c>
      <c r="F9" s="252">
        <v>295.07</v>
      </c>
      <c r="G9" s="253">
        <f>ROUND(E9*F9,2)</f>
        <v>41746.5</v>
      </c>
      <c r="H9" s="252">
        <v>0</v>
      </c>
      <c r="I9" s="253">
        <f>ROUND(E9*H9,2)</f>
        <v>0</v>
      </c>
      <c r="J9" s="252">
        <v>295.07</v>
      </c>
      <c r="K9" s="253">
        <f>ROUND(E9*J9,2)</f>
        <v>41746.5</v>
      </c>
      <c r="L9" s="253">
        <v>21</v>
      </c>
      <c r="M9" s="253">
        <f>G9*(1+L9/100)</f>
        <v>50513.264999999999</v>
      </c>
      <c r="N9" s="251">
        <v>0</v>
      </c>
      <c r="O9" s="251">
        <f>ROUND(E9*N9,2)</f>
        <v>0</v>
      </c>
      <c r="P9" s="251">
        <v>0</v>
      </c>
      <c r="Q9" s="251">
        <f>ROUND(E9*P9,2)</f>
        <v>0</v>
      </c>
      <c r="R9" s="253"/>
      <c r="S9" s="304" t="s">
        <v>315</v>
      </c>
      <c r="T9" s="234">
        <v>0</v>
      </c>
      <c r="U9" s="234">
        <f>ROUND(E9*T9,2)</f>
        <v>0</v>
      </c>
      <c r="V9" s="234"/>
      <c r="W9" s="234" t="s">
        <v>127</v>
      </c>
      <c r="X9" s="234" t="s">
        <v>128</v>
      </c>
      <c r="Y9" s="214"/>
      <c r="Z9" s="214"/>
      <c r="AA9" s="214"/>
      <c r="AB9" s="214"/>
      <c r="AC9" s="214"/>
      <c r="AD9" s="214"/>
      <c r="AE9" s="214"/>
      <c r="AF9" s="214" t="s">
        <v>129</v>
      </c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</row>
    <row r="10" spans="1:59" ht="33.75" outlineLevel="2" x14ac:dyDescent="0.2">
      <c r="A10" s="231"/>
      <c r="B10" s="232"/>
      <c r="C10" s="266" t="s">
        <v>142</v>
      </c>
      <c r="D10" s="255"/>
      <c r="E10" s="255"/>
      <c r="F10" s="255"/>
      <c r="G10" s="255"/>
      <c r="H10" s="234"/>
      <c r="I10" s="234"/>
      <c r="J10" s="234"/>
      <c r="K10" s="234"/>
      <c r="L10" s="234"/>
      <c r="M10" s="234"/>
      <c r="N10" s="233"/>
      <c r="O10" s="233"/>
      <c r="P10" s="233"/>
      <c r="Q10" s="233"/>
      <c r="R10" s="234"/>
      <c r="S10" s="234"/>
      <c r="T10" s="234"/>
      <c r="U10" s="234"/>
      <c r="V10" s="234"/>
      <c r="W10" s="234"/>
      <c r="X10" s="234"/>
      <c r="Y10" s="214"/>
      <c r="Z10" s="214"/>
      <c r="AA10" s="214"/>
      <c r="AB10" s="214"/>
      <c r="AC10" s="214"/>
      <c r="AD10" s="214"/>
      <c r="AE10" s="214"/>
      <c r="AF10" s="214" t="s">
        <v>131</v>
      </c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57" t="str">
        <f>C10</f>
        <v>Vodorovné přemístění výkopku nebo sypaniny po suchu na obvyklém dopravním prostředku, bez naložení výkopku, avšak se složením bez rozhrnutí z horniny třídy těžitelnosti I skupiny 1 až 3 na vzdálenost přes 9 000 do 10 000 m</v>
      </c>
      <c r="BA10" s="214"/>
      <c r="BB10" s="214"/>
      <c r="BC10" s="214"/>
      <c r="BD10" s="214"/>
      <c r="BE10" s="214"/>
      <c r="BF10" s="214"/>
      <c r="BG10" s="214"/>
    </row>
    <row r="11" spans="1:59" outlineLevel="3" x14ac:dyDescent="0.2">
      <c r="A11" s="231"/>
      <c r="B11" s="232"/>
      <c r="C11" s="267" t="s">
        <v>143</v>
      </c>
      <c r="D11" s="256"/>
      <c r="E11" s="256"/>
      <c r="F11" s="256"/>
      <c r="G11" s="256"/>
      <c r="H11" s="234"/>
      <c r="I11" s="234"/>
      <c r="J11" s="234"/>
      <c r="K11" s="234"/>
      <c r="L11" s="234"/>
      <c r="M11" s="234"/>
      <c r="N11" s="233"/>
      <c r="O11" s="233"/>
      <c r="P11" s="233"/>
      <c r="Q11" s="233"/>
      <c r="R11" s="234"/>
      <c r="S11" s="234"/>
      <c r="T11" s="234"/>
      <c r="U11" s="234"/>
      <c r="V11" s="234"/>
      <c r="W11" s="234"/>
      <c r="X11" s="234"/>
      <c r="Y11" s="214"/>
      <c r="Z11" s="214"/>
      <c r="AA11" s="214"/>
      <c r="AB11" s="214"/>
      <c r="AC11" s="214"/>
      <c r="AD11" s="214"/>
      <c r="AE11" s="214"/>
      <c r="AF11" s="214" t="s">
        <v>131</v>
      </c>
      <c r="AG11" s="214"/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</row>
    <row r="12" spans="1:59" ht="33.75" outlineLevel="1" x14ac:dyDescent="0.2">
      <c r="A12" s="248">
        <v>2</v>
      </c>
      <c r="B12" s="249" t="s">
        <v>216</v>
      </c>
      <c r="C12" s="265" t="s">
        <v>217</v>
      </c>
      <c r="D12" s="250" t="s">
        <v>125</v>
      </c>
      <c r="E12" s="251">
        <v>141.47999999999999</v>
      </c>
      <c r="F12" s="252">
        <v>122.94</v>
      </c>
      <c r="G12" s="253">
        <f>ROUND(E12*F12,2)</f>
        <v>17393.55</v>
      </c>
      <c r="H12" s="252">
        <v>0</v>
      </c>
      <c r="I12" s="253">
        <f>ROUND(E12*H12,2)</f>
        <v>0</v>
      </c>
      <c r="J12" s="252">
        <v>122.94</v>
      </c>
      <c r="K12" s="253">
        <f>ROUND(E12*J12,2)</f>
        <v>17393.55</v>
      </c>
      <c r="L12" s="253">
        <v>21</v>
      </c>
      <c r="M12" s="253">
        <f>G12*(1+L12/100)</f>
        <v>21046.195499999998</v>
      </c>
      <c r="N12" s="251">
        <v>0</v>
      </c>
      <c r="O12" s="251">
        <f>ROUND(E12*N12,2)</f>
        <v>0</v>
      </c>
      <c r="P12" s="251">
        <v>0</v>
      </c>
      <c r="Q12" s="251">
        <f>ROUND(E12*P12,2)</f>
        <v>0</v>
      </c>
      <c r="R12" s="253"/>
      <c r="S12" s="305" t="s">
        <v>315</v>
      </c>
      <c r="T12" s="234">
        <v>0</v>
      </c>
      <c r="U12" s="234">
        <f>ROUND(E12*T12,2)</f>
        <v>0</v>
      </c>
      <c r="V12" s="234"/>
      <c r="W12" s="234" t="s">
        <v>127</v>
      </c>
      <c r="X12" s="234" t="s">
        <v>128</v>
      </c>
      <c r="Y12" s="214"/>
      <c r="Z12" s="214"/>
      <c r="AA12" s="214"/>
      <c r="AB12" s="214"/>
      <c r="AC12" s="214"/>
      <c r="AD12" s="214"/>
      <c r="AE12" s="214"/>
      <c r="AF12" s="214" t="s">
        <v>129</v>
      </c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</row>
    <row r="13" spans="1:59" ht="22.5" outlineLevel="2" x14ac:dyDescent="0.2">
      <c r="A13" s="231"/>
      <c r="B13" s="232"/>
      <c r="C13" s="266" t="s">
        <v>218</v>
      </c>
      <c r="D13" s="255"/>
      <c r="E13" s="255"/>
      <c r="F13" s="255"/>
      <c r="G13" s="255"/>
      <c r="H13" s="234"/>
      <c r="I13" s="234"/>
      <c r="J13" s="234"/>
      <c r="K13" s="234"/>
      <c r="L13" s="234"/>
      <c r="M13" s="234"/>
      <c r="N13" s="233"/>
      <c r="O13" s="233"/>
      <c r="P13" s="233"/>
      <c r="Q13" s="233"/>
      <c r="R13" s="234"/>
      <c r="S13" s="234"/>
      <c r="T13" s="234"/>
      <c r="U13" s="234"/>
      <c r="V13" s="234"/>
      <c r="W13" s="234"/>
      <c r="X13" s="234"/>
      <c r="Y13" s="214"/>
      <c r="Z13" s="214"/>
      <c r="AA13" s="214"/>
      <c r="AB13" s="214"/>
      <c r="AC13" s="214"/>
      <c r="AD13" s="214"/>
      <c r="AE13" s="214"/>
      <c r="AF13" s="214" t="s">
        <v>131</v>
      </c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57" t="str">
        <f>C13</f>
        <v>Odkopávky a prokopávky nezapažené strojně v hornině třídy těžitelnosti I skupiny 1 a 2 přes 100 do 500 m3</v>
      </c>
      <c r="BA13" s="214"/>
      <c r="BB13" s="214"/>
      <c r="BC13" s="214"/>
      <c r="BD13" s="214"/>
      <c r="BE13" s="214"/>
      <c r="BF13" s="214"/>
      <c r="BG13" s="214"/>
    </row>
    <row r="14" spans="1:59" outlineLevel="3" x14ac:dyDescent="0.2">
      <c r="A14" s="231"/>
      <c r="B14" s="232"/>
      <c r="C14" s="267" t="s">
        <v>219</v>
      </c>
      <c r="D14" s="256"/>
      <c r="E14" s="256"/>
      <c r="F14" s="256"/>
      <c r="G14" s="256"/>
      <c r="H14" s="234"/>
      <c r="I14" s="234"/>
      <c r="J14" s="234"/>
      <c r="K14" s="234"/>
      <c r="L14" s="234"/>
      <c r="M14" s="234"/>
      <c r="N14" s="233"/>
      <c r="O14" s="233"/>
      <c r="P14" s="233"/>
      <c r="Q14" s="233"/>
      <c r="R14" s="234"/>
      <c r="S14" s="234"/>
      <c r="T14" s="234"/>
      <c r="U14" s="234"/>
      <c r="V14" s="234"/>
      <c r="W14" s="234"/>
      <c r="X14" s="234"/>
      <c r="Y14" s="214"/>
      <c r="Z14" s="214"/>
      <c r="AA14" s="214"/>
      <c r="AB14" s="214"/>
      <c r="AC14" s="214"/>
      <c r="AD14" s="214"/>
      <c r="AE14" s="214"/>
      <c r="AF14" s="214" t="s">
        <v>131</v>
      </c>
      <c r="AG14" s="214"/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</row>
    <row r="15" spans="1:59" outlineLevel="3" x14ac:dyDescent="0.2">
      <c r="A15" s="231"/>
      <c r="B15" s="232"/>
      <c r="C15" s="267" t="s">
        <v>220</v>
      </c>
      <c r="D15" s="256"/>
      <c r="E15" s="256"/>
      <c r="F15" s="256"/>
      <c r="G15" s="256"/>
      <c r="H15" s="234"/>
      <c r="I15" s="234"/>
      <c r="J15" s="234"/>
      <c r="K15" s="234"/>
      <c r="L15" s="234"/>
      <c r="M15" s="234"/>
      <c r="N15" s="233"/>
      <c r="O15" s="233"/>
      <c r="P15" s="233"/>
      <c r="Q15" s="233"/>
      <c r="R15" s="234"/>
      <c r="S15" s="234"/>
      <c r="T15" s="234"/>
      <c r="U15" s="234"/>
      <c r="V15" s="234"/>
      <c r="W15" s="234"/>
      <c r="X15" s="234"/>
      <c r="Y15" s="214"/>
      <c r="Z15" s="214"/>
      <c r="AA15" s="214"/>
      <c r="AB15" s="214"/>
      <c r="AC15" s="214"/>
      <c r="AD15" s="214"/>
      <c r="AE15" s="214"/>
      <c r="AF15" s="214" t="s">
        <v>131</v>
      </c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</row>
    <row r="16" spans="1:59" x14ac:dyDescent="0.2">
      <c r="A16" s="241" t="s">
        <v>121</v>
      </c>
      <c r="B16" s="242" t="s">
        <v>89</v>
      </c>
      <c r="C16" s="264" t="s">
        <v>90</v>
      </c>
      <c r="D16" s="243"/>
      <c r="E16" s="244"/>
      <c r="F16" s="245"/>
      <c r="G16" s="245">
        <f>SUMIF(AF17:AF19,"&lt;&gt;NOR",G17:G19)</f>
        <v>119557.77</v>
      </c>
      <c r="H16" s="245"/>
      <c r="I16" s="245">
        <f>SUM(I17:I19)</f>
        <v>0</v>
      </c>
      <c r="J16" s="245"/>
      <c r="K16" s="245">
        <f>SUM(K17:K19)</f>
        <v>119557.77</v>
      </c>
      <c r="L16" s="245"/>
      <c r="M16" s="245">
        <f>SUM(M17:M19)</f>
        <v>144664.90169999999</v>
      </c>
      <c r="N16" s="244"/>
      <c r="O16" s="244">
        <f>SUM(O17:O19)</f>
        <v>229.79</v>
      </c>
      <c r="P16" s="244"/>
      <c r="Q16" s="244">
        <f>SUM(Q17:Q19)</f>
        <v>0</v>
      </c>
      <c r="R16" s="245"/>
      <c r="S16" s="246"/>
      <c r="T16" s="240"/>
      <c r="U16" s="240">
        <f>SUM(U17:U19)</f>
        <v>0</v>
      </c>
      <c r="V16" s="240"/>
      <c r="W16" s="240"/>
      <c r="X16" s="240"/>
      <c r="AF16" t="s">
        <v>122</v>
      </c>
    </row>
    <row r="17" spans="1:59" ht="22.5" outlineLevel="1" x14ac:dyDescent="0.2">
      <c r="A17" s="248">
        <v>3</v>
      </c>
      <c r="B17" s="249" t="s">
        <v>199</v>
      </c>
      <c r="C17" s="265" t="s">
        <v>200</v>
      </c>
      <c r="D17" s="250" t="s">
        <v>161</v>
      </c>
      <c r="E17" s="251">
        <v>333.03</v>
      </c>
      <c r="F17" s="252">
        <v>359</v>
      </c>
      <c r="G17" s="253">
        <f>ROUND(E17*F17,2)</f>
        <v>119557.77</v>
      </c>
      <c r="H17" s="252">
        <v>0</v>
      </c>
      <c r="I17" s="253">
        <f>ROUND(E17*H17,2)</f>
        <v>0</v>
      </c>
      <c r="J17" s="252">
        <v>359</v>
      </c>
      <c r="K17" s="253">
        <f>ROUND(E17*J17,2)</f>
        <v>119557.77</v>
      </c>
      <c r="L17" s="253">
        <v>21</v>
      </c>
      <c r="M17" s="253">
        <f>G17*(1+L17/100)</f>
        <v>144664.90169999999</v>
      </c>
      <c r="N17" s="251">
        <v>0.69</v>
      </c>
      <c r="O17" s="251">
        <f>ROUND(E17*N17,2)</f>
        <v>229.79</v>
      </c>
      <c r="P17" s="251">
        <v>0</v>
      </c>
      <c r="Q17" s="251">
        <f>ROUND(E17*P17,2)</f>
        <v>0</v>
      </c>
      <c r="R17" s="253"/>
      <c r="S17" s="306" t="s">
        <v>317</v>
      </c>
      <c r="T17" s="234">
        <v>0</v>
      </c>
      <c r="U17" s="234">
        <f>ROUND(E17*T17,2)</f>
        <v>0</v>
      </c>
      <c r="V17" s="234"/>
      <c r="W17" s="234" t="s">
        <v>127</v>
      </c>
      <c r="X17" s="234" t="s">
        <v>128</v>
      </c>
      <c r="Y17" s="214"/>
      <c r="Z17" s="214"/>
      <c r="AA17" s="214"/>
      <c r="AB17" s="214"/>
      <c r="AC17" s="214"/>
      <c r="AD17" s="214"/>
      <c r="AE17" s="214"/>
      <c r="AF17" s="214" t="s">
        <v>129</v>
      </c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</row>
    <row r="18" spans="1:59" outlineLevel="2" x14ac:dyDescent="0.2">
      <c r="A18" s="231"/>
      <c r="B18" s="232"/>
      <c r="C18" s="266" t="s">
        <v>221</v>
      </c>
      <c r="D18" s="255"/>
      <c r="E18" s="255"/>
      <c r="F18" s="255"/>
      <c r="G18" s="255"/>
      <c r="H18" s="234"/>
      <c r="I18" s="234"/>
      <c r="J18" s="234"/>
      <c r="K18" s="234"/>
      <c r="L18" s="234"/>
      <c r="M18" s="234"/>
      <c r="N18" s="233"/>
      <c r="O18" s="233"/>
      <c r="P18" s="233"/>
      <c r="Q18" s="233"/>
      <c r="R18" s="234"/>
      <c r="S18" s="234"/>
      <c r="T18" s="234"/>
      <c r="U18" s="234"/>
      <c r="V18" s="234"/>
      <c r="W18" s="234"/>
      <c r="X18" s="234"/>
      <c r="Y18" s="214"/>
      <c r="Z18" s="214"/>
      <c r="AA18" s="214"/>
      <c r="AB18" s="214"/>
      <c r="AC18" s="214"/>
      <c r="AD18" s="214"/>
      <c r="AE18" s="214"/>
      <c r="AF18" s="214" t="s">
        <v>131</v>
      </c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</row>
    <row r="19" spans="1:59" outlineLevel="3" x14ac:dyDescent="0.2">
      <c r="A19" s="231"/>
      <c r="B19" s="232"/>
      <c r="C19" s="267" t="s">
        <v>222</v>
      </c>
      <c r="D19" s="256"/>
      <c r="E19" s="256"/>
      <c r="F19" s="256"/>
      <c r="G19" s="256"/>
      <c r="H19" s="234"/>
      <c r="I19" s="234"/>
      <c r="J19" s="234"/>
      <c r="K19" s="234"/>
      <c r="L19" s="234"/>
      <c r="M19" s="234"/>
      <c r="N19" s="233"/>
      <c r="O19" s="233"/>
      <c r="P19" s="233"/>
      <c r="Q19" s="233"/>
      <c r="R19" s="234"/>
      <c r="S19" s="234"/>
      <c r="T19" s="234"/>
      <c r="U19" s="234"/>
      <c r="V19" s="234"/>
      <c r="W19" s="234"/>
      <c r="X19" s="234"/>
      <c r="Y19" s="214"/>
      <c r="Z19" s="214"/>
      <c r="AA19" s="214"/>
      <c r="AB19" s="214"/>
      <c r="AC19" s="214"/>
      <c r="AD19" s="214"/>
      <c r="AE19" s="214"/>
      <c r="AF19" s="214" t="s">
        <v>131</v>
      </c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</row>
    <row r="20" spans="1:59" x14ac:dyDescent="0.2">
      <c r="A20" s="241" t="s">
        <v>121</v>
      </c>
      <c r="B20" s="242" t="s">
        <v>84</v>
      </c>
      <c r="C20" s="264" t="s">
        <v>81</v>
      </c>
      <c r="D20" s="243"/>
      <c r="E20" s="244"/>
      <c r="F20" s="245"/>
      <c r="G20" s="245">
        <f>SUMIF(AF21:AF29,"&lt;&gt;NOR",G21:G29)</f>
        <v>86269.41</v>
      </c>
      <c r="H20" s="245"/>
      <c r="I20" s="245">
        <f>SUM(I21:I29)</f>
        <v>0</v>
      </c>
      <c r="J20" s="245"/>
      <c r="K20" s="245">
        <f>SUM(K21:K29)</f>
        <v>86269.41</v>
      </c>
      <c r="L20" s="245"/>
      <c r="M20" s="245">
        <f>SUM(M21:M29)</f>
        <v>104385.98610000001</v>
      </c>
      <c r="N20" s="244"/>
      <c r="O20" s="244">
        <f>SUM(O21:O29)</f>
        <v>0</v>
      </c>
      <c r="P20" s="244"/>
      <c r="Q20" s="244">
        <f>SUM(Q21:Q29)</f>
        <v>0</v>
      </c>
      <c r="R20" s="245"/>
      <c r="S20" s="246"/>
      <c r="T20" s="240"/>
      <c r="U20" s="240">
        <f>SUM(U21:U29)</f>
        <v>0</v>
      </c>
      <c r="V20" s="240"/>
      <c r="W20" s="240"/>
      <c r="X20" s="240"/>
      <c r="AF20" t="s">
        <v>122</v>
      </c>
    </row>
    <row r="21" spans="1:59" ht="33.75" outlineLevel="1" x14ac:dyDescent="0.2">
      <c r="A21" s="248">
        <v>4</v>
      </c>
      <c r="B21" s="249" t="s">
        <v>144</v>
      </c>
      <c r="C21" s="265" t="s">
        <v>145</v>
      </c>
      <c r="D21" s="250" t="s">
        <v>125</v>
      </c>
      <c r="E21" s="251">
        <v>1414.8</v>
      </c>
      <c r="F21" s="252">
        <v>12.29</v>
      </c>
      <c r="G21" s="253">
        <f>ROUND(E21*F21,2)</f>
        <v>17387.89</v>
      </c>
      <c r="H21" s="252">
        <v>0</v>
      </c>
      <c r="I21" s="253">
        <f>ROUND(E21*H21,2)</f>
        <v>0</v>
      </c>
      <c r="J21" s="252">
        <v>12.29</v>
      </c>
      <c r="K21" s="253">
        <f>ROUND(E21*J21,2)</f>
        <v>17387.89</v>
      </c>
      <c r="L21" s="253">
        <v>21</v>
      </c>
      <c r="M21" s="253">
        <f>G21*(1+L21/100)</f>
        <v>21039.3469</v>
      </c>
      <c r="N21" s="251">
        <v>0</v>
      </c>
      <c r="O21" s="251">
        <f>ROUND(E21*N21,2)</f>
        <v>0</v>
      </c>
      <c r="P21" s="251">
        <v>0</v>
      </c>
      <c r="Q21" s="251">
        <f>ROUND(E21*P21,2)</f>
        <v>0</v>
      </c>
      <c r="R21" s="253"/>
      <c r="S21" s="307" t="s">
        <v>315</v>
      </c>
      <c r="T21" s="234">
        <v>0</v>
      </c>
      <c r="U21" s="234">
        <f>ROUND(E21*T21,2)</f>
        <v>0</v>
      </c>
      <c r="V21" s="234"/>
      <c r="W21" s="234" t="s">
        <v>127</v>
      </c>
      <c r="X21" s="234" t="s">
        <v>128</v>
      </c>
      <c r="Y21" s="214"/>
      <c r="Z21" s="214"/>
      <c r="AA21" s="214"/>
      <c r="AB21" s="214"/>
      <c r="AC21" s="214"/>
      <c r="AD21" s="214"/>
      <c r="AE21" s="214"/>
      <c r="AF21" s="214" t="s">
        <v>129</v>
      </c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</row>
    <row r="22" spans="1:59" ht="33.75" outlineLevel="2" x14ac:dyDescent="0.2">
      <c r="A22" s="231"/>
      <c r="B22" s="232"/>
      <c r="C22" s="266" t="s">
        <v>146</v>
      </c>
      <c r="D22" s="255"/>
      <c r="E22" s="255"/>
      <c r="F22" s="255"/>
      <c r="G22" s="255"/>
      <c r="H22" s="234"/>
      <c r="I22" s="234"/>
      <c r="J22" s="234"/>
      <c r="K22" s="234"/>
      <c r="L22" s="234"/>
      <c r="M22" s="234"/>
      <c r="N22" s="233"/>
      <c r="O22" s="233"/>
      <c r="P22" s="233"/>
      <c r="Q22" s="233"/>
      <c r="R22" s="234"/>
      <c r="S22" s="234"/>
      <c r="T22" s="234"/>
      <c r="U22" s="234"/>
      <c r="V22" s="234"/>
      <c r="W22" s="234"/>
      <c r="X22" s="234"/>
      <c r="Y22" s="214"/>
      <c r="Z22" s="214"/>
      <c r="AA22" s="214"/>
      <c r="AB22" s="214"/>
      <c r="AC22" s="214"/>
      <c r="AD22" s="214"/>
      <c r="AE22" s="214"/>
      <c r="AF22" s="214" t="s">
        <v>131</v>
      </c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57" t="str">
        <f>C22</f>
        <v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v>
      </c>
      <c r="BA22" s="214"/>
      <c r="BB22" s="214"/>
      <c r="BC22" s="214"/>
      <c r="BD22" s="214"/>
      <c r="BE22" s="214"/>
      <c r="BF22" s="214"/>
      <c r="BG22" s="214"/>
    </row>
    <row r="23" spans="1:59" outlineLevel="3" x14ac:dyDescent="0.2">
      <c r="A23" s="231"/>
      <c r="B23" s="232"/>
      <c r="C23" s="267" t="s">
        <v>147</v>
      </c>
      <c r="D23" s="256"/>
      <c r="E23" s="256"/>
      <c r="F23" s="256"/>
      <c r="G23" s="256"/>
      <c r="H23" s="234"/>
      <c r="I23" s="234"/>
      <c r="J23" s="234"/>
      <c r="K23" s="234"/>
      <c r="L23" s="234"/>
      <c r="M23" s="234"/>
      <c r="N23" s="233"/>
      <c r="O23" s="233"/>
      <c r="P23" s="233"/>
      <c r="Q23" s="233"/>
      <c r="R23" s="234"/>
      <c r="S23" s="234"/>
      <c r="T23" s="234"/>
      <c r="U23" s="234"/>
      <c r="V23" s="234"/>
      <c r="W23" s="234"/>
      <c r="X23" s="234"/>
      <c r="Y23" s="214"/>
      <c r="Z23" s="214"/>
      <c r="AA23" s="214"/>
      <c r="AB23" s="214"/>
      <c r="AC23" s="214"/>
      <c r="AD23" s="214"/>
      <c r="AE23" s="214"/>
      <c r="AF23" s="214" t="s">
        <v>131</v>
      </c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</row>
    <row r="24" spans="1:59" outlineLevel="3" x14ac:dyDescent="0.2">
      <c r="A24" s="231"/>
      <c r="B24" s="232"/>
      <c r="C24" s="267" t="s">
        <v>223</v>
      </c>
      <c r="D24" s="256"/>
      <c r="E24" s="256"/>
      <c r="F24" s="256"/>
      <c r="G24" s="256"/>
      <c r="H24" s="234"/>
      <c r="I24" s="234"/>
      <c r="J24" s="234"/>
      <c r="K24" s="234"/>
      <c r="L24" s="234"/>
      <c r="M24" s="234"/>
      <c r="N24" s="233"/>
      <c r="O24" s="233"/>
      <c r="P24" s="233"/>
      <c r="Q24" s="233"/>
      <c r="R24" s="234"/>
      <c r="S24" s="234"/>
      <c r="T24" s="234"/>
      <c r="U24" s="234"/>
      <c r="V24" s="234"/>
      <c r="W24" s="234"/>
      <c r="X24" s="234"/>
      <c r="Y24" s="214"/>
      <c r="Z24" s="214"/>
      <c r="AA24" s="214"/>
      <c r="AB24" s="214"/>
      <c r="AC24" s="214"/>
      <c r="AD24" s="214"/>
      <c r="AE24" s="214"/>
      <c r="AF24" s="214" t="s">
        <v>131</v>
      </c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</row>
    <row r="25" spans="1:59" ht="22.5" outlineLevel="1" x14ac:dyDescent="0.2">
      <c r="A25" s="248">
        <v>5</v>
      </c>
      <c r="B25" s="249" t="s">
        <v>148</v>
      </c>
      <c r="C25" s="265" t="s">
        <v>149</v>
      </c>
      <c r="D25" s="250" t="s">
        <v>150</v>
      </c>
      <c r="E25" s="251">
        <v>254.66399999999999</v>
      </c>
      <c r="F25" s="252">
        <v>270.48</v>
      </c>
      <c r="G25" s="253">
        <f>ROUND(E25*F25,2)</f>
        <v>68881.52</v>
      </c>
      <c r="H25" s="252">
        <v>0</v>
      </c>
      <c r="I25" s="253">
        <f>ROUND(E25*H25,2)</f>
        <v>0</v>
      </c>
      <c r="J25" s="252">
        <v>270.48</v>
      </c>
      <c r="K25" s="253">
        <f>ROUND(E25*J25,2)</f>
        <v>68881.52</v>
      </c>
      <c r="L25" s="253">
        <v>21</v>
      </c>
      <c r="M25" s="253">
        <f>G25*(1+L25/100)</f>
        <v>83346.639200000005</v>
      </c>
      <c r="N25" s="251">
        <v>0</v>
      </c>
      <c r="O25" s="251">
        <f>ROUND(E25*N25,2)</f>
        <v>0</v>
      </c>
      <c r="P25" s="251">
        <v>0</v>
      </c>
      <c r="Q25" s="251">
        <f>ROUND(E25*P25,2)</f>
        <v>0</v>
      </c>
      <c r="R25" s="253"/>
      <c r="S25" s="308" t="s">
        <v>315</v>
      </c>
      <c r="T25" s="234">
        <v>0</v>
      </c>
      <c r="U25" s="234">
        <f>ROUND(E25*T25,2)</f>
        <v>0</v>
      </c>
      <c r="V25" s="234"/>
      <c r="W25" s="234" t="s">
        <v>127</v>
      </c>
      <c r="X25" s="234" t="s">
        <v>128</v>
      </c>
      <c r="Y25" s="214"/>
      <c r="Z25" s="214"/>
      <c r="AA25" s="214"/>
      <c r="AB25" s="214"/>
      <c r="AC25" s="214"/>
      <c r="AD25" s="214"/>
      <c r="AE25" s="214"/>
      <c r="AF25" s="214" t="s">
        <v>129</v>
      </c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</row>
    <row r="26" spans="1:59" ht="22.5" outlineLevel="2" x14ac:dyDescent="0.2">
      <c r="A26" s="231"/>
      <c r="B26" s="232"/>
      <c r="C26" s="266" t="s">
        <v>151</v>
      </c>
      <c r="D26" s="255"/>
      <c r="E26" s="255"/>
      <c r="F26" s="255"/>
      <c r="G26" s="255"/>
      <c r="H26" s="234"/>
      <c r="I26" s="234"/>
      <c r="J26" s="234"/>
      <c r="K26" s="234"/>
      <c r="L26" s="234"/>
      <c r="M26" s="234"/>
      <c r="N26" s="233"/>
      <c r="O26" s="233"/>
      <c r="P26" s="233"/>
      <c r="Q26" s="233"/>
      <c r="R26" s="234"/>
      <c r="S26" s="234"/>
      <c r="T26" s="234"/>
      <c r="U26" s="234"/>
      <c r="V26" s="234"/>
      <c r="W26" s="234"/>
      <c r="X26" s="234"/>
      <c r="Y26" s="214"/>
      <c r="Z26" s="214"/>
      <c r="AA26" s="214"/>
      <c r="AB26" s="214"/>
      <c r="AC26" s="214"/>
      <c r="AD26" s="214"/>
      <c r="AE26" s="214"/>
      <c r="AF26" s="214" t="s">
        <v>131</v>
      </c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57" t="str">
        <f>C26</f>
        <v>Poplatek za uložení stavebního odpadu na skládce (skládkovné) zeminy a kamení zatříděného do Katalogu odpadů pod kódem 17 05 04</v>
      </c>
      <c r="BA26" s="214"/>
      <c r="BB26" s="214"/>
      <c r="BC26" s="214"/>
      <c r="BD26" s="214"/>
      <c r="BE26" s="214"/>
      <c r="BF26" s="214"/>
      <c r="BG26" s="214"/>
    </row>
    <row r="27" spans="1:59" outlineLevel="3" x14ac:dyDescent="0.2">
      <c r="A27" s="231"/>
      <c r="B27" s="232"/>
      <c r="C27" s="267" t="s">
        <v>152</v>
      </c>
      <c r="D27" s="256"/>
      <c r="E27" s="256"/>
      <c r="F27" s="256"/>
      <c r="G27" s="256"/>
      <c r="H27" s="234"/>
      <c r="I27" s="234"/>
      <c r="J27" s="234"/>
      <c r="K27" s="234"/>
      <c r="L27" s="234"/>
      <c r="M27" s="234"/>
      <c r="N27" s="233"/>
      <c r="O27" s="233"/>
      <c r="P27" s="233"/>
      <c r="Q27" s="233"/>
      <c r="R27" s="234"/>
      <c r="S27" s="234"/>
      <c r="T27" s="234"/>
      <c r="U27" s="234"/>
      <c r="V27" s="234"/>
      <c r="W27" s="234"/>
      <c r="X27" s="234"/>
      <c r="Y27" s="214"/>
      <c r="Z27" s="214"/>
      <c r="AA27" s="214"/>
      <c r="AB27" s="214"/>
      <c r="AC27" s="214"/>
      <c r="AD27" s="214"/>
      <c r="AE27" s="214"/>
      <c r="AF27" s="214" t="s">
        <v>131</v>
      </c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</row>
    <row r="28" spans="1:59" outlineLevel="2" x14ac:dyDescent="0.2">
      <c r="A28" s="231"/>
      <c r="B28" s="232"/>
      <c r="C28" s="268" t="s">
        <v>224</v>
      </c>
      <c r="D28" s="238"/>
      <c r="E28" s="239"/>
      <c r="F28" s="234"/>
      <c r="G28" s="234"/>
      <c r="H28" s="234"/>
      <c r="I28" s="234"/>
      <c r="J28" s="234"/>
      <c r="K28" s="234"/>
      <c r="L28" s="234"/>
      <c r="M28" s="234"/>
      <c r="N28" s="233"/>
      <c r="O28" s="233"/>
      <c r="P28" s="233"/>
      <c r="Q28" s="233"/>
      <c r="R28" s="234"/>
      <c r="S28" s="234"/>
      <c r="T28" s="234"/>
      <c r="U28" s="234"/>
      <c r="V28" s="234"/>
      <c r="W28" s="234"/>
      <c r="X28" s="234"/>
      <c r="Y28" s="214"/>
      <c r="Z28" s="214"/>
      <c r="AA28" s="214"/>
      <c r="AB28" s="214"/>
      <c r="AC28" s="214"/>
      <c r="AD28" s="214"/>
      <c r="AE28" s="214"/>
      <c r="AF28" s="214" t="s">
        <v>134</v>
      </c>
      <c r="AG28" s="214">
        <v>0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</row>
    <row r="29" spans="1:59" outlineLevel="3" x14ac:dyDescent="0.2">
      <c r="A29" s="231"/>
      <c r="B29" s="232"/>
      <c r="C29" s="268" t="s">
        <v>225</v>
      </c>
      <c r="D29" s="238"/>
      <c r="E29" s="239">
        <v>254.66399999999999</v>
      </c>
      <c r="F29" s="234"/>
      <c r="G29" s="234"/>
      <c r="H29" s="234"/>
      <c r="I29" s="234"/>
      <c r="J29" s="234"/>
      <c r="K29" s="234"/>
      <c r="L29" s="234"/>
      <c r="M29" s="234"/>
      <c r="N29" s="233"/>
      <c r="O29" s="233"/>
      <c r="P29" s="233"/>
      <c r="Q29" s="233"/>
      <c r="R29" s="234"/>
      <c r="S29" s="234"/>
      <c r="T29" s="234"/>
      <c r="U29" s="234"/>
      <c r="V29" s="234"/>
      <c r="W29" s="234"/>
      <c r="X29" s="234"/>
      <c r="Y29" s="214"/>
      <c r="Z29" s="214"/>
      <c r="AA29" s="214"/>
      <c r="AB29" s="214"/>
      <c r="AC29" s="214"/>
      <c r="AD29" s="214"/>
      <c r="AE29" s="214"/>
      <c r="AF29" s="214" t="s">
        <v>134</v>
      </c>
      <c r="AG29" s="214">
        <v>0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</row>
    <row r="30" spans="1:59" x14ac:dyDescent="0.2">
      <c r="A30" s="241" t="s">
        <v>121</v>
      </c>
      <c r="B30" s="242" t="s">
        <v>92</v>
      </c>
      <c r="C30" s="264" t="s">
        <v>93</v>
      </c>
      <c r="D30" s="243"/>
      <c r="E30" s="244"/>
      <c r="F30" s="245"/>
      <c r="G30" s="245">
        <f>SUMIF(AF31:AF33,"&lt;&gt;NOR",G31:G33)</f>
        <v>40237.82</v>
      </c>
      <c r="H30" s="245"/>
      <c r="I30" s="245">
        <f>SUM(I31:I33)</f>
        <v>0</v>
      </c>
      <c r="J30" s="245"/>
      <c r="K30" s="245">
        <f>SUM(K31:K33)</f>
        <v>40237.82</v>
      </c>
      <c r="L30" s="245"/>
      <c r="M30" s="245">
        <f>SUM(M31:M33)</f>
        <v>48687.762199999997</v>
      </c>
      <c r="N30" s="244"/>
      <c r="O30" s="244">
        <f>SUM(O31:O33)</f>
        <v>0</v>
      </c>
      <c r="P30" s="244"/>
      <c r="Q30" s="244">
        <f>SUM(Q31:Q33)</f>
        <v>0</v>
      </c>
      <c r="R30" s="245"/>
      <c r="S30" s="246"/>
      <c r="T30" s="240"/>
      <c r="U30" s="240">
        <f>SUM(U31:U33)</f>
        <v>0</v>
      </c>
      <c r="V30" s="240"/>
      <c r="W30" s="240"/>
      <c r="X30" s="240"/>
      <c r="AF30" t="s">
        <v>122</v>
      </c>
    </row>
    <row r="31" spans="1:59" ht="22.5" outlineLevel="1" x14ac:dyDescent="0.2">
      <c r="A31" s="248">
        <v>6</v>
      </c>
      <c r="B31" s="249" t="s">
        <v>208</v>
      </c>
      <c r="C31" s="265" t="s">
        <v>209</v>
      </c>
      <c r="D31" s="250" t="s">
        <v>150</v>
      </c>
      <c r="E31" s="251">
        <v>268.27</v>
      </c>
      <c r="F31" s="252">
        <v>149.99</v>
      </c>
      <c r="G31" s="253">
        <f>ROUND(E31*F31,2)</f>
        <v>40237.82</v>
      </c>
      <c r="H31" s="252">
        <v>0</v>
      </c>
      <c r="I31" s="253">
        <f>ROUND(E31*H31,2)</f>
        <v>0</v>
      </c>
      <c r="J31" s="252">
        <v>149.99</v>
      </c>
      <c r="K31" s="253">
        <f>ROUND(E31*J31,2)</f>
        <v>40237.82</v>
      </c>
      <c r="L31" s="253">
        <v>21</v>
      </c>
      <c r="M31" s="253">
        <f>G31*(1+L31/100)</f>
        <v>48687.762199999997</v>
      </c>
      <c r="N31" s="251">
        <v>0</v>
      </c>
      <c r="O31" s="251">
        <f>ROUND(E31*N31,2)</f>
        <v>0</v>
      </c>
      <c r="P31" s="251">
        <v>0</v>
      </c>
      <c r="Q31" s="251">
        <f>ROUND(E31*P31,2)</f>
        <v>0</v>
      </c>
      <c r="R31" s="253"/>
      <c r="S31" s="309" t="s">
        <v>315</v>
      </c>
      <c r="T31" s="234">
        <v>0</v>
      </c>
      <c r="U31" s="234">
        <f>ROUND(E31*T31,2)</f>
        <v>0</v>
      </c>
      <c r="V31" s="234"/>
      <c r="W31" s="234" t="s">
        <v>127</v>
      </c>
      <c r="X31" s="234" t="s">
        <v>128</v>
      </c>
      <c r="Y31" s="214"/>
      <c r="Z31" s="214"/>
      <c r="AA31" s="214"/>
      <c r="AB31" s="214"/>
      <c r="AC31" s="214"/>
      <c r="AD31" s="214"/>
      <c r="AE31" s="214"/>
      <c r="AF31" s="214" t="s">
        <v>129</v>
      </c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</row>
    <row r="32" spans="1:59" ht="22.5" outlineLevel="2" x14ac:dyDescent="0.2">
      <c r="A32" s="231"/>
      <c r="B32" s="232"/>
      <c r="C32" s="266" t="s">
        <v>210</v>
      </c>
      <c r="D32" s="255"/>
      <c r="E32" s="255"/>
      <c r="F32" s="255"/>
      <c r="G32" s="255"/>
      <c r="H32" s="234"/>
      <c r="I32" s="234"/>
      <c r="J32" s="234"/>
      <c r="K32" s="234"/>
      <c r="L32" s="234"/>
      <c r="M32" s="234"/>
      <c r="N32" s="233"/>
      <c r="O32" s="233"/>
      <c r="P32" s="233"/>
      <c r="Q32" s="233"/>
      <c r="R32" s="234"/>
      <c r="S32" s="234"/>
      <c r="T32" s="234"/>
      <c r="U32" s="234"/>
      <c r="V32" s="234"/>
      <c r="W32" s="234"/>
      <c r="X32" s="234"/>
      <c r="Y32" s="214"/>
      <c r="Z32" s="214"/>
      <c r="AA32" s="214"/>
      <c r="AB32" s="214"/>
      <c r="AC32" s="214"/>
      <c r="AD32" s="214"/>
      <c r="AE32" s="214"/>
      <c r="AF32" s="214" t="s">
        <v>131</v>
      </c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57" t="str">
        <f>C32</f>
        <v>Přesun hmot pro pozemní komunikace s krytem dlážděným dopravní vzdálenost do 200 m jakékoliv délky objektu</v>
      </c>
      <c r="BA32" s="214"/>
      <c r="BB32" s="214"/>
      <c r="BC32" s="214"/>
      <c r="BD32" s="214"/>
      <c r="BE32" s="214"/>
      <c r="BF32" s="214"/>
      <c r="BG32" s="214"/>
    </row>
    <row r="33" spans="1:59" outlineLevel="3" x14ac:dyDescent="0.2">
      <c r="A33" s="231"/>
      <c r="B33" s="232"/>
      <c r="C33" s="267" t="s">
        <v>211</v>
      </c>
      <c r="D33" s="256"/>
      <c r="E33" s="256"/>
      <c r="F33" s="256"/>
      <c r="G33" s="256"/>
      <c r="H33" s="234"/>
      <c r="I33" s="234"/>
      <c r="J33" s="234"/>
      <c r="K33" s="234"/>
      <c r="L33" s="234"/>
      <c r="M33" s="234"/>
      <c r="N33" s="233"/>
      <c r="O33" s="233"/>
      <c r="P33" s="233"/>
      <c r="Q33" s="233"/>
      <c r="R33" s="234"/>
      <c r="S33" s="234"/>
      <c r="T33" s="234"/>
      <c r="U33" s="234"/>
      <c r="V33" s="234"/>
      <c r="W33" s="234"/>
      <c r="X33" s="234"/>
      <c r="Y33" s="214"/>
      <c r="Z33" s="214"/>
      <c r="AA33" s="214"/>
      <c r="AB33" s="214"/>
      <c r="AC33" s="214"/>
      <c r="AD33" s="214"/>
      <c r="AE33" s="214"/>
      <c r="AF33" s="214" t="s">
        <v>131</v>
      </c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</row>
    <row r="34" spans="1:59" x14ac:dyDescent="0.2">
      <c r="A34" s="3"/>
      <c r="B34" s="4"/>
      <c r="C34" s="270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D34">
        <v>12</v>
      </c>
      <c r="AE34">
        <v>21</v>
      </c>
      <c r="AF34" t="s">
        <v>108</v>
      </c>
    </row>
    <row r="35" spans="1:59" x14ac:dyDescent="0.2">
      <c r="A35" s="217"/>
      <c r="B35" s="218" t="s">
        <v>31</v>
      </c>
      <c r="C35" s="271"/>
      <c r="D35" s="219"/>
      <c r="E35" s="220"/>
      <c r="F35" s="220"/>
      <c r="G35" s="247">
        <f>G8+G16+G20+G30</f>
        <v>305205.05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AD35">
        <f>SUMIF(L7:L33,AD34,G7:G33)</f>
        <v>0</v>
      </c>
      <c r="AE35">
        <f>SUMIF(L7:L33,AE34,G7:G33)</f>
        <v>305205.05000000005</v>
      </c>
      <c r="AF35" t="s">
        <v>212</v>
      </c>
    </row>
    <row r="36" spans="1:59" x14ac:dyDescent="0.2">
      <c r="A36" s="3"/>
      <c r="B36" s="4"/>
      <c r="C36" s="270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59" x14ac:dyDescent="0.2">
      <c r="A37" s="3"/>
      <c r="B37" s="4"/>
      <c r="C37" s="270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59" x14ac:dyDescent="0.2">
      <c r="A38" s="221" t="s">
        <v>213</v>
      </c>
      <c r="B38" s="221"/>
      <c r="C38" s="272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59" x14ac:dyDescent="0.2">
      <c r="A39" s="222"/>
      <c r="B39" s="223"/>
      <c r="C39" s="273"/>
      <c r="D39" s="223"/>
      <c r="E39" s="223"/>
      <c r="F39" s="223"/>
      <c r="G39" s="224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AF39" t="s">
        <v>214</v>
      </c>
    </row>
    <row r="40" spans="1:59" x14ac:dyDescent="0.2">
      <c r="A40" s="225"/>
      <c r="B40" s="226"/>
      <c r="C40" s="274"/>
      <c r="D40" s="226"/>
      <c r="E40" s="226"/>
      <c r="F40" s="226"/>
      <c r="G40" s="227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59" x14ac:dyDescent="0.2">
      <c r="A41" s="225"/>
      <c r="B41" s="226"/>
      <c r="C41" s="274"/>
      <c r="D41" s="226"/>
      <c r="E41" s="226"/>
      <c r="F41" s="226"/>
      <c r="G41" s="227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59" x14ac:dyDescent="0.2">
      <c r="A42" s="225"/>
      <c r="B42" s="226"/>
      <c r="C42" s="274"/>
      <c r="D42" s="226"/>
      <c r="E42" s="226"/>
      <c r="F42" s="226"/>
      <c r="G42" s="227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59" x14ac:dyDescent="0.2">
      <c r="A43" s="228"/>
      <c r="B43" s="229"/>
      <c r="C43" s="275"/>
      <c r="D43" s="229"/>
      <c r="E43" s="229"/>
      <c r="F43" s="229"/>
      <c r="G43" s="230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59" x14ac:dyDescent="0.2">
      <c r="A44" s="3"/>
      <c r="B44" s="4"/>
      <c r="C44" s="270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59" x14ac:dyDescent="0.2">
      <c r="C45" s="276"/>
      <c r="D45" s="10"/>
      <c r="AF45" t="s">
        <v>215</v>
      </c>
    </row>
    <row r="46" spans="1:59" x14ac:dyDescent="0.2">
      <c r="D46" s="10"/>
    </row>
    <row r="47" spans="1:59" x14ac:dyDescent="0.2">
      <c r="D47" s="10"/>
    </row>
    <row r="48" spans="1:59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20">
    <mergeCell ref="C26:G26"/>
    <mergeCell ref="C27:G27"/>
    <mergeCell ref="C32:G32"/>
    <mergeCell ref="C33:G33"/>
    <mergeCell ref="C15:G15"/>
    <mergeCell ref="C18:G18"/>
    <mergeCell ref="C19:G19"/>
    <mergeCell ref="C22:G22"/>
    <mergeCell ref="C23:G23"/>
    <mergeCell ref="C24:G24"/>
    <mergeCell ref="A1:G1"/>
    <mergeCell ref="C2:G2"/>
    <mergeCell ref="C3:G3"/>
    <mergeCell ref="C4:G4"/>
    <mergeCell ref="A38:C38"/>
    <mergeCell ref="A39:G43"/>
    <mergeCell ref="C10:G10"/>
    <mergeCell ref="C11:G11"/>
    <mergeCell ref="C13:G13"/>
    <mergeCell ref="C14:G1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413BD-D36B-46AC-B2C0-E787DB958CD8}">
  <sheetPr>
    <outlinePr summaryBelow="0"/>
  </sheetPr>
  <dimension ref="A1:BG5000"/>
  <sheetViews>
    <sheetView workbookViewId="0">
      <pane ySplit="7" topLeftCell="A8" activePane="bottomLeft" state="frozen"/>
      <selection pane="bottomLeft" activeCell="AA14" sqref="AA14"/>
    </sheetView>
  </sheetViews>
  <sheetFormatPr defaultRowHeight="12.75" outlineLevelRow="2" x14ac:dyDescent="0.2"/>
  <cols>
    <col min="1" max="1" width="3.42578125" customWidth="1"/>
    <col min="2" max="2" width="12.5703125" style="178" customWidth="1"/>
    <col min="3" max="3" width="38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199" t="s">
        <v>7</v>
      </c>
      <c r="B1" s="199"/>
      <c r="C1" s="199"/>
      <c r="D1" s="199"/>
      <c r="E1" s="199"/>
      <c r="F1" s="199"/>
      <c r="G1" s="199"/>
      <c r="AF1" t="s">
        <v>96</v>
      </c>
    </row>
    <row r="2" spans="1:59" ht="24.95" customHeight="1" x14ac:dyDescent="0.2">
      <c r="A2" s="200" t="s">
        <v>8</v>
      </c>
      <c r="B2" s="49" t="s">
        <v>41</v>
      </c>
      <c r="C2" s="203" t="s">
        <v>42</v>
      </c>
      <c r="D2" s="201"/>
      <c r="E2" s="201"/>
      <c r="F2" s="201"/>
      <c r="G2" s="202"/>
      <c r="AF2" t="s">
        <v>97</v>
      </c>
    </row>
    <row r="3" spans="1:59" ht="24.95" customHeight="1" x14ac:dyDescent="0.2">
      <c r="A3" s="200" t="s">
        <v>9</v>
      </c>
      <c r="B3" s="49" t="s">
        <v>56</v>
      </c>
      <c r="C3" s="203" t="s">
        <v>57</v>
      </c>
      <c r="D3" s="201"/>
      <c r="E3" s="201"/>
      <c r="F3" s="201"/>
      <c r="G3" s="202"/>
      <c r="AB3" s="178" t="s">
        <v>97</v>
      </c>
      <c r="AF3" t="s">
        <v>98</v>
      </c>
    </row>
    <row r="4" spans="1:59" ht="24.95" customHeight="1" x14ac:dyDescent="0.2">
      <c r="A4" s="204" t="s">
        <v>10</v>
      </c>
      <c r="B4" s="205" t="s">
        <v>61</v>
      </c>
      <c r="C4" s="206" t="s">
        <v>62</v>
      </c>
      <c r="D4" s="207"/>
      <c r="E4" s="207"/>
      <c r="F4" s="207"/>
      <c r="G4" s="208"/>
      <c r="AF4" t="s">
        <v>99</v>
      </c>
    </row>
    <row r="5" spans="1:59" x14ac:dyDescent="0.2">
      <c r="D5" s="10"/>
    </row>
    <row r="6" spans="1:59" ht="38.25" x14ac:dyDescent="0.2">
      <c r="A6" s="210" t="s">
        <v>100</v>
      </c>
      <c r="B6" s="212" t="s">
        <v>101</v>
      </c>
      <c r="C6" s="212" t="s">
        <v>102</v>
      </c>
      <c r="D6" s="211" t="s">
        <v>103</v>
      </c>
      <c r="E6" s="210" t="s">
        <v>104</v>
      </c>
      <c r="F6" s="209" t="s">
        <v>105</v>
      </c>
      <c r="G6" s="210" t="s">
        <v>31</v>
      </c>
      <c r="H6" s="213" t="s">
        <v>32</v>
      </c>
      <c r="I6" s="213" t="s">
        <v>106</v>
      </c>
      <c r="J6" s="213" t="s">
        <v>33</v>
      </c>
      <c r="K6" s="213" t="s">
        <v>107</v>
      </c>
      <c r="L6" s="213" t="s">
        <v>108</v>
      </c>
      <c r="M6" s="213" t="s">
        <v>109</v>
      </c>
      <c r="N6" s="213" t="s">
        <v>110</v>
      </c>
      <c r="O6" s="213" t="s">
        <v>111</v>
      </c>
      <c r="P6" s="213" t="s">
        <v>112</v>
      </c>
      <c r="Q6" s="213" t="s">
        <v>113</v>
      </c>
      <c r="R6" s="213" t="s">
        <v>114</v>
      </c>
      <c r="S6" s="213" t="s">
        <v>115</v>
      </c>
      <c r="T6" s="213" t="s">
        <v>116</v>
      </c>
      <c r="U6" s="213" t="s">
        <v>117</v>
      </c>
      <c r="V6" s="213" t="s">
        <v>118</v>
      </c>
      <c r="W6" s="213" t="s">
        <v>119</v>
      </c>
      <c r="X6" s="213" t="s">
        <v>120</v>
      </c>
    </row>
    <row r="7" spans="1:59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</row>
    <row r="8" spans="1:59" x14ac:dyDescent="0.2">
      <c r="A8" s="241" t="s">
        <v>121</v>
      </c>
      <c r="B8" s="242" t="s">
        <v>58</v>
      </c>
      <c r="C8" s="264" t="s">
        <v>81</v>
      </c>
      <c r="D8" s="243"/>
      <c r="E8" s="244"/>
      <c r="F8" s="245"/>
      <c r="G8" s="245">
        <f>SUMIF(AF9:AF10,"&lt;&gt;NOR",G9:G10)</f>
        <v>15500</v>
      </c>
      <c r="H8" s="245"/>
      <c r="I8" s="245">
        <f>SUM(I9:I10)</f>
        <v>15500</v>
      </c>
      <c r="J8" s="245"/>
      <c r="K8" s="245">
        <f>SUM(K9:K10)</f>
        <v>0</v>
      </c>
      <c r="L8" s="245"/>
      <c r="M8" s="245">
        <f>SUM(M9:M10)</f>
        <v>18755</v>
      </c>
      <c r="N8" s="244"/>
      <c r="O8" s="244">
        <f>SUM(O9:O10)</f>
        <v>0</v>
      </c>
      <c r="P8" s="244"/>
      <c r="Q8" s="244">
        <f>SUM(Q9:Q10)</f>
        <v>0</v>
      </c>
      <c r="R8" s="245"/>
      <c r="S8" s="246"/>
      <c r="T8" s="240"/>
      <c r="U8" s="240">
        <f>SUM(U9:U10)</f>
        <v>0</v>
      </c>
      <c r="V8" s="240"/>
      <c r="W8" s="240"/>
      <c r="X8" s="240"/>
      <c r="AF8" t="s">
        <v>122</v>
      </c>
    </row>
    <row r="9" spans="1:59" ht="22.5" outlineLevel="1" x14ac:dyDescent="0.2">
      <c r="A9" s="248">
        <v>1</v>
      </c>
      <c r="B9" s="249" t="s">
        <v>226</v>
      </c>
      <c r="C9" s="265" t="s">
        <v>227</v>
      </c>
      <c r="D9" s="250" t="s">
        <v>228</v>
      </c>
      <c r="E9" s="251">
        <v>1</v>
      </c>
      <c r="F9" s="252">
        <v>15500</v>
      </c>
      <c r="G9" s="253">
        <f>ROUND(E9*F9,2)</f>
        <v>15500</v>
      </c>
      <c r="H9" s="252">
        <v>15500</v>
      </c>
      <c r="I9" s="253">
        <f>ROUND(E9*H9,2)</f>
        <v>15500</v>
      </c>
      <c r="J9" s="252">
        <v>0</v>
      </c>
      <c r="K9" s="253">
        <f>ROUND(E9*J9,2)</f>
        <v>0</v>
      </c>
      <c r="L9" s="253">
        <v>21</v>
      </c>
      <c r="M9" s="253">
        <f>G9*(1+L9/100)</f>
        <v>18755</v>
      </c>
      <c r="N9" s="251">
        <v>0</v>
      </c>
      <c r="O9" s="251">
        <f>ROUND(E9*N9,2)</f>
        <v>0</v>
      </c>
      <c r="P9" s="251">
        <v>0</v>
      </c>
      <c r="Q9" s="251">
        <f>ROUND(E9*P9,2)</f>
        <v>0</v>
      </c>
      <c r="R9" s="253"/>
      <c r="S9" s="254" t="s">
        <v>202</v>
      </c>
      <c r="T9" s="234">
        <v>0</v>
      </c>
      <c r="U9" s="234">
        <f>ROUND(E9*T9,2)</f>
        <v>0</v>
      </c>
      <c r="V9" s="234"/>
      <c r="W9" s="234" t="s">
        <v>170</v>
      </c>
      <c r="X9" s="234" t="s">
        <v>128</v>
      </c>
      <c r="Y9" s="214"/>
      <c r="Z9" s="214"/>
      <c r="AA9" s="214"/>
      <c r="AB9" s="214"/>
      <c r="AC9" s="214"/>
      <c r="AD9" s="214"/>
      <c r="AE9" s="214"/>
      <c r="AF9" s="214" t="s">
        <v>229</v>
      </c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</row>
    <row r="10" spans="1:59" outlineLevel="2" x14ac:dyDescent="0.2">
      <c r="A10" s="231"/>
      <c r="B10" s="232"/>
      <c r="C10" s="266" t="s">
        <v>230</v>
      </c>
      <c r="D10" s="255"/>
      <c r="E10" s="255"/>
      <c r="F10" s="255"/>
      <c r="G10" s="255"/>
      <c r="H10" s="234"/>
      <c r="I10" s="234"/>
      <c r="J10" s="234"/>
      <c r="K10" s="234"/>
      <c r="L10" s="234"/>
      <c r="M10" s="234"/>
      <c r="N10" s="233"/>
      <c r="O10" s="233"/>
      <c r="P10" s="233"/>
      <c r="Q10" s="233"/>
      <c r="R10" s="234"/>
      <c r="S10" s="234"/>
      <c r="T10" s="234"/>
      <c r="U10" s="234"/>
      <c r="V10" s="234"/>
      <c r="W10" s="234"/>
      <c r="X10" s="234"/>
      <c r="Y10" s="214"/>
      <c r="Z10" s="214"/>
      <c r="AA10" s="214"/>
      <c r="AB10" s="214"/>
      <c r="AC10" s="214"/>
      <c r="AD10" s="214"/>
      <c r="AE10" s="214"/>
      <c r="AF10" s="214" t="s">
        <v>131</v>
      </c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</row>
    <row r="11" spans="1:59" x14ac:dyDescent="0.2">
      <c r="A11" s="3"/>
      <c r="B11" s="4"/>
      <c r="C11" s="270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AD11">
        <v>12</v>
      </c>
      <c r="AE11">
        <v>21</v>
      </c>
      <c r="AF11" t="s">
        <v>108</v>
      </c>
    </row>
    <row r="12" spans="1:59" x14ac:dyDescent="0.2">
      <c r="A12" s="217"/>
      <c r="B12" s="218" t="s">
        <v>31</v>
      </c>
      <c r="C12" s="271"/>
      <c r="D12" s="219"/>
      <c r="E12" s="220"/>
      <c r="F12" s="220"/>
      <c r="G12" s="247">
        <f>G8</f>
        <v>15500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AD12">
        <f>SUMIF(L7:L10,AD11,G7:G10)</f>
        <v>0</v>
      </c>
      <c r="AE12">
        <f>SUMIF(L7:L10,AE11,G7:G10)</f>
        <v>15500</v>
      </c>
      <c r="AF12" t="s">
        <v>212</v>
      </c>
    </row>
    <row r="13" spans="1:59" x14ac:dyDescent="0.2">
      <c r="A13" s="3"/>
      <c r="B13" s="4"/>
      <c r="C13" s="270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59" x14ac:dyDescent="0.2">
      <c r="A14" s="3"/>
      <c r="B14" s="4"/>
      <c r="C14" s="270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59" x14ac:dyDescent="0.2">
      <c r="A15" s="221" t="s">
        <v>213</v>
      </c>
      <c r="B15" s="221"/>
      <c r="C15" s="272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59" x14ac:dyDescent="0.2">
      <c r="A16" s="222"/>
      <c r="B16" s="223"/>
      <c r="C16" s="273"/>
      <c r="D16" s="223"/>
      <c r="E16" s="223"/>
      <c r="F16" s="223"/>
      <c r="G16" s="224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AF16" t="s">
        <v>214</v>
      </c>
    </row>
    <row r="17" spans="1:32" x14ac:dyDescent="0.2">
      <c r="A17" s="225"/>
      <c r="B17" s="226"/>
      <c r="C17" s="274"/>
      <c r="D17" s="226"/>
      <c r="E17" s="226"/>
      <c r="F17" s="226"/>
      <c r="G17" s="22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32" x14ac:dyDescent="0.2">
      <c r="A18" s="225"/>
      <c r="B18" s="226"/>
      <c r="C18" s="274"/>
      <c r="D18" s="226"/>
      <c r="E18" s="226"/>
      <c r="F18" s="226"/>
      <c r="G18" s="22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32" x14ac:dyDescent="0.2">
      <c r="A19" s="225"/>
      <c r="B19" s="226"/>
      <c r="C19" s="274"/>
      <c r="D19" s="226"/>
      <c r="E19" s="226"/>
      <c r="F19" s="226"/>
      <c r="G19" s="227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32" x14ac:dyDescent="0.2">
      <c r="A20" s="228"/>
      <c r="B20" s="229"/>
      <c r="C20" s="275"/>
      <c r="D20" s="229"/>
      <c r="E20" s="229"/>
      <c r="F20" s="229"/>
      <c r="G20" s="230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32" x14ac:dyDescent="0.2">
      <c r="A21" s="3"/>
      <c r="B21" s="4"/>
      <c r="C21" s="270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32" x14ac:dyDescent="0.2">
      <c r="C22" s="276"/>
      <c r="D22" s="10"/>
      <c r="AF22" t="s">
        <v>215</v>
      </c>
    </row>
    <row r="23" spans="1:32" x14ac:dyDescent="0.2">
      <c r="D23" s="10"/>
    </row>
    <row r="24" spans="1:32" x14ac:dyDescent="0.2">
      <c r="D24" s="10"/>
    </row>
    <row r="25" spans="1:32" x14ac:dyDescent="0.2">
      <c r="D25" s="10"/>
    </row>
    <row r="26" spans="1:32" x14ac:dyDescent="0.2">
      <c r="D26" s="10"/>
    </row>
    <row r="27" spans="1:32" x14ac:dyDescent="0.2">
      <c r="D27" s="10"/>
    </row>
    <row r="28" spans="1:32" x14ac:dyDescent="0.2">
      <c r="D28" s="10"/>
    </row>
    <row r="29" spans="1:32" x14ac:dyDescent="0.2">
      <c r="D29" s="10"/>
    </row>
    <row r="30" spans="1:32" x14ac:dyDescent="0.2">
      <c r="D30" s="10"/>
    </row>
    <row r="31" spans="1:32" x14ac:dyDescent="0.2">
      <c r="D31" s="10"/>
    </row>
    <row r="32" spans="1:32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">
    <mergeCell ref="A1:G1"/>
    <mergeCell ref="C2:G2"/>
    <mergeCell ref="C3:G3"/>
    <mergeCell ref="C4:G4"/>
    <mergeCell ref="A15:C15"/>
    <mergeCell ref="A16:G20"/>
    <mergeCell ref="C10:G1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82DDE-70EE-4D40-B7EB-34B942FF4403}">
  <sheetPr>
    <outlinePr summaryBelow="0"/>
  </sheetPr>
  <dimension ref="A1:BG5000"/>
  <sheetViews>
    <sheetView workbookViewId="0">
      <pane ySplit="7" topLeftCell="A20" activePane="bottomLeft" state="frozen"/>
      <selection pane="bottomLeft" activeCell="S26" sqref="S26"/>
    </sheetView>
  </sheetViews>
  <sheetFormatPr defaultRowHeight="12.75" outlineLevelRow="2" x14ac:dyDescent="0.2"/>
  <cols>
    <col min="1" max="1" width="3.42578125" customWidth="1"/>
    <col min="2" max="2" width="12.5703125" style="178" customWidth="1"/>
    <col min="3" max="3" width="38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199" t="s">
        <v>7</v>
      </c>
      <c r="B1" s="199"/>
      <c r="C1" s="199"/>
      <c r="D1" s="199"/>
      <c r="E1" s="199"/>
      <c r="F1" s="199"/>
      <c r="G1" s="199"/>
      <c r="AF1" t="s">
        <v>96</v>
      </c>
    </row>
    <row r="2" spans="1:59" ht="24.95" customHeight="1" x14ac:dyDescent="0.2">
      <c r="A2" s="200" t="s">
        <v>8</v>
      </c>
      <c r="B2" s="49" t="s">
        <v>41</v>
      </c>
      <c r="C2" s="203" t="s">
        <v>42</v>
      </c>
      <c r="D2" s="201"/>
      <c r="E2" s="201"/>
      <c r="F2" s="201"/>
      <c r="G2" s="202"/>
      <c r="AF2" t="s">
        <v>97</v>
      </c>
    </row>
    <row r="3" spans="1:59" ht="24.95" customHeight="1" x14ac:dyDescent="0.2">
      <c r="A3" s="200" t="s">
        <v>9</v>
      </c>
      <c r="B3" s="49" t="s">
        <v>56</v>
      </c>
      <c r="C3" s="203" t="s">
        <v>57</v>
      </c>
      <c r="D3" s="201"/>
      <c r="E3" s="201"/>
      <c r="F3" s="201"/>
      <c r="G3" s="202"/>
      <c r="AB3" s="178" t="s">
        <v>97</v>
      </c>
      <c r="AF3" t="s">
        <v>98</v>
      </c>
    </row>
    <row r="4" spans="1:59" ht="24.95" customHeight="1" x14ac:dyDescent="0.2">
      <c r="A4" s="204" t="s">
        <v>10</v>
      </c>
      <c r="B4" s="205" t="s">
        <v>63</v>
      </c>
      <c r="C4" s="206" t="s">
        <v>64</v>
      </c>
      <c r="D4" s="207"/>
      <c r="E4" s="207"/>
      <c r="F4" s="207"/>
      <c r="G4" s="208"/>
      <c r="AF4" t="s">
        <v>99</v>
      </c>
    </row>
    <row r="5" spans="1:59" x14ac:dyDescent="0.2">
      <c r="D5" s="10"/>
    </row>
    <row r="6" spans="1:59" ht="38.25" x14ac:dyDescent="0.2">
      <c r="A6" s="210" t="s">
        <v>100</v>
      </c>
      <c r="B6" s="212" t="s">
        <v>101</v>
      </c>
      <c r="C6" s="212" t="s">
        <v>102</v>
      </c>
      <c r="D6" s="211" t="s">
        <v>103</v>
      </c>
      <c r="E6" s="210" t="s">
        <v>104</v>
      </c>
      <c r="F6" s="209" t="s">
        <v>105</v>
      </c>
      <c r="G6" s="210" t="s">
        <v>31</v>
      </c>
      <c r="H6" s="213" t="s">
        <v>32</v>
      </c>
      <c r="I6" s="213" t="s">
        <v>106</v>
      </c>
      <c r="J6" s="213" t="s">
        <v>33</v>
      </c>
      <c r="K6" s="213" t="s">
        <v>107</v>
      </c>
      <c r="L6" s="213" t="s">
        <v>108</v>
      </c>
      <c r="M6" s="213" t="s">
        <v>109</v>
      </c>
      <c r="N6" s="213" t="s">
        <v>110</v>
      </c>
      <c r="O6" s="213" t="s">
        <v>111</v>
      </c>
      <c r="P6" s="213" t="s">
        <v>112</v>
      </c>
      <c r="Q6" s="213" t="s">
        <v>113</v>
      </c>
      <c r="R6" s="213" t="s">
        <v>114</v>
      </c>
      <c r="S6" s="213" t="s">
        <v>115</v>
      </c>
      <c r="T6" s="213" t="s">
        <v>116</v>
      </c>
      <c r="U6" s="213" t="s">
        <v>117</v>
      </c>
      <c r="V6" s="213" t="s">
        <v>118</v>
      </c>
      <c r="W6" s="213" t="s">
        <v>119</v>
      </c>
      <c r="X6" s="213" t="s">
        <v>120</v>
      </c>
    </row>
    <row r="7" spans="1:59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</row>
    <row r="8" spans="1:59" x14ac:dyDescent="0.2">
      <c r="A8" s="241" t="s">
        <v>121</v>
      </c>
      <c r="B8" s="242" t="s">
        <v>84</v>
      </c>
      <c r="C8" s="264" t="s">
        <v>81</v>
      </c>
      <c r="D8" s="243"/>
      <c r="E8" s="244"/>
      <c r="F8" s="245"/>
      <c r="G8" s="245">
        <f>SUMIF(AF9:AF13,"&lt;&gt;NOR",G9:G13)</f>
        <v>5543.2</v>
      </c>
      <c r="H8" s="245"/>
      <c r="I8" s="245">
        <f>SUM(I9:I13)</f>
        <v>0</v>
      </c>
      <c r="J8" s="245"/>
      <c r="K8" s="245">
        <f>SUM(K9:K13)</f>
        <v>5543.2</v>
      </c>
      <c r="L8" s="245"/>
      <c r="M8" s="245">
        <f>SUM(M9:M13)</f>
        <v>6707.271999999999</v>
      </c>
      <c r="N8" s="244"/>
      <c r="O8" s="244">
        <f>SUM(O9:O13)</f>
        <v>0</v>
      </c>
      <c r="P8" s="244"/>
      <c r="Q8" s="244">
        <f>SUM(Q9:Q13)</f>
        <v>1.03</v>
      </c>
      <c r="R8" s="245"/>
      <c r="S8" s="246"/>
      <c r="T8" s="240"/>
      <c r="U8" s="240">
        <f>SUM(U9:U13)</f>
        <v>0</v>
      </c>
      <c r="V8" s="240"/>
      <c r="W8" s="240"/>
      <c r="X8" s="240"/>
      <c r="AF8" t="s">
        <v>122</v>
      </c>
    </row>
    <row r="9" spans="1:59" ht="33.75" outlineLevel="1" x14ac:dyDescent="0.2">
      <c r="A9" s="258">
        <v>1</v>
      </c>
      <c r="B9" s="259" t="s">
        <v>231</v>
      </c>
      <c r="C9" s="269" t="s">
        <v>232</v>
      </c>
      <c r="D9" s="260" t="s">
        <v>125</v>
      </c>
      <c r="E9" s="261">
        <v>5</v>
      </c>
      <c r="F9" s="262">
        <v>736.44</v>
      </c>
      <c r="G9" s="263">
        <f>ROUND(E9*F9,2)</f>
        <v>3682.2</v>
      </c>
      <c r="H9" s="262">
        <v>0</v>
      </c>
      <c r="I9" s="263">
        <f>ROUND(E9*H9,2)</f>
        <v>0</v>
      </c>
      <c r="J9" s="262">
        <v>736.44</v>
      </c>
      <c r="K9" s="263">
        <f>ROUND(E9*J9,2)</f>
        <v>3682.2</v>
      </c>
      <c r="L9" s="263">
        <v>21</v>
      </c>
      <c r="M9" s="263">
        <f>G9*(1+L9/100)</f>
        <v>4455.4619999999995</v>
      </c>
      <c r="N9" s="261">
        <v>0</v>
      </c>
      <c r="O9" s="261">
        <f>ROUND(E9*N9,2)</f>
        <v>0</v>
      </c>
      <c r="P9" s="261">
        <v>0</v>
      </c>
      <c r="Q9" s="261">
        <f>ROUND(E9*P9,2)</f>
        <v>0</v>
      </c>
      <c r="R9" s="263"/>
      <c r="S9" s="289" t="s">
        <v>315</v>
      </c>
      <c r="T9" s="234">
        <v>0</v>
      </c>
      <c r="U9" s="234">
        <f>ROUND(E9*T9,2)</f>
        <v>0</v>
      </c>
      <c r="V9" s="234"/>
      <c r="W9" s="234" t="s">
        <v>127</v>
      </c>
      <c r="X9" s="234" t="s">
        <v>128</v>
      </c>
      <c r="Y9" s="214"/>
      <c r="Z9" s="214"/>
      <c r="AA9" s="214"/>
      <c r="AB9" s="214"/>
      <c r="AC9" s="214"/>
      <c r="AD9" s="214"/>
      <c r="AE9" s="214"/>
      <c r="AF9" s="214" t="s">
        <v>129</v>
      </c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</row>
    <row r="10" spans="1:59" ht="45" outlineLevel="1" x14ac:dyDescent="0.2">
      <c r="A10" s="248">
        <v>2</v>
      </c>
      <c r="B10" s="249" t="s">
        <v>233</v>
      </c>
      <c r="C10" s="265" t="s">
        <v>234</v>
      </c>
      <c r="D10" s="250" t="s">
        <v>125</v>
      </c>
      <c r="E10" s="251">
        <v>5</v>
      </c>
      <c r="F10" s="252">
        <v>296.3</v>
      </c>
      <c r="G10" s="253">
        <f>ROUND(E10*F10,2)</f>
        <v>1481.5</v>
      </c>
      <c r="H10" s="252">
        <v>0</v>
      </c>
      <c r="I10" s="253">
        <f>ROUND(E10*H10,2)</f>
        <v>0</v>
      </c>
      <c r="J10" s="252">
        <v>296.3</v>
      </c>
      <c r="K10" s="253">
        <f>ROUND(E10*J10,2)</f>
        <v>1481.5</v>
      </c>
      <c r="L10" s="253">
        <v>21</v>
      </c>
      <c r="M10" s="253">
        <f>G10*(1+L10/100)</f>
        <v>1792.615</v>
      </c>
      <c r="N10" s="251">
        <v>0</v>
      </c>
      <c r="O10" s="251">
        <f>ROUND(E10*N10,2)</f>
        <v>0</v>
      </c>
      <c r="P10" s="251">
        <v>0</v>
      </c>
      <c r="Q10" s="251">
        <f>ROUND(E10*P10,2)</f>
        <v>0</v>
      </c>
      <c r="R10" s="253"/>
      <c r="S10" s="290" t="s">
        <v>315</v>
      </c>
      <c r="T10" s="234">
        <v>0</v>
      </c>
      <c r="U10" s="234">
        <f>ROUND(E10*T10,2)</f>
        <v>0</v>
      </c>
      <c r="V10" s="234"/>
      <c r="W10" s="234" t="s">
        <v>127</v>
      </c>
      <c r="X10" s="234" t="s">
        <v>128</v>
      </c>
      <c r="Y10" s="214"/>
      <c r="Z10" s="214"/>
      <c r="AA10" s="214"/>
      <c r="AB10" s="214"/>
      <c r="AC10" s="214"/>
      <c r="AD10" s="214"/>
      <c r="AE10" s="214"/>
      <c r="AF10" s="214" t="s">
        <v>129</v>
      </c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</row>
    <row r="11" spans="1:59" outlineLevel="2" x14ac:dyDescent="0.2">
      <c r="A11" s="231"/>
      <c r="B11" s="232"/>
      <c r="C11" s="266" t="s">
        <v>235</v>
      </c>
      <c r="D11" s="255"/>
      <c r="E11" s="255"/>
      <c r="F11" s="255"/>
      <c r="G11" s="255"/>
      <c r="H11" s="234"/>
      <c r="I11" s="234"/>
      <c r="J11" s="234"/>
      <c r="K11" s="234"/>
      <c r="L11" s="234"/>
      <c r="M11" s="234"/>
      <c r="N11" s="233"/>
      <c r="O11" s="233"/>
      <c r="P11" s="233"/>
      <c r="Q11" s="233"/>
      <c r="R11" s="234"/>
      <c r="S11" s="234"/>
      <c r="T11" s="234"/>
      <c r="U11" s="234"/>
      <c r="V11" s="234"/>
      <c r="W11" s="234"/>
      <c r="X11" s="234"/>
      <c r="Y11" s="214"/>
      <c r="Z11" s="214"/>
      <c r="AA11" s="214"/>
      <c r="AB11" s="214"/>
      <c r="AC11" s="214"/>
      <c r="AD11" s="214"/>
      <c r="AE11" s="214"/>
      <c r="AF11" s="214" t="s">
        <v>131</v>
      </c>
      <c r="AG11" s="214"/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</row>
    <row r="12" spans="1:59" ht="45" outlineLevel="1" x14ac:dyDescent="0.2">
      <c r="A12" s="248">
        <v>3</v>
      </c>
      <c r="B12" s="249" t="s">
        <v>236</v>
      </c>
      <c r="C12" s="265" t="s">
        <v>237</v>
      </c>
      <c r="D12" s="250" t="s">
        <v>174</v>
      </c>
      <c r="E12" s="251">
        <v>5</v>
      </c>
      <c r="F12" s="252">
        <v>75.900000000000006</v>
      </c>
      <c r="G12" s="253">
        <f>ROUND(E12*F12,2)</f>
        <v>379.5</v>
      </c>
      <c r="H12" s="252">
        <v>0</v>
      </c>
      <c r="I12" s="253">
        <f>ROUND(E12*H12,2)</f>
        <v>0</v>
      </c>
      <c r="J12" s="252">
        <v>75.900000000000006</v>
      </c>
      <c r="K12" s="253">
        <f>ROUND(E12*J12,2)</f>
        <v>379.5</v>
      </c>
      <c r="L12" s="253">
        <v>21</v>
      </c>
      <c r="M12" s="253">
        <f>G12*(1+L12/100)</f>
        <v>459.19499999999999</v>
      </c>
      <c r="N12" s="251">
        <v>0</v>
      </c>
      <c r="O12" s="251">
        <f>ROUND(E12*N12,2)</f>
        <v>0</v>
      </c>
      <c r="P12" s="251">
        <v>0.20499999999999999</v>
      </c>
      <c r="Q12" s="251">
        <f>ROUND(E12*P12,2)</f>
        <v>1.03</v>
      </c>
      <c r="R12" s="253"/>
      <c r="S12" s="291" t="s">
        <v>126</v>
      </c>
      <c r="T12" s="234">
        <v>0</v>
      </c>
      <c r="U12" s="234">
        <f>ROUND(E12*T12,2)</f>
        <v>0</v>
      </c>
      <c r="V12" s="234"/>
      <c r="W12" s="234" t="s">
        <v>127</v>
      </c>
      <c r="X12" s="234" t="s">
        <v>128</v>
      </c>
      <c r="Y12" s="214"/>
      <c r="Z12" s="214"/>
      <c r="AA12" s="214"/>
      <c r="AB12" s="214"/>
      <c r="AC12" s="214"/>
      <c r="AD12" s="214"/>
      <c r="AE12" s="214"/>
      <c r="AF12" s="214" t="s">
        <v>129</v>
      </c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</row>
    <row r="13" spans="1:59" outlineLevel="2" x14ac:dyDescent="0.2">
      <c r="A13" s="231"/>
      <c r="B13" s="232"/>
      <c r="C13" s="266" t="s">
        <v>238</v>
      </c>
      <c r="D13" s="255"/>
      <c r="E13" s="255"/>
      <c r="F13" s="255"/>
      <c r="G13" s="255"/>
      <c r="H13" s="234"/>
      <c r="I13" s="234"/>
      <c r="J13" s="234"/>
      <c r="K13" s="234"/>
      <c r="L13" s="234"/>
      <c r="M13" s="234"/>
      <c r="N13" s="233"/>
      <c r="O13" s="233"/>
      <c r="P13" s="233"/>
      <c r="Q13" s="233"/>
      <c r="R13" s="234"/>
      <c r="S13" s="234"/>
      <c r="T13" s="234"/>
      <c r="U13" s="234"/>
      <c r="V13" s="234"/>
      <c r="W13" s="234"/>
      <c r="X13" s="234"/>
      <c r="Y13" s="214"/>
      <c r="Z13" s="214"/>
      <c r="AA13" s="214"/>
      <c r="AB13" s="214"/>
      <c r="AC13" s="214"/>
      <c r="AD13" s="214"/>
      <c r="AE13" s="214"/>
      <c r="AF13" s="214" t="s">
        <v>131</v>
      </c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</row>
    <row r="14" spans="1:59" x14ac:dyDescent="0.2">
      <c r="A14" s="241" t="s">
        <v>121</v>
      </c>
      <c r="B14" s="242" t="s">
        <v>89</v>
      </c>
      <c r="C14" s="264" t="s">
        <v>91</v>
      </c>
      <c r="D14" s="243"/>
      <c r="E14" s="244"/>
      <c r="F14" s="245"/>
      <c r="G14" s="245">
        <f>SUMIF(AF15:AF19,"&lt;&gt;NOR",G15:G19)</f>
        <v>21962.87</v>
      </c>
      <c r="H14" s="245"/>
      <c r="I14" s="245">
        <f>SUM(I15:I19)</f>
        <v>15623.84</v>
      </c>
      <c r="J14" s="245"/>
      <c r="K14" s="245">
        <f>SUM(K15:K19)</f>
        <v>6339.03</v>
      </c>
      <c r="L14" s="245"/>
      <c r="M14" s="245">
        <f>SUM(M15:M19)</f>
        <v>26575.072700000001</v>
      </c>
      <c r="N14" s="244"/>
      <c r="O14" s="244">
        <f>SUM(O15:O19)</f>
        <v>0.14000000000000001</v>
      </c>
      <c r="P14" s="244"/>
      <c r="Q14" s="244">
        <f>SUM(Q15:Q19)</f>
        <v>0</v>
      </c>
      <c r="R14" s="245"/>
      <c r="S14" s="246"/>
      <c r="T14" s="240"/>
      <c r="U14" s="240">
        <f>SUM(U15:U19)</f>
        <v>0</v>
      </c>
      <c r="V14" s="240"/>
      <c r="W14" s="240"/>
      <c r="X14" s="240"/>
      <c r="AF14" t="s">
        <v>122</v>
      </c>
    </row>
    <row r="15" spans="1:59" ht="45" outlineLevel="1" x14ac:dyDescent="0.2">
      <c r="A15" s="258">
        <v>4</v>
      </c>
      <c r="B15" s="259" t="s">
        <v>239</v>
      </c>
      <c r="C15" s="269" t="s">
        <v>240</v>
      </c>
      <c r="D15" s="260" t="s">
        <v>174</v>
      </c>
      <c r="E15" s="261">
        <v>3</v>
      </c>
      <c r="F15" s="262">
        <v>462.27</v>
      </c>
      <c r="G15" s="263">
        <f>ROUND(E15*F15,2)</f>
        <v>1386.81</v>
      </c>
      <c r="H15" s="262">
        <v>0</v>
      </c>
      <c r="I15" s="263">
        <f>ROUND(E15*H15,2)</f>
        <v>0</v>
      </c>
      <c r="J15" s="262">
        <v>462.27</v>
      </c>
      <c r="K15" s="263">
        <f>ROUND(E15*J15,2)</f>
        <v>1386.81</v>
      </c>
      <c r="L15" s="263">
        <v>21</v>
      </c>
      <c r="M15" s="263">
        <f>G15*(1+L15/100)</f>
        <v>1678.0400999999999</v>
      </c>
      <c r="N15" s="261">
        <v>4.1599999999999996E-3</v>
      </c>
      <c r="O15" s="261">
        <f>ROUND(E15*N15,2)</f>
        <v>0.01</v>
      </c>
      <c r="P15" s="261">
        <v>0</v>
      </c>
      <c r="Q15" s="261">
        <f>ROUND(E15*P15,2)</f>
        <v>0</v>
      </c>
      <c r="R15" s="263"/>
      <c r="S15" s="292" t="s">
        <v>315</v>
      </c>
      <c r="T15" s="234">
        <v>0</v>
      </c>
      <c r="U15" s="234">
        <f>ROUND(E15*T15,2)</f>
        <v>0</v>
      </c>
      <c r="V15" s="234"/>
      <c r="W15" s="234" t="s">
        <v>127</v>
      </c>
      <c r="X15" s="234" t="s">
        <v>128</v>
      </c>
      <c r="Y15" s="214"/>
      <c r="Z15" s="214"/>
      <c r="AA15" s="214"/>
      <c r="AB15" s="214"/>
      <c r="AC15" s="214"/>
      <c r="AD15" s="214"/>
      <c r="AE15" s="214"/>
      <c r="AF15" s="214" t="s">
        <v>129</v>
      </c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</row>
    <row r="16" spans="1:59" ht="22.5" outlineLevel="1" x14ac:dyDescent="0.2">
      <c r="A16" s="258">
        <v>5</v>
      </c>
      <c r="B16" s="259" t="s">
        <v>241</v>
      </c>
      <c r="C16" s="269" t="s">
        <v>242</v>
      </c>
      <c r="D16" s="260" t="s">
        <v>174</v>
      </c>
      <c r="E16" s="261">
        <v>3</v>
      </c>
      <c r="F16" s="262">
        <v>290.14999999999998</v>
      </c>
      <c r="G16" s="263">
        <f>ROUND(E16*F16,2)</f>
        <v>870.45</v>
      </c>
      <c r="H16" s="262">
        <v>290.14999999999998</v>
      </c>
      <c r="I16" s="263">
        <f>ROUND(E16*H16,2)</f>
        <v>870.45</v>
      </c>
      <c r="J16" s="262">
        <v>0</v>
      </c>
      <c r="K16" s="263">
        <f>ROUND(E16*J16,2)</f>
        <v>0</v>
      </c>
      <c r="L16" s="263">
        <v>21</v>
      </c>
      <c r="M16" s="263">
        <f>G16*(1+L16/100)</f>
        <v>1053.2445</v>
      </c>
      <c r="N16" s="261">
        <v>1.4300000000000001E-3</v>
      </c>
      <c r="O16" s="261">
        <f>ROUND(E16*N16,2)</f>
        <v>0</v>
      </c>
      <c r="P16" s="261">
        <v>0</v>
      </c>
      <c r="Q16" s="261">
        <f>ROUND(E16*P16,2)</f>
        <v>0</v>
      </c>
      <c r="R16" s="263"/>
      <c r="S16" s="293" t="s">
        <v>315</v>
      </c>
      <c r="T16" s="234">
        <v>0</v>
      </c>
      <c r="U16" s="234">
        <f>ROUND(E16*T16,2)</f>
        <v>0</v>
      </c>
      <c r="V16" s="234"/>
      <c r="W16" s="234" t="s">
        <v>170</v>
      </c>
      <c r="X16" s="234" t="s">
        <v>128</v>
      </c>
      <c r="Y16" s="214"/>
      <c r="Z16" s="214"/>
      <c r="AA16" s="214"/>
      <c r="AB16" s="214"/>
      <c r="AC16" s="214"/>
      <c r="AD16" s="214"/>
      <c r="AE16" s="214"/>
      <c r="AF16" s="214" t="s">
        <v>171</v>
      </c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</row>
    <row r="17" spans="1:59" ht="22.5" outlineLevel="1" x14ac:dyDescent="0.2">
      <c r="A17" s="258">
        <v>6</v>
      </c>
      <c r="B17" s="259" t="s">
        <v>243</v>
      </c>
      <c r="C17" s="269" t="s">
        <v>244</v>
      </c>
      <c r="D17" s="260" t="s">
        <v>184</v>
      </c>
      <c r="E17" s="261">
        <v>1</v>
      </c>
      <c r="F17" s="262">
        <v>1448.29</v>
      </c>
      <c r="G17" s="263">
        <f>ROUND(E17*F17,2)</f>
        <v>1448.29</v>
      </c>
      <c r="H17" s="262">
        <v>0</v>
      </c>
      <c r="I17" s="263">
        <f>ROUND(E17*H17,2)</f>
        <v>0</v>
      </c>
      <c r="J17" s="262">
        <v>1448.29</v>
      </c>
      <c r="K17" s="263">
        <f>ROUND(E17*J17,2)</f>
        <v>1448.29</v>
      </c>
      <c r="L17" s="263">
        <v>21</v>
      </c>
      <c r="M17" s="263">
        <f>G17*(1+L17/100)</f>
        <v>1752.4308999999998</v>
      </c>
      <c r="N17" s="261">
        <v>0.12526000000000001</v>
      </c>
      <c r="O17" s="261">
        <f>ROUND(E17*N17,2)</f>
        <v>0.13</v>
      </c>
      <c r="P17" s="261">
        <v>0</v>
      </c>
      <c r="Q17" s="261">
        <f>ROUND(E17*P17,2)</f>
        <v>0</v>
      </c>
      <c r="R17" s="263"/>
      <c r="S17" s="294" t="s">
        <v>315</v>
      </c>
      <c r="T17" s="234">
        <v>0</v>
      </c>
      <c r="U17" s="234">
        <f>ROUND(E17*T17,2)</f>
        <v>0</v>
      </c>
      <c r="V17" s="234"/>
      <c r="W17" s="234" t="s">
        <v>127</v>
      </c>
      <c r="X17" s="234" t="s">
        <v>128</v>
      </c>
      <c r="Y17" s="214"/>
      <c r="Z17" s="214"/>
      <c r="AA17" s="214"/>
      <c r="AB17" s="214"/>
      <c r="AC17" s="214"/>
      <c r="AD17" s="214"/>
      <c r="AE17" s="214"/>
      <c r="AF17" s="214" t="s">
        <v>129</v>
      </c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</row>
    <row r="18" spans="1:59" outlineLevel="1" x14ac:dyDescent="0.2">
      <c r="A18" s="258">
        <v>7</v>
      </c>
      <c r="B18" s="259" t="s">
        <v>245</v>
      </c>
      <c r="C18" s="269" t="s">
        <v>246</v>
      </c>
      <c r="D18" s="260" t="s">
        <v>184</v>
      </c>
      <c r="E18" s="261">
        <v>1</v>
      </c>
      <c r="F18" s="262">
        <v>14753.39</v>
      </c>
      <c r="G18" s="263">
        <f>ROUND(E18*F18,2)</f>
        <v>14753.39</v>
      </c>
      <c r="H18" s="262">
        <v>14753.39</v>
      </c>
      <c r="I18" s="263">
        <f>ROUND(E18*H18,2)</f>
        <v>14753.39</v>
      </c>
      <c r="J18" s="262">
        <v>0</v>
      </c>
      <c r="K18" s="263">
        <f>ROUND(E18*J18,2)</f>
        <v>0</v>
      </c>
      <c r="L18" s="263">
        <v>21</v>
      </c>
      <c r="M18" s="263">
        <f>G18*(1+L18/100)</f>
        <v>17851.601899999998</v>
      </c>
      <c r="N18" s="261">
        <v>0</v>
      </c>
      <c r="O18" s="261">
        <f>ROUND(E18*N18,2)</f>
        <v>0</v>
      </c>
      <c r="P18" s="261">
        <v>0</v>
      </c>
      <c r="Q18" s="261">
        <f>ROUND(E18*P18,2)</f>
        <v>0</v>
      </c>
      <c r="R18" s="263"/>
      <c r="S18" s="296" t="s">
        <v>315</v>
      </c>
      <c r="T18" s="234">
        <v>0</v>
      </c>
      <c r="U18" s="234">
        <f>ROUND(E18*T18,2)</f>
        <v>0</v>
      </c>
      <c r="V18" s="234"/>
      <c r="W18" s="234" t="s">
        <v>170</v>
      </c>
      <c r="X18" s="234" t="s">
        <v>128</v>
      </c>
      <c r="Y18" s="214"/>
      <c r="Z18" s="214"/>
      <c r="AA18" s="214"/>
      <c r="AB18" s="214"/>
      <c r="AC18" s="214"/>
      <c r="AD18" s="214"/>
      <c r="AE18" s="214"/>
      <c r="AF18" s="214" t="s">
        <v>171</v>
      </c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</row>
    <row r="19" spans="1:59" outlineLevel="1" x14ac:dyDescent="0.2">
      <c r="A19" s="258">
        <v>8</v>
      </c>
      <c r="B19" s="259" t="s">
        <v>182</v>
      </c>
      <c r="C19" s="269" t="s">
        <v>183</v>
      </c>
      <c r="D19" s="260" t="s">
        <v>184</v>
      </c>
      <c r="E19" s="261">
        <v>1</v>
      </c>
      <c r="F19" s="262">
        <v>3503.93</v>
      </c>
      <c r="G19" s="263">
        <f>ROUND(E19*F19,2)</f>
        <v>3503.93</v>
      </c>
      <c r="H19" s="262">
        <v>0</v>
      </c>
      <c r="I19" s="263">
        <f>ROUND(E19*H19,2)</f>
        <v>0</v>
      </c>
      <c r="J19" s="262">
        <v>3503.93</v>
      </c>
      <c r="K19" s="263">
        <f>ROUND(E19*J19,2)</f>
        <v>3503.93</v>
      </c>
      <c r="L19" s="263">
        <v>21</v>
      </c>
      <c r="M19" s="263">
        <f>G19*(1+L19/100)</f>
        <v>4239.7552999999998</v>
      </c>
      <c r="N19" s="261">
        <v>0</v>
      </c>
      <c r="O19" s="261">
        <f>ROUND(E19*N19,2)</f>
        <v>0</v>
      </c>
      <c r="P19" s="261">
        <v>0</v>
      </c>
      <c r="Q19" s="261">
        <f>ROUND(E19*P19,2)</f>
        <v>0</v>
      </c>
      <c r="R19" s="263"/>
      <c r="S19" s="295" t="s">
        <v>315</v>
      </c>
      <c r="T19" s="234">
        <v>0</v>
      </c>
      <c r="U19" s="234">
        <f>ROUND(E19*T19,2)</f>
        <v>0</v>
      </c>
      <c r="V19" s="234"/>
      <c r="W19" s="234" t="s">
        <v>127</v>
      </c>
      <c r="X19" s="234" t="s">
        <v>128</v>
      </c>
      <c r="Y19" s="214"/>
      <c r="Z19" s="214"/>
      <c r="AA19" s="214"/>
      <c r="AB19" s="214"/>
      <c r="AC19" s="214"/>
      <c r="AD19" s="214"/>
      <c r="AE19" s="214"/>
      <c r="AF19" s="214" t="s">
        <v>129</v>
      </c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</row>
    <row r="20" spans="1:59" x14ac:dyDescent="0.2">
      <c r="A20" s="241" t="s">
        <v>121</v>
      </c>
      <c r="B20" s="242" t="s">
        <v>92</v>
      </c>
      <c r="C20" s="264" t="s">
        <v>93</v>
      </c>
      <c r="D20" s="243"/>
      <c r="E20" s="244"/>
      <c r="F20" s="245"/>
      <c r="G20" s="245">
        <f>SUMIF(AF21:AF28,"&lt;&gt;NOR",G21:G28)</f>
        <v>5508.95</v>
      </c>
      <c r="H20" s="245"/>
      <c r="I20" s="245">
        <f>SUM(I21:I28)</f>
        <v>0</v>
      </c>
      <c r="J20" s="245"/>
      <c r="K20" s="245">
        <f>SUM(K21:K28)</f>
        <v>5508.95</v>
      </c>
      <c r="L20" s="245"/>
      <c r="M20" s="245">
        <f>SUM(M21:M28)</f>
        <v>6665.8294999999998</v>
      </c>
      <c r="N20" s="244"/>
      <c r="O20" s="244">
        <f>SUM(O21:O28)</f>
        <v>1.34</v>
      </c>
      <c r="P20" s="244"/>
      <c r="Q20" s="244">
        <f>SUM(Q21:Q28)</f>
        <v>0</v>
      </c>
      <c r="R20" s="245"/>
      <c r="S20" s="246"/>
      <c r="T20" s="240"/>
      <c r="U20" s="240">
        <f>SUM(U21:U28)</f>
        <v>0</v>
      </c>
      <c r="V20" s="240"/>
      <c r="W20" s="240"/>
      <c r="X20" s="240"/>
      <c r="AF20" t="s">
        <v>122</v>
      </c>
    </row>
    <row r="21" spans="1:59" ht="45" outlineLevel="1" x14ac:dyDescent="0.2">
      <c r="A21" s="258">
        <v>9</v>
      </c>
      <c r="B21" s="259" t="s">
        <v>247</v>
      </c>
      <c r="C21" s="269" t="s">
        <v>248</v>
      </c>
      <c r="D21" s="260" t="s">
        <v>174</v>
      </c>
      <c r="E21" s="261">
        <v>5</v>
      </c>
      <c r="F21" s="262">
        <v>408.18</v>
      </c>
      <c r="G21" s="263">
        <f>ROUND(E21*F21,2)</f>
        <v>2040.9</v>
      </c>
      <c r="H21" s="262">
        <v>0</v>
      </c>
      <c r="I21" s="263">
        <f>ROUND(E21*H21,2)</f>
        <v>0</v>
      </c>
      <c r="J21" s="262">
        <v>408.18</v>
      </c>
      <c r="K21" s="263">
        <f>ROUND(E21*J21,2)</f>
        <v>2040.9</v>
      </c>
      <c r="L21" s="263">
        <v>21</v>
      </c>
      <c r="M21" s="263">
        <f>G21*(1+L21/100)</f>
        <v>2469.489</v>
      </c>
      <c r="N21" s="261">
        <v>0.15540000000000001</v>
      </c>
      <c r="O21" s="261">
        <f>ROUND(E21*N21,2)</f>
        <v>0.78</v>
      </c>
      <c r="P21" s="261">
        <v>0</v>
      </c>
      <c r="Q21" s="261">
        <f>ROUND(E21*P21,2)</f>
        <v>0</v>
      </c>
      <c r="R21" s="263"/>
      <c r="S21" s="297" t="s">
        <v>315</v>
      </c>
      <c r="T21" s="234">
        <v>0</v>
      </c>
      <c r="U21" s="234">
        <f>ROUND(E21*T21,2)</f>
        <v>0</v>
      </c>
      <c r="V21" s="234"/>
      <c r="W21" s="234" t="s">
        <v>127</v>
      </c>
      <c r="X21" s="234" t="s">
        <v>128</v>
      </c>
      <c r="Y21" s="214"/>
      <c r="Z21" s="214"/>
      <c r="AA21" s="214"/>
      <c r="AB21" s="214"/>
      <c r="AC21" s="214"/>
      <c r="AD21" s="214"/>
      <c r="AE21" s="214"/>
      <c r="AF21" s="214" t="s">
        <v>129</v>
      </c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</row>
    <row r="22" spans="1:59" ht="22.5" outlineLevel="1" x14ac:dyDescent="0.2">
      <c r="A22" s="258">
        <v>10</v>
      </c>
      <c r="B22" s="259" t="s">
        <v>249</v>
      </c>
      <c r="C22" s="269" t="s">
        <v>250</v>
      </c>
      <c r="D22" s="260" t="s">
        <v>125</v>
      </c>
      <c r="E22" s="261">
        <v>0.25</v>
      </c>
      <c r="F22" s="262">
        <v>3649.01</v>
      </c>
      <c r="G22" s="263">
        <f>ROUND(E22*F22,2)</f>
        <v>912.25</v>
      </c>
      <c r="H22" s="262">
        <v>0</v>
      </c>
      <c r="I22" s="263">
        <f>ROUND(E22*H22,2)</f>
        <v>0</v>
      </c>
      <c r="J22" s="262">
        <v>3649.01</v>
      </c>
      <c r="K22" s="263">
        <f>ROUND(E22*J22,2)</f>
        <v>912.25</v>
      </c>
      <c r="L22" s="263">
        <v>21</v>
      </c>
      <c r="M22" s="263">
        <f>G22*(1+L22/100)</f>
        <v>1103.8225</v>
      </c>
      <c r="N22" s="261">
        <v>2.2563399999999998</v>
      </c>
      <c r="O22" s="261">
        <f>ROUND(E22*N22,2)</f>
        <v>0.56000000000000005</v>
      </c>
      <c r="P22" s="261">
        <v>0</v>
      </c>
      <c r="Q22" s="261">
        <f>ROUND(E22*P22,2)</f>
        <v>0</v>
      </c>
      <c r="R22" s="263"/>
      <c r="S22" s="298" t="s">
        <v>315</v>
      </c>
      <c r="T22" s="234">
        <v>0</v>
      </c>
      <c r="U22" s="234">
        <f>ROUND(E22*T22,2)</f>
        <v>0</v>
      </c>
      <c r="V22" s="234"/>
      <c r="W22" s="234" t="s">
        <v>127</v>
      </c>
      <c r="X22" s="234" t="s">
        <v>128</v>
      </c>
      <c r="Y22" s="214"/>
      <c r="Z22" s="214"/>
      <c r="AA22" s="214"/>
      <c r="AB22" s="214"/>
      <c r="AC22" s="214"/>
      <c r="AD22" s="214"/>
      <c r="AE22" s="214"/>
      <c r="AF22" s="214" t="s">
        <v>129</v>
      </c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</row>
    <row r="23" spans="1:59" ht="22.5" outlineLevel="1" x14ac:dyDescent="0.2">
      <c r="A23" s="258">
        <v>11</v>
      </c>
      <c r="B23" s="259" t="s">
        <v>251</v>
      </c>
      <c r="C23" s="269" t="s">
        <v>252</v>
      </c>
      <c r="D23" s="260" t="s">
        <v>174</v>
      </c>
      <c r="E23" s="261">
        <v>15</v>
      </c>
      <c r="F23" s="262">
        <v>120.49</v>
      </c>
      <c r="G23" s="263">
        <f>ROUND(E23*F23,2)</f>
        <v>1807.35</v>
      </c>
      <c r="H23" s="262">
        <v>0</v>
      </c>
      <c r="I23" s="263">
        <f>ROUND(E23*H23,2)</f>
        <v>0</v>
      </c>
      <c r="J23" s="262">
        <v>120.49</v>
      </c>
      <c r="K23" s="263">
        <f>ROUND(E23*J23,2)</f>
        <v>1807.35</v>
      </c>
      <c r="L23" s="263">
        <v>21</v>
      </c>
      <c r="M23" s="263">
        <f>G23*(1+L23/100)</f>
        <v>2186.8934999999997</v>
      </c>
      <c r="N23" s="261">
        <v>0</v>
      </c>
      <c r="O23" s="261">
        <f>ROUND(E23*N23,2)</f>
        <v>0</v>
      </c>
      <c r="P23" s="261">
        <v>0</v>
      </c>
      <c r="Q23" s="261">
        <f>ROUND(E23*P23,2)</f>
        <v>0</v>
      </c>
      <c r="R23" s="263"/>
      <c r="S23" s="299" t="s">
        <v>315</v>
      </c>
      <c r="T23" s="234">
        <v>0</v>
      </c>
      <c r="U23" s="234">
        <f>ROUND(E23*T23,2)</f>
        <v>0</v>
      </c>
      <c r="V23" s="234"/>
      <c r="W23" s="234" t="s">
        <v>127</v>
      </c>
      <c r="X23" s="234" t="s">
        <v>128</v>
      </c>
      <c r="Y23" s="214"/>
      <c r="Z23" s="214"/>
      <c r="AA23" s="214"/>
      <c r="AB23" s="214"/>
      <c r="AC23" s="214"/>
      <c r="AD23" s="214"/>
      <c r="AE23" s="214"/>
      <c r="AF23" s="214" t="s">
        <v>129</v>
      </c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</row>
    <row r="24" spans="1:59" ht="33.75" outlineLevel="1" x14ac:dyDescent="0.2">
      <c r="A24" s="258">
        <v>12</v>
      </c>
      <c r="B24" s="259" t="s">
        <v>191</v>
      </c>
      <c r="C24" s="269" t="s">
        <v>193</v>
      </c>
      <c r="D24" s="260" t="s">
        <v>150</v>
      </c>
      <c r="E24" s="261">
        <v>1.0249999999999999</v>
      </c>
      <c r="F24" s="262">
        <v>180.73</v>
      </c>
      <c r="G24" s="263">
        <f>ROUND(E24*F24,2)</f>
        <v>185.25</v>
      </c>
      <c r="H24" s="262">
        <v>0</v>
      </c>
      <c r="I24" s="263">
        <f>ROUND(E24*H24,2)</f>
        <v>0</v>
      </c>
      <c r="J24" s="262">
        <v>180.73</v>
      </c>
      <c r="K24" s="263">
        <f>ROUND(E24*J24,2)</f>
        <v>185.25</v>
      </c>
      <c r="L24" s="263">
        <v>21</v>
      </c>
      <c r="M24" s="263">
        <f>G24*(1+L24/100)</f>
        <v>224.1525</v>
      </c>
      <c r="N24" s="261">
        <v>0</v>
      </c>
      <c r="O24" s="261">
        <f>ROUND(E24*N24,2)</f>
        <v>0</v>
      </c>
      <c r="P24" s="261">
        <v>0</v>
      </c>
      <c r="Q24" s="261">
        <f>ROUND(E24*P24,2)</f>
        <v>0</v>
      </c>
      <c r="R24" s="263"/>
      <c r="S24" s="300" t="s">
        <v>315</v>
      </c>
      <c r="T24" s="234">
        <v>0</v>
      </c>
      <c r="U24" s="234">
        <f>ROUND(E24*T24,2)</f>
        <v>0</v>
      </c>
      <c r="V24" s="234"/>
      <c r="W24" s="234" t="s">
        <v>127</v>
      </c>
      <c r="X24" s="234" t="s">
        <v>128</v>
      </c>
      <c r="Y24" s="214"/>
      <c r="Z24" s="214"/>
      <c r="AA24" s="214"/>
      <c r="AB24" s="214"/>
      <c r="AC24" s="214"/>
      <c r="AD24" s="214"/>
      <c r="AE24" s="214"/>
      <c r="AF24" s="214" t="s">
        <v>129</v>
      </c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</row>
    <row r="25" spans="1:59" ht="45" outlineLevel="1" x14ac:dyDescent="0.2">
      <c r="A25" s="258">
        <v>13</v>
      </c>
      <c r="B25" s="259" t="s">
        <v>194</v>
      </c>
      <c r="C25" s="269" t="s">
        <v>196</v>
      </c>
      <c r="D25" s="260" t="s">
        <v>150</v>
      </c>
      <c r="E25" s="261">
        <v>19.475000000000001</v>
      </c>
      <c r="F25" s="262">
        <v>9.84</v>
      </c>
      <c r="G25" s="263">
        <f>ROUND(E25*F25,2)</f>
        <v>191.63</v>
      </c>
      <c r="H25" s="262">
        <v>0</v>
      </c>
      <c r="I25" s="263">
        <f>ROUND(E25*H25,2)</f>
        <v>0</v>
      </c>
      <c r="J25" s="262">
        <v>9.84</v>
      </c>
      <c r="K25" s="263">
        <f>ROUND(E25*J25,2)</f>
        <v>191.63</v>
      </c>
      <c r="L25" s="263">
        <v>21</v>
      </c>
      <c r="M25" s="263">
        <f>G25*(1+L25/100)</f>
        <v>231.8723</v>
      </c>
      <c r="N25" s="261">
        <v>0</v>
      </c>
      <c r="O25" s="261">
        <f>ROUND(E25*N25,2)</f>
        <v>0</v>
      </c>
      <c r="P25" s="261">
        <v>0</v>
      </c>
      <c r="Q25" s="261">
        <f>ROUND(E25*P25,2)</f>
        <v>0</v>
      </c>
      <c r="R25" s="263"/>
      <c r="S25" s="301" t="s">
        <v>315</v>
      </c>
      <c r="T25" s="234">
        <v>0</v>
      </c>
      <c r="U25" s="234">
        <f>ROUND(E25*T25,2)</f>
        <v>0</v>
      </c>
      <c r="V25" s="234"/>
      <c r="W25" s="234" t="s">
        <v>127</v>
      </c>
      <c r="X25" s="234" t="s">
        <v>128</v>
      </c>
      <c r="Y25" s="214"/>
      <c r="Z25" s="214"/>
      <c r="AA25" s="214"/>
      <c r="AB25" s="214"/>
      <c r="AC25" s="214"/>
      <c r="AD25" s="214"/>
      <c r="AE25" s="214"/>
      <c r="AF25" s="214" t="s">
        <v>129</v>
      </c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</row>
    <row r="26" spans="1:59" ht="33.75" outlineLevel="1" x14ac:dyDescent="0.2">
      <c r="A26" s="248">
        <v>14</v>
      </c>
      <c r="B26" s="249" t="s">
        <v>253</v>
      </c>
      <c r="C26" s="265" t="s">
        <v>254</v>
      </c>
      <c r="D26" s="250" t="s">
        <v>150</v>
      </c>
      <c r="E26" s="251">
        <v>1.0249999999999999</v>
      </c>
      <c r="F26" s="252">
        <v>143</v>
      </c>
      <c r="G26" s="253">
        <f>ROUND(E26*F26,2)</f>
        <v>146.58000000000001</v>
      </c>
      <c r="H26" s="252">
        <v>0</v>
      </c>
      <c r="I26" s="253">
        <f>ROUND(E26*H26,2)</f>
        <v>0</v>
      </c>
      <c r="J26" s="252">
        <v>143</v>
      </c>
      <c r="K26" s="253">
        <f>ROUND(E26*J26,2)</f>
        <v>146.58000000000001</v>
      </c>
      <c r="L26" s="253">
        <v>21</v>
      </c>
      <c r="M26" s="253">
        <f>G26*(1+L26/100)</f>
        <v>177.36180000000002</v>
      </c>
      <c r="N26" s="251">
        <v>0</v>
      </c>
      <c r="O26" s="251">
        <f>ROUND(E26*N26,2)</f>
        <v>0</v>
      </c>
      <c r="P26" s="251">
        <v>0</v>
      </c>
      <c r="Q26" s="251">
        <f>ROUND(E26*P26,2)</f>
        <v>0</v>
      </c>
      <c r="R26" s="253"/>
      <c r="S26" s="302" t="s">
        <v>126</v>
      </c>
      <c r="T26" s="234">
        <v>0</v>
      </c>
      <c r="U26" s="234">
        <f>ROUND(E26*T26,2)</f>
        <v>0</v>
      </c>
      <c r="V26" s="234"/>
      <c r="W26" s="234" t="s">
        <v>127</v>
      </c>
      <c r="X26" s="234" t="s">
        <v>128</v>
      </c>
      <c r="Y26" s="214"/>
      <c r="Z26" s="214"/>
      <c r="AA26" s="214"/>
      <c r="AB26" s="214"/>
      <c r="AC26" s="214"/>
      <c r="AD26" s="214"/>
      <c r="AE26" s="214"/>
      <c r="AF26" s="214" t="s">
        <v>129</v>
      </c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</row>
    <row r="27" spans="1:59" outlineLevel="2" x14ac:dyDescent="0.2">
      <c r="A27" s="231"/>
      <c r="B27" s="232"/>
      <c r="C27" s="266" t="s">
        <v>255</v>
      </c>
      <c r="D27" s="255"/>
      <c r="E27" s="255"/>
      <c r="F27" s="255"/>
      <c r="G27" s="255"/>
      <c r="H27" s="234"/>
      <c r="I27" s="234"/>
      <c r="J27" s="234"/>
      <c r="K27" s="234"/>
      <c r="L27" s="234"/>
      <c r="M27" s="234"/>
      <c r="N27" s="233"/>
      <c r="O27" s="233"/>
      <c r="P27" s="233"/>
      <c r="Q27" s="233"/>
      <c r="R27" s="234"/>
      <c r="S27" s="234"/>
      <c r="T27" s="234"/>
      <c r="U27" s="234"/>
      <c r="V27" s="234"/>
      <c r="W27" s="234"/>
      <c r="X27" s="234"/>
      <c r="Y27" s="214"/>
      <c r="Z27" s="214"/>
      <c r="AA27" s="214"/>
      <c r="AB27" s="214"/>
      <c r="AC27" s="214"/>
      <c r="AD27" s="214"/>
      <c r="AE27" s="214"/>
      <c r="AF27" s="214" t="s">
        <v>131</v>
      </c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</row>
    <row r="28" spans="1:59" ht="33.75" outlineLevel="1" x14ac:dyDescent="0.2">
      <c r="A28" s="248">
        <v>15</v>
      </c>
      <c r="B28" s="249" t="s">
        <v>208</v>
      </c>
      <c r="C28" s="265" t="s">
        <v>210</v>
      </c>
      <c r="D28" s="250" t="s">
        <v>150</v>
      </c>
      <c r="E28" s="251">
        <v>1.5</v>
      </c>
      <c r="F28" s="252">
        <v>149.99</v>
      </c>
      <c r="G28" s="253">
        <f>ROUND(E28*F28,2)</f>
        <v>224.99</v>
      </c>
      <c r="H28" s="252">
        <v>0</v>
      </c>
      <c r="I28" s="253">
        <f>ROUND(E28*H28,2)</f>
        <v>0</v>
      </c>
      <c r="J28" s="252">
        <v>149.99</v>
      </c>
      <c r="K28" s="253">
        <f>ROUND(E28*J28,2)</f>
        <v>224.99</v>
      </c>
      <c r="L28" s="253">
        <v>21</v>
      </c>
      <c r="M28" s="253">
        <f>G28*(1+L28/100)</f>
        <v>272.23790000000002</v>
      </c>
      <c r="N28" s="251">
        <v>0</v>
      </c>
      <c r="O28" s="251">
        <f>ROUND(E28*N28,2)</f>
        <v>0</v>
      </c>
      <c r="P28" s="251">
        <v>0</v>
      </c>
      <c r="Q28" s="251">
        <f>ROUND(E28*P28,2)</f>
        <v>0</v>
      </c>
      <c r="R28" s="253"/>
      <c r="S28" s="303" t="s">
        <v>315</v>
      </c>
      <c r="T28" s="234">
        <v>0</v>
      </c>
      <c r="U28" s="234">
        <f>ROUND(E28*T28,2)</f>
        <v>0</v>
      </c>
      <c r="V28" s="234"/>
      <c r="W28" s="234" t="s">
        <v>127</v>
      </c>
      <c r="X28" s="234" t="s">
        <v>128</v>
      </c>
      <c r="Y28" s="214"/>
      <c r="Z28" s="214"/>
      <c r="AA28" s="214"/>
      <c r="AB28" s="214"/>
      <c r="AC28" s="214"/>
      <c r="AD28" s="214"/>
      <c r="AE28" s="214"/>
      <c r="AF28" s="214" t="s">
        <v>129</v>
      </c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</row>
    <row r="29" spans="1:59" x14ac:dyDescent="0.2">
      <c r="A29" s="3"/>
      <c r="B29" s="4"/>
      <c r="C29" s="270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AD29">
        <v>12</v>
      </c>
      <c r="AE29">
        <v>21</v>
      </c>
      <c r="AF29" t="s">
        <v>108</v>
      </c>
    </row>
    <row r="30" spans="1:59" x14ac:dyDescent="0.2">
      <c r="A30" s="217"/>
      <c r="B30" s="218" t="s">
        <v>31</v>
      </c>
      <c r="C30" s="271"/>
      <c r="D30" s="219"/>
      <c r="E30" s="220"/>
      <c r="F30" s="220"/>
      <c r="G30" s="247">
        <f>G8+G14+G20</f>
        <v>33015.019999999997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AD30">
        <f>SUMIF(L7:L28,AD29,G7:G28)</f>
        <v>0</v>
      </c>
      <c r="AE30">
        <f>SUMIF(L7:L28,AE29,G7:G28)</f>
        <v>33015.019999999997</v>
      </c>
      <c r="AF30" t="s">
        <v>212</v>
      </c>
    </row>
    <row r="31" spans="1:59" x14ac:dyDescent="0.2">
      <c r="A31" s="3"/>
      <c r="B31" s="4"/>
      <c r="C31" s="270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59" x14ac:dyDescent="0.2">
      <c r="A32" s="3"/>
      <c r="B32" s="4"/>
      <c r="C32" s="270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32" x14ac:dyDescent="0.2">
      <c r="A33" s="221" t="s">
        <v>213</v>
      </c>
      <c r="B33" s="221"/>
      <c r="C33" s="272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32" x14ac:dyDescent="0.2">
      <c r="A34" s="222"/>
      <c r="B34" s="223"/>
      <c r="C34" s="273"/>
      <c r="D34" s="223"/>
      <c r="E34" s="223"/>
      <c r="F34" s="223"/>
      <c r="G34" s="224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F34" t="s">
        <v>214</v>
      </c>
    </row>
    <row r="35" spans="1:32" x14ac:dyDescent="0.2">
      <c r="A35" s="225"/>
      <c r="B35" s="226"/>
      <c r="C35" s="274"/>
      <c r="D35" s="226"/>
      <c r="E35" s="226"/>
      <c r="F35" s="226"/>
      <c r="G35" s="227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32" x14ac:dyDescent="0.2">
      <c r="A36" s="225"/>
      <c r="B36" s="226"/>
      <c r="C36" s="274"/>
      <c r="D36" s="226"/>
      <c r="E36" s="226"/>
      <c r="F36" s="226"/>
      <c r="G36" s="227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32" x14ac:dyDescent="0.2">
      <c r="A37" s="225"/>
      <c r="B37" s="226"/>
      <c r="C37" s="274"/>
      <c r="D37" s="226"/>
      <c r="E37" s="226"/>
      <c r="F37" s="226"/>
      <c r="G37" s="227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32" x14ac:dyDescent="0.2">
      <c r="A38" s="228"/>
      <c r="B38" s="229"/>
      <c r="C38" s="275"/>
      <c r="D38" s="229"/>
      <c r="E38" s="229"/>
      <c r="F38" s="229"/>
      <c r="G38" s="230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32" x14ac:dyDescent="0.2">
      <c r="A39" s="3"/>
      <c r="B39" s="4"/>
      <c r="C39" s="270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32" x14ac:dyDescent="0.2">
      <c r="C40" s="276"/>
      <c r="D40" s="10"/>
      <c r="AF40" t="s">
        <v>215</v>
      </c>
    </row>
    <row r="41" spans="1:32" x14ac:dyDescent="0.2">
      <c r="D41" s="10"/>
    </row>
    <row r="42" spans="1:32" x14ac:dyDescent="0.2">
      <c r="D42" s="10"/>
    </row>
    <row r="43" spans="1:32" x14ac:dyDescent="0.2">
      <c r="D43" s="10"/>
    </row>
    <row r="44" spans="1:32" x14ac:dyDescent="0.2">
      <c r="D44" s="10"/>
    </row>
    <row r="45" spans="1:32" x14ac:dyDescent="0.2">
      <c r="D45" s="10"/>
    </row>
    <row r="46" spans="1:32" x14ac:dyDescent="0.2">
      <c r="D46" s="10"/>
    </row>
    <row r="47" spans="1:32" x14ac:dyDescent="0.2">
      <c r="D47" s="10"/>
    </row>
    <row r="48" spans="1:32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9">
    <mergeCell ref="A1:G1"/>
    <mergeCell ref="C2:G2"/>
    <mergeCell ref="C3:G3"/>
    <mergeCell ref="C4:G4"/>
    <mergeCell ref="A33:C33"/>
    <mergeCell ref="A34:G38"/>
    <mergeCell ref="C11:G11"/>
    <mergeCell ref="C13:G13"/>
    <mergeCell ref="C27:G27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DD277-F086-4824-B8DE-2B8E91CD9B13}">
  <sheetPr>
    <outlinePr summaryBelow="0"/>
  </sheetPr>
  <dimension ref="A1:BG5000"/>
  <sheetViews>
    <sheetView view="pageBreakPreview" zoomScale="60" zoomScaleNormal="100" workbookViewId="0">
      <pane ySplit="7" topLeftCell="A8" activePane="bottomLeft" state="frozen"/>
      <selection pane="bottomLeft" activeCell="Y80" sqref="Y80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38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  <col min="52" max="52" width="73.7109375" customWidth="1"/>
  </cols>
  <sheetData>
    <row r="1" spans="1:59" ht="15.75" customHeight="1" x14ac:dyDescent="0.25">
      <c r="A1" s="199" t="s">
        <v>7</v>
      </c>
      <c r="B1" s="199"/>
      <c r="C1" s="199"/>
      <c r="D1" s="199"/>
      <c r="E1" s="199"/>
      <c r="F1" s="199"/>
      <c r="G1" s="199"/>
      <c r="AF1" t="s">
        <v>96</v>
      </c>
    </row>
    <row r="2" spans="1:59" ht="24.95" customHeight="1" x14ac:dyDescent="0.2">
      <c r="A2" s="200" t="s">
        <v>8</v>
      </c>
      <c r="B2" s="49" t="s">
        <v>41</v>
      </c>
      <c r="C2" s="203" t="s">
        <v>42</v>
      </c>
      <c r="D2" s="201"/>
      <c r="E2" s="201"/>
      <c r="F2" s="201"/>
      <c r="G2" s="202"/>
      <c r="AF2" t="s">
        <v>97</v>
      </c>
    </row>
    <row r="3" spans="1:59" ht="24.95" customHeight="1" x14ac:dyDescent="0.2">
      <c r="A3" s="200" t="s">
        <v>9</v>
      </c>
      <c r="B3" s="49" t="s">
        <v>56</v>
      </c>
      <c r="C3" s="203" t="s">
        <v>57</v>
      </c>
      <c r="D3" s="201"/>
      <c r="E3" s="201"/>
      <c r="F3" s="201"/>
      <c r="G3" s="202"/>
      <c r="AB3" s="178" t="s">
        <v>97</v>
      </c>
      <c r="AF3" t="s">
        <v>98</v>
      </c>
    </row>
    <row r="4" spans="1:59" ht="24.95" customHeight="1" x14ac:dyDescent="0.2">
      <c r="A4" s="204" t="s">
        <v>10</v>
      </c>
      <c r="B4" s="205" t="s">
        <v>65</v>
      </c>
      <c r="C4" s="206" t="s">
        <v>66</v>
      </c>
      <c r="D4" s="207"/>
      <c r="E4" s="207"/>
      <c r="F4" s="207"/>
      <c r="G4" s="208"/>
      <c r="AF4" t="s">
        <v>99</v>
      </c>
    </row>
    <row r="5" spans="1:59" x14ac:dyDescent="0.2">
      <c r="D5" s="10"/>
    </row>
    <row r="6" spans="1:59" ht="38.25" x14ac:dyDescent="0.2">
      <c r="A6" s="210" t="s">
        <v>100</v>
      </c>
      <c r="B6" s="212" t="s">
        <v>101</v>
      </c>
      <c r="C6" s="212" t="s">
        <v>102</v>
      </c>
      <c r="D6" s="211" t="s">
        <v>103</v>
      </c>
      <c r="E6" s="210" t="s">
        <v>104</v>
      </c>
      <c r="F6" s="209" t="s">
        <v>105</v>
      </c>
      <c r="G6" s="210" t="s">
        <v>31</v>
      </c>
      <c r="H6" s="213" t="s">
        <v>32</v>
      </c>
      <c r="I6" s="213" t="s">
        <v>106</v>
      </c>
      <c r="J6" s="213" t="s">
        <v>33</v>
      </c>
      <c r="K6" s="213" t="s">
        <v>107</v>
      </c>
      <c r="L6" s="213" t="s">
        <v>108</v>
      </c>
      <c r="M6" s="213" t="s">
        <v>109</v>
      </c>
      <c r="N6" s="213" t="s">
        <v>110</v>
      </c>
      <c r="O6" s="213" t="s">
        <v>111</v>
      </c>
      <c r="P6" s="213" t="s">
        <v>112</v>
      </c>
      <c r="Q6" s="213" t="s">
        <v>113</v>
      </c>
      <c r="R6" s="213" t="s">
        <v>114</v>
      </c>
      <c r="S6" s="213" t="s">
        <v>115</v>
      </c>
      <c r="T6" s="213" t="s">
        <v>116</v>
      </c>
      <c r="U6" s="213" t="s">
        <v>117</v>
      </c>
      <c r="V6" s="213" t="s">
        <v>118</v>
      </c>
      <c r="W6" s="213" t="s">
        <v>119</v>
      </c>
      <c r="X6" s="213" t="s">
        <v>120</v>
      </c>
    </row>
    <row r="7" spans="1:59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</row>
    <row r="8" spans="1:59" x14ac:dyDescent="0.2">
      <c r="A8" s="241" t="s">
        <v>121</v>
      </c>
      <c r="B8" s="242" t="s">
        <v>84</v>
      </c>
      <c r="C8" s="264" t="s">
        <v>81</v>
      </c>
      <c r="D8" s="243"/>
      <c r="E8" s="244"/>
      <c r="F8" s="245"/>
      <c r="G8" s="245">
        <f>SUMIF(AF9:AF27,"&lt;&gt;NOR",G9:G27)</f>
        <v>-6845.35</v>
      </c>
      <c r="H8" s="245"/>
      <c r="I8" s="245">
        <f>SUM(I9:I27)</f>
        <v>0</v>
      </c>
      <c r="J8" s="245"/>
      <c r="K8" s="245">
        <f>SUM(K9:K27)</f>
        <v>-6845.35</v>
      </c>
      <c r="L8" s="245"/>
      <c r="M8" s="245">
        <f>SUM(M9:M27)</f>
        <v>-8282.8734999999979</v>
      </c>
      <c r="N8" s="244"/>
      <c r="O8" s="244">
        <f>SUM(O9:O27)</f>
        <v>0</v>
      </c>
      <c r="P8" s="244"/>
      <c r="Q8" s="244">
        <f>SUM(Q9:Q27)</f>
        <v>0</v>
      </c>
      <c r="R8" s="245"/>
      <c r="S8" s="246"/>
      <c r="T8" s="240"/>
      <c r="U8" s="240">
        <f>SUM(U9:U27)</f>
        <v>0</v>
      </c>
      <c r="V8" s="240"/>
      <c r="W8" s="240"/>
      <c r="X8" s="240"/>
      <c r="AF8" t="s">
        <v>122</v>
      </c>
    </row>
    <row r="9" spans="1:59" ht="22.5" outlineLevel="1" x14ac:dyDescent="0.2">
      <c r="A9" s="248">
        <v>1</v>
      </c>
      <c r="B9" s="249" t="s">
        <v>256</v>
      </c>
      <c r="C9" s="265" t="s">
        <v>257</v>
      </c>
      <c r="D9" s="250" t="s">
        <v>161</v>
      </c>
      <c r="E9" s="251">
        <v>-24</v>
      </c>
      <c r="F9" s="252">
        <v>34.42</v>
      </c>
      <c r="G9" s="253">
        <f>ROUND(E9*F9,2)</f>
        <v>-826.08</v>
      </c>
      <c r="H9" s="252">
        <v>0</v>
      </c>
      <c r="I9" s="253">
        <f>ROUND(E9*H9,2)</f>
        <v>0</v>
      </c>
      <c r="J9" s="252">
        <v>34.42</v>
      </c>
      <c r="K9" s="253">
        <f>ROUND(E9*J9,2)</f>
        <v>-826.08</v>
      </c>
      <c r="L9" s="253">
        <v>21</v>
      </c>
      <c r="M9" s="253">
        <f>G9*(1+L9/100)</f>
        <v>-999.55680000000007</v>
      </c>
      <c r="N9" s="251">
        <v>0</v>
      </c>
      <c r="O9" s="251">
        <f>ROUND(E9*N9,2)</f>
        <v>0</v>
      </c>
      <c r="P9" s="251">
        <v>0</v>
      </c>
      <c r="Q9" s="251">
        <f>ROUND(E9*P9,2)</f>
        <v>0</v>
      </c>
      <c r="R9" s="253"/>
      <c r="S9" s="278" t="s">
        <v>315</v>
      </c>
      <c r="T9" s="234">
        <v>0</v>
      </c>
      <c r="U9" s="234">
        <f>ROUND(E9*T9,2)</f>
        <v>0</v>
      </c>
      <c r="V9" s="234"/>
      <c r="W9" s="234" t="s">
        <v>127</v>
      </c>
      <c r="X9" s="234" t="s">
        <v>128</v>
      </c>
      <c r="Y9" s="214"/>
      <c r="Z9" s="214"/>
      <c r="AA9" s="214"/>
      <c r="AB9" s="214"/>
      <c r="AC9" s="214"/>
      <c r="AD9" s="214"/>
      <c r="AE9" s="214"/>
      <c r="AF9" s="214" t="s">
        <v>129</v>
      </c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</row>
    <row r="10" spans="1:59" outlineLevel="2" x14ac:dyDescent="0.2">
      <c r="A10" s="231"/>
      <c r="B10" s="232"/>
      <c r="C10" s="266" t="s">
        <v>258</v>
      </c>
      <c r="D10" s="255"/>
      <c r="E10" s="255"/>
      <c r="F10" s="255"/>
      <c r="G10" s="255"/>
      <c r="H10" s="234"/>
      <c r="I10" s="234"/>
      <c r="J10" s="234"/>
      <c r="K10" s="234"/>
      <c r="L10" s="234"/>
      <c r="M10" s="234"/>
      <c r="N10" s="233"/>
      <c r="O10" s="233"/>
      <c r="P10" s="233"/>
      <c r="Q10" s="233"/>
      <c r="R10" s="234"/>
      <c r="S10" s="234"/>
      <c r="T10" s="234"/>
      <c r="U10" s="234"/>
      <c r="V10" s="234"/>
      <c r="W10" s="234"/>
      <c r="X10" s="234"/>
      <c r="Y10" s="214"/>
      <c r="Z10" s="214"/>
      <c r="AA10" s="214"/>
      <c r="AB10" s="214"/>
      <c r="AC10" s="214"/>
      <c r="AD10" s="214"/>
      <c r="AE10" s="214"/>
      <c r="AF10" s="214" t="s">
        <v>131</v>
      </c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</row>
    <row r="11" spans="1:59" outlineLevel="3" x14ac:dyDescent="0.2">
      <c r="A11" s="231"/>
      <c r="B11" s="232"/>
      <c r="C11" s="267" t="s">
        <v>259</v>
      </c>
      <c r="D11" s="256"/>
      <c r="E11" s="256"/>
      <c r="F11" s="256"/>
      <c r="G11" s="256"/>
      <c r="H11" s="234"/>
      <c r="I11" s="234"/>
      <c r="J11" s="234"/>
      <c r="K11" s="234"/>
      <c r="L11" s="234"/>
      <c r="M11" s="234"/>
      <c r="N11" s="233"/>
      <c r="O11" s="233"/>
      <c r="P11" s="233"/>
      <c r="Q11" s="233"/>
      <c r="R11" s="234"/>
      <c r="S11" s="234"/>
      <c r="T11" s="234"/>
      <c r="U11" s="234"/>
      <c r="V11" s="234"/>
      <c r="W11" s="234"/>
      <c r="X11" s="234"/>
      <c r="Y11" s="214"/>
      <c r="Z11" s="214"/>
      <c r="AA11" s="214"/>
      <c r="AB11" s="214"/>
      <c r="AC11" s="214"/>
      <c r="AD11" s="214"/>
      <c r="AE11" s="214"/>
      <c r="AF11" s="214" t="s">
        <v>131</v>
      </c>
      <c r="AG11" s="214"/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</row>
    <row r="12" spans="1:59" outlineLevel="3" x14ac:dyDescent="0.2">
      <c r="A12" s="231"/>
      <c r="B12" s="232"/>
      <c r="C12" s="277" t="s">
        <v>260</v>
      </c>
      <c r="D12" s="235"/>
      <c r="E12" s="236"/>
      <c r="F12" s="237"/>
      <c r="G12" s="237"/>
      <c r="H12" s="234"/>
      <c r="I12" s="234"/>
      <c r="J12" s="234"/>
      <c r="K12" s="234"/>
      <c r="L12" s="234"/>
      <c r="M12" s="234"/>
      <c r="N12" s="233"/>
      <c r="O12" s="233"/>
      <c r="P12" s="233"/>
      <c r="Q12" s="233"/>
      <c r="R12" s="234"/>
      <c r="S12" s="234"/>
      <c r="T12" s="234"/>
      <c r="U12" s="234"/>
      <c r="V12" s="234"/>
      <c r="W12" s="234"/>
      <c r="X12" s="234"/>
      <c r="Y12" s="214"/>
      <c r="Z12" s="214"/>
      <c r="AA12" s="214"/>
      <c r="AB12" s="214"/>
      <c r="AC12" s="214"/>
      <c r="AD12" s="214"/>
      <c r="AE12" s="214"/>
      <c r="AF12" s="214" t="s">
        <v>131</v>
      </c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</row>
    <row r="13" spans="1:59" outlineLevel="3" x14ac:dyDescent="0.2">
      <c r="A13" s="231"/>
      <c r="B13" s="232"/>
      <c r="C13" s="267" t="s">
        <v>261</v>
      </c>
      <c r="D13" s="256"/>
      <c r="E13" s="256"/>
      <c r="F13" s="256"/>
      <c r="G13" s="256"/>
      <c r="H13" s="234"/>
      <c r="I13" s="234"/>
      <c r="J13" s="234"/>
      <c r="K13" s="234"/>
      <c r="L13" s="234"/>
      <c r="M13" s="234"/>
      <c r="N13" s="233"/>
      <c r="O13" s="233"/>
      <c r="P13" s="233"/>
      <c r="Q13" s="233"/>
      <c r="R13" s="234"/>
      <c r="S13" s="234"/>
      <c r="T13" s="234"/>
      <c r="U13" s="234"/>
      <c r="V13" s="234"/>
      <c r="W13" s="234"/>
      <c r="X13" s="234"/>
      <c r="Y13" s="214"/>
      <c r="Z13" s="214"/>
      <c r="AA13" s="214"/>
      <c r="AB13" s="214"/>
      <c r="AC13" s="214"/>
      <c r="AD13" s="214"/>
      <c r="AE13" s="214"/>
      <c r="AF13" s="214" t="s">
        <v>131</v>
      </c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</row>
    <row r="14" spans="1:59" ht="33.75" outlineLevel="1" x14ac:dyDescent="0.2">
      <c r="A14" s="248">
        <v>2</v>
      </c>
      <c r="B14" s="249" t="s">
        <v>140</v>
      </c>
      <c r="C14" s="265" t="s">
        <v>141</v>
      </c>
      <c r="D14" s="250" t="s">
        <v>125</v>
      </c>
      <c r="E14" s="251">
        <v>-4.8</v>
      </c>
      <c r="F14" s="252">
        <v>295.07</v>
      </c>
      <c r="G14" s="253">
        <f>ROUND(E14*F14,2)</f>
        <v>-1416.34</v>
      </c>
      <c r="H14" s="252">
        <v>0</v>
      </c>
      <c r="I14" s="253">
        <f>ROUND(E14*H14,2)</f>
        <v>0</v>
      </c>
      <c r="J14" s="252">
        <v>295.07</v>
      </c>
      <c r="K14" s="253">
        <f>ROUND(E14*J14,2)</f>
        <v>-1416.34</v>
      </c>
      <c r="L14" s="253">
        <v>21</v>
      </c>
      <c r="M14" s="253">
        <f>G14*(1+L14/100)</f>
        <v>-1713.7713999999999</v>
      </c>
      <c r="N14" s="251">
        <v>0</v>
      </c>
      <c r="O14" s="251">
        <f>ROUND(E14*N14,2)</f>
        <v>0</v>
      </c>
      <c r="P14" s="251">
        <v>0</v>
      </c>
      <c r="Q14" s="251">
        <f>ROUND(E14*P14,2)</f>
        <v>0</v>
      </c>
      <c r="R14" s="253"/>
      <c r="S14" s="279" t="s">
        <v>315</v>
      </c>
      <c r="T14" s="234">
        <v>0</v>
      </c>
      <c r="U14" s="234">
        <f>ROUND(E14*T14,2)</f>
        <v>0</v>
      </c>
      <c r="V14" s="234"/>
      <c r="W14" s="234" t="s">
        <v>127</v>
      </c>
      <c r="X14" s="234" t="s">
        <v>128</v>
      </c>
      <c r="Y14" s="214"/>
      <c r="Z14" s="214"/>
      <c r="AA14" s="214"/>
      <c r="AB14" s="214"/>
      <c r="AC14" s="214"/>
      <c r="AD14" s="214"/>
      <c r="AE14" s="214"/>
      <c r="AF14" s="214" t="s">
        <v>129</v>
      </c>
      <c r="AG14" s="214"/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</row>
    <row r="15" spans="1:59" outlineLevel="2" x14ac:dyDescent="0.2">
      <c r="A15" s="231"/>
      <c r="B15" s="232"/>
      <c r="C15" s="266" t="s">
        <v>262</v>
      </c>
      <c r="D15" s="255"/>
      <c r="E15" s="255"/>
      <c r="F15" s="255"/>
      <c r="G15" s="255"/>
      <c r="H15" s="234"/>
      <c r="I15" s="234"/>
      <c r="J15" s="234"/>
      <c r="K15" s="234"/>
      <c r="L15" s="234"/>
      <c r="M15" s="234"/>
      <c r="N15" s="233"/>
      <c r="O15" s="233"/>
      <c r="P15" s="233"/>
      <c r="Q15" s="233"/>
      <c r="R15" s="234"/>
      <c r="S15" s="234"/>
      <c r="T15" s="234"/>
      <c r="U15" s="234"/>
      <c r="V15" s="234"/>
      <c r="W15" s="234"/>
      <c r="X15" s="234"/>
      <c r="Y15" s="214"/>
      <c r="Z15" s="214"/>
      <c r="AA15" s="214"/>
      <c r="AB15" s="214"/>
      <c r="AC15" s="214"/>
      <c r="AD15" s="214"/>
      <c r="AE15" s="214"/>
      <c r="AF15" s="214" t="s">
        <v>131</v>
      </c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</row>
    <row r="16" spans="1:59" ht="33.75" outlineLevel="1" x14ac:dyDescent="0.2">
      <c r="A16" s="248">
        <v>3</v>
      </c>
      <c r="B16" s="249" t="s">
        <v>144</v>
      </c>
      <c r="C16" s="265" t="s">
        <v>145</v>
      </c>
      <c r="D16" s="250" t="s">
        <v>125</v>
      </c>
      <c r="E16" s="251">
        <v>-48</v>
      </c>
      <c r="F16" s="252">
        <v>12.29</v>
      </c>
      <c r="G16" s="253">
        <f>ROUND(E16*F16,2)</f>
        <v>-589.91999999999996</v>
      </c>
      <c r="H16" s="252">
        <v>0</v>
      </c>
      <c r="I16" s="253">
        <f>ROUND(E16*H16,2)</f>
        <v>0</v>
      </c>
      <c r="J16" s="252">
        <v>12.29</v>
      </c>
      <c r="K16" s="253">
        <f>ROUND(E16*J16,2)</f>
        <v>-589.91999999999996</v>
      </c>
      <c r="L16" s="253">
        <v>21</v>
      </c>
      <c r="M16" s="253">
        <f>G16*(1+L16/100)</f>
        <v>-713.80319999999995</v>
      </c>
      <c r="N16" s="251">
        <v>0</v>
      </c>
      <c r="O16" s="251">
        <f>ROUND(E16*N16,2)</f>
        <v>0</v>
      </c>
      <c r="P16" s="251">
        <v>0</v>
      </c>
      <c r="Q16" s="251">
        <f>ROUND(E16*P16,2)</f>
        <v>0</v>
      </c>
      <c r="R16" s="253"/>
      <c r="S16" s="280" t="s">
        <v>315</v>
      </c>
      <c r="T16" s="234">
        <v>0</v>
      </c>
      <c r="U16" s="234">
        <f>ROUND(E16*T16,2)</f>
        <v>0</v>
      </c>
      <c r="V16" s="234"/>
      <c r="W16" s="234" t="s">
        <v>127</v>
      </c>
      <c r="X16" s="234" t="s">
        <v>128</v>
      </c>
      <c r="Y16" s="214"/>
      <c r="Z16" s="214"/>
      <c r="AA16" s="214"/>
      <c r="AB16" s="214"/>
      <c r="AC16" s="214"/>
      <c r="AD16" s="214"/>
      <c r="AE16" s="214"/>
      <c r="AF16" s="214" t="s">
        <v>129</v>
      </c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</row>
    <row r="17" spans="1:59" outlineLevel="2" x14ac:dyDescent="0.2">
      <c r="A17" s="231"/>
      <c r="B17" s="232"/>
      <c r="C17" s="266" t="s">
        <v>263</v>
      </c>
      <c r="D17" s="255"/>
      <c r="E17" s="255"/>
      <c r="F17" s="255"/>
      <c r="G17" s="255"/>
      <c r="H17" s="234"/>
      <c r="I17" s="234"/>
      <c r="J17" s="234"/>
      <c r="K17" s="234"/>
      <c r="L17" s="234"/>
      <c r="M17" s="234"/>
      <c r="N17" s="233"/>
      <c r="O17" s="233"/>
      <c r="P17" s="233"/>
      <c r="Q17" s="233"/>
      <c r="R17" s="234"/>
      <c r="S17" s="234"/>
      <c r="T17" s="234"/>
      <c r="U17" s="234"/>
      <c r="V17" s="234"/>
      <c r="W17" s="234"/>
      <c r="X17" s="234"/>
      <c r="Y17" s="214"/>
      <c r="Z17" s="214"/>
      <c r="AA17" s="214"/>
      <c r="AB17" s="214"/>
      <c r="AC17" s="214"/>
      <c r="AD17" s="214"/>
      <c r="AE17" s="214"/>
      <c r="AF17" s="214" t="s">
        <v>131</v>
      </c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</row>
    <row r="18" spans="1:59" ht="22.5" outlineLevel="1" x14ac:dyDescent="0.2">
      <c r="A18" s="248">
        <v>4</v>
      </c>
      <c r="B18" s="249" t="s">
        <v>155</v>
      </c>
      <c r="C18" s="265" t="s">
        <v>156</v>
      </c>
      <c r="D18" s="250" t="s">
        <v>125</v>
      </c>
      <c r="E18" s="251">
        <v>-4.8</v>
      </c>
      <c r="F18" s="252">
        <v>195.48</v>
      </c>
      <c r="G18" s="253">
        <f>ROUND(E18*F18,2)</f>
        <v>-938.3</v>
      </c>
      <c r="H18" s="252">
        <v>0</v>
      </c>
      <c r="I18" s="253">
        <f>ROUND(E18*H18,2)</f>
        <v>0</v>
      </c>
      <c r="J18" s="252">
        <v>195.48</v>
      </c>
      <c r="K18" s="253">
        <f>ROUND(E18*J18,2)</f>
        <v>-938.3</v>
      </c>
      <c r="L18" s="253">
        <v>21</v>
      </c>
      <c r="M18" s="253">
        <f>G18*(1+L18/100)</f>
        <v>-1135.3429999999998</v>
      </c>
      <c r="N18" s="251">
        <v>0</v>
      </c>
      <c r="O18" s="251">
        <f>ROUND(E18*N18,2)</f>
        <v>0</v>
      </c>
      <c r="P18" s="251">
        <v>0</v>
      </c>
      <c r="Q18" s="251">
        <f>ROUND(E18*P18,2)</f>
        <v>0</v>
      </c>
      <c r="R18" s="253"/>
      <c r="S18" s="281" t="s">
        <v>315</v>
      </c>
      <c r="T18" s="234">
        <v>0</v>
      </c>
      <c r="U18" s="234">
        <f>ROUND(E18*T18,2)</f>
        <v>0</v>
      </c>
      <c r="V18" s="234"/>
      <c r="W18" s="234" t="s">
        <v>127</v>
      </c>
      <c r="X18" s="234" t="s">
        <v>128</v>
      </c>
      <c r="Y18" s="214"/>
      <c r="Z18" s="214"/>
      <c r="AA18" s="214"/>
      <c r="AB18" s="214"/>
      <c r="AC18" s="214"/>
      <c r="AD18" s="214"/>
      <c r="AE18" s="214"/>
      <c r="AF18" s="214" t="s">
        <v>129</v>
      </c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</row>
    <row r="19" spans="1:59" ht="22.5" outlineLevel="2" x14ac:dyDescent="0.2">
      <c r="A19" s="231"/>
      <c r="B19" s="232"/>
      <c r="C19" s="266" t="s">
        <v>157</v>
      </c>
      <c r="D19" s="255"/>
      <c r="E19" s="255"/>
      <c r="F19" s="255"/>
      <c r="G19" s="255"/>
      <c r="H19" s="234"/>
      <c r="I19" s="234"/>
      <c r="J19" s="234"/>
      <c r="K19" s="234"/>
      <c r="L19" s="234"/>
      <c r="M19" s="234"/>
      <c r="N19" s="233"/>
      <c r="O19" s="233"/>
      <c r="P19" s="233"/>
      <c r="Q19" s="233"/>
      <c r="R19" s="234"/>
      <c r="S19" s="234"/>
      <c r="T19" s="234"/>
      <c r="U19" s="234"/>
      <c r="V19" s="234"/>
      <c r="W19" s="234"/>
      <c r="X19" s="234"/>
      <c r="Y19" s="214"/>
      <c r="Z19" s="214"/>
      <c r="AA19" s="214"/>
      <c r="AB19" s="214"/>
      <c r="AC19" s="214"/>
      <c r="AD19" s="214"/>
      <c r="AE19" s="214"/>
      <c r="AF19" s="214" t="s">
        <v>131</v>
      </c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57" t="str">
        <f>C19</f>
        <v>Nakládání, skládání a překládání neulehlého výkopku nebo sypaniny strojně nakládání, množství do 100 m3, z horniny třídy těžitelnosti I, skupiny 1 až 3</v>
      </c>
      <c r="BA19" s="214"/>
      <c r="BB19" s="214"/>
      <c r="BC19" s="214"/>
      <c r="BD19" s="214"/>
      <c r="BE19" s="214"/>
      <c r="BF19" s="214"/>
      <c r="BG19" s="214"/>
    </row>
    <row r="20" spans="1:59" outlineLevel="3" x14ac:dyDescent="0.2">
      <c r="A20" s="231"/>
      <c r="B20" s="232"/>
      <c r="C20" s="267" t="s">
        <v>158</v>
      </c>
      <c r="D20" s="256"/>
      <c r="E20" s="256"/>
      <c r="F20" s="256"/>
      <c r="G20" s="256"/>
      <c r="H20" s="234"/>
      <c r="I20" s="234"/>
      <c r="J20" s="234"/>
      <c r="K20" s="234"/>
      <c r="L20" s="234"/>
      <c r="M20" s="234"/>
      <c r="N20" s="233"/>
      <c r="O20" s="233"/>
      <c r="P20" s="233"/>
      <c r="Q20" s="233"/>
      <c r="R20" s="234"/>
      <c r="S20" s="234"/>
      <c r="T20" s="234"/>
      <c r="U20" s="234"/>
      <c r="V20" s="234"/>
      <c r="W20" s="234"/>
      <c r="X20" s="234"/>
      <c r="Y20" s="214"/>
      <c r="Z20" s="214"/>
      <c r="AA20" s="214"/>
      <c r="AB20" s="214"/>
      <c r="AC20" s="214"/>
      <c r="AD20" s="214"/>
      <c r="AE20" s="214"/>
      <c r="AF20" s="214" t="s">
        <v>131</v>
      </c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</row>
    <row r="21" spans="1:59" ht="22.5" outlineLevel="1" x14ac:dyDescent="0.2">
      <c r="A21" s="248">
        <v>5</v>
      </c>
      <c r="B21" s="249" t="s">
        <v>148</v>
      </c>
      <c r="C21" s="265" t="s">
        <v>149</v>
      </c>
      <c r="D21" s="250" t="s">
        <v>150</v>
      </c>
      <c r="E21" s="251">
        <v>-8.64</v>
      </c>
      <c r="F21" s="252">
        <v>270.48</v>
      </c>
      <c r="G21" s="253">
        <f>ROUND(E21*F21,2)</f>
        <v>-2336.9499999999998</v>
      </c>
      <c r="H21" s="252">
        <v>0</v>
      </c>
      <c r="I21" s="253">
        <f>ROUND(E21*H21,2)</f>
        <v>0</v>
      </c>
      <c r="J21" s="252">
        <v>270.48</v>
      </c>
      <c r="K21" s="253">
        <f>ROUND(E21*J21,2)</f>
        <v>-2336.9499999999998</v>
      </c>
      <c r="L21" s="253">
        <v>21</v>
      </c>
      <c r="M21" s="253">
        <f>G21*(1+L21/100)</f>
        <v>-2827.7094999999995</v>
      </c>
      <c r="N21" s="251">
        <v>0</v>
      </c>
      <c r="O21" s="251">
        <f>ROUND(E21*N21,2)</f>
        <v>0</v>
      </c>
      <c r="P21" s="251">
        <v>0</v>
      </c>
      <c r="Q21" s="251">
        <f>ROUND(E21*P21,2)</f>
        <v>0</v>
      </c>
      <c r="R21" s="253"/>
      <c r="S21" s="282" t="s">
        <v>315</v>
      </c>
      <c r="T21" s="234">
        <v>0</v>
      </c>
      <c r="U21" s="234">
        <f>ROUND(E21*T21,2)</f>
        <v>0</v>
      </c>
      <c r="V21" s="234"/>
      <c r="W21" s="234" t="s">
        <v>127</v>
      </c>
      <c r="X21" s="234" t="s">
        <v>128</v>
      </c>
      <c r="Y21" s="214"/>
      <c r="Z21" s="214"/>
      <c r="AA21" s="214"/>
      <c r="AB21" s="214"/>
      <c r="AC21" s="214"/>
      <c r="AD21" s="214"/>
      <c r="AE21" s="214"/>
      <c r="AF21" s="214" t="s">
        <v>129</v>
      </c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</row>
    <row r="22" spans="1:59" outlineLevel="2" x14ac:dyDescent="0.2">
      <c r="A22" s="231"/>
      <c r="B22" s="232"/>
      <c r="C22" s="266" t="s">
        <v>264</v>
      </c>
      <c r="D22" s="255"/>
      <c r="E22" s="255"/>
      <c r="F22" s="255"/>
      <c r="G22" s="255"/>
      <c r="H22" s="234"/>
      <c r="I22" s="234"/>
      <c r="J22" s="234"/>
      <c r="K22" s="234"/>
      <c r="L22" s="234"/>
      <c r="M22" s="234"/>
      <c r="N22" s="233"/>
      <c r="O22" s="233"/>
      <c r="P22" s="233"/>
      <c r="Q22" s="233"/>
      <c r="R22" s="234"/>
      <c r="S22" s="234"/>
      <c r="T22" s="234"/>
      <c r="U22" s="234"/>
      <c r="V22" s="234"/>
      <c r="W22" s="234"/>
      <c r="X22" s="234"/>
      <c r="Y22" s="214"/>
      <c r="Z22" s="214"/>
      <c r="AA22" s="214"/>
      <c r="AB22" s="214"/>
      <c r="AC22" s="214"/>
      <c r="AD22" s="214"/>
      <c r="AE22" s="214"/>
      <c r="AF22" s="214" t="s">
        <v>131</v>
      </c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</row>
    <row r="23" spans="1:59" ht="22.5" outlineLevel="1" x14ac:dyDescent="0.2">
      <c r="A23" s="248">
        <v>6</v>
      </c>
      <c r="B23" s="249" t="s">
        <v>159</v>
      </c>
      <c r="C23" s="265" t="s">
        <v>160</v>
      </c>
      <c r="D23" s="250" t="s">
        <v>161</v>
      </c>
      <c r="E23" s="251">
        <v>-24</v>
      </c>
      <c r="F23" s="252">
        <v>30.74</v>
      </c>
      <c r="G23" s="253">
        <f>ROUND(E23*F23,2)</f>
        <v>-737.76</v>
      </c>
      <c r="H23" s="252">
        <v>0</v>
      </c>
      <c r="I23" s="253">
        <f>ROUND(E23*H23,2)</f>
        <v>0</v>
      </c>
      <c r="J23" s="252">
        <v>30.74</v>
      </c>
      <c r="K23" s="253">
        <f>ROUND(E23*J23,2)</f>
        <v>-737.76</v>
      </c>
      <c r="L23" s="253">
        <v>21</v>
      </c>
      <c r="M23" s="253">
        <f>G23*(1+L23/100)</f>
        <v>-892.68959999999993</v>
      </c>
      <c r="N23" s="251">
        <v>0</v>
      </c>
      <c r="O23" s="251">
        <f>ROUND(E23*N23,2)</f>
        <v>0</v>
      </c>
      <c r="P23" s="251">
        <v>0</v>
      </c>
      <c r="Q23" s="251">
        <f>ROUND(E23*P23,2)</f>
        <v>0</v>
      </c>
      <c r="R23" s="253"/>
      <c r="S23" s="283" t="s">
        <v>315</v>
      </c>
      <c r="T23" s="234">
        <v>0</v>
      </c>
      <c r="U23" s="234">
        <f>ROUND(E23*T23,2)</f>
        <v>0</v>
      </c>
      <c r="V23" s="234"/>
      <c r="W23" s="234" t="s">
        <v>127</v>
      </c>
      <c r="X23" s="234" t="s">
        <v>128</v>
      </c>
      <c r="Y23" s="214"/>
      <c r="Z23" s="214"/>
      <c r="AA23" s="214"/>
      <c r="AB23" s="214"/>
      <c r="AC23" s="214"/>
      <c r="AD23" s="214"/>
      <c r="AE23" s="214"/>
      <c r="AF23" s="214" t="s">
        <v>129</v>
      </c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</row>
    <row r="24" spans="1:59" outlineLevel="2" x14ac:dyDescent="0.2">
      <c r="A24" s="231"/>
      <c r="B24" s="232"/>
      <c r="C24" s="266" t="s">
        <v>258</v>
      </c>
      <c r="D24" s="255"/>
      <c r="E24" s="255"/>
      <c r="F24" s="255"/>
      <c r="G24" s="255"/>
      <c r="H24" s="234"/>
      <c r="I24" s="234"/>
      <c r="J24" s="234"/>
      <c r="K24" s="234"/>
      <c r="L24" s="234"/>
      <c r="M24" s="234"/>
      <c r="N24" s="233"/>
      <c r="O24" s="233"/>
      <c r="P24" s="233"/>
      <c r="Q24" s="233"/>
      <c r="R24" s="234"/>
      <c r="S24" s="234"/>
      <c r="T24" s="234"/>
      <c r="U24" s="234"/>
      <c r="V24" s="234"/>
      <c r="W24" s="234"/>
      <c r="X24" s="234"/>
      <c r="Y24" s="214"/>
      <c r="Z24" s="214"/>
      <c r="AA24" s="214"/>
      <c r="AB24" s="214"/>
      <c r="AC24" s="214"/>
      <c r="AD24" s="214"/>
      <c r="AE24" s="214"/>
      <c r="AF24" s="214" t="s">
        <v>131</v>
      </c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</row>
    <row r="25" spans="1:59" outlineLevel="3" x14ac:dyDescent="0.2">
      <c r="A25" s="231"/>
      <c r="B25" s="232"/>
      <c r="C25" s="267" t="s">
        <v>265</v>
      </c>
      <c r="D25" s="256"/>
      <c r="E25" s="256"/>
      <c r="F25" s="256"/>
      <c r="G25" s="256"/>
      <c r="H25" s="234"/>
      <c r="I25" s="234"/>
      <c r="J25" s="234"/>
      <c r="K25" s="234"/>
      <c r="L25" s="234"/>
      <c r="M25" s="234"/>
      <c r="N25" s="233"/>
      <c r="O25" s="233"/>
      <c r="P25" s="233"/>
      <c r="Q25" s="233"/>
      <c r="R25" s="234"/>
      <c r="S25" s="234"/>
      <c r="T25" s="234"/>
      <c r="U25" s="234"/>
      <c r="V25" s="234"/>
      <c r="W25" s="234"/>
      <c r="X25" s="234"/>
      <c r="Y25" s="214"/>
      <c r="Z25" s="214"/>
      <c r="AA25" s="214"/>
      <c r="AB25" s="214"/>
      <c r="AC25" s="214"/>
      <c r="AD25" s="214"/>
      <c r="AE25" s="214"/>
      <c r="AF25" s="214" t="s">
        <v>131</v>
      </c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</row>
    <row r="26" spans="1:59" outlineLevel="3" x14ac:dyDescent="0.2">
      <c r="A26" s="231"/>
      <c r="B26" s="232"/>
      <c r="C26" s="277" t="s">
        <v>260</v>
      </c>
      <c r="D26" s="235"/>
      <c r="E26" s="236"/>
      <c r="F26" s="237"/>
      <c r="G26" s="237"/>
      <c r="H26" s="234"/>
      <c r="I26" s="234"/>
      <c r="J26" s="234"/>
      <c r="K26" s="234"/>
      <c r="L26" s="234"/>
      <c r="M26" s="234"/>
      <c r="N26" s="233"/>
      <c r="O26" s="233"/>
      <c r="P26" s="233"/>
      <c r="Q26" s="233"/>
      <c r="R26" s="234"/>
      <c r="S26" s="234"/>
      <c r="T26" s="234"/>
      <c r="U26" s="234"/>
      <c r="V26" s="234"/>
      <c r="W26" s="234"/>
      <c r="X26" s="234"/>
      <c r="Y26" s="214"/>
      <c r="Z26" s="214"/>
      <c r="AA26" s="214"/>
      <c r="AB26" s="214"/>
      <c r="AC26" s="214"/>
      <c r="AD26" s="214"/>
      <c r="AE26" s="214"/>
      <c r="AF26" s="214" t="s">
        <v>131</v>
      </c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</row>
    <row r="27" spans="1:59" outlineLevel="3" x14ac:dyDescent="0.2">
      <c r="A27" s="231"/>
      <c r="B27" s="232"/>
      <c r="C27" s="267" t="s">
        <v>261</v>
      </c>
      <c r="D27" s="256"/>
      <c r="E27" s="256"/>
      <c r="F27" s="256"/>
      <c r="G27" s="256"/>
      <c r="H27" s="234"/>
      <c r="I27" s="234"/>
      <c r="J27" s="234"/>
      <c r="K27" s="234"/>
      <c r="L27" s="234"/>
      <c r="M27" s="234"/>
      <c r="N27" s="233"/>
      <c r="O27" s="233"/>
      <c r="P27" s="233"/>
      <c r="Q27" s="233"/>
      <c r="R27" s="234"/>
      <c r="S27" s="234"/>
      <c r="T27" s="234"/>
      <c r="U27" s="234"/>
      <c r="V27" s="234"/>
      <c r="W27" s="234"/>
      <c r="X27" s="234"/>
      <c r="Y27" s="214"/>
      <c r="Z27" s="214"/>
      <c r="AA27" s="214"/>
      <c r="AB27" s="214"/>
      <c r="AC27" s="214"/>
      <c r="AD27" s="214"/>
      <c r="AE27" s="214"/>
      <c r="AF27" s="214" t="s">
        <v>131</v>
      </c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</row>
    <row r="28" spans="1:59" x14ac:dyDescent="0.2">
      <c r="A28" s="241" t="s">
        <v>121</v>
      </c>
      <c r="B28" s="242" t="s">
        <v>87</v>
      </c>
      <c r="C28" s="264" t="s">
        <v>88</v>
      </c>
      <c r="D28" s="243"/>
      <c r="E28" s="244"/>
      <c r="F28" s="245"/>
      <c r="G28" s="245">
        <f>SUMIF(AF29:AF63,"&lt;&gt;NOR",G29:G63)</f>
        <v>-43862.94000000001</v>
      </c>
      <c r="H28" s="245"/>
      <c r="I28" s="245">
        <f>SUM(I29:I63)</f>
        <v>-4794.79</v>
      </c>
      <c r="J28" s="245"/>
      <c r="K28" s="245">
        <f>SUM(K29:K63)</f>
        <v>-39068.150000000009</v>
      </c>
      <c r="L28" s="245"/>
      <c r="M28" s="245">
        <f>SUM(M29:M63)</f>
        <v>-53074.157399999996</v>
      </c>
      <c r="N28" s="244"/>
      <c r="O28" s="244">
        <f>SUM(O29:O63)</f>
        <v>-22.360000000000003</v>
      </c>
      <c r="P28" s="244"/>
      <c r="Q28" s="244">
        <f>SUM(Q29:Q63)</f>
        <v>0</v>
      </c>
      <c r="R28" s="245"/>
      <c r="S28" s="246"/>
      <c r="T28" s="240"/>
      <c r="U28" s="240">
        <f>SUM(U29:U63)</f>
        <v>0</v>
      </c>
      <c r="V28" s="240"/>
      <c r="W28" s="240"/>
      <c r="X28" s="240"/>
      <c r="AF28" t="s">
        <v>122</v>
      </c>
    </row>
    <row r="29" spans="1:59" ht="22.5" outlineLevel="1" x14ac:dyDescent="0.2">
      <c r="A29" s="248">
        <v>7</v>
      </c>
      <c r="B29" s="249" t="s">
        <v>266</v>
      </c>
      <c r="C29" s="265" t="s">
        <v>267</v>
      </c>
      <c r="D29" s="250" t="s">
        <v>161</v>
      </c>
      <c r="E29" s="251">
        <v>-24</v>
      </c>
      <c r="F29" s="252">
        <v>368.83</v>
      </c>
      <c r="G29" s="253">
        <f>ROUND(E29*F29,2)</f>
        <v>-8851.92</v>
      </c>
      <c r="H29" s="252">
        <v>0</v>
      </c>
      <c r="I29" s="253">
        <f>ROUND(E29*H29,2)</f>
        <v>0</v>
      </c>
      <c r="J29" s="252">
        <v>368.83</v>
      </c>
      <c r="K29" s="253">
        <f>ROUND(E29*J29,2)</f>
        <v>-8851.92</v>
      </c>
      <c r="L29" s="253">
        <v>21</v>
      </c>
      <c r="M29" s="253">
        <f>G29*(1+L29/100)</f>
        <v>-10710.823199999999</v>
      </c>
      <c r="N29" s="251">
        <v>0.57499999999999996</v>
      </c>
      <c r="O29" s="251">
        <f>ROUND(E29*N29,2)</f>
        <v>-13.8</v>
      </c>
      <c r="P29" s="251">
        <v>0</v>
      </c>
      <c r="Q29" s="251">
        <f>ROUND(E29*P29,2)</f>
        <v>0</v>
      </c>
      <c r="R29" s="253"/>
      <c r="S29" s="284" t="s">
        <v>315</v>
      </c>
      <c r="T29" s="234">
        <v>0</v>
      </c>
      <c r="U29" s="234">
        <f>ROUND(E29*T29,2)</f>
        <v>0</v>
      </c>
      <c r="V29" s="234"/>
      <c r="W29" s="234" t="s">
        <v>127</v>
      </c>
      <c r="X29" s="234" t="s">
        <v>128</v>
      </c>
      <c r="Y29" s="214"/>
      <c r="Z29" s="214"/>
      <c r="AA29" s="214"/>
      <c r="AB29" s="214"/>
      <c r="AC29" s="214"/>
      <c r="AD29" s="214"/>
      <c r="AE29" s="214"/>
      <c r="AF29" s="214" t="s">
        <v>129</v>
      </c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</row>
    <row r="30" spans="1:59" outlineLevel="2" x14ac:dyDescent="0.2">
      <c r="A30" s="231"/>
      <c r="B30" s="232"/>
      <c r="C30" s="266" t="s">
        <v>258</v>
      </c>
      <c r="D30" s="255"/>
      <c r="E30" s="255"/>
      <c r="F30" s="255"/>
      <c r="G30" s="255"/>
      <c r="H30" s="234"/>
      <c r="I30" s="234"/>
      <c r="J30" s="234"/>
      <c r="K30" s="234"/>
      <c r="L30" s="234"/>
      <c r="M30" s="234"/>
      <c r="N30" s="233"/>
      <c r="O30" s="233"/>
      <c r="P30" s="233"/>
      <c r="Q30" s="233"/>
      <c r="R30" s="234"/>
      <c r="S30" s="234"/>
      <c r="T30" s="234"/>
      <c r="U30" s="234"/>
      <c r="V30" s="234"/>
      <c r="W30" s="234"/>
      <c r="X30" s="234"/>
      <c r="Y30" s="214"/>
      <c r="Z30" s="214"/>
      <c r="AA30" s="214"/>
      <c r="AB30" s="214"/>
      <c r="AC30" s="214"/>
      <c r="AD30" s="214"/>
      <c r="AE30" s="214"/>
      <c r="AF30" s="214" t="s">
        <v>131</v>
      </c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</row>
    <row r="31" spans="1:59" outlineLevel="3" x14ac:dyDescent="0.2">
      <c r="A31" s="231"/>
      <c r="B31" s="232"/>
      <c r="C31" s="267" t="s">
        <v>265</v>
      </c>
      <c r="D31" s="256"/>
      <c r="E31" s="256"/>
      <c r="F31" s="256"/>
      <c r="G31" s="256"/>
      <c r="H31" s="234"/>
      <c r="I31" s="234"/>
      <c r="J31" s="234"/>
      <c r="K31" s="234"/>
      <c r="L31" s="234"/>
      <c r="M31" s="234"/>
      <c r="N31" s="233"/>
      <c r="O31" s="233"/>
      <c r="P31" s="233"/>
      <c r="Q31" s="233"/>
      <c r="R31" s="234"/>
      <c r="S31" s="234"/>
      <c r="T31" s="234"/>
      <c r="U31" s="234"/>
      <c r="V31" s="234"/>
      <c r="W31" s="234"/>
      <c r="X31" s="234"/>
      <c r="Y31" s="214"/>
      <c r="Z31" s="214"/>
      <c r="AA31" s="214"/>
      <c r="AB31" s="214"/>
      <c r="AC31" s="214"/>
      <c r="AD31" s="214"/>
      <c r="AE31" s="214"/>
      <c r="AF31" s="214" t="s">
        <v>131</v>
      </c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</row>
    <row r="32" spans="1:59" outlineLevel="3" x14ac:dyDescent="0.2">
      <c r="A32" s="231"/>
      <c r="B32" s="232"/>
      <c r="C32" s="277" t="s">
        <v>260</v>
      </c>
      <c r="D32" s="235"/>
      <c r="E32" s="236"/>
      <c r="F32" s="237"/>
      <c r="G32" s="237"/>
      <c r="H32" s="234"/>
      <c r="I32" s="234"/>
      <c r="J32" s="234"/>
      <c r="K32" s="234"/>
      <c r="L32" s="234"/>
      <c r="M32" s="234"/>
      <c r="N32" s="233"/>
      <c r="O32" s="233"/>
      <c r="P32" s="233"/>
      <c r="Q32" s="233"/>
      <c r="R32" s="234"/>
      <c r="S32" s="234"/>
      <c r="T32" s="234"/>
      <c r="U32" s="234"/>
      <c r="V32" s="234"/>
      <c r="W32" s="234"/>
      <c r="X32" s="234"/>
      <c r="Y32" s="214"/>
      <c r="Z32" s="214"/>
      <c r="AA32" s="214"/>
      <c r="AB32" s="214"/>
      <c r="AC32" s="214"/>
      <c r="AD32" s="214"/>
      <c r="AE32" s="214"/>
      <c r="AF32" s="214" t="s">
        <v>131</v>
      </c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</row>
    <row r="33" spans="1:59" outlineLevel="3" x14ac:dyDescent="0.2">
      <c r="A33" s="231"/>
      <c r="B33" s="232"/>
      <c r="C33" s="267" t="s">
        <v>261</v>
      </c>
      <c r="D33" s="256"/>
      <c r="E33" s="256"/>
      <c r="F33" s="256"/>
      <c r="G33" s="256"/>
      <c r="H33" s="234"/>
      <c r="I33" s="234"/>
      <c r="J33" s="234"/>
      <c r="K33" s="234"/>
      <c r="L33" s="234"/>
      <c r="M33" s="234"/>
      <c r="N33" s="233"/>
      <c r="O33" s="233"/>
      <c r="P33" s="233"/>
      <c r="Q33" s="233"/>
      <c r="R33" s="234"/>
      <c r="S33" s="234"/>
      <c r="T33" s="234"/>
      <c r="U33" s="234"/>
      <c r="V33" s="234"/>
      <c r="W33" s="234"/>
      <c r="X33" s="234"/>
      <c r="Y33" s="214"/>
      <c r="Z33" s="214"/>
      <c r="AA33" s="214"/>
      <c r="AB33" s="214"/>
      <c r="AC33" s="214"/>
      <c r="AD33" s="214"/>
      <c r="AE33" s="214"/>
      <c r="AF33" s="214" t="s">
        <v>131</v>
      </c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</row>
    <row r="34" spans="1:59" ht="22.5" outlineLevel="1" x14ac:dyDescent="0.2">
      <c r="A34" s="248">
        <v>8</v>
      </c>
      <c r="B34" s="249" t="s">
        <v>268</v>
      </c>
      <c r="C34" s="265" t="s">
        <v>269</v>
      </c>
      <c r="D34" s="250" t="s">
        <v>161</v>
      </c>
      <c r="E34" s="251">
        <v>-16.98</v>
      </c>
      <c r="F34" s="252">
        <v>738.9</v>
      </c>
      <c r="G34" s="253">
        <f>ROUND(E34*F34,2)</f>
        <v>-12546.52</v>
      </c>
      <c r="H34" s="252">
        <v>0</v>
      </c>
      <c r="I34" s="253">
        <f>ROUND(E34*H34,2)</f>
        <v>0</v>
      </c>
      <c r="J34" s="252">
        <v>738.9</v>
      </c>
      <c r="K34" s="253">
        <f>ROUND(E34*J34,2)</f>
        <v>-12546.52</v>
      </c>
      <c r="L34" s="253">
        <v>21</v>
      </c>
      <c r="M34" s="253">
        <f>G34*(1+L34/100)</f>
        <v>-15181.289199999999</v>
      </c>
      <c r="N34" s="251">
        <v>0.18462999999999999</v>
      </c>
      <c r="O34" s="251">
        <f>ROUND(E34*N34,2)</f>
        <v>-3.14</v>
      </c>
      <c r="P34" s="251">
        <v>0</v>
      </c>
      <c r="Q34" s="251">
        <f>ROUND(E34*P34,2)</f>
        <v>0</v>
      </c>
      <c r="R34" s="253"/>
      <c r="S34" s="285" t="s">
        <v>316</v>
      </c>
      <c r="T34" s="234">
        <v>0</v>
      </c>
      <c r="U34" s="234">
        <f>ROUND(E34*T34,2)</f>
        <v>0</v>
      </c>
      <c r="V34" s="234"/>
      <c r="W34" s="234" t="s">
        <v>127</v>
      </c>
      <c r="X34" s="234" t="s">
        <v>128</v>
      </c>
      <c r="Y34" s="214"/>
      <c r="Z34" s="214"/>
      <c r="AA34" s="214"/>
      <c r="AB34" s="214"/>
      <c r="AC34" s="214"/>
      <c r="AD34" s="214"/>
      <c r="AE34" s="214"/>
      <c r="AF34" s="214" t="s">
        <v>129</v>
      </c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</row>
    <row r="35" spans="1:59" outlineLevel="2" x14ac:dyDescent="0.2">
      <c r="A35" s="231"/>
      <c r="B35" s="232"/>
      <c r="C35" s="266" t="s">
        <v>270</v>
      </c>
      <c r="D35" s="255"/>
      <c r="E35" s="255"/>
      <c r="F35" s="255"/>
      <c r="G35" s="255"/>
      <c r="H35" s="234"/>
      <c r="I35" s="234"/>
      <c r="J35" s="234"/>
      <c r="K35" s="234"/>
      <c r="L35" s="234"/>
      <c r="M35" s="234"/>
      <c r="N35" s="233"/>
      <c r="O35" s="233"/>
      <c r="P35" s="233"/>
      <c r="Q35" s="233"/>
      <c r="R35" s="234"/>
      <c r="S35" s="234"/>
      <c r="T35" s="234"/>
      <c r="U35" s="234"/>
      <c r="V35" s="234"/>
      <c r="W35" s="234"/>
      <c r="X35" s="234"/>
      <c r="Y35" s="214"/>
      <c r="Z35" s="214"/>
      <c r="AA35" s="214"/>
      <c r="AB35" s="214"/>
      <c r="AC35" s="214"/>
      <c r="AD35" s="214"/>
      <c r="AE35" s="214"/>
      <c r="AF35" s="214" t="s">
        <v>131</v>
      </c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</row>
    <row r="36" spans="1:59" outlineLevel="3" x14ac:dyDescent="0.2">
      <c r="A36" s="231"/>
      <c r="B36" s="232"/>
      <c r="C36" s="267" t="s">
        <v>314</v>
      </c>
      <c r="D36" s="256"/>
      <c r="E36" s="256"/>
      <c r="F36" s="256"/>
      <c r="G36" s="256"/>
      <c r="H36" s="234"/>
      <c r="I36" s="234"/>
      <c r="J36" s="234"/>
      <c r="K36" s="234"/>
      <c r="L36" s="234"/>
      <c r="M36" s="234"/>
      <c r="N36" s="233"/>
      <c r="O36" s="233"/>
      <c r="P36" s="233"/>
      <c r="Q36" s="233"/>
      <c r="R36" s="234"/>
      <c r="S36" s="234"/>
      <c r="T36" s="234"/>
      <c r="U36" s="234"/>
      <c r="V36" s="234"/>
      <c r="W36" s="234"/>
      <c r="X36" s="234"/>
      <c r="Y36" s="214"/>
      <c r="Z36" s="214"/>
      <c r="AA36" s="214"/>
      <c r="AB36" s="214"/>
      <c r="AC36" s="214"/>
      <c r="AD36" s="214"/>
      <c r="AE36" s="214"/>
      <c r="AF36" s="214" t="s">
        <v>131</v>
      </c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</row>
    <row r="37" spans="1:59" outlineLevel="3" x14ac:dyDescent="0.2">
      <c r="A37" s="231"/>
      <c r="B37" s="232"/>
      <c r="C37" s="277" t="s">
        <v>260</v>
      </c>
      <c r="D37" s="235"/>
      <c r="E37" s="236"/>
      <c r="F37" s="237"/>
      <c r="G37" s="237"/>
      <c r="H37" s="234"/>
      <c r="I37" s="234"/>
      <c r="J37" s="234"/>
      <c r="K37" s="234"/>
      <c r="L37" s="234"/>
      <c r="M37" s="234"/>
      <c r="N37" s="233"/>
      <c r="O37" s="233"/>
      <c r="P37" s="233"/>
      <c r="Q37" s="233"/>
      <c r="R37" s="234"/>
      <c r="S37" s="234"/>
      <c r="T37" s="234"/>
      <c r="U37" s="234"/>
      <c r="V37" s="234"/>
      <c r="W37" s="234"/>
      <c r="X37" s="234"/>
      <c r="Y37" s="214"/>
      <c r="Z37" s="214"/>
      <c r="AA37" s="214"/>
      <c r="AB37" s="214"/>
      <c r="AC37" s="214"/>
      <c r="AD37" s="214"/>
      <c r="AE37" s="214"/>
      <c r="AF37" s="214" t="s">
        <v>131</v>
      </c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</row>
    <row r="38" spans="1:59" outlineLevel="3" x14ac:dyDescent="0.2">
      <c r="A38" s="231"/>
      <c r="B38" s="232"/>
      <c r="C38" s="267" t="s">
        <v>271</v>
      </c>
      <c r="D38" s="256"/>
      <c r="E38" s="256"/>
      <c r="F38" s="256"/>
      <c r="G38" s="256"/>
      <c r="H38" s="234"/>
      <c r="I38" s="234"/>
      <c r="J38" s="234"/>
      <c r="K38" s="234"/>
      <c r="L38" s="234"/>
      <c r="M38" s="234"/>
      <c r="N38" s="233"/>
      <c r="O38" s="233"/>
      <c r="P38" s="233"/>
      <c r="Q38" s="233"/>
      <c r="R38" s="234"/>
      <c r="S38" s="234"/>
      <c r="T38" s="234"/>
      <c r="U38" s="234"/>
      <c r="V38" s="234"/>
      <c r="W38" s="234"/>
      <c r="X38" s="234"/>
      <c r="Y38" s="214"/>
      <c r="Z38" s="214"/>
      <c r="AA38" s="214"/>
      <c r="AB38" s="214"/>
      <c r="AC38" s="214"/>
      <c r="AD38" s="214"/>
      <c r="AE38" s="214"/>
      <c r="AF38" s="214" t="s">
        <v>131</v>
      </c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</row>
    <row r="39" spans="1:59" ht="22.5" outlineLevel="1" x14ac:dyDescent="0.2">
      <c r="A39" s="248">
        <v>9</v>
      </c>
      <c r="B39" s="249" t="s">
        <v>272</v>
      </c>
      <c r="C39" s="265" t="s">
        <v>273</v>
      </c>
      <c r="D39" s="250" t="s">
        <v>161</v>
      </c>
      <c r="E39" s="251">
        <v>-16.98</v>
      </c>
      <c r="F39" s="252">
        <v>39.340000000000003</v>
      </c>
      <c r="G39" s="253">
        <f>ROUND(E39*F39,2)</f>
        <v>-667.99</v>
      </c>
      <c r="H39" s="252">
        <v>0</v>
      </c>
      <c r="I39" s="253">
        <f>ROUND(E39*H39,2)</f>
        <v>0</v>
      </c>
      <c r="J39" s="252">
        <v>39.340000000000003</v>
      </c>
      <c r="K39" s="253">
        <f>ROUND(E39*J39,2)</f>
        <v>-667.99</v>
      </c>
      <c r="L39" s="253">
        <v>21</v>
      </c>
      <c r="M39" s="253">
        <f>G39*(1+L39/100)</f>
        <v>-808.26789999999994</v>
      </c>
      <c r="N39" s="251">
        <v>3.4000000000000002E-4</v>
      </c>
      <c r="O39" s="251">
        <f>ROUND(E39*N39,2)</f>
        <v>-0.01</v>
      </c>
      <c r="P39" s="251">
        <v>0</v>
      </c>
      <c r="Q39" s="251">
        <f>ROUND(E39*P39,2)</f>
        <v>0</v>
      </c>
      <c r="R39" s="253"/>
      <c r="S39" s="286" t="s">
        <v>316</v>
      </c>
      <c r="T39" s="234">
        <v>0</v>
      </c>
      <c r="U39" s="234">
        <f>ROUND(E39*T39,2)</f>
        <v>0</v>
      </c>
      <c r="V39" s="234"/>
      <c r="W39" s="234" t="s">
        <v>127</v>
      </c>
      <c r="X39" s="234" t="s">
        <v>128</v>
      </c>
      <c r="Y39" s="214"/>
      <c r="Z39" s="214"/>
      <c r="AA39" s="214"/>
      <c r="AB39" s="214"/>
      <c r="AC39" s="214"/>
      <c r="AD39" s="214"/>
      <c r="AE39" s="214"/>
      <c r="AF39" s="214" t="s">
        <v>129</v>
      </c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</row>
    <row r="40" spans="1:59" outlineLevel="2" x14ac:dyDescent="0.2">
      <c r="A40" s="231"/>
      <c r="B40" s="232"/>
      <c r="C40" s="266" t="s">
        <v>270</v>
      </c>
      <c r="D40" s="255"/>
      <c r="E40" s="255"/>
      <c r="F40" s="255"/>
      <c r="G40" s="255"/>
      <c r="H40" s="234"/>
      <c r="I40" s="234"/>
      <c r="J40" s="234"/>
      <c r="K40" s="234"/>
      <c r="L40" s="234"/>
      <c r="M40" s="234"/>
      <c r="N40" s="233"/>
      <c r="O40" s="233"/>
      <c r="P40" s="233"/>
      <c r="Q40" s="233"/>
      <c r="R40" s="234"/>
      <c r="S40" s="234"/>
      <c r="T40" s="234"/>
      <c r="U40" s="234"/>
      <c r="V40" s="234"/>
      <c r="W40" s="234"/>
      <c r="X40" s="234"/>
      <c r="Y40" s="214"/>
      <c r="Z40" s="214"/>
      <c r="AA40" s="214"/>
      <c r="AB40" s="214"/>
      <c r="AC40" s="214"/>
      <c r="AD40" s="214"/>
      <c r="AE40" s="214"/>
      <c r="AF40" s="214" t="s">
        <v>131</v>
      </c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</row>
    <row r="41" spans="1:59" outlineLevel="3" x14ac:dyDescent="0.2">
      <c r="A41" s="231"/>
      <c r="B41" s="232"/>
      <c r="C41" s="267" t="s">
        <v>314</v>
      </c>
      <c r="D41" s="256"/>
      <c r="E41" s="256"/>
      <c r="F41" s="256"/>
      <c r="G41" s="256"/>
      <c r="H41" s="234"/>
      <c r="I41" s="234"/>
      <c r="J41" s="234"/>
      <c r="K41" s="234"/>
      <c r="L41" s="234"/>
      <c r="M41" s="234"/>
      <c r="N41" s="233"/>
      <c r="O41" s="233"/>
      <c r="P41" s="233"/>
      <c r="Q41" s="233"/>
      <c r="R41" s="234"/>
      <c r="S41" s="234"/>
      <c r="T41" s="234"/>
      <c r="U41" s="234"/>
      <c r="V41" s="234"/>
      <c r="W41" s="234"/>
      <c r="X41" s="234"/>
      <c r="Y41" s="214"/>
      <c r="Z41" s="214"/>
      <c r="AA41" s="214"/>
      <c r="AB41" s="214"/>
      <c r="AC41" s="214"/>
      <c r="AD41" s="214"/>
      <c r="AE41" s="214"/>
      <c r="AF41" s="214" t="s">
        <v>131</v>
      </c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</row>
    <row r="42" spans="1:59" outlineLevel="3" x14ac:dyDescent="0.2">
      <c r="A42" s="231"/>
      <c r="B42" s="232"/>
      <c r="C42" s="277" t="s">
        <v>260</v>
      </c>
      <c r="D42" s="235"/>
      <c r="E42" s="236"/>
      <c r="F42" s="237"/>
      <c r="G42" s="237"/>
      <c r="H42" s="234"/>
      <c r="I42" s="234"/>
      <c r="J42" s="234"/>
      <c r="K42" s="234"/>
      <c r="L42" s="234"/>
      <c r="M42" s="234"/>
      <c r="N42" s="233"/>
      <c r="O42" s="233"/>
      <c r="P42" s="233"/>
      <c r="Q42" s="233"/>
      <c r="R42" s="234"/>
      <c r="S42" s="234"/>
      <c r="T42" s="234"/>
      <c r="U42" s="234"/>
      <c r="V42" s="234"/>
      <c r="W42" s="234"/>
      <c r="X42" s="234"/>
      <c r="Y42" s="214"/>
      <c r="Z42" s="214"/>
      <c r="AA42" s="214"/>
      <c r="AB42" s="214"/>
      <c r="AC42" s="214"/>
      <c r="AD42" s="214"/>
      <c r="AE42" s="214"/>
      <c r="AF42" s="214" t="s">
        <v>131</v>
      </c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</row>
    <row r="43" spans="1:59" outlineLevel="3" x14ac:dyDescent="0.2">
      <c r="A43" s="231"/>
      <c r="B43" s="232"/>
      <c r="C43" s="267" t="s">
        <v>271</v>
      </c>
      <c r="D43" s="256"/>
      <c r="E43" s="256"/>
      <c r="F43" s="256"/>
      <c r="G43" s="256"/>
      <c r="H43" s="234"/>
      <c r="I43" s="234"/>
      <c r="J43" s="234"/>
      <c r="K43" s="234"/>
      <c r="L43" s="234"/>
      <c r="M43" s="234"/>
      <c r="N43" s="233"/>
      <c r="O43" s="233"/>
      <c r="P43" s="233"/>
      <c r="Q43" s="233"/>
      <c r="R43" s="234"/>
      <c r="S43" s="234"/>
      <c r="T43" s="234"/>
      <c r="U43" s="234"/>
      <c r="V43" s="234"/>
      <c r="W43" s="234"/>
      <c r="X43" s="234"/>
      <c r="Y43" s="214"/>
      <c r="Z43" s="214"/>
      <c r="AA43" s="214"/>
      <c r="AB43" s="214"/>
      <c r="AC43" s="214"/>
      <c r="AD43" s="214"/>
      <c r="AE43" s="214"/>
      <c r="AF43" s="214" t="s">
        <v>131</v>
      </c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</row>
    <row r="44" spans="1:59" ht="22.5" outlineLevel="1" x14ac:dyDescent="0.2">
      <c r="A44" s="248">
        <v>10</v>
      </c>
      <c r="B44" s="249" t="s">
        <v>274</v>
      </c>
      <c r="C44" s="265" t="s">
        <v>275</v>
      </c>
      <c r="D44" s="250" t="s">
        <v>161</v>
      </c>
      <c r="E44" s="251">
        <v>-16.98</v>
      </c>
      <c r="F44" s="252">
        <v>12.29</v>
      </c>
      <c r="G44" s="253">
        <f>ROUND(E44*F44,2)</f>
        <v>-208.68</v>
      </c>
      <c r="H44" s="252">
        <v>0</v>
      </c>
      <c r="I44" s="253">
        <f>ROUND(E44*H44,2)</f>
        <v>0</v>
      </c>
      <c r="J44" s="252">
        <v>12.29</v>
      </c>
      <c r="K44" s="253">
        <f>ROUND(E44*J44,2)</f>
        <v>-208.68</v>
      </c>
      <c r="L44" s="253">
        <v>21</v>
      </c>
      <c r="M44" s="253">
        <f>G44*(1+L44/100)</f>
        <v>-252.50280000000001</v>
      </c>
      <c r="N44" s="251">
        <v>3.1E-4</v>
      </c>
      <c r="O44" s="251">
        <f>ROUND(E44*N44,2)</f>
        <v>-0.01</v>
      </c>
      <c r="P44" s="251">
        <v>0</v>
      </c>
      <c r="Q44" s="251">
        <f>ROUND(E44*P44,2)</f>
        <v>0</v>
      </c>
      <c r="R44" s="253"/>
      <c r="S44" s="287" t="s">
        <v>316</v>
      </c>
      <c r="T44" s="234">
        <v>0</v>
      </c>
      <c r="U44" s="234">
        <f>ROUND(E44*T44,2)</f>
        <v>0</v>
      </c>
      <c r="V44" s="234"/>
      <c r="W44" s="234" t="s">
        <v>127</v>
      </c>
      <c r="X44" s="234" t="s">
        <v>128</v>
      </c>
      <c r="Y44" s="214"/>
      <c r="Z44" s="214"/>
      <c r="AA44" s="214"/>
      <c r="AB44" s="214"/>
      <c r="AC44" s="214"/>
      <c r="AD44" s="214"/>
      <c r="AE44" s="214"/>
      <c r="AF44" s="214" t="s">
        <v>129</v>
      </c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</row>
    <row r="45" spans="1:59" outlineLevel="2" x14ac:dyDescent="0.2">
      <c r="A45" s="231"/>
      <c r="B45" s="232"/>
      <c r="C45" s="266" t="s">
        <v>270</v>
      </c>
      <c r="D45" s="255"/>
      <c r="E45" s="255"/>
      <c r="F45" s="255"/>
      <c r="G45" s="255"/>
      <c r="H45" s="234"/>
      <c r="I45" s="234"/>
      <c r="J45" s="234"/>
      <c r="K45" s="234"/>
      <c r="L45" s="234"/>
      <c r="M45" s="234"/>
      <c r="N45" s="233"/>
      <c r="O45" s="233"/>
      <c r="P45" s="233"/>
      <c r="Q45" s="233"/>
      <c r="R45" s="234"/>
      <c r="S45" s="234"/>
      <c r="T45" s="234"/>
      <c r="U45" s="234"/>
      <c r="V45" s="234"/>
      <c r="W45" s="234"/>
      <c r="X45" s="234"/>
      <c r="Y45" s="214"/>
      <c r="Z45" s="214"/>
      <c r="AA45" s="214"/>
      <c r="AB45" s="214"/>
      <c r="AC45" s="214"/>
      <c r="AD45" s="214"/>
      <c r="AE45" s="214"/>
      <c r="AF45" s="214" t="s">
        <v>131</v>
      </c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</row>
    <row r="46" spans="1:59" outlineLevel="3" x14ac:dyDescent="0.2">
      <c r="A46" s="231"/>
      <c r="B46" s="232"/>
      <c r="C46" s="267" t="s">
        <v>314</v>
      </c>
      <c r="D46" s="256"/>
      <c r="E46" s="256"/>
      <c r="F46" s="256"/>
      <c r="G46" s="256"/>
      <c r="H46" s="234"/>
      <c r="I46" s="234"/>
      <c r="J46" s="234"/>
      <c r="K46" s="234"/>
      <c r="L46" s="234"/>
      <c r="M46" s="234"/>
      <c r="N46" s="233"/>
      <c r="O46" s="233"/>
      <c r="P46" s="233"/>
      <c r="Q46" s="233"/>
      <c r="R46" s="234"/>
      <c r="S46" s="234"/>
      <c r="T46" s="234"/>
      <c r="U46" s="234"/>
      <c r="V46" s="234"/>
      <c r="W46" s="234"/>
      <c r="X46" s="234"/>
      <c r="Y46" s="214"/>
      <c r="Z46" s="214"/>
      <c r="AA46" s="214"/>
      <c r="AB46" s="214"/>
      <c r="AC46" s="214"/>
      <c r="AD46" s="214"/>
      <c r="AE46" s="214"/>
      <c r="AF46" s="214" t="s">
        <v>131</v>
      </c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</row>
    <row r="47" spans="1:59" outlineLevel="3" x14ac:dyDescent="0.2">
      <c r="A47" s="231"/>
      <c r="B47" s="232"/>
      <c r="C47" s="277" t="s">
        <v>260</v>
      </c>
      <c r="D47" s="235"/>
      <c r="E47" s="236"/>
      <c r="F47" s="237"/>
      <c r="G47" s="237"/>
      <c r="H47" s="234"/>
      <c r="I47" s="234"/>
      <c r="J47" s="234"/>
      <c r="K47" s="234"/>
      <c r="L47" s="234"/>
      <c r="M47" s="234"/>
      <c r="N47" s="233"/>
      <c r="O47" s="233"/>
      <c r="P47" s="233"/>
      <c r="Q47" s="233"/>
      <c r="R47" s="234"/>
      <c r="S47" s="234"/>
      <c r="T47" s="234"/>
      <c r="U47" s="234"/>
      <c r="V47" s="234"/>
      <c r="W47" s="234"/>
      <c r="X47" s="234"/>
      <c r="Y47" s="214"/>
      <c r="Z47" s="214"/>
      <c r="AA47" s="214"/>
      <c r="AB47" s="214"/>
      <c r="AC47" s="214"/>
      <c r="AD47" s="214"/>
      <c r="AE47" s="214"/>
      <c r="AF47" s="214" t="s">
        <v>131</v>
      </c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</row>
    <row r="48" spans="1:59" outlineLevel="3" x14ac:dyDescent="0.2">
      <c r="A48" s="231"/>
      <c r="B48" s="232"/>
      <c r="C48" s="267" t="s">
        <v>271</v>
      </c>
      <c r="D48" s="256"/>
      <c r="E48" s="256"/>
      <c r="F48" s="256"/>
      <c r="G48" s="256"/>
      <c r="H48" s="234"/>
      <c r="I48" s="234"/>
      <c r="J48" s="234"/>
      <c r="K48" s="234"/>
      <c r="L48" s="234"/>
      <c r="M48" s="234"/>
      <c r="N48" s="233"/>
      <c r="O48" s="233"/>
      <c r="P48" s="233"/>
      <c r="Q48" s="233"/>
      <c r="R48" s="234"/>
      <c r="S48" s="234"/>
      <c r="T48" s="234"/>
      <c r="U48" s="234"/>
      <c r="V48" s="234"/>
      <c r="W48" s="234"/>
      <c r="X48" s="234"/>
      <c r="Y48" s="214"/>
      <c r="Z48" s="214"/>
      <c r="AA48" s="214"/>
      <c r="AB48" s="214"/>
      <c r="AC48" s="214"/>
      <c r="AD48" s="214"/>
      <c r="AE48" s="214"/>
      <c r="AF48" s="214" t="s">
        <v>131</v>
      </c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</row>
    <row r="49" spans="1:59" ht="22.5" outlineLevel="1" x14ac:dyDescent="0.2">
      <c r="A49" s="248">
        <v>11</v>
      </c>
      <c r="B49" s="249" t="s">
        <v>276</v>
      </c>
      <c r="C49" s="265" t="s">
        <v>277</v>
      </c>
      <c r="D49" s="250" t="s">
        <v>161</v>
      </c>
      <c r="E49" s="251">
        <v>-15</v>
      </c>
      <c r="F49" s="252">
        <v>517.6</v>
      </c>
      <c r="G49" s="253">
        <f>ROUND(E49*F49,2)</f>
        <v>-7764</v>
      </c>
      <c r="H49" s="252">
        <v>0</v>
      </c>
      <c r="I49" s="253">
        <f>ROUND(E49*H49,2)</f>
        <v>0</v>
      </c>
      <c r="J49" s="252">
        <v>517.6</v>
      </c>
      <c r="K49" s="253">
        <f>ROUND(E49*J49,2)</f>
        <v>-7764</v>
      </c>
      <c r="L49" s="253">
        <v>21</v>
      </c>
      <c r="M49" s="253">
        <f>G49*(1+L49/100)</f>
        <v>-9394.44</v>
      </c>
      <c r="N49" s="251">
        <v>0.10373</v>
      </c>
      <c r="O49" s="251">
        <f>ROUND(E49*N49,2)</f>
        <v>-1.56</v>
      </c>
      <c r="P49" s="251">
        <v>0</v>
      </c>
      <c r="Q49" s="251">
        <f>ROUND(E49*P49,2)</f>
        <v>0</v>
      </c>
      <c r="R49" s="253"/>
      <c r="S49" s="288" t="s">
        <v>316</v>
      </c>
      <c r="T49" s="234">
        <v>0</v>
      </c>
      <c r="U49" s="234">
        <f>ROUND(E49*T49,2)</f>
        <v>0</v>
      </c>
      <c r="V49" s="234"/>
      <c r="W49" s="234" t="s">
        <v>127</v>
      </c>
      <c r="X49" s="234" t="s">
        <v>128</v>
      </c>
      <c r="Y49" s="214"/>
      <c r="Z49" s="214"/>
      <c r="AA49" s="214"/>
      <c r="AB49" s="214"/>
      <c r="AC49" s="214"/>
      <c r="AD49" s="214"/>
      <c r="AE49" s="214"/>
      <c r="AF49" s="214" t="s">
        <v>129</v>
      </c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</row>
    <row r="50" spans="1:59" outlineLevel="2" x14ac:dyDescent="0.2">
      <c r="A50" s="231"/>
      <c r="B50" s="232"/>
      <c r="C50" s="266" t="s">
        <v>278</v>
      </c>
      <c r="D50" s="255"/>
      <c r="E50" s="255"/>
      <c r="F50" s="255"/>
      <c r="G50" s="255"/>
      <c r="H50" s="234"/>
      <c r="I50" s="234"/>
      <c r="J50" s="234"/>
      <c r="K50" s="234"/>
      <c r="L50" s="234"/>
      <c r="M50" s="234"/>
      <c r="N50" s="233"/>
      <c r="O50" s="233"/>
      <c r="P50" s="233"/>
      <c r="Q50" s="233"/>
      <c r="R50" s="234"/>
      <c r="S50" s="234"/>
      <c r="T50" s="234"/>
      <c r="U50" s="234"/>
      <c r="V50" s="234"/>
      <c r="W50" s="234"/>
      <c r="X50" s="234"/>
      <c r="Y50" s="214"/>
      <c r="Z50" s="214"/>
      <c r="AA50" s="214"/>
      <c r="AB50" s="214"/>
      <c r="AC50" s="214"/>
      <c r="AD50" s="214"/>
      <c r="AE50" s="214"/>
      <c r="AF50" s="214" t="s">
        <v>131</v>
      </c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</row>
    <row r="51" spans="1:59" outlineLevel="3" x14ac:dyDescent="0.2">
      <c r="A51" s="231"/>
      <c r="B51" s="232"/>
      <c r="C51" s="267" t="s">
        <v>279</v>
      </c>
      <c r="D51" s="256"/>
      <c r="E51" s="256"/>
      <c r="F51" s="256"/>
      <c r="G51" s="256"/>
      <c r="H51" s="234"/>
      <c r="I51" s="234"/>
      <c r="J51" s="234"/>
      <c r="K51" s="234"/>
      <c r="L51" s="234"/>
      <c r="M51" s="234"/>
      <c r="N51" s="233"/>
      <c r="O51" s="233"/>
      <c r="P51" s="233"/>
      <c r="Q51" s="233"/>
      <c r="R51" s="234"/>
      <c r="S51" s="234"/>
      <c r="T51" s="234"/>
      <c r="U51" s="234"/>
      <c r="V51" s="234"/>
      <c r="W51" s="234"/>
      <c r="X51" s="234"/>
      <c r="Y51" s="214"/>
      <c r="Z51" s="214"/>
      <c r="AA51" s="214"/>
      <c r="AB51" s="214"/>
      <c r="AC51" s="214"/>
      <c r="AD51" s="214"/>
      <c r="AE51" s="214"/>
      <c r="AF51" s="214" t="s">
        <v>131</v>
      </c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</row>
    <row r="52" spans="1:59" outlineLevel="3" x14ac:dyDescent="0.2">
      <c r="A52" s="231"/>
      <c r="B52" s="232"/>
      <c r="C52" s="277" t="s">
        <v>260</v>
      </c>
      <c r="D52" s="235"/>
      <c r="E52" s="236"/>
      <c r="F52" s="237"/>
      <c r="G52" s="237"/>
      <c r="H52" s="234"/>
      <c r="I52" s="234"/>
      <c r="J52" s="234"/>
      <c r="K52" s="234"/>
      <c r="L52" s="234"/>
      <c r="M52" s="234"/>
      <c r="N52" s="233"/>
      <c r="O52" s="233"/>
      <c r="P52" s="233"/>
      <c r="Q52" s="233"/>
      <c r="R52" s="234"/>
      <c r="S52" s="234"/>
      <c r="T52" s="234"/>
      <c r="U52" s="234"/>
      <c r="V52" s="234"/>
      <c r="W52" s="234"/>
      <c r="X52" s="234"/>
      <c r="Y52" s="214"/>
      <c r="Z52" s="214"/>
      <c r="AA52" s="214"/>
      <c r="AB52" s="214"/>
      <c r="AC52" s="214"/>
      <c r="AD52" s="214"/>
      <c r="AE52" s="214"/>
      <c r="AF52" s="214" t="s">
        <v>131</v>
      </c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</row>
    <row r="53" spans="1:59" outlineLevel="3" x14ac:dyDescent="0.2">
      <c r="A53" s="231"/>
      <c r="B53" s="232"/>
      <c r="C53" s="267" t="s">
        <v>280</v>
      </c>
      <c r="D53" s="256"/>
      <c r="E53" s="256"/>
      <c r="F53" s="256"/>
      <c r="G53" s="256"/>
      <c r="H53" s="234"/>
      <c r="I53" s="234"/>
      <c r="J53" s="234"/>
      <c r="K53" s="234"/>
      <c r="L53" s="234"/>
      <c r="M53" s="234"/>
      <c r="N53" s="233"/>
      <c r="O53" s="233"/>
      <c r="P53" s="233"/>
      <c r="Q53" s="233"/>
      <c r="R53" s="234"/>
      <c r="S53" s="234"/>
      <c r="T53" s="234"/>
      <c r="U53" s="234"/>
      <c r="V53" s="234"/>
      <c r="W53" s="234"/>
      <c r="X53" s="234"/>
      <c r="Y53" s="214"/>
      <c r="Z53" s="214"/>
      <c r="AA53" s="214"/>
      <c r="AB53" s="214"/>
      <c r="AC53" s="214"/>
      <c r="AD53" s="214"/>
      <c r="AE53" s="214"/>
      <c r="AF53" s="214" t="s">
        <v>131</v>
      </c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</row>
    <row r="54" spans="1:59" ht="22.5" outlineLevel="1" x14ac:dyDescent="0.2">
      <c r="A54" s="248">
        <v>12</v>
      </c>
      <c r="B54" s="249" t="s">
        <v>281</v>
      </c>
      <c r="C54" s="265" t="s">
        <v>282</v>
      </c>
      <c r="D54" s="250" t="s">
        <v>161</v>
      </c>
      <c r="E54" s="251">
        <v>-24</v>
      </c>
      <c r="F54" s="252">
        <v>376.21</v>
      </c>
      <c r="G54" s="253">
        <f>ROUND(E54*F54,2)</f>
        <v>-9029.0400000000009</v>
      </c>
      <c r="H54" s="252">
        <v>0</v>
      </c>
      <c r="I54" s="253">
        <f>ROUND(E54*H54,2)</f>
        <v>0</v>
      </c>
      <c r="J54" s="252">
        <v>376.21</v>
      </c>
      <c r="K54" s="253">
        <f>ROUND(E54*J54,2)</f>
        <v>-9029.0400000000009</v>
      </c>
      <c r="L54" s="253">
        <v>21</v>
      </c>
      <c r="M54" s="253">
        <f>G54*(1+L54/100)</f>
        <v>-10925.138400000002</v>
      </c>
      <c r="N54" s="251">
        <v>8.9219999999999994E-2</v>
      </c>
      <c r="O54" s="251">
        <f>ROUND(E54*N54,2)</f>
        <v>-2.14</v>
      </c>
      <c r="P54" s="251">
        <v>0</v>
      </c>
      <c r="Q54" s="251">
        <f>ROUND(E54*P54,2)</f>
        <v>0</v>
      </c>
      <c r="R54" s="253"/>
      <c r="S54" s="288" t="s">
        <v>315</v>
      </c>
      <c r="T54" s="234">
        <v>0</v>
      </c>
      <c r="U54" s="234">
        <f>ROUND(E54*T54,2)</f>
        <v>0</v>
      </c>
      <c r="V54" s="234"/>
      <c r="W54" s="234" t="s">
        <v>127</v>
      </c>
      <c r="X54" s="234" t="s">
        <v>128</v>
      </c>
      <c r="Y54" s="214"/>
      <c r="Z54" s="214"/>
      <c r="AA54" s="214"/>
      <c r="AB54" s="214"/>
      <c r="AC54" s="214"/>
      <c r="AD54" s="214"/>
      <c r="AE54" s="214"/>
      <c r="AF54" s="214" t="s">
        <v>129</v>
      </c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</row>
    <row r="55" spans="1:59" outlineLevel="2" x14ac:dyDescent="0.2">
      <c r="A55" s="231"/>
      <c r="B55" s="232"/>
      <c r="C55" s="266" t="s">
        <v>283</v>
      </c>
      <c r="D55" s="255"/>
      <c r="E55" s="255"/>
      <c r="F55" s="255"/>
      <c r="G55" s="255"/>
      <c r="H55" s="234"/>
      <c r="I55" s="234"/>
      <c r="J55" s="234"/>
      <c r="K55" s="234"/>
      <c r="L55" s="234"/>
      <c r="M55" s="234"/>
      <c r="N55" s="233"/>
      <c r="O55" s="233"/>
      <c r="P55" s="233"/>
      <c r="Q55" s="233"/>
      <c r="R55" s="234"/>
      <c r="S55" s="234"/>
      <c r="T55" s="234"/>
      <c r="U55" s="234"/>
      <c r="V55" s="234"/>
      <c r="W55" s="234"/>
      <c r="X55" s="234"/>
      <c r="Y55" s="214"/>
      <c r="Z55" s="214"/>
      <c r="AA55" s="214"/>
      <c r="AB55" s="214"/>
      <c r="AC55" s="214"/>
      <c r="AD55" s="214"/>
      <c r="AE55" s="214"/>
      <c r="AF55" s="214" t="s">
        <v>131</v>
      </c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</row>
    <row r="56" spans="1:59" outlineLevel="3" x14ac:dyDescent="0.2">
      <c r="A56" s="231"/>
      <c r="B56" s="232"/>
      <c r="C56" s="267" t="s">
        <v>284</v>
      </c>
      <c r="D56" s="256"/>
      <c r="E56" s="256"/>
      <c r="F56" s="256"/>
      <c r="G56" s="256"/>
      <c r="H56" s="234"/>
      <c r="I56" s="234"/>
      <c r="J56" s="234"/>
      <c r="K56" s="234"/>
      <c r="L56" s="234"/>
      <c r="M56" s="234"/>
      <c r="N56" s="233"/>
      <c r="O56" s="233"/>
      <c r="P56" s="233"/>
      <c r="Q56" s="233"/>
      <c r="R56" s="234"/>
      <c r="S56" s="234"/>
      <c r="T56" s="234"/>
      <c r="U56" s="234"/>
      <c r="V56" s="234"/>
      <c r="W56" s="234"/>
      <c r="X56" s="234"/>
      <c r="Y56" s="214"/>
      <c r="Z56" s="214"/>
      <c r="AA56" s="214"/>
      <c r="AB56" s="214"/>
      <c r="AC56" s="214"/>
      <c r="AD56" s="214"/>
      <c r="AE56" s="214"/>
      <c r="AF56" s="214" t="s">
        <v>131</v>
      </c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</row>
    <row r="57" spans="1:59" outlineLevel="3" x14ac:dyDescent="0.2">
      <c r="A57" s="231"/>
      <c r="B57" s="232"/>
      <c r="C57" s="277" t="s">
        <v>260</v>
      </c>
      <c r="D57" s="235"/>
      <c r="E57" s="236"/>
      <c r="F57" s="237"/>
      <c r="G57" s="237"/>
      <c r="H57" s="234"/>
      <c r="I57" s="234"/>
      <c r="J57" s="234"/>
      <c r="K57" s="234"/>
      <c r="L57" s="234"/>
      <c r="M57" s="234"/>
      <c r="N57" s="233"/>
      <c r="O57" s="233"/>
      <c r="P57" s="233"/>
      <c r="Q57" s="233"/>
      <c r="R57" s="234"/>
      <c r="S57" s="234"/>
      <c r="T57" s="234"/>
      <c r="U57" s="234"/>
      <c r="V57" s="234"/>
      <c r="W57" s="234"/>
      <c r="X57" s="234"/>
      <c r="Y57" s="214"/>
      <c r="Z57" s="214"/>
      <c r="AA57" s="214"/>
      <c r="AB57" s="214"/>
      <c r="AC57" s="214"/>
      <c r="AD57" s="214"/>
      <c r="AE57" s="214"/>
      <c r="AF57" s="214" t="s">
        <v>131</v>
      </c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</row>
    <row r="58" spans="1:59" outlineLevel="3" x14ac:dyDescent="0.2">
      <c r="A58" s="231"/>
      <c r="B58" s="232"/>
      <c r="C58" s="267" t="s">
        <v>261</v>
      </c>
      <c r="D58" s="256"/>
      <c r="E58" s="256"/>
      <c r="F58" s="256"/>
      <c r="G58" s="256"/>
      <c r="H58" s="234"/>
      <c r="I58" s="234"/>
      <c r="J58" s="234"/>
      <c r="K58" s="234"/>
      <c r="L58" s="234"/>
      <c r="M58" s="234"/>
      <c r="N58" s="233"/>
      <c r="O58" s="233"/>
      <c r="P58" s="233"/>
      <c r="Q58" s="233"/>
      <c r="R58" s="234"/>
      <c r="S58" s="234"/>
      <c r="T58" s="234"/>
      <c r="U58" s="234"/>
      <c r="V58" s="234"/>
      <c r="W58" s="234"/>
      <c r="X58" s="234"/>
      <c r="Y58" s="214"/>
      <c r="Z58" s="214"/>
      <c r="AA58" s="214"/>
      <c r="AB58" s="214"/>
      <c r="AC58" s="214"/>
      <c r="AD58" s="214"/>
      <c r="AE58" s="214"/>
      <c r="AF58" s="214" t="s">
        <v>131</v>
      </c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</row>
    <row r="59" spans="1:59" ht="22.5" outlineLevel="1" x14ac:dyDescent="0.2">
      <c r="A59" s="248">
        <v>13</v>
      </c>
      <c r="B59" s="249" t="s">
        <v>285</v>
      </c>
      <c r="C59" s="265" t="s">
        <v>286</v>
      </c>
      <c r="D59" s="250" t="s">
        <v>161</v>
      </c>
      <c r="E59" s="251">
        <v>-13</v>
      </c>
      <c r="F59" s="252">
        <v>368.83</v>
      </c>
      <c r="G59" s="253">
        <f>ROUND(E59*F59,2)</f>
        <v>-4794.79</v>
      </c>
      <c r="H59" s="252">
        <v>368.83</v>
      </c>
      <c r="I59" s="253">
        <f>ROUND(E59*H59,2)</f>
        <v>-4794.79</v>
      </c>
      <c r="J59" s="252">
        <v>0</v>
      </c>
      <c r="K59" s="253">
        <f>ROUND(E59*J59,2)</f>
        <v>0</v>
      </c>
      <c r="L59" s="253">
        <v>21</v>
      </c>
      <c r="M59" s="253">
        <f>G59*(1+L59/100)</f>
        <v>-5801.6958999999997</v>
      </c>
      <c r="N59" s="251">
        <v>0.13100000000000001</v>
      </c>
      <c r="O59" s="251">
        <f>ROUND(E59*N59,2)</f>
        <v>-1.7</v>
      </c>
      <c r="P59" s="251">
        <v>0</v>
      </c>
      <c r="Q59" s="251">
        <f>ROUND(E59*P59,2)</f>
        <v>0</v>
      </c>
      <c r="R59" s="253"/>
      <c r="S59" s="288" t="s">
        <v>315</v>
      </c>
      <c r="T59" s="234">
        <v>0</v>
      </c>
      <c r="U59" s="234">
        <f>ROUND(E59*T59,2)</f>
        <v>0</v>
      </c>
      <c r="V59" s="234"/>
      <c r="W59" s="234" t="s">
        <v>170</v>
      </c>
      <c r="X59" s="234" t="s">
        <v>128</v>
      </c>
      <c r="Y59" s="214"/>
      <c r="Z59" s="214"/>
      <c r="AA59" s="214"/>
      <c r="AB59" s="214"/>
      <c r="AC59" s="214"/>
      <c r="AD59" s="214"/>
      <c r="AE59" s="214"/>
      <c r="AF59" s="214" t="s">
        <v>171</v>
      </c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</row>
    <row r="60" spans="1:59" outlineLevel="2" x14ac:dyDescent="0.2">
      <c r="A60" s="231"/>
      <c r="B60" s="232"/>
      <c r="C60" s="266" t="s">
        <v>287</v>
      </c>
      <c r="D60" s="255"/>
      <c r="E60" s="255"/>
      <c r="F60" s="255"/>
      <c r="G60" s="255"/>
      <c r="H60" s="234"/>
      <c r="I60" s="234"/>
      <c r="J60" s="234"/>
      <c r="K60" s="234"/>
      <c r="L60" s="234"/>
      <c r="M60" s="234"/>
      <c r="N60" s="233"/>
      <c r="O60" s="233"/>
      <c r="P60" s="233"/>
      <c r="Q60" s="233"/>
      <c r="R60" s="234"/>
      <c r="S60" s="234"/>
      <c r="T60" s="234"/>
      <c r="U60" s="234"/>
      <c r="V60" s="234"/>
      <c r="W60" s="234"/>
      <c r="X60" s="234"/>
      <c r="Y60" s="214"/>
      <c r="Z60" s="214"/>
      <c r="AA60" s="214"/>
      <c r="AB60" s="214"/>
      <c r="AC60" s="214"/>
      <c r="AD60" s="214"/>
      <c r="AE60" s="214"/>
      <c r="AF60" s="214" t="s">
        <v>131</v>
      </c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</row>
    <row r="61" spans="1:59" outlineLevel="3" x14ac:dyDescent="0.2">
      <c r="A61" s="231"/>
      <c r="B61" s="232"/>
      <c r="C61" s="267" t="s">
        <v>288</v>
      </c>
      <c r="D61" s="256"/>
      <c r="E61" s="256"/>
      <c r="F61" s="256"/>
      <c r="G61" s="256"/>
      <c r="H61" s="234"/>
      <c r="I61" s="234"/>
      <c r="J61" s="234"/>
      <c r="K61" s="234"/>
      <c r="L61" s="234"/>
      <c r="M61" s="234"/>
      <c r="N61" s="233"/>
      <c r="O61" s="233"/>
      <c r="P61" s="233"/>
      <c r="Q61" s="233"/>
      <c r="R61" s="234"/>
      <c r="S61" s="234"/>
      <c r="T61" s="234"/>
      <c r="U61" s="234"/>
      <c r="V61" s="234"/>
      <c r="W61" s="234"/>
      <c r="X61" s="234"/>
      <c r="Y61" s="214"/>
      <c r="Z61" s="214"/>
      <c r="AA61" s="214"/>
      <c r="AB61" s="214"/>
      <c r="AC61" s="214"/>
      <c r="AD61" s="214"/>
      <c r="AE61" s="214"/>
      <c r="AF61" s="214" t="s">
        <v>131</v>
      </c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</row>
    <row r="62" spans="1:59" outlineLevel="3" x14ac:dyDescent="0.2">
      <c r="A62" s="231"/>
      <c r="B62" s="232"/>
      <c r="C62" s="277" t="s">
        <v>260</v>
      </c>
      <c r="D62" s="235"/>
      <c r="E62" s="236"/>
      <c r="F62" s="237"/>
      <c r="G62" s="237"/>
      <c r="H62" s="234"/>
      <c r="I62" s="234"/>
      <c r="J62" s="234"/>
      <c r="K62" s="234"/>
      <c r="L62" s="234"/>
      <c r="M62" s="234"/>
      <c r="N62" s="233"/>
      <c r="O62" s="233"/>
      <c r="P62" s="233"/>
      <c r="Q62" s="233"/>
      <c r="R62" s="234"/>
      <c r="S62" s="234"/>
      <c r="T62" s="234"/>
      <c r="U62" s="234"/>
      <c r="V62" s="234"/>
      <c r="W62" s="234"/>
      <c r="X62" s="234"/>
      <c r="Y62" s="214"/>
      <c r="Z62" s="214"/>
      <c r="AA62" s="214"/>
      <c r="AB62" s="214"/>
      <c r="AC62" s="214"/>
      <c r="AD62" s="214"/>
      <c r="AE62" s="214"/>
      <c r="AF62" s="214" t="s">
        <v>131</v>
      </c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</row>
    <row r="63" spans="1:59" outlineLevel="3" x14ac:dyDescent="0.2">
      <c r="A63" s="231"/>
      <c r="B63" s="232"/>
      <c r="C63" s="267" t="s">
        <v>289</v>
      </c>
      <c r="D63" s="256"/>
      <c r="E63" s="256"/>
      <c r="F63" s="256"/>
      <c r="G63" s="256"/>
      <c r="H63" s="234"/>
      <c r="I63" s="234"/>
      <c r="J63" s="234"/>
      <c r="K63" s="234"/>
      <c r="L63" s="234"/>
      <c r="M63" s="234"/>
      <c r="N63" s="233"/>
      <c r="O63" s="233"/>
      <c r="P63" s="233"/>
      <c r="Q63" s="233"/>
      <c r="R63" s="234"/>
      <c r="S63" s="234"/>
      <c r="T63" s="234"/>
      <c r="U63" s="234"/>
      <c r="V63" s="234"/>
      <c r="W63" s="234"/>
      <c r="X63" s="234"/>
      <c r="Y63" s="214"/>
      <c r="Z63" s="214"/>
      <c r="AA63" s="214"/>
      <c r="AB63" s="214"/>
      <c r="AC63" s="214"/>
      <c r="AD63" s="214"/>
      <c r="AE63" s="214"/>
      <c r="AF63" s="214" t="s">
        <v>131</v>
      </c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</row>
    <row r="64" spans="1:59" x14ac:dyDescent="0.2">
      <c r="A64" s="241" t="s">
        <v>121</v>
      </c>
      <c r="B64" s="242" t="s">
        <v>92</v>
      </c>
      <c r="C64" s="264" t="s">
        <v>93</v>
      </c>
      <c r="D64" s="243"/>
      <c r="E64" s="244"/>
      <c r="F64" s="245"/>
      <c r="G64" s="245">
        <f>SUMIF(AF65:AF94,"&lt;&gt;NOR",G65:G94)</f>
        <v>-35145.909999999996</v>
      </c>
      <c r="H64" s="245"/>
      <c r="I64" s="245">
        <f>SUM(I65:I94)</f>
        <v>-10617.41</v>
      </c>
      <c r="J64" s="245"/>
      <c r="K64" s="245">
        <f>SUM(K65:K94)</f>
        <v>-24528.499999999996</v>
      </c>
      <c r="L64" s="245"/>
      <c r="M64" s="245">
        <f>SUM(M65:M94)</f>
        <v>-42526.551099999997</v>
      </c>
      <c r="N64" s="244"/>
      <c r="O64" s="244">
        <f>SUM(O65:O94)</f>
        <v>-11.52</v>
      </c>
      <c r="P64" s="244"/>
      <c r="Q64" s="244">
        <f>SUM(Q65:Q94)</f>
        <v>0</v>
      </c>
      <c r="R64" s="245"/>
      <c r="S64" s="246"/>
      <c r="T64" s="240"/>
      <c r="U64" s="240">
        <f>SUM(U65:U94)</f>
        <v>0</v>
      </c>
      <c r="V64" s="240"/>
      <c r="W64" s="240"/>
      <c r="X64" s="240"/>
      <c r="AF64" t="s">
        <v>122</v>
      </c>
    </row>
    <row r="65" spans="1:59" ht="22.5" outlineLevel="1" x14ac:dyDescent="0.2">
      <c r="A65" s="248">
        <v>14</v>
      </c>
      <c r="B65" s="249" t="s">
        <v>247</v>
      </c>
      <c r="C65" s="265" t="s">
        <v>290</v>
      </c>
      <c r="D65" s="250" t="s">
        <v>174</v>
      </c>
      <c r="E65" s="251">
        <v>-29</v>
      </c>
      <c r="F65" s="252">
        <v>408.18</v>
      </c>
      <c r="G65" s="253">
        <f>ROUND(E65*F65,2)</f>
        <v>-11837.22</v>
      </c>
      <c r="H65" s="252">
        <v>0</v>
      </c>
      <c r="I65" s="253">
        <f>ROUND(E65*H65,2)</f>
        <v>0</v>
      </c>
      <c r="J65" s="252">
        <v>408.18</v>
      </c>
      <c r="K65" s="253">
        <f>ROUND(E65*J65,2)</f>
        <v>-11837.22</v>
      </c>
      <c r="L65" s="253">
        <v>21</v>
      </c>
      <c r="M65" s="253">
        <f>G65*(1+L65/100)</f>
        <v>-14323.036199999999</v>
      </c>
      <c r="N65" s="251">
        <v>0.15540000000000001</v>
      </c>
      <c r="O65" s="251">
        <f>ROUND(E65*N65,2)</f>
        <v>-4.51</v>
      </c>
      <c r="P65" s="251">
        <v>0</v>
      </c>
      <c r="Q65" s="251">
        <f>ROUND(E65*P65,2)</f>
        <v>0</v>
      </c>
      <c r="R65" s="253"/>
      <c r="S65" s="288" t="s">
        <v>315</v>
      </c>
      <c r="T65" s="234">
        <v>0</v>
      </c>
      <c r="U65" s="234">
        <f>ROUND(E65*T65,2)</f>
        <v>0</v>
      </c>
      <c r="V65" s="234"/>
      <c r="W65" s="234" t="s">
        <v>127</v>
      </c>
      <c r="X65" s="234" t="s">
        <v>128</v>
      </c>
      <c r="Y65" s="214"/>
      <c r="Z65" s="214"/>
      <c r="AA65" s="214"/>
      <c r="AB65" s="214"/>
      <c r="AC65" s="214"/>
      <c r="AD65" s="214"/>
      <c r="AE65" s="214"/>
      <c r="AF65" s="214" t="s">
        <v>129</v>
      </c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</row>
    <row r="66" spans="1:59" outlineLevel="2" x14ac:dyDescent="0.2">
      <c r="A66" s="231"/>
      <c r="B66" s="232"/>
      <c r="C66" s="266" t="s">
        <v>291</v>
      </c>
      <c r="D66" s="255"/>
      <c r="E66" s="255"/>
      <c r="F66" s="255"/>
      <c r="G66" s="255"/>
      <c r="H66" s="234"/>
      <c r="I66" s="234"/>
      <c r="J66" s="234"/>
      <c r="K66" s="234"/>
      <c r="L66" s="234"/>
      <c r="M66" s="234"/>
      <c r="N66" s="233"/>
      <c r="O66" s="233"/>
      <c r="P66" s="233"/>
      <c r="Q66" s="233"/>
      <c r="R66" s="234"/>
      <c r="S66" s="234"/>
      <c r="T66" s="234"/>
      <c r="U66" s="234"/>
      <c r="V66" s="234"/>
      <c r="W66" s="234"/>
      <c r="X66" s="234"/>
      <c r="Y66" s="214"/>
      <c r="Z66" s="214"/>
      <c r="AA66" s="214"/>
      <c r="AB66" s="214"/>
      <c r="AC66" s="214"/>
      <c r="AD66" s="214"/>
      <c r="AE66" s="214"/>
      <c r="AF66" s="214" t="s">
        <v>131</v>
      </c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</row>
    <row r="67" spans="1:59" outlineLevel="3" x14ac:dyDescent="0.2">
      <c r="A67" s="231"/>
      <c r="B67" s="232"/>
      <c r="C67" s="267" t="s">
        <v>292</v>
      </c>
      <c r="D67" s="256"/>
      <c r="E67" s="256"/>
      <c r="F67" s="256"/>
      <c r="G67" s="256"/>
      <c r="H67" s="234"/>
      <c r="I67" s="234"/>
      <c r="J67" s="234"/>
      <c r="K67" s="234"/>
      <c r="L67" s="234"/>
      <c r="M67" s="234"/>
      <c r="N67" s="233"/>
      <c r="O67" s="233"/>
      <c r="P67" s="233"/>
      <c r="Q67" s="233"/>
      <c r="R67" s="234"/>
      <c r="S67" s="234"/>
      <c r="T67" s="234"/>
      <c r="U67" s="234"/>
      <c r="V67" s="234"/>
      <c r="W67" s="234"/>
      <c r="X67" s="234"/>
      <c r="Y67" s="214"/>
      <c r="Z67" s="214"/>
      <c r="AA67" s="214"/>
      <c r="AB67" s="214"/>
      <c r="AC67" s="214"/>
      <c r="AD67" s="214"/>
      <c r="AE67" s="214"/>
      <c r="AF67" s="214" t="s">
        <v>131</v>
      </c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</row>
    <row r="68" spans="1:59" outlineLevel="3" x14ac:dyDescent="0.2">
      <c r="A68" s="231"/>
      <c r="B68" s="232"/>
      <c r="C68" s="277" t="s">
        <v>260</v>
      </c>
      <c r="D68" s="235"/>
      <c r="E68" s="236"/>
      <c r="F68" s="237"/>
      <c r="G68" s="237"/>
      <c r="H68" s="234"/>
      <c r="I68" s="234"/>
      <c r="J68" s="234"/>
      <c r="K68" s="234"/>
      <c r="L68" s="234"/>
      <c r="M68" s="234"/>
      <c r="N68" s="233"/>
      <c r="O68" s="233"/>
      <c r="P68" s="233"/>
      <c r="Q68" s="233"/>
      <c r="R68" s="234"/>
      <c r="S68" s="234"/>
      <c r="T68" s="234"/>
      <c r="U68" s="234"/>
      <c r="V68" s="234"/>
      <c r="W68" s="234"/>
      <c r="X68" s="234"/>
      <c r="Y68" s="214"/>
      <c r="Z68" s="214"/>
      <c r="AA68" s="214"/>
      <c r="AB68" s="214"/>
      <c r="AC68" s="214"/>
      <c r="AD68" s="214"/>
      <c r="AE68" s="214"/>
      <c r="AF68" s="214" t="s">
        <v>131</v>
      </c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</row>
    <row r="69" spans="1:59" outlineLevel="3" x14ac:dyDescent="0.2">
      <c r="A69" s="231"/>
      <c r="B69" s="232"/>
      <c r="C69" s="267" t="s">
        <v>293</v>
      </c>
      <c r="D69" s="256"/>
      <c r="E69" s="256"/>
      <c r="F69" s="256"/>
      <c r="G69" s="256"/>
      <c r="H69" s="234"/>
      <c r="I69" s="234"/>
      <c r="J69" s="234"/>
      <c r="K69" s="234"/>
      <c r="L69" s="234"/>
      <c r="M69" s="234"/>
      <c r="N69" s="233"/>
      <c r="O69" s="233"/>
      <c r="P69" s="233"/>
      <c r="Q69" s="233"/>
      <c r="R69" s="234"/>
      <c r="S69" s="234"/>
      <c r="T69" s="234"/>
      <c r="U69" s="234"/>
      <c r="V69" s="234"/>
      <c r="W69" s="234"/>
      <c r="X69" s="234"/>
      <c r="Y69" s="214"/>
      <c r="Z69" s="214"/>
      <c r="AA69" s="214"/>
      <c r="AB69" s="214"/>
      <c r="AC69" s="214"/>
      <c r="AD69" s="214"/>
      <c r="AE69" s="214"/>
      <c r="AF69" s="214" t="s">
        <v>131</v>
      </c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</row>
    <row r="70" spans="1:59" ht="22.5" outlineLevel="1" x14ac:dyDescent="0.2">
      <c r="A70" s="248">
        <v>15</v>
      </c>
      <c r="B70" s="249" t="s">
        <v>294</v>
      </c>
      <c r="C70" s="265" t="s">
        <v>295</v>
      </c>
      <c r="D70" s="250" t="s">
        <v>174</v>
      </c>
      <c r="E70" s="251">
        <v>-24.01</v>
      </c>
      <c r="F70" s="252">
        <v>347.93</v>
      </c>
      <c r="G70" s="253">
        <f>ROUND(E70*F70,2)</f>
        <v>-8353.7999999999993</v>
      </c>
      <c r="H70" s="252">
        <v>0</v>
      </c>
      <c r="I70" s="253">
        <f>ROUND(E70*H70,2)</f>
        <v>0</v>
      </c>
      <c r="J70" s="252">
        <v>347.93</v>
      </c>
      <c r="K70" s="253">
        <f>ROUND(E70*J70,2)</f>
        <v>-8353.7999999999993</v>
      </c>
      <c r="L70" s="253">
        <v>21</v>
      </c>
      <c r="M70" s="253">
        <f>G70*(1+L70/100)</f>
        <v>-10108.097999999998</v>
      </c>
      <c r="N70" s="251">
        <v>0.1295</v>
      </c>
      <c r="O70" s="251">
        <f>ROUND(E70*N70,2)</f>
        <v>-3.11</v>
      </c>
      <c r="P70" s="251">
        <v>0</v>
      </c>
      <c r="Q70" s="251">
        <f>ROUND(E70*P70,2)</f>
        <v>0</v>
      </c>
      <c r="R70" s="253"/>
      <c r="S70" s="288" t="s">
        <v>315</v>
      </c>
      <c r="T70" s="234">
        <v>0</v>
      </c>
      <c r="U70" s="234">
        <f>ROUND(E70*T70,2)</f>
        <v>0</v>
      </c>
      <c r="V70" s="234"/>
      <c r="W70" s="234" t="s">
        <v>127</v>
      </c>
      <c r="X70" s="234" t="s">
        <v>128</v>
      </c>
      <c r="Y70" s="214"/>
      <c r="Z70" s="214"/>
      <c r="AA70" s="214"/>
      <c r="AB70" s="214"/>
      <c r="AC70" s="214"/>
      <c r="AD70" s="214"/>
      <c r="AE70" s="214"/>
      <c r="AF70" s="214" t="s">
        <v>129</v>
      </c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</row>
    <row r="71" spans="1:59" outlineLevel="2" x14ac:dyDescent="0.2">
      <c r="A71" s="231"/>
      <c r="B71" s="232"/>
      <c r="C71" s="266" t="s">
        <v>291</v>
      </c>
      <c r="D71" s="255"/>
      <c r="E71" s="255"/>
      <c r="F71" s="255"/>
      <c r="G71" s="255"/>
      <c r="H71" s="234"/>
      <c r="I71" s="234"/>
      <c r="J71" s="234"/>
      <c r="K71" s="234"/>
      <c r="L71" s="234"/>
      <c r="M71" s="234"/>
      <c r="N71" s="233"/>
      <c r="O71" s="233"/>
      <c r="P71" s="233"/>
      <c r="Q71" s="233"/>
      <c r="R71" s="234"/>
      <c r="S71" s="234"/>
      <c r="T71" s="234"/>
      <c r="U71" s="234"/>
      <c r="V71" s="234"/>
      <c r="W71" s="234"/>
      <c r="X71" s="234"/>
      <c r="Y71" s="214"/>
      <c r="Z71" s="214"/>
      <c r="AA71" s="214"/>
      <c r="AB71" s="214"/>
      <c r="AC71" s="214"/>
      <c r="AD71" s="214"/>
      <c r="AE71" s="214"/>
      <c r="AF71" s="214" t="s">
        <v>131</v>
      </c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</row>
    <row r="72" spans="1:59" outlineLevel="3" x14ac:dyDescent="0.2">
      <c r="A72" s="231"/>
      <c r="B72" s="232"/>
      <c r="C72" s="267" t="s">
        <v>296</v>
      </c>
      <c r="D72" s="256"/>
      <c r="E72" s="256"/>
      <c r="F72" s="256"/>
      <c r="G72" s="256"/>
      <c r="H72" s="234"/>
      <c r="I72" s="234"/>
      <c r="J72" s="234"/>
      <c r="K72" s="234"/>
      <c r="L72" s="234"/>
      <c r="M72" s="234"/>
      <c r="N72" s="233"/>
      <c r="O72" s="233"/>
      <c r="P72" s="233"/>
      <c r="Q72" s="233"/>
      <c r="R72" s="234"/>
      <c r="S72" s="234"/>
      <c r="T72" s="234"/>
      <c r="U72" s="234"/>
      <c r="V72" s="234"/>
      <c r="W72" s="234"/>
      <c r="X72" s="234"/>
      <c r="Y72" s="214"/>
      <c r="Z72" s="214"/>
      <c r="AA72" s="214"/>
      <c r="AB72" s="214"/>
      <c r="AC72" s="214"/>
      <c r="AD72" s="214"/>
      <c r="AE72" s="214"/>
      <c r="AF72" s="214" t="s">
        <v>131</v>
      </c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</row>
    <row r="73" spans="1:59" outlineLevel="3" x14ac:dyDescent="0.2">
      <c r="A73" s="231"/>
      <c r="B73" s="232"/>
      <c r="C73" s="277" t="s">
        <v>260</v>
      </c>
      <c r="D73" s="235"/>
      <c r="E73" s="236"/>
      <c r="F73" s="237"/>
      <c r="G73" s="237"/>
      <c r="H73" s="234"/>
      <c r="I73" s="234"/>
      <c r="J73" s="234"/>
      <c r="K73" s="234"/>
      <c r="L73" s="234"/>
      <c r="M73" s="234"/>
      <c r="N73" s="233"/>
      <c r="O73" s="233"/>
      <c r="P73" s="233"/>
      <c r="Q73" s="233"/>
      <c r="R73" s="234"/>
      <c r="S73" s="234"/>
      <c r="T73" s="234"/>
      <c r="U73" s="234"/>
      <c r="V73" s="234"/>
      <c r="W73" s="234"/>
      <c r="X73" s="234"/>
      <c r="Y73" s="214"/>
      <c r="Z73" s="214"/>
      <c r="AA73" s="214"/>
      <c r="AB73" s="214"/>
      <c r="AC73" s="214"/>
      <c r="AD73" s="214"/>
      <c r="AE73" s="214"/>
      <c r="AF73" s="214" t="s">
        <v>131</v>
      </c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</row>
    <row r="74" spans="1:59" outlineLevel="3" x14ac:dyDescent="0.2">
      <c r="A74" s="231"/>
      <c r="B74" s="232"/>
      <c r="C74" s="267" t="s">
        <v>297</v>
      </c>
      <c r="D74" s="256"/>
      <c r="E74" s="256"/>
      <c r="F74" s="256"/>
      <c r="G74" s="256"/>
      <c r="H74" s="234"/>
      <c r="I74" s="234"/>
      <c r="J74" s="234"/>
      <c r="K74" s="234"/>
      <c r="L74" s="234"/>
      <c r="M74" s="234"/>
      <c r="N74" s="233"/>
      <c r="O74" s="233"/>
      <c r="P74" s="233"/>
      <c r="Q74" s="233"/>
      <c r="R74" s="234"/>
      <c r="S74" s="234"/>
      <c r="T74" s="234"/>
      <c r="U74" s="234"/>
      <c r="V74" s="234"/>
      <c r="W74" s="234"/>
      <c r="X74" s="234"/>
      <c r="Y74" s="214"/>
      <c r="Z74" s="214"/>
      <c r="AA74" s="214"/>
      <c r="AB74" s="214"/>
      <c r="AC74" s="214"/>
      <c r="AD74" s="214"/>
      <c r="AE74" s="214"/>
      <c r="AF74" s="214" t="s">
        <v>131</v>
      </c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</row>
    <row r="75" spans="1:59" ht="22.5" outlineLevel="1" x14ac:dyDescent="0.2">
      <c r="A75" s="248">
        <v>16</v>
      </c>
      <c r="B75" s="249" t="s">
        <v>298</v>
      </c>
      <c r="C75" s="265" t="s">
        <v>299</v>
      </c>
      <c r="D75" s="250" t="s">
        <v>174</v>
      </c>
      <c r="E75" s="251">
        <v>-7.84</v>
      </c>
      <c r="F75" s="252">
        <v>553.25</v>
      </c>
      <c r="G75" s="253">
        <f>ROUND(E75*F75,2)</f>
        <v>-4337.4799999999996</v>
      </c>
      <c r="H75" s="252">
        <v>0</v>
      </c>
      <c r="I75" s="253">
        <f>ROUND(E75*H75,2)</f>
        <v>0</v>
      </c>
      <c r="J75" s="252">
        <v>553.25</v>
      </c>
      <c r="K75" s="253">
        <f>ROUND(E75*J75,2)</f>
        <v>-4337.4799999999996</v>
      </c>
      <c r="L75" s="253">
        <v>21</v>
      </c>
      <c r="M75" s="253">
        <f>G75*(1+L75/100)</f>
        <v>-5248.3507999999993</v>
      </c>
      <c r="N75" s="251">
        <v>0.13095999999999999</v>
      </c>
      <c r="O75" s="251">
        <f>ROUND(E75*N75,2)</f>
        <v>-1.03</v>
      </c>
      <c r="P75" s="251">
        <v>0</v>
      </c>
      <c r="Q75" s="251">
        <f>ROUND(E75*P75,2)</f>
        <v>0</v>
      </c>
      <c r="R75" s="253"/>
      <c r="S75" s="288" t="s">
        <v>315</v>
      </c>
      <c r="T75" s="234">
        <v>0</v>
      </c>
      <c r="U75" s="234">
        <f>ROUND(E75*T75,2)</f>
        <v>0</v>
      </c>
      <c r="V75" s="234"/>
      <c r="W75" s="234" t="s">
        <v>127</v>
      </c>
      <c r="X75" s="234" t="s">
        <v>128</v>
      </c>
      <c r="Y75" s="214"/>
      <c r="Z75" s="214"/>
      <c r="AA75" s="214"/>
      <c r="AB75" s="214"/>
      <c r="AC75" s="214"/>
      <c r="AD75" s="214"/>
      <c r="AE75" s="214"/>
      <c r="AF75" s="214" t="s">
        <v>129</v>
      </c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</row>
    <row r="76" spans="1:59" outlineLevel="2" x14ac:dyDescent="0.2">
      <c r="A76" s="231"/>
      <c r="B76" s="232"/>
      <c r="C76" s="266" t="s">
        <v>300</v>
      </c>
      <c r="D76" s="255"/>
      <c r="E76" s="255"/>
      <c r="F76" s="255"/>
      <c r="G76" s="255"/>
      <c r="H76" s="234"/>
      <c r="I76" s="234"/>
      <c r="J76" s="234"/>
      <c r="K76" s="234"/>
      <c r="L76" s="234"/>
      <c r="M76" s="234"/>
      <c r="N76" s="233"/>
      <c r="O76" s="233"/>
      <c r="P76" s="233"/>
      <c r="Q76" s="233"/>
      <c r="R76" s="234"/>
      <c r="S76" s="234"/>
      <c r="T76" s="234"/>
      <c r="U76" s="234"/>
      <c r="V76" s="234"/>
      <c r="W76" s="234"/>
      <c r="X76" s="234"/>
      <c r="Y76" s="214"/>
      <c r="Z76" s="214"/>
      <c r="AA76" s="214"/>
      <c r="AB76" s="214"/>
      <c r="AC76" s="214"/>
      <c r="AD76" s="214"/>
      <c r="AE76" s="214"/>
      <c r="AF76" s="214" t="s">
        <v>131</v>
      </c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</row>
    <row r="77" spans="1:59" outlineLevel="3" x14ac:dyDescent="0.2">
      <c r="A77" s="231"/>
      <c r="B77" s="232"/>
      <c r="C77" s="267" t="s">
        <v>301</v>
      </c>
      <c r="D77" s="256"/>
      <c r="E77" s="256"/>
      <c r="F77" s="256"/>
      <c r="G77" s="256"/>
      <c r="H77" s="234"/>
      <c r="I77" s="234"/>
      <c r="J77" s="234"/>
      <c r="K77" s="234"/>
      <c r="L77" s="234"/>
      <c r="M77" s="234"/>
      <c r="N77" s="233"/>
      <c r="O77" s="233"/>
      <c r="P77" s="233"/>
      <c r="Q77" s="233"/>
      <c r="R77" s="234"/>
      <c r="S77" s="234"/>
      <c r="T77" s="234"/>
      <c r="U77" s="234"/>
      <c r="V77" s="234"/>
      <c r="W77" s="234"/>
      <c r="X77" s="234"/>
      <c r="Y77" s="214"/>
      <c r="Z77" s="214"/>
      <c r="AA77" s="214"/>
      <c r="AB77" s="214"/>
      <c r="AC77" s="214"/>
      <c r="AD77" s="214"/>
      <c r="AE77" s="214"/>
      <c r="AF77" s="214" t="s">
        <v>131</v>
      </c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</row>
    <row r="78" spans="1:59" outlineLevel="3" x14ac:dyDescent="0.2">
      <c r="A78" s="231"/>
      <c r="B78" s="232"/>
      <c r="C78" s="277" t="s">
        <v>260</v>
      </c>
      <c r="D78" s="235"/>
      <c r="E78" s="236"/>
      <c r="F78" s="237"/>
      <c r="G78" s="237"/>
      <c r="H78" s="234"/>
      <c r="I78" s="234"/>
      <c r="J78" s="234"/>
      <c r="K78" s="234"/>
      <c r="L78" s="234"/>
      <c r="M78" s="234"/>
      <c r="N78" s="233"/>
      <c r="O78" s="233"/>
      <c r="P78" s="233"/>
      <c r="Q78" s="233"/>
      <c r="R78" s="234"/>
      <c r="S78" s="234"/>
      <c r="T78" s="234"/>
      <c r="U78" s="234"/>
      <c r="V78" s="234"/>
      <c r="W78" s="234"/>
      <c r="X78" s="234"/>
      <c r="Y78" s="214"/>
      <c r="Z78" s="214"/>
      <c r="AA78" s="214"/>
      <c r="AB78" s="214"/>
      <c r="AC78" s="214"/>
      <c r="AD78" s="214"/>
      <c r="AE78" s="214"/>
      <c r="AF78" s="214" t="s">
        <v>131</v>
      </c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</row>
    <row r="79" spans="1:59" outlineLevel="3" x14ac:dyDescent="0.2">
      <c r="A79" s="231"/>
      <c r="B79" s="232"/>
      <c r="C79" s="267" t="s">
        <v>302</v>
      </c>
      <c r="D79" s="256"/>
      <c r="E79" s="256"/>
      <c r="F79" s="256"/>
      <c r="G79" s="256"/>
      <c r="H79" s="234"/>
      <c r="I79" s="234"/>
      <c r="J79" s="234"/>
      <c r="K79" s="234"/>
      <c r="L79" s="234"/>
      <c r="M79" s="234"/>
      <c r="N79" s="233"/>
      <c r="O79" s="233"/>
      <c r="P79" s="233"/>
      <c r="Q79" s="233"/>
      <c r="R79" s="234"/>
      <c r="S79" s="234"/>
      <c r="T79" s="234"/>
      <c r="U79" s="234"/>
      <c r="V79" s="234"/>
      <c r="W79" s="234"/>
      <c r="X79" s="234"/>
      <c r="Y79" s="214"/>
      <c r="Z79" s="214"/>
      <c r="AA79" s="214"/>
      <c r="AB79" s="214"/>
      <c r="AC79" s="214"/>
      <c r="AD79" s="214"/>
      <c r="AE79" s="214"/>
      <c r="AF79" s="214" t="s">
        <v>131</v>
      </c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</row>
    <row r="80" spans="1:59" outlineLevel="1" x14ac:dyDescent="0.2">
      <c r="A80" s="248">
        <v>17</v>
      </c>
      <c r="B80" s="249" t="s">
        <v>303</v>
      </c>
      <c r="C80" s="265" t="s">
        <v>304</v>
      </c>
      <c r="D80" s="250" t="s">
        <v>174</v>
      </c>
      <c r="E80" s="251">
        <v>-24.01</v>
      </c>
      <c r="F80" s="252">
        <v>159.83000000000001</v>
      </c>
      <c r="G80" s="253">
        <f>ROUND(E80*F80,2)</f>
        <v>-3837.52</v>
      </c>
      <c r="H80" s="252">
        <v>159.83000000000001</v>
      </c>
      <c r="I80" s="253">
        <f>ROUND(E80*H80,2)</f>
        <v>-3837.52</v>
      </c>
      <c r="J80" s="252">
        <v>0</v>
      </c>
      <c r="K80" s="253">
        <f>ROUND(E80*J80,2)</f>
        <v>0</v>
      </c>
      <c r="L80" s="253">
        <v>21</v>
      </c>
      <c r="M80" s="253">
        <f>G80*(1+L80/100)</f>
        <v>-4643.3991999999998</v>
      </c>
      <c r="N80" s="251">
        <v>4.5999999999999999E-2</v>
      </c>
      <c r="O80" s="251">
        <f>ROUND(E80*N80,2)</f>
        <v>-1.1000000000000001</v>
      </c>
      <c r="P80" s="251">
        <v>0</v>
      </c>
      <c r="Q80" s="251">
        <f>ROUND(E80*P80,2)</f>
        <v>0</v>
      </c>
      <c r="R80" s="253"/>
      <c r="S80" s="288" t="s">
        <v>315</v>
      </c>
      <c r="T80" s="234">
        <v>0</v>
      </c>
      <c r="U80" s="234">
        <f>ROUND(E80*T80,2)</f>
        <v>0</v>
      </c>
      <c r="V80" s="234"/>
      <c r="W80" s="234" t="s">
        <v>170</v>
      </c>
      <c r="X80" s="234" t="s">
        <v>128</v>
      </c>
      <c r="Y80" s="214"/>
      <c r="Z80" s="214"/>
      <c r="AA80" s="214"/>
      <c r="AB80" s="214"/>
      <c r="AC80" s="214"/>
      <c r="AD80" s="214"/>
      <c r="AE80" s="214"/>
      <c r="AF80" s="214" t="s">
        <v>171</v>
      </c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</row>
    <row r="81" spans="1:59" outlineLevel="2" x14ac:dyDescent="0.2">
      <c r="A81" s="231"/>
      <c r="B81" s="232"/>
      <c r="C81" s="266" t="s">
        <v>305</v>
      </c>
      <c r="D81" s="255"/>
      <c r="E81" s="255"/>
      <c r="F81" s="255"/>
      <c r="G81" s="255"/>
      <c r="H81" s="234"/>
      <c r="I81" s="234"/>
      <c r="J81" s="234"/>
      <c r="K81" s="234"/>
      <c r="L81" s="234"/>
      <c r="M81" s="234"/>
      <c r="N81" s="233"/>
      <c r="O81" s="233"/>
      <c r="P81" s="233"/>
      <c r="Q81" s="233"/>
      <c r="R81" s="234"/>
      <c r="S81" s="234"/>
      <c r="T81" s="234"/>
      <c r="U81" s="234"/>
      <c r="V81" s="234"/>
      <c r="W81" s="234"/>
      <c r="X81" s="234"/>
      <c r="Y81" s="214"/>
      <c r="Z81" s="214"/>
      <c r="AA81" s="214"/>
      <c r="AB81" s="214"/>
      <c r="AC81" s="214"/>
      <c r="AD81" s="214"/>
      <c r="AE81" s="214"/>
      <c r="AF81" s="214" t="s">
        <v>131</v>
      </c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</row>
    <row r="82" spans="1:59" outlineLevel="3" x14ac:dyDescent="0.2">
      <c r="A82" s="231"/>
      <c r="B82" s="232"/>
      <c r="C82" s="267" t="s">
        <v>306</v>
      </c>
      <c r="D82" s="256"/>
      <c r="E82" s="256"/>
      <c r="F82" s="256"/>
      <c r="G82" s="256"/>
      <c r="H82" s="234"/>
      <c r="I82" s="234"/>
      <c r="J82" s="234"/>
      <c r="K82" s="234"/>
      <c r="L82" s="234"/>
      <c r="M82" s="234"/>
      <c r="N82" s="233"/>
      <c r="O82" s="233"/>
      <c r="P82" s="233"/>
      <c r="Q82" s="233"/>
      <c r="R82" s="234"/>
      <c r="S82" s="234"/>
      <c r="T82" s="234"/>
      <c r="U82" s="234"/>
      <c r="V82" s="234"/>
      <c r="W82" s="234"/>
      <c r="X82" s="234"/>
      <c r="Y82" s="214"/>
      <c r="Z82" s="214"/>
      <c r="AA82" s="214"/>
      <c r="AB82" s="214"/>
      <c r="AC82" s="214"/>
      <c r="AD82" s="214"/>
      <c r="AE82" s="214"/>
      <c r="AF82" s="214" t="s">
        <v>131</v>
      </c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</row>
    <row r="83" spans="1:59" outlineLevel="3" x14ac:dyDescent="0.2">
      <c r="A83" s="231"/>
      <c r="B83" s="232"/>
      <c r="C83" s="277" t="s">
        <v>260</v>
      </c>
      <c r="D83" s="235"/>
      <c r="E83" s="236"/>
      <c r="F83" s="237"/>
      <c r="G83" s="237"/>
      <c r="H83" s="234"/>
      <c r="I83" s="234"/>
      <c r="J83" s="234"/>
      <c r="K83" s="234"/>
      <c r="L83" s="234"/>
      <c r="M83" s="234"/>
      <c r="N83" s="233"/>
      <c r="O83" s="233"/>
      <c r="P83" s="233"/>
      <c r="Q83" s="233"/>
      <c r="R83" s="234"/>
      <c r="S83" s="234"/>
      <c r="T83" s="234"/>
      <c r="U83" s="234"/>
      <c r="V83" s="234"/>
      <c r="W83" s="234"/>
      <c r="X83" s="234"/>
      <c r="Y83" s="214"/>
      <c r="Z83" s="214"/>
      <c r="AA83" s="214"/>
      <c r="AB83" s="214"/>
      <c r="AC83" s="214"/>
      <c r="AD83" s="214"/>
      <c r="AE83" s="214"/>
      <c r="AF83" s="214" t="s">
        <v>131</v>
      </c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</row>
    <row r="84" spans="1:59" outlineLevel="3" x14ac:dyDescent="0.2">
      <c r="A84" s="231"/>
      <c r="B84" s="232"/>
      <c r="C84" s="267" t="s">
        <v>307</v>
      </c>
      <c r="D84" s="256"/>
      <c r="E84" s="256"/>
      <c r="F84" s="256"/>
      <c r="G84" s="256"/>
      <c r="H84" s="234"/>
      <c r="I84" s="234"/>
      <c r="J84" s="234"/>
      <c r="K84" s="234"/>
      <c r="L84" s="234"/>
      <c r="M84" s="234"/>
      <c r="N84" s="233"/>
      <c r="O84" s="233"/>
      <c r="P84" s="233"/>
      <c r="Q84" s="233"/>
      <c r="R84" s="234"/>
      <c r="S84" s="234"/>
      <c r="T84" s="234"/>
      <c r="U84" s="234"/>
      <c r="V84" s="234"/>
      <c r="W84" s="234"/>
      <c r="X84" s="234"/>
      <c r="Y84" s="214"/>
      <c r="Z84" s="214"/>
      <c r="AA84" s="214"/>
      <c r="AB84" s="214"/>
      <c r="AC84" s="214"/>
      <c r="AD84" s="214"/>
      <c r="AE84" s="214"/>
      <c r="AF84" s="214" t="s">
        <v>131</v>
      </c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</row>
    <row r="85" spans="1:59" outlineLevel="1" x14ac:dyDescent="0.2">
      <c r="A85" s="248">
        <v>18</v>
      </c>
      <c r="B85" s="249" t="s">
        <v>308</v>
      </c>
      <c r="C85" s="265" t="s">
        <v>309</v>
      </c>
      <c r="D85" s="250" t="s">
        <v>174</v>
      </c>
      <c r="E85" s="251">
        <v>-9.01</v>
      </c>
      <c r="F85" s="252">
        <v>184.42</v>
      </c>
      <c r="G85" s="253">
        <f>ROUND(E85*F85,2)</f>
        <v>-1661.62</v>
      </c>
      <c r="H85" s="252">
        <v>184.42</v>
      </c>
      <c r="I85" s="253">
        <f>ROUND(E85*H85,2)</f>
        <v>-1661.62</v>
      </c>
      <c r="J85" s="252">
        <v>0</v>
      </c>
      <c r="K85" s="253">
        <f>ROUND(E85*J85,2)</f>
        <v>0</v>
      </c>
      <c r="L85" s="253">
        <v>21</v>
      </c>
      <c r="M85" s="253">
        <f>G85*(1+L85/100)</f>
        <v>-2010.5601999999999</v>
      </c>
      <c r="N85" s="251">
        <v>0.08</v>
      </c>
      <c r="O85" s="251">
        <f>ROUND(E85*N85,2)</f>
        <v>-0.72</v>
      </c>
      <c r="P85" s="251">
        <v>0</v>
      </c>
      <c r="Q85" s="251">
        <f>ROUND(E85*P85,2)</f>
        <v>0</v>
      </c>
      <c r="R85" s="253"/>
      <c r="S85" s="288" t="s">
        <v>315</v>
      </c>
      <c r="T85" s="234">
        <v>0</v>
      </c>
      <c r="U85" s="234">
        <f>ROUND(E85*T85,2)</f>
        <v>0</v>
      </c>
      <c r="V85" s="234"/>
      <c r="W85" s="234" t="s">
        <v>170</v>
      </c>
      <c r="X85" s="234" t="s">
        <v>128</v>
      </c>
      <c r="Y85" s="214"/>
      <c r="Z85" s="214"/>
      <c r="AA85" s="214"/>
      <c r="AB85" s="214"/>
      <c r="AC85" s="214"/>
      <c r="AD85" s="214"/>
      <c r="AE85" s="214"/>
      <c r="AF85" s="214" t="s">
        <v>171</v>
      </c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</row>
    <row r="86" spans="1:59" outlineLevel="2" x14ac:dyDescent="0.2">
      <c r="A86" s="231"/>
      <c r="B86" s="232"/>
      <c r="C86" s="266" t="s">
        <v>310</v>
      </c>
      <c r="D86" s="255"/>
      <c r="E86" s="255"/>
      <c r="F86" s="255"/>
      <c r="G86" s="255"/>
      <c r="H86" s="234"/>
      <c r="I86" s="234"/>
      <c r="J86" s="234"/>
      <c r="K86" s="234"/>
      <c r="L86" s="234"/>
      <c r="M86" s="234"/>
      <c r="N86" s="233"/>
      <c r="O86" s="233"/>
      <c r="P86" s="233"/>
      <c r="Q86" s="233"/>
      <c r="R86" s="234"/>
      <c r="S86" s="234"/>
      <c r="T86" s="234"/>
      <c r="U86" s="234"/>
      <c r="V86" s="234"/>
      <c r="W86" s="234"/>
      <c r="X86" s="234"/>
      <c r="Y86" s="214"/>
      <c r="Z86" s="214"/>
      <c r="AA86" s="214"/>
      <c r="AB86" s="214"/>
      <c r="AC86" s="214"/>
      <c r="AD86" s="214"/>
      <c r="AE86" s="214"/>
      <c r="AF86" s="214" t="s">
        <v>131</v>
      </c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</row>
    <row r="87" spans="1:59" outlineLevel="3" x14ac:dyDescent="0.2">
      <c r="A87" s="231"/>
      <c r="B87" s="232"/>
      <c r="C87" s="267" t="s">
        <v>306</v>
      </c>
      <c r="D87" s="256"/>
      <c r="E87" s="256"/>
      <c r="F87" s="256"/>
      <c r="G87" s="256"/>
      <c r="H87" s="234"/>
      <c r="I87" s="234"/>
      <c r="J87" s="234"/>
      <c r="K87" s="234"/>
      <c r="L87" s="234"/>
      <c r="M87" s="234"/>
      <c r="N87" s="233"/>
      <c r="O87" s="233"/>
      <c r="P87" s="233"/>
      <c r="Q87" s="233"/>
      <c r="R87" s="234"/>
      <c r="S87" s="234"/>
      <c r="T87" s="234"/>
      <c r="U87" s="234"/>
      <c r="V87" s="234"/>
      <c r="W87" s="234"/>
      <c r="X87" s="234"/>
      <c r="Y87" s="214"/>
      <c r="Z87" s="214"/>
      <c r="AA87" s="214"/>
      <c r="AB87" s="214"/>
      <c r="AC87" s="214"/>
      <c r="AD87" s="214"/>
      <c r="AE87" s="214"/>
      <c r="AF87" s="214" t="s">
        <v>131</v>
      </c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</row>
    <row r="88" spans="1:59" outlineLevel="3" x14ac:dyDescent="0.2">
      <c r="A88" s="231"/>
      <c r="B88" s="232"/>
      <c r="C88" s="277" t="s">
        <v>260</v>
      </c>
      <c r="D88" s="235"/>
      <c r="E88" s="236"/>
      <c r="F88" s="237"/>
      <c r="G88" s="237"/>
      <c r="H88" s="234"/>
      <c r="I88" s="234"/>
      <c r="J88" s="234"/>
      <c r="K88" s="234"/>
      <c r="L88" s="234"/>
      <c r="M88" s="234"/>
      <c r="N88" s="233"/>
      <c r="O88" s="233"/>
      <c r="P88" s="233"/>
      <c r="Q88" s="233"/>
      <c r="R88" s="234"/>
      <c r="S88" s="234"/>
      <c r="T88" s="234"/>
      <c r="U88" s="234"/>
      <c r="V88" s="234"/>
      <c r="W88" s="234"/>
      <c r="X88" s="234"/>
      <c r="Y88" s="214"/>
      <c r="Z88" s="214"/>
      <c r="AA88" s="214"/>
      <c r="AB88" s="214"/>
      <c r="AC88" s="214"/>
      <c r="AD88" s="214"/>
      <c r="AE88" s="214"/>
      <c r="AF88" s="214" t="s">
        <v>131</v>
      </c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</row>
    <row r="89" spans="1:59" outlineLevel="3" x14ac:dyDescent="0.2">
      <c r="A89" s="231"/>
      <c r="B89" s="232"/>
      <c r="C89" s="267" t="s">
        <v>311</v>
      </c>
      <c r="D89" s="256"/>
      <c r="E89" s="256"/>
      <c r="F89" s="256"/>
      <c r="G89" s="256"/>
      <c r="H89" s="234"/>
      <c r="I89" s="234"/>
      <c r="J89" s="234"/>
      <c r="K89" s="234"/>
      <c r="L89" s="234"/>
      <c r="M89" s="234"/>
      <c r="N89" s="233"/>
      <c r="O89" s="233"/>
      <c r="P89" s="233"/>
      <c r="Q89" s="233"/>
      <c r="R89" s="234"/>
      <c r="S89" s="234"/>
      <c r="T89" s="234"/>
      <c r="U89" s="234"/>
      <c r="V89" s="234"/>
      <c r="W89" s="234"/>
      <c r="X89" s="234"/>
      <c r="Y89" s="214"/>
      <c r="Z89" s="214"/>
      <c r="AA89" s="214"/>
      <c r="AB89" s="214"/>
      <c r="AC89" s="214"/>
      <c r="AD89" s="214"/>
      <c r="AE89" s="214"/>
      <c r="AF89" s="214" t="s">
        <v>131</v>
      </c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</row>
    <row r="90" spans="1:59" outlineLevel="1" x14ac:dyDescent="0.2">
      <c r="A90" s="248">
        <v>19</v>
      </c>
      <c r="B90" s="249" t="s">
        <v>312</v>
      </c>
      <c r="C90" s="265" t="s">
        <v>313</v>
      </c>
      <c r="D90" s="250" t="s">
        <v>174</v>
      </c>
      <c r="E90" s="251">
        <v>-7.84</v>
      </c>
      <c r="F90" s="252">
        <v>652.84</v>
      </c>
      <c r="G90" s="253">
        <f>ROUND(E90*F90,2)</f>
        <v>-5118.2700000000004</v>
      </c>
      <c r="H90" s="252">
        <v>652.84</v>
      </c>
      <c r="I90" s="253">
        <f>ROUND(E90*H90,2)</f>
        <v>-5118.2700000000004</v>
      </c>
      <c r="J90" s="252">
        <v>0</v>
      </c>
      <c r="K90" s="253">
        <f>ROUND(E90*J90,2)</f>
        <v>0</v>
      </c>
      <c r="L90" s="253">
        <v>21</v>
      </c>
      <c r="M90" s="253">
        <f>G90*(1+L90/100)</f>
        <v>-6193.1067000000003</v>
      </c>
      <c r="N90" s="251">
        <v>0.13400000000000001</v>
      </c>
      <c r="O90" s="251">
        <f>ROUND(E90*N90,2)</f>
        <v>-1.05</v>
      </c>
      <c r="P90" s="251">
        <v>0</v>
      </c>
      <c r="Q90" s="251">
        <f>ROUND(E90*P90,2)</f>
        <v>0</v>
      </c>
      <c r="R90" s="253"/>
      <c r="S90" s="254" t="s">
        <v>179</v>
      </c>
      <c r="T90" s="234">
        <v>0</v>
      </c>
      <c r="U90" s="234">
        <f>ROUND(E90*T90,2)</f>
        <v>0</v>
      </c>
      <c r="V90" s="234"/>
      <c r="W90" s="234" t="s">
        <v>170</v>
      </c>
      <c r="X90" s="234" t="s">
        <v>128</v>
      </c>
      <c r="Y90" s="214"/>
      <c r="Z90" s="214"/>
      <c r="AA90" s="214"/>
      <c r="AB90" s="214"/>
      <c r="AC90" s="214"/>
      <c r="AD90" s="214"/>
      <c r="AE90" s="214"/>
      <c r="AF90" s="214" t="s">
        <v>171</v>
      </c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</row>
    <row r="91" spans="1:59" outlineLevel="2" x14ac:dyDescent="0.2">
      <c r="A91" s="231"/>
      <c r="B91" s="232"/>
      <c r="C91" s="266" t="s">
        <v>300</v>
      </c>
      <c r="D91" s="255"/>
      <c r="E91" s="255"/>
      <c r="F91" s="255"/>
      <c r="G91" s="255"/>
      <c r="H91" s="234"/>
      <c r="I91" s="234"/>
      <c r="J91" s="234"/>
      <c r="K91" s="234"/>
      <c r="L91" s="234"/>
      <c r="M91" s="234"/>
      <c r="N91" s="233"/>
      <c r="O91" s="233"/>
      <c r="P91" s="233"/>
      <c r="Q91" s="233"/>
      <c r="R91" s="234"/>
      <c r="S91" s="234"/>
      <c r="T91" s="234"/>
      <c r="U91" s="234"/>
      <c r="V91" s="234"/>
      <c r="W91" s="234"/>
      <c r="X91" s="234"/>
      <c r="Y91" s="214"/>
      <c r="Z91" s="214"/>
      <c r="AA91" s="214"/>
      <c r="AB91" s="214"/>
      <c r="AC91" s="214"/>
      <c r="AD91" s="214"/>
      <c r="AE91" s="214"/>
      <c r="AF91" s="214" t="s">
        <v>131</v>
      </c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</row>
    <row r="92" spans="1:59" outlineLevel="3" x14ac:dyDescent="0.2">
      <c r="A92" s="231"/>
      <c r="B92" s="232"/>
      <c r="C92" s="267" t="s">
        <v>301</v>
      </c>
      <c r="D92" s="256"/>
      <c r="E92" s="256"/>
      <c r="F92" s="256"/>
      <c r="G92" s="256"/>
      <c r="H92" s="234"/>
      <c r="I92" s="234"/>
      <c r="J92" s="234"/>
      <c r="K92" s="234"/>
      <c r="L92" s="234"/>
      <c r="M92" s="234"/>
      <c r="N92" s="233"/>
      <c r="O92" s="233"/>
      <c r="P92" s="233"/>
      <c r="Q92" s="233"/>
      <c r="R92" s="234"/>
      <c r="S92" s="234"/>
      <c r="T92" s="234"/>
      <c r="U92" s="234"/>
      <c r="V92" s="234"/>
      <c r="W92" s="234"/>
      <c r="X92" s="234"/>
      <c r="Y92" s="214"/>
      <c r="Z92" s="214"/>
      <c r="AA92" s="214"/>
      <c r="AB92" s="214"/>
      <c r="AC92" s="214"/>
      <c r="AD92" s="214"/>
      <c r="AE92" s="214"/>
      <c r="AF92" s="214" t="s">
        <v>131</v>
      </c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</row>
    <row r="93" spans="1:59" outlineLevel="3" x14ac:dyDescent="0.2">
      <c r="A93" s="231"/>
      <c r="B93" s="232"/>
      <c r="C93" s="277" t="s">
        <v>260</v>
      </c>
      <c r="D93" s="235"/>
      <c r="E93" s="236"/>
      <c r="F93" s="237"/>
      <c r="G93" s="237"/>
      <c r="H93" s="234"/>
      <c r="I93" s="234"/>
      <c r="J93" s="234"/>
      <c r="K93" s="234"/>
      <c r="L93" s="234"/>
      <c r="M93" s="234"/>
      <c r="N93" s="233"/>
      <c r="O93" s="233"/>
      <c r="P93" s="233"/>
      <c r="Q93" s="233"/>
      <c r="R93" s="234"/>
      <c r="S93" s="234"/>
      <c r="T93" s="234"/>
      <c r="U93" s="234"/>
      <c r="V93" s="234"/>
      <c r="W93" s="234"/>
      <c r="X93" s="234"/>
      <c r="Y93" s="214"/>
      <c r="Z93" s="214"/>
      <c r="AA93" s="214"/>
      <c r="AB93" s="214"/>
      <c r="AC93" s="214"/>
      <c r="AD93" s="214"/>
      <c r="AE93" s="214"/>
      <c r="AF93" s="214" t="s">
        <v>131</v>
      </c>
      <c r="AG93" s="214"/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</row>
    <row r="94" spans="1:59" outlineLevel="3" x14ac:dyDescent="0.2">
      <c r="A94" s="231"/>
      <c r="B94" s="232"/>
      <c r="C94" s="267" t="s">
        <v>302</v>
      </c>
      <c r="D94" s="256"/>
      <c r="E94" s="256"/>
      <c r="F94" s="256"/>
      <c r="G94" s="256"/>
      <c r="H94" s="234"/>
      <c r="I94" s="234"/>
      <c r="J94" s="234"/>
      <c r="K94" s="234"/>
      <c r="L94" s="234"/>
      <c r="M94" s="234"/>
      <c r="N94" s="233"/>
      <c r="O94" s="233"/>
      <c r="P94" s="233"/>
      <c r="Q94" s="233"/>
      <c r="R94" s="234"/>
      <c r="S94" s="234"/>
      <c r="T94" s="234"/>
      <c r="U94" s="234"/>
      <c r="V94" s="234"/>
      <c r="W94" s="234"/>
      <c r="X94" s="234"/>
      <c r="Y94" s="214"/>
      <c r="Z94" s="214"/>
      <c r="AA94" s="214"/>
      <c r="AB94" s="214"/>
      <c r="AC94" s="214"/>
      <c r="AD94" s="214"/>
      <c r="AE94" s="214"/>
      <c r="AF94" s="214" t="s">
        <v>131</v>
      </c>
      <c r="AG94" s="214"/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</row>
    <row r="95" spans="1:59" x14ac:dyDescent="0.2">
      <c r="A95" s="3"/>
      <c r="B95" s="4"/>
      <c r="C95" s="270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AD95">
        <v>12</v>
      </c>
      <c r="AE95">
        <v>21</v>
      </c>
      <c r="AF95" t="s">
        <v>108</v>
      </c>
    </row>
    <row r="96" spans="1:59" x14ac:dyDescent="0.2">
      <c r="A96" s="217"/>
      <c r="B96" s="218" t="s">
        <v>31</v>
      </c>
      <c r="C96" s="271"/>
      <c r="D96" s="219"/>
      <c r="E96" s="220"/>
      <c r="F96" s="220"/>
      <c r="G96" s="247">
        <f>G8+G28+G64</f>
        <v>-85854.200000000012</v>
      </c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AD96">
        <f>SUMIF(L7:L94,AD95,G7:G94)</f>
        <v>0</v>
      </c>
      <c r="AE96">
        <f>SUMIF(L7:L94,AE95,G7:G94)</f>
        <v>-85854.200000000012</v>
      </c>
      <c r="AF96" t="s">
        <v>212</v>
      </c>
    </row>
    <row r="97" spans="1:32" x14ac:dyDescent="0.2">
      <c r="A97" s="3"/>
      <c r="B97" s="4"/>
      <c r="C97" s="270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32" x14ac:dyDescent="0.2">
      <c r="A98" s="3"/>
      <c r="B98" s="4"/>
      <c r="C98" s="270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32" x14ac:dyDescent="0.2">
      <c r="A99" s="221" t="s">
        <v>213</v>
      </c>
      <c r="B99" s="221"/>
      <c r="C99" s="272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32" x14ac:dyDescent="0.2">
      <c r="A100" s="222"/>
      <c r="B100" s="223"/>
      <c r="C100" s="273"/>
      <c r="D100" s="223"/>
      <c r="E100" s="223"/>
      <c r="F100" s="223"/>
      <c r="G100" s="224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AF100" t="s">
        <v>214</v>
      </c>
    </row>
    <row r="101" spans="1:32" x14ac:dyDescent="0.2">
      <c r="A101" s="225"/>
      <c r="B101" s="226"/>
      <c r="C101" s="274"/>
      <c r="D101" s="226"/>
      <c r="E101" s="226"/>
      <c r="F101" s="226"/>
      <c r="G101" s="227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32" x14ac:dyDescent="0.2">
      <c r="A102" s="225"/>
      <c r="B102" s="226"/>
      <c r="C102" s="274"/>
      <c r="D102" s="226"/>
      <c r="E102" s="226"/>
      <c r="F102" s="226"/>
      <c r="G102" s="227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32" x14ac:dyDescent="0.2">
      <c r="A103" s="225"/>
      <c r="B103" s="226"/>
      <c r="C103" s="274"/>
      <c r="D103" s="226"/>
      <c r="E103" s="226"/>
      <c r="F103" s="226"/>
      <c r="G103" s="227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32" x14ac:dyDescent="0.2">
      <c r="A104" s="228"/>
      <c r="B104" s="229"/>
      <c r="C104" s="275"/>
      <c r="D104" s="229"/>
      <c r="E104" s="229"/>
      <c r="F104" s="229"/>
      <c r="G104" s="230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32" x14ac:dyDescent="0.2">
      <c r="A105" s="3"/>
      <c r="B105" s="4"/>
      <c r="C105" s="270"/>
      <c r="D105" s="6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32" x14ac:dyDescent="0.2">
      <c r="C106" s="276"/>
      <c r="D106" s="10"/>
      <c r="AF106" t="s">
        <v>215</v>
      </c>
    </row>
    <row r="107" spans="1:32" x14ac:dyDescent="0.2">
      <c r="D107" s="10"/>
    </row>
    <row r="108" spans="1:32" x14ac:dyDescent="0.2">
      <c r="D108" s="10"/>
    </row>
    <row r="109" spans="1:32" x14ac:dyDescent="0.2">
      <c r="D109" s="10"/>
    </row>
    <row r="110" spans="1:32" x14ac:dyDescent="0.2">
      <c r="D110" s="10"/>
    </row>
    <row r="111" spans="1:32" x14ac:dyDescent="0.2">
      <c r="D111" s="10"/>
    </row>
    <row r="112" spans="1:32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56">
    <mergeCell ref="C89:G89"/>
    <mergeCell ref="C91:G91"/>
    <mergeCell ref="C92:G92"/>
    <mergeCell ref="C94:G94"/>
    <mergeCell ref="C79:G79"/>
    <mergeCell ref="C81:G81"/>
    <mergeCell ref="C82:G82"/>
    <mergeCell ref="C84:G84"/>
    <mergeCell ref="C86:G86"/>
    <mergeCell ref="C87:G87"/>
    <mergeCell ref="C69:G69"/>
    <mergeCell ref="C71:G71"/>
    <mergeCell ref="C72:G72"/>
    <mergeCell ref="C74:G74"/>
    <mergeCell ref="C76:G76"/>
    <mergeCell ref="C77:G77"/>
    <mergeCell ref="C58:G58"/>
    <mergeCell ref="C60:G60"/>
    <mergeCell ref="C61:G61"/>
    <mergeCell ref="C63:G63"/>
    <mergeCell ref="C66:G66"/>
    <mergeCell ref="C67:G67"/>
    <mergeCell ref="C48:G48"/>
    <mergeCell ref="C50:G50"/>
    <mergeCell ref="C51:G51"/>
    <mergeCell ref="C53:G53"/>
    <mergeCell ref="C55:G55"/>
    <mergeCell ref="C56:G56"/>
    <mergeCell ref="C38:G38"/>
    <mergeCell ref="C40:G40"/>
    <mergeCell ref="C41:G41"/>
    <mergeCell ref="C43:G43"/>
    <mergeCell ref="C45:G45"/>
    <mergeCell ref="C46:G46"/>
    <mergeCell ref="C27:G27"/>
    <mergeCell ref="C30:G30"/>
    <mergeCell ref="C31:G31"/>
    <mergeCell ref="C33:G33"/>
    <mergeCell ref="C35:G35"/>
    <mergeCell ref="C36:G36"/>
    <mergeCell ref="C17:G17"/>
    <mergeCell ref="C19:G19"/>
    <mergeCell ref="C20:G20"/>
    <mergeCell ref="C22:G22"/>
    <mergeCell ref="C24:G24"/>
    <mergeCell ref="C25:G25"/>
    <mergeCell ref="A1:G1"/>
    <mergeCell ref="C2:G2"/>
    <mergeCell ref="C3:G3"/>
    <mergeCell ref="C4:G4"/>
    <mergeCell ref="A99:C99"/>
    <mergeCell ref="A100:G104"/>
    <mergeCell ref="C10:G10"/>
    <mergeCell ref="C11:G11"/>
    <mergeCell ref="C13:G13"/>
    <mergeCell ref="C15:G15"/>
  </mergeCells>
  <pageMargins left="0.59055118110236204" right="0.196850393700787" top="0.78740157499999996" bottom="0.78740157499999996" header="0.3" footer="0.3"/>
  <pageSetup paperSize="9" scale="92" orientation="landscape" verticalDpi="0" r:id="rId1"/>
  <headerFooter>
    <oddFooter>&amp;RStránka &amp;P z &amp;N&amp;LZpracováno programem BUILDpower S,  © RTS, a.s.</oddFooter>
  </headerFooter>
  <rowBreaks count="1" manualBreakCount="1">
    <brk id="75" max="2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591925A081DD543BD59B1CFABFEEB98" ma:contentTypeVersion="11" ma:contentTypeDescription="Vytvoří nový dokument" ma:contentTypeScope="" ma:versionID="ab83b409f870e28e0f8308f98f9cba12">
  <xsd:schema xmlns:xsd="http://www.w3.org/2001/XMLSchema" xmlns:xs="http://www.w3.org/2001/XMLSchema" xmlns:p="http://schemas.microsoft.com/office/2006/metadata/properties" xmlns:ns2="96ab1f3f-20ae-4ce4-9e8e-27ee1edacbd7" xmlns:ns3="e609d249-abdf-4fe0-b4ec-ab231742e199" targetNamespace="http://schemas.microsoft.com/office/2006/metadata/properties" ma:root="true" ma:fieldsID="d25ef35ecf6fb89cdf2e29b3f7d99f6c" ns2:_="" ns3:_="">
    <xsd:import namespace="96ab1f3f-20ae-4ce4-9e8e-27ee1edacbd7"/>
    <xsd:import namespace="e609d249-abdf-4fe0-b4ec-ab231742e1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ab1f3f-20ae-4ce4-9e8e-27ee1edacb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6a72b6c6-d755-42dc-ab89-3113c61712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9d249-abdf-4fe0-b4ec-ab231742e19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5553d7c-2d2c-452e-a343-eefac0512522}" ma:internalName="TaxCatchAll" ma:showField="CatchAllData" ma:web="e609d249-abdf-4fe0-b4ec-ab231742e1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6ab1f3f-20ae-4ce4-9e8e-27ee1edacbd7">
      <Terms xmlns="http://schemas.microsoft.com/office/infopath/2007/PartnerControls"/>
    </lcf76f155ced4ddcb4097134ff3c332f>
    <TaxCatchAll xmlns="e609d249-abdf-4fe0-b4ec-ab231742e199" xsi:nil="true"/>
  </documentManagement>
</p:properties>
</file>

<file path=customXml/itemProps1.xml><?xml version="1.0" encoding="utf-8"?>
<ds:datastoreItem xmlns:ds="http://schemas.openxmlformats.org/officeDocument/2006/customXml" ds:itemID="{3C2DEB34-9A2E-4EB0-B728-7D010161FB47}"/>
</file>

<file path=customXml/itemProps2.xml><?xml version="1.0" encoding="utf-8"?>
<ds:datastoreItem xmlns:ds="http://schemas.openxmlformats.org/officeDocument/2006/customXml" ds:itemID="{F0F943EB-9BAE-4584-870A-D51D0F2E0925}"/>
</file>

<file path=customXml/itemProps3.xml><?xml version="1.0" encoding="utf-8"?>
<ds:datastoreItem xmlns:ds="http://schemas.openxmlformats.org/officeDocument/2006/customXml" ds:itemID="{3C097E7F-FA05-43E3-8654-911C4374F8F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56</vt:i4>
      </vt:variant>
    </vt:vector>
  </HeadingPairs>
  <TitlesOfParts>
    <vt:vector size="63" baseType="lpstr">
      <vt:lpstr>Stavba</vt:lpstr>
      <vt:lpstr>VzorPolozky</vt:lpstr>
      <vt:lpstr>DRENÁŽ</vt:lpstr>
      <vt:lpstr>SANACE</vt:lpstr>
      <vt:lpstr>VÝŠKOVÁ ÚPRAVA</vt:lpstr>
      <vt:lpstr>VPUSŤ</vt:lpstr>
      <vt:lpstr>MNP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DRENÁŽ!Názvy_tisku</vt:lpstr>
      <vt:lpstr>MNP!Názvy_tisku</vt:lpstr>
      <vt:lpstr>SANACE!Názvy_tisku</vt:lpstr>
      <vt:lpstr>VPUSŤ!Názvy_tisku</vt:lpstr>
      <vt:lpstr>'VÝŠKOVÁ ÚPRAVA'!Názvy_tisku</vt:lpstr>
      <vt:lpstr>oadresa</vt:lpstr>
      <vt:lpstr>Stavba!Objednatel</vt:lpstr>
      <vt:lpstr>Stavba!Objekt</vt:lpstr>
      <vt:lpstr>DRENÁŽ!Oblast_tisku</vt:lpstr>
      <vt:lpstr>MNP!Oblast_tisku</vt:lpstr>
      <vt:lpstr>SANACE!Oblast_tisku</vt:lpstr>
      <vt:lpstr>Stavba!Oblast_tisku</vt:lpstr>
      <vt:lpstr>VPUSŤ!Oblast_tisku</vt:lpstr>
      <vt:lpstr>'VÝŠKOVÁ ÚPRAVA'!Oblast_tisku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Bogdan Vítek</dc:creator>
  <cp:lastModifiedBy>Bogdan Vítek</cp:lastModifiedBy>
  <cp:lastPrinted>2019-03-19T12:27:02Z</cp:lastPrinted>
  <dcterms:created xsi:type="dcterms:W3CDTF">2009-04-08T07:15:50Z</dcterms:created>
  <dcterms:modified xsi:type="dcterms:W3CDTF">2025-05-26T07:58:49Z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0x010100B591925A081DD543BD59B1CFABFEEB98</vt:lpwstr>
  </property>
</Properties>
</file>