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10" yWindow="-110" windowWidth="19420" windowHeight="11020" firstSheet="1" activeTab="1"/>
  </bookViews>
  <sheets>
    <sheet name="Pokyny pro vyplnění" sheetId="11" r:id="rId1"/>
    <sheet name="Stavba" sheetId="1" r:id="rId2"/>
    <sheet name="VzorPolozky" sheetId="10" state="hidden" r:id="rId3"/>
    <sheet name="00 01 Naklady" sheetId="12" r:id="rId4"/>
    <sheet name="SO 01 01 Pol" sheetId="13" r:id="rId5"/>
    <sheet name="SO 01 02 Pol" sheetId="14" r:id="rId6"/>
    <sheet name="SO 01 03 Pol" sheetId="15" r:id="rId7"/>
    <sheet name="SO 01 04 Pol" sheetId="16" r:id="rId8"/>
    <sheet name="List1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01 Naklady'!$1:$7</definedName>
    <definedName name="_xlnm.Print_Titles" localSheetId="4">'SO 01 01 Pol'!$1:$7</definedName>
    <definedName name="_xlnm.Print_Titles" localSheetId="5">'SO 01 02 Pol'!$1:$7</definedName>
    <definedName name="_xlnm.Print_Titles" localSheetId="6">'SO 01 03 Pol'!$1:$7</definedName>
    <definedName name="_xlnm.Print_Titles" localSheetId="7">'SO 01 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01 Naklady'!$A$1:$W$61</definedName>
    <definedName name="_xlnm.Print_Area" localSheetId="4">'SO 01 01 Pol'!$A$1:$W$243</definedName>
    <definedName name="_xlnm.Print_Area" localSheetId="5">'SO 01 02 Pol'!$A$1:$W$157</definedName>
    <definedName name="_xlnm.Print_Area" localSheetId="6">'SO 01 03 Pol'!$A$1:$W$158</definedName>
    <definedName name="_xlnm.Print_Area" localSheetId="7">'SO 01 04 Pol'!$A$1:$W$40</definedName>
    <definedName name="_xlnm.Print_Area" localSheetId="1">Stavba!$A$1:$J$72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krouhleni">Stavba!$G$27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16" l="1"/>
  <c r="I9" i="16"/>
  <c r="I8" i="16" s="1"/>
  <c r="K9" i="16"/>
  <c r="K8" i="16" s="1"/>
  <c r="O9" i="16"/>
  <c r="O8" i="16" s="1"/>
  <c r="Q9" i="16"/>
  <c r="V9" i="16"/>
  <c r="G11" i="16"/>
  <c r="I11" i="16"/>
  <c r="K11" i="16"/>
  <c r="M11" i="16"/>
  <c r="O11" i="16"/>
  <c r="Q11" i="16"/>
  <c r="Q8" i="16" s="1"/>
  <c r="V11" i="16"/>
  <c r="V8" i="16" s="1"/>
  <c r="G12" i="16"/>
  <c r="M12" i="16" s="1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I20" i="16"/>
  <c r="G21" i="16"/>
  <c r="G20" i="16" s="1"/>
  <c r="I21" i="16"/>
  <c r="K21" i="16"/>
  <c r="K20" i="16" s="1"/>
  <c r="O21" i="16"/>
  <c r="O20" i="16" s="1"/>
  <c r="Q21" i="16"/>
  <c r="Q20" i="16" s="1"/>
  <c r="V21" i="16"/>
  <c r="V20" i="16" s="1"/>
  <c r="G25" i="16"/>
  <c r="I25" i="16"/>
  <c r="I24" i="16" s="1"/>
  <c r="K25" i="16"/>
  <c r="K24" i="16" s="1"/>
  <c r="M25" i="16"/>
  <c r="O25" i="16"/>
  <c r="O24" i="16" s="1"/>
  <c r="Q25" i="16"/>
  <c r="V25" i="16"/>
  <c r="G26" i="16"/>
  <c r="M26" i="16" s="1"/>
  <c r="I26" i="16"/>
  <c r="K26" i="16"/>
  <c r="O26" i="16"/>
  <c r="Q26" i="16"/>
  <c r="Q24" i="16" s="1"/>
  <c r="V26" i="16"/>
  <c r="V24" i="16" s="1"/>
  <c r="G28" i="16"/>
  <c r="M28" i="16" s="1"/>
  <c r="I28" i="16"/>
  <c r="K28" i="16"/>
  <c r="O28" i="16"/>
  <c r="Q28" i="16"/>
  <c r="V28" i="16"/>
  <c r="G29" i="16"/>
  <c r="M29" i="16" s="1"/>
  <c r="I29" i="16"/>
  <c r="K29" i="16"/>
  <c r="O29" i="16"/>
  <c r="Q29" i="16"/>
  <c r="V29" i="16"/>
  <c r="G31" i="16"/>
  <c r="M31" i="16" s="1"/>
  <c r="I31" i="16"/>
  <c r="K31" i="16"/>
  <c r="O31" i="16"/>
  <c r="Q31" i="16"/>
  <c r="V31" i="16"/>
  <c r="AE34" i="16"/>
  <c r="F46" i="1" s="1"/>
  <c r="BA82" i="15"/>
  <c r="BA79" i="15"/>
  <c r="BA76" i="15"/>
  <c r="BA74" i="15"/>
  <c r="BA71" i="15"/>
  <c r="BA29" i="15"/>
  <c r="BA26" i="15"/>
  <c r="BA23" i="15"/>
  <c r="BA20" i="15"/>
  <c r="BA17" i="15"/>
  <c r="BA15" i="15"/>
  <c r="BA13" i="15"/>
  <c r="BA10" i="15"/>
  <c r="G9" i="15"/>
  <c r="I9" i="15"/>
  <c r="I8" i="15" s="1"/>
  <c r="K9" i="15"/>
  <c r="K8" i="15" s="1"/>
  <c r="M9" i="15"/>
  <c r="O9" i="15"/>
  <c r="Q9" i="15"/>
  <c r="V9" i="15"/>
  <c r="G12" i="15"/>
  <c r="I12" i="15"/>
  <c r="K12" i="15"/>
  <c r="M12" i="15"/>
  <c r="O12" i="15"/>
  <c r="O8" i="15" s="1"/>
  <c r="Q12" i="15"/>
  <c r="Q8" i="15" s="1"/>
  <c r="V12" i="15"/>
  <c r="V8" i="15" s="1"/>
  <c r="G14" i="15"/>
  <c r="M14" i="15" s="1"/>
  <c r="I14" i="15"/>
  <c r="K14" i="15"/>
  <c r="O14" i="15"/>
  <c r="Q14" i="15"/>
  <c r="V14" i="15"/>
  <c r="G16" i="15"/>
  <c r="M16" i="15" s="1"/>
  <c r="I16" i="15"/>
  <c r="K16" i="15"/>
  <c r="O16" i="15"/>
  <c r="Q16" i="15"/>
  <c r="V16" i="15"/>
  <c r="G19" i="15"/>
  <c r="M19" i="15" s="1"/>
  <c r="I19" i="15"/>
  <c r="K19" i="15"/>
  <c r="O19" i="15"/>
  <c r="Q19" i="15"/>
  <c r="V19" i="15"/>
  <c r="G22" i="15"/>
  <c r="M22" i="15" s="1"/>
  <c r="I22" i="15"/>
  <c r="K22" i="15"/>
  <c r="O22" i="15"/>
  <c r="Q22" i="15"/>
  <c r="V22" i="15"/>
  <c r="G25" i="15"/>
  <c r="M25" i="15" s="1"/>
  <c r="I25" i="15"/>
  <c r="K25" i="15"/>
  <c r="O25" i="15"/>
  <c r="Q25" i="15"/>
  <c r="V25" i="15"/>
  <c r="G28" i="15"/>
  <c r="M28" i="15" s="1"/>
  <c r="I28" i="15"/>
  <c r="K28" i="15"/>
  <c r="O28" i="15"/>
  <c r="Q28" i="15"/>
  <c r="V28" i="15"/>
  <c r="G31" i="15"/>
  <c r="M31" i="15" s="1"/>
  <c r="I31" i="15"/>
  <c r="K31" i="15"/>
  <c r="O31" i="15"/>
  <c r="Q31" i="15"/>
  <c r="V31" i="15"/>
  <c r="G33" i="15"/>
  <c r="M33" i="15" s="1"/>
  <c r="I33" i="15"/>
  <c r="K33" i="15"/>
  <c r="O33" i="15"/>
  <c r="Q33" i="15"/>
  <c r="V33" i="15"/>
  <c r="G35" i="15"/>
  <c r="M35" i="15" s="1"/>
  <c r="I35" i="15"/>
  <c r="K35" i="15"/>
  <c r="O35" i="15"/>
  <c r="Q35" i="15"/>
  <c r="V35" i="15"/>
  <c r="G38" i="15"/>
  <c r="M38" i="15" s="1"/>
  <c r="I38" i="15"/>
  <c r="K38" i="15"/>
  <c r="O38" i="15"/>
  <c r="Q38" i="15"/>
  <c r="V38" i="15"/>
  <c r="G40" i="15"/>
  <c r="M40" i="15" s="1"/>
  <c r="I40" i="15"/>
  <c r="K40" i="15"/>
  <c r="O40" i="15"/>
  <c r="Q40" i="15"/>
  <c r="V40" i="15"/>
  <c r="G43" i="15"/>
  <c r="M43" i="15" s="1"/>
  <c r="I43" i="15"/>
  <c r="K43" i="15"/>
  <c r="O43" i="15"/>
  <c r="Q43" i="15"/>
  <c r="V43" i="15"/>
  <c r="G47" i="15"/>
  <c r="M47" i="15" s="1"/>
  <c r="I47" i="15"/>
  <c r="K47" i="15"/>
  <c r="O47" i="15"/>
  <c r="Q47" i="15"/>
  <c r="V47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4" i="15"/>
  <c r="M54" i="15" s="1"/>
  <c r="I54" i="15"/>
  <c r="K54" i="15"/>
  <c r="O54" i="15"/>
  <c r="Q54" i="15"/>
  <c r="V54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V63" i="15"/>
  <c r="G64" i="15"/>
  <c r="M64" i="15" s="1"/>
  <c r="I64" i="15"/>
  <c r="K64" i="15"/>
  <c r="O64" i="15"/>
  <c r="Q64" i="15"/>
  <c r="V64" i="15"/>
  <c r="G66" i="15"/>
  <c r="M66" i="15" s="1"/>
  <c r="I66" i="15"/>
  <c r="I63" i="15" s="1"/>
  <c r="K66" i="15"/>
  <c r="K63" i="15" s="1"/>
  <c r="O66" i="15"/>
  <c r="O63" i="15" s="1"/>
  <c r="Q66" i="15"/>
  <c r="Q63" i="15" s="1"/>
  <c r="V66" i="15"/>
  <c r="G70" i="15"/>
  <c r="I70" i="15"/>
  <c r="K70" i="15"/>
  <c r="M70" i="15"/>
  <c r="O70" i="15"/>
  <c r="Q70" i="15"/>
  <c r="V70" i="15"/>
  <c r="G73" i="15"/>
  <c r="M73" i="15" s="1"/>
  <c r="I73" i="15"/>
  <c r="K73" i="15"/>
  <c r="O73" i="15"/>
  <c r="Q73" i="15"/>
  <c r="V73" i="15"/>
  <c r="G75" i="15"/>
  <c r="M75" i="15" s="1"/>
  <c r="I75" i="15"/>
  <c r="K75" i="15"/>
  <c r="O75" i="15"/>
  <c r="Q75" i="15"/>
  <c r="V75" i="15"/>
  <c r="G77" i="15"/>
  <c r="I57" i="1" s="1"/>
  <c r="I77" i="15"/>
  <c r="G78" i="15"/>
  <c r="M78" i="15" s="1"/>
  <c r="I78" i="15"/>
  <c r="K78" i="15"/>
  <c r="K77" i="15" s="1"/>
  <c r="O78" i="15"/>
  <c r="O77" i="15" s="1"/>
  <c r="Q78" i="15"/>
  <c r="Q77" i="15" s="1"/>
  <c r="V78" i="15"/>
  <c r="V77" i="15" s="1"/>
  <c r="G81" i="15"/>
  <c r="M81" i="15" s="1"/>
  <c r="I81" i="15"/>
  <c r="K81" i="15"/>
  <c r="O81" i="15"/>
  <c r="Q81" i="15"/>
  <c r="V81" i="15"/>
  <c r="G84" i="15"/>
  <c r="I84" i="15"/>
  <c r="K84" i="15"/>
  <c r="M84" i="15"/>
  <c r="O84" i="15"/>
  <c r="Q84" i="15"/>
  <c r="V84" i="15"/>
  <c r="G86" i="15"/>
  <c r="M86" i="15" s="1"/>
  <c r="I86" i="15"/>
  <c r="I85" i="15" s="1"/>
  <c r="K86" i="15"/>
  <c r="K85" i="15" s="1"/>
  <c r="O86" i="15"/>
  <c r="Q86" i="15"/>
  <c r="V86" i="15"/>
  <c r="G88" i="15"/>
  <c r="M88" i="15" s="1"/>
  <c r="I88" i="15"/>
  <c r="K88" i="15"/>
  <c r="O88" i="15"/>
  <c r="O85" i="15" s="1"/>
  <c r="Q88" i="15"/>
  <c r="Q85" i="15" s="1"/>
  <c r="V88" i="15"/>
  <c r="V85" i="15" s="1"/>
  <c r="G92" i="15"/>
  <c r="M92" i="15" s="1"/>
  <c r="I92" i="15"/>
  <c r="I91" i="15" s="1"/>
  <c r="K92" i="15"/>
  <c r="K91" i="15" s="1"/>
  <c r="O92" i="15"/>
  <c r="O91" i="15" s="1"/>
  <c r="Q92" i="15"/>
  <c r="Q91" i="15" s="1"/>
  <c r="V92" i="15"/>
  <c r="G94" i="15"/>
  <c r="M94" i="15" s="1"/>
  <c r="I94" i="15"/>
  <c r="K94" i="15"/>
  <c r="O94" i="15"/>
  <c r="Q94" i="15"/>
  <c r="V94" i="15"/>
  <c r="V91" i="15" s="1"/>
  <c r="G97" i="15"/>
  <c r="M97" i="15" s="1"/>
  <c r="I97" i="15"/>
  <c r="K97" i="15"/>
  <c r="O97" i="15"/>
  <c r="Q97" i="15"/>
  <c r="V97" i="15"/>
  <c r="G100" i="15"/>
  <c r="M100" i="15" s="1"/>
  <c r="I100" i="15"/>
  <c r="K100" i="15"/>
  <c r="O100" i="15"/>
  <c r="Q100" i="15"/>
  <c r="V100" i="15"/>
  <c r="G103" i="15"/>
  <c r="M103" i="15" s="1"/>
  <c r="I103" i="15"/>
  <c r="K103" i="15"/>
  <c r="O103" i="15"/>
  <c r="Q103" i="15"/>
  <c r="V103" i="15"/>
  <c r="G105" i="15"/>
  <c r="M105" i="15" s="1"/>
  <c r="I105" i="15"/>
  <c r="K105" i="15"/>
  <c r="O105" i="15"/>
  <c r="Q105" i="15"/>
  <c r="V105" i="15"/>
  <c r="G108" i="15"/>
  <c r="M108" i="15" s="1"/>
  <c r="I108" i="15"/>
  <c r="K108" i="15"/>
  <c r="O108" i="15"/>
  <c r="Q108" i="15"/>
  <c r="V108" i="15"/>
  <c r="G109" i="15"/>
  <c r="M109" i="15" s="1"/>
  <c r="I109" i="15"/>
  <c r="K109" i="15"/>
  <c r="O109" i="15"/>
  <c r="Q109" i="15"/>
  <c r="V109" i="15"/>
  <c r="G110" i="15"/>
  <c r="M110" i="15" s="1"/>
  <c r="I110" i="15"/>
  <c r="K110" i="15"/>
  <c r="O110" i="15"/>
  <c r="Q110" i="15"/>
  <c r="V110" i="15"/>
  <c r="G111" i="15"/>
  <c r="M111" i="15" s="1"/>
  <c r="I111" i="15"/>
  <c r="K111" i="15"/>
  <c r="O111" i="15"/>
  <c r="Q111" i="15"/>
  <c r="V111" i="15"/>
  <c r="G112" i="15"/>
  <c r="M112" i="15" s="1"/>
  <c r="I112" i="15"/>
  <c r="K112" i="15"/>
  <c r="O112" i="15"/>
  <c r="Q112" i="15"/>
  <c r="V112" i="15"/>
  <c r="G113" i="15"/>
  <c r="M113" i="15" s="1"/>
  <c r="I113" i="15"/>
  <c r="K113" i="15"/>
  <c r="O113" i="15"/>
  <c r="Q113" i="15"/>
  <c r="V113" i="15"/>
  <c r="G114" i="15"/>
  <c r="M114" i="15" s="1"/>
  <c r="I114" i="15"/>
  <c r="K114" i="15"/>
  <c r="O114" i="15"/>
  <c r="Q114" i="15"/>
  <c r="V114" i="15"/>
  <c r="G115" i="15"/>
  <c r="M115" i="15" s="1"/>
  <c r="I115" i="15"/>
  <c r="K115" i="15"/>
  <c r="O115" i="15"/>
  <c r="Q115" i="15"/>
  <c r="V115" i="15"/>
  <c r="G116" i="15"/>
  <c r="I116" i="15"/>
  <c r="K116" i="15"/>
  <c r="M116" i="15"/>
  <c r="O116" i="15"/>
  <c r="Q116" i="15"/>
  <c r="V116" i="15"/>
  <c r="K117" i="15"/>
  <c r="O117" i="15"/>
  <c r="Q117" i="15"/>
  <c r="V117" i="15"/>
  <c r="G118" i="15"/>
  <c r="M118" i="15" s="1"/>
  <c r="M117" i="15" s="1"/>
  <c r="I118" i="15"/>
  <c r="I117" i="15" s="1"/>
  <c r="K118" i="15"/>
  <c r="O118" i="15"/>
  <c r="Q118" i="15"/>
  <c r="V118" i="15"/>
  <c r="G122" i="15"/>
  <c r="I122" i="15"/>
  <c r="K122" i="15"/>
  <c r="O122" i="15"/>
  <c r="Q122" i="15"/>
  <c r="V122" i="15"/>
  <c r="G123" i="15"/>
  <c r="M123" i="15" s="1"/>
  <c r="M122" i="15" s="1"/>
  <c r="I123" i="15"/>
  <c r="K123" i="15"/>
  <c r="O123" i="15"/>
  <c r="Q123" i="15"/>
  <c r="V123" i="15"/>
  <c r="O128" i="15"/>
  <c r="G129" i="15"/>
  <c r="M129" i="15" s="1"/>
  <c r="I129" i="15"/>
  <c r="K129" i="15"/>
  <c r="O129" i="15"/>
  <c r="Q129" i="15"/>
  <c r="Q128" i="15" s="1"/>
  <c r="V129" i="15"/>
  <c r="V128" i="15" s="1"/>
  <c r="G131" i="15"/>
  <c r="M131" i="15" s="1"/>
  <c r="I131" i="15"/>
  <c r="I128" i="15" s="1"/>
  <c r="K131" i="15"/>
  <c r="K128" i="15" s="1"/>
  <c r="O131" i="15"/>
  <c r="Q131" i="15"/>
  <c r="V131" i="15"/>
  <c r="G133" i="15"/>
  <c r="M133" i="15" s="1"/>
  <c r="I133" i="15"/>
  <c r="K133" i="15"/>
  <c r="O133" i="15"/>
  <c r="Q133" i="15"/>
  <c r="V133" i="15"/>
  <c r="G135" i="15"/>
  <c r="M135" i="15" s="1"/>
  <c r="I135" i="15"/>
  <c r="K135" i="15"/>
  <c r="O135" i="15"/>
  <c r="Q135" i="15"/>
  <c r="V135" i="15"/>
  <c r="O140" i="15"/>
  <c r="Q140" i="15"/>
  <c r="G141" i="15"/>
  <c r="M141" i="15" s="1"/>
  <c r="I141" i="15"/>
  <c r="K141" i="15"/>
  <c r="O141" i="15"/>
  <c r="Q141" i="15"/>
  <c r="V141" i="15"/>
  <c r="V140" i="15" s="1"/>
  <c r="G143" i="15"/>
  <c r="G140" i="15" s="1"/>
  <c r="I65" i="1" s="1"/>
  <c r="I143" i="15"/>
  <c r="I140" i="15" s="1"/>
  <c r="K143" i="15"/>
  <c r="K140" i="15" s="1"/>
  <c r="O143" i="15"/>
  <c r="Q143" i="15"/>
  <c r="V143" i="15"/>
  <c r="K148" i="15"/>
  <c r="O148" i="15"/>
  <c r="Q148" i="15"/>
  <c r="V148" i="15"/>
  <c r="G149" i="15"/>
  <c r="M149" i="15" s="1"/>
  <c r="M148" i="15" s="1"/>
  <c r="I149" i="15"/>
  <c r="I148" i="15" s="1"/>
  <c r="K149" i="15"/>
  <c r="O149" i="15"/>
  <c r="Q149" i="15"/>
  <c r="V149" i="15"/>
  <c r="AE152" i="15"/>
  <c r="BA69" i="14"/>
  <c r="BA36" i="14"/>
  <c r="BA31" i="14"/>
  <c r="BA18" i="14"/>
  <c r="BA14" i="14"/>
  <c r="BA12" i="14"/>
  <c r="BA10" i="14"/>
  <c r="G9" i="14"/>
  <c r="I9" i="14"/>
  <c r="K9" i="14"/>
  <c r="O9" i="14"/>
  <c r="Q9" i="14"/>
  <c r="Q8" i="14" s="1"/>
  <c r="V9" i="14"/>
  <c r="V8" i="14" s="1"/>
  <c r="G11" i="14"/>
  <c r="M11" i="14" s="1"/>
  <c r="I11" i="14"/>
  <c r="I8" i="14" s="1"/>
  <c r="K11" i="14"/>
  <c r="K8" i="14" s="1"/>
  <c r="O11" i="14"/>
  <c r="Q11" i="14"/>
  <c r="V11" i="14"/>
  <c r="G13" i="14"/>
  <c r="M13" i="14" s="1"/>
  <c r="I13" i="14"/>
  <c r="K13" i="14"/>
  <c r="O13" i="14"/>
  <c r="Q13" i="14"/>
  <c r="V13" i="14"/>
  <c r="G17" i="14"/>
  <c r="M17" i="14" s="1"/>
  <c r="I17" i="14"/>
  <c r="K17" i="14"/>
  <c r="O17" i="14"/>
  <c r="Q17" i="14"/>
  <c r="V17" i="14"/>
  <c r="G21" i="14"/>
  <c r="M21" i="14" s="1"/>
  <c r="I21" i="14"/>
  <c r="K21" i="14"/>
  <c r="O21" i="14"/>
  <c r="Q21" i="14"/>
  <c r="V21" i="14"/>
  <c r="G27" i="14"/>
  <c r="I27" i="14"/>
  <c r="K27" i="14"/>
  <c r="M27" i="14"/>
  <c r="O27" i="14"/>
  <c r="Q27" i="14"/>
  <c r="V27" i="14"/>
  <c r="G30" i="14"/>
  <c r="M30" i="14" s="1"/>
  <c r="I30" i="14"/>
  <c r="K30" i="14"/>
  <c r="O30" i="14"/>
  <c r="Q30" i="14"/>
  <c r="V30" i="14"/>
  <c r="G35" i="14"/>
  <c r="M35" i="14" s="1"/>
  <c r="I35" i="14"/>
  <c r="K35" i="14"/>
  <c r="O35" i="14"/>
  <c r="Q35" i="14"/>
  <c r="V35" i="14"/>
  <c r="G38" i="14"/>
  <c r="M38" i="14" s="1"/>
  <c r="I38" i="14"/>
  <c r="K38" i="14"/>
  <c r="O38" i="14"/>
  <c r="Q38" i="14"/>
  <c r="V38" i="14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6" i="14"/>
  <c r="M46" i="14" s="1"/>
  <c r="I46" i="14"/>
  <c r="K46" i="14"/>
  <c r="O46" i="14"/>
  <c r="O8" i="14" s="1"/>
  <c r="Q46" i="14"/>
  <c r="V46" i="14"/>
  <c r="G51" i="14"/>
  <c r="I51" i="14"/>
  <c r="K51" i="14"/>
  <c r="M51" i="14"/>
  <c r="O51" i="14"/>
  <c r="Q51" i="14"/>
  <c r="V51" i="14"/>
  <c r="G55" i="14"/>
  <c r="M55" i="14" s="1"/>
  <c r="I55" i="14"/>
  <c r="K55" i="14"/>
  <c r="O55" i="14"/>
  <c r="Q55" i="14"/>
  <c r="V55" i="14"/>
  <c r="G58" i="14"/>
  <c r="M58" i="14" s="1"/>
  <c r="I58" i="14"/>
  <c r="K58" i="14"/>
  <c r="O58" i="14"/>
  <c r="Q58" i="14"/>
  <c r="V58" i="14"/>
  <c r="G61" i="14"/>
  <c r="M61" i="14" s="1"/>
  <c r="I61" i="14"/>
  <c r="K61" i="14"/>
  <c r="O61" i="14"/>
  <c r="Q61" i="14"/>
  <c r="V61" i="14"/>
  <c r="G68" i="14"/>
  <c r="M68" i="14" s="1"/>
  <c r="I68" i="14"/>
  <c r="K68" i="14"/>
  <c r="O68" i="14"/>
  <c r="Q68" i="14"/>
  <c r="V68" i="14"/>
  <c r="G71" i="14"/>
  <c r="M71" i="14" s="1"/>
  <c r="I71" i="14"/>
  <c r="K71" i="14"/>
  <c r="O71" i="14"/>
  <c r="Q71" i="14"/>
  <c r="V71" i="14"/>
  <c r="G73" i="14"/>
  <c r="M73" i="14" s="1"/>
  <c r="I73" i="14"/>
  <c r="K73" i="14"/>
  <c r="O73" i="14"/>
  <c r="Q73" i="14"/>
  <c r="V73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7" i="14"/>
  <c r="M77" i="14" s="1"/>
  <c r="I77" i="14"/>
  <c r="K77" i="14"/>
  <c r="O77" i="14"/>
  <c r="Q77" i="14"/>
  <c r="V77" i="14"/>
  <c r="G79" i="14"/>
  <c r="M79" i="14" s="1"/>
  <c r="I79" i="14"/>
  <c r="K79" i="14"/>
  <c r="O79" i="14"/>
  <c r="Q79" i="14"/>
  <c r="V79" i="14"/>
  <c r="G80" i="14"/>
  <c r="M80" i="14" s="1"/>
  <c r="I80" i="14"/>
  <c r="K80" i="14"/>
  <c r="O80" i="14"/>
  <c r="Q80" i="14"/>
  <c r="V80" i="14"/>
  <c r="G82" i="14"/>
  <c r="M82" i="14" s="1"/>
  <c r="I82" i="14"/>
  <c r="K82" i="14"/>
  <c r="O82" i="14"/>
  <c r="Q82" i="14"/>
  <c r="V82" i="14"/>
  <c r="K84" i="14"/>
  <c r="G85" i="14"/>
  <c r="I85" i="14"/>
  <c r="K85" i="14"/>
  <c r="M85" i="14"/>
  <c r="O85" i="14"/>
  <c r="O84" i="14" s="1"/>
  <c r="Q85" i="14"/>
  <c r="Q84" i="14" s="1"/>
  <c r="V85" i="14"/>
  <c r="V84" i="14" s="1"/>
  <c r="G87" i="14"/>
  <c r="M87" i="14" s="1"/>
  <c r="I87" i="14"/>
  <c r="K87" i="14"/>
  <c r="O87" i="14"/>
  <c r="Q87" i="14"/>
  <c r="V87" i="14"/>
  <c r="G89" i="14"/>
  <c r="M89" i="14" s="1"/>
  <c r="I89" i="14"/>
  <c r="K89" i="14"/>
  <c r="O89" i="14"/>
  <c r="Q89" i="14"/>
  <c r="V89" i="14"/>
  <c r="G90" i="14"/>
  <c r="M90" i="14" s="1"/>
  <c r="I90" i="14"/>
  <c r="K90" i="14"/>
  <c r="O90" i="14"/>
  <c r="Q90" i="14"/>
  <c r="V90" i="14"/>
  <c r="G93" i="14"/>
  <c r="M93" i="14" s="1"/>
  <c r="I93" i="14"/>
  <c r="K93" i="14"/>
  <c r="O93" i="14"/>
  <c r="Q93" i="14"/>
  <c r="V93" i="14"/>
  <c r="G96" i="14"/>
  <c r="M96" i="14" s="1"/>
  <c r="I96" i="14"/>
  <c r="K96" i="14"/>
  <c r="O96" i="14"/>
  <c r="Q96" i="14"/>
  <c r="V96" i="14"/>
  <c r="G99" i="14"/>
  <c r="M99" i="14" s="1"/>
  <c r="I99" i="14"/>
  <c r="I84" i="14" s="1"/>
  <c r="K99" i="14"/>
  <c r="O99" i="14"/>
  <c r="Q99" i="14"/>
  <c r="V99" i="14"/>
  <c r="G102" i="14"/>
  <c r="M102" i="14" s="1"/>
  <c r="I102" i="14"/>
  <c r="K102" i="14"/>
  <c r="O102" i="14"/>
  <c r="Q102" i="14"/>
  <c r="V102" i="14"/>
  <c r="Q106" i="14"/>
  <c r="V106" i="14"/>
  <c r="G107" i="14"/>
  <c r="G106" i="14" s="1"/>
  <c r="I107" i="14"/>
  <c r="I106" i="14" s="1"/>
  <c r="K107" i="14"/>
  <c r="K106" i="14" s="1"/>
  <c r="O107" i="14"/>
  <c r="O106" i="14" s="1"/>
  <c r="Q107" i="14"/>
  <c r="V107" i="14"/>
  <c r="O110" i="14"/>
  <c r="Q110" i="14"/>
  <c r="V110" i="14"/>
  <c r="G111" i="14"/>
  <c r="M111" i="14" s="1"/>
  <c r="M110" i="14" s="1"/>
  <c r="I111" i="14"/>
  <c r="I110" i="14" s="1"/>
  <c r="K111" i="14"/>
  <c r="K110" i="14" s="1"/>
  <c r="O111" i="14"/>
  <c r="Q111" i="14"/>
  <c r="V111" i="14"/>
  <c r="V114" i="14"/>
  <c r="G115" i="14"/>
  <c r="M115" i="14" s="1"/>
  <c r="I115" i="14"/>
  <c r="K115" i="14"/>
  <c r="O115" i="14"/>
  <c r="Q115" i="14"/>
  <c r="V115" i="14"/>
  <c r="G118" i="14"/>
  <c r="M118" i="14" s="1"/>
  <c r="I118" i="14"/>
  <c r="I114" i="14" s="1"/>
  <c r="K118" i="14"/>
  <c r="K114" i="14" s="1"/>
  <c r="O118" i="14"/>
  <c r="O114" i="14" s="1"/>
  <c r="Q118" i="14"/>
  <c r="Q114" i="14" s="1"/>
  <c r="V118" i="14"/>
  <c r="G120" i="14"/>
  <c r="M120" i="14" s="1"/>
  <c r="I120" i="14"/>
  <c r="K120" i="14"/>
  <c r="O120" i="14"/>
  <c r="Q120" i="14"/>
  <c r="V120" i="14"/>
  <c r="G122" i="14"/>
  <c r="M122" i="14" s="1"/>
  <c r="I122" i="14"/>
  <c r="K122" i="14"/>
  <c r="O122" i="14"/>
  <c r="Q122" i="14"/>
  <c r="V122" i="14"/>
  <c r="G124" i="14"/>
  <c r="M124" i="14" s="1"/>
  <c r="I124" i="14"/>
  <c r="K124" i="14"/>
  <c r="O124" i="14"/>
  <c r="Q124" i="14"/>
  <c r="V124" i="14"/>
  <c r="G125" i="14"/>
  <c r="M125" i="14" s="1"/>
  <c r="I125" i="14"/>
  <c r="K125" i="14"/>
  <c r="O125" i="14"/>
  <c r="Q125" i="14"/>
  <c r="V125" i="14"/>
  <c r="V126" i="14"/>
  <c r="G127" i="14"/>
  <c r="I127" i="14"/>
  <c r="K127" i="14"/>
  <c r="M127" i="14"/>
  <c r="O127" i="14"/>
  <c r="Q127" i="14"/>
  <c r="V127" i="14"/>
  <c r="G129" i="14"/>
  <c r="I129" i="14"/>
  <c r="I126" i="14" s="1"/>
  <c r="K129" i="14"/>
  <c r="K126" i="14" s="1"/>
  <c r="O129" i="14"/>
  <c r="O126" i="14" s="1"/>
  <c r="Q129" i="14"/>
  <c r="V129" i="14"/>
  <c r="G131" i="14"/>
  <c r="M131" i="14" s="1"/>
  <c r="I131" i="14"/>
  <c r="K131" i="14"/>
  <c r="O131" i="14"/>
  <c r="Q131" i="14"/>
  <c r="V131" i="14"/>
  <c r="G133" i="14"/>
  <c r="M133" i="14" s="1"/>
  <c r="I133" i="14"/>
  <c r="K133" i="14"/>
  <c r="O133" i="14"/>
  <c r="Q133" i="14"/>
  <c r="V133" i="14"/>
  <c r="G135" i="14"/>
  <c r="M135" i="14" s="1"/>
  <c r="I135" i="14"/>
  <c r="K135" i="14"/>
  <c r="O135" i="14"/>
  <c r="Q135" i="14"/>
  <c r="V135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Q126" i="14" s="1"/>
  <c r="V138" i="14"/>
  <c r="G140" i="14"/>
  <c r="M140" i="14" s="1"/>
  <c r="I140" i="14"/>
  <c r="K140" i="14"/>
  <c r="O140" i="14"/>
  <c r="Q140" i="14"/>
  <c r="V140" i="14"/>
  <c r="G142" i="14"/>
  <c r="M142" i="14" s="1"/>
  <c r="I142" i="14"/>
  <c r="K142" i="14"/>
  <c r="O142" i="14"/>
  <c r="Q142" i="14"/>
  <c r="V142" i="14"/>
  <c r="G143" i="14"/>
  <c r="M143" i="14" s="1"/>
  <c r="I143" i="14"/>
  <c r="K143" i="14"/>
  <c r="O143" i="14"/>
  <c r="Q143" i="14"/>
  <c r="V143" i="14"/>
  <c r="I144" i="14"/>
  <c r="G145" i="14"/>
  <c r="G144" i="14" s="1"/>
  <c r="I145" i="14"/>
  <c r="K145" i="14"/>
  <c r="K144" i="14" s="1"/>
  <c r="O145" i="14"/>
  <c r="O144" i="14" s="1"/>
  <c r="Q145" i="14"/>
  <c r="Q144" i="14" s="1"/>
  <c r="V145" i="14"/>
  <c r="V144" i="14" s="1"/>
  <c r="AE151" i="14"/>
  <c r="F44" i="1" s="1"/>
  <c r="BA137" i="13"/>
  <c r="BA90" i="13"/>
  <c r="BA51" i="13"/>
  <c r="BA50" i="13"/>
  <c r="BA47" i="13"/>
  <c r="BA36" i="13"/>
  <c r="BA20" i="13"/>
  <c r="BA16" i="13"/>
  <c r="BA14" i="13"/>
  <c r="BA12" i="13"/>
  <c r="BA10" i="13"/>
  <c r="G9" i="13"/>
  <c r="I9" i="13"/>
  <c r="I8" i="13" s="1"/>
  <c r="K9" i="13"/>
  <c r="K8" i="13" s="1"/>
  <c r="O9" i="13"/>
  <c r="O8" i="13" s="1"/>
  <c r="Q9" i="13"/>
  <c r="Q8" i="13" s="1"/>
  <c r="V9" i="13"/>
  <c r="G11" i="13"/>
  <c r="I11" i="13"/>
  <c r="K11" i="13"/>
  <c r="M11" i="13"/>
  <c r="O11" i="13"/>
  <c r="Q11" i="13"/>
  <c r="V11" i="13"/>
  <c r="V8" i="13" s="1"/>
  <c r="G13" i="13"/>
  <c r="M13" i="13" s="1"/>
  <c r="I13" i="13"/>
  <c r="K13" i="13"/>
  <c r="O13" i="13"/>
  <c r="Q13" i="13"/>
  <c r="V13" i="13"/>
  <c r="G15" i="13"/>
  <c r="I15" i="13"/>
  <c r="K15" i="13"/>
  <c r="M15" i="13"/>
  <c r="O15" i="13"/>
  <c r="Q15" i="13"/>
  <c r="V15" i="13"/>
  <c r="G19" i="13"/>
  <c r="M19" i="13" s="1"/>
  <c r="I19" i="13"/>
  <c r="K19" i="13"/>
  <c r="O19" i="13"/>
  <c r="Q19" i="13"/>
  <c r="V19" i="13"/>
  <c r="G23" i="13"/>
  <c r="M23" i="13" s="1"/>
  <c r="I23" i="13"/>
  <c r="K23" i="13"/>
  <c r="O23" i="13"/>
  <c r="Q23" i="13"/>
  <c r="V23" i="13"/>
  <c r="G29" i="13"/>
  <c r="I29" i="13"/>
  <c r="K29" i="13"/>
  <c r="M29" i="13"/>
  <c r="O29" i="13"/>
  <c r="Q29" i="13"/>
  <c r="V29" i="13"/>
  <c r="G35" i="13"/>
  <c r="M35" i="13" s="1"/>
  <c r="I35" i="13"/>
  <c r="K35" i="13"/>
  <c r="O35" i="13"/>
  <c r="Q35" i="13"/>
  <c r="V35" i="13"/>
  <c r="G46" i="13"/>
  <c r="I46" i="13"/>
  <c r="K46" i="13"/>
  <c r="M46" i="13"/>
  <c r="O46" i="13"/>
  <c r="Q46" i="13"/>
  <c r="V46" i="13"/>
  <c r="G49" i="13"/>
  <c r="M49" i="13" s="1"/>
  <c r="I49" i="13"/>
  <c r="K49" i="13"/>
  <c r="O49" i="13"/>
  <c r="Q49" i="13"/>
  <c r="V49" i="13"/>
  <c r="G52" i="13"/>
  <c r="M52" i="13" s="1"/>
  <c r="I52" i="13"/>
  <c r="K52" i="13"/>
  <c r="O52" i="13"/>
  <c r="Q52" i="13"/>
  <c r="V52" i="13"/>
  <c r="G56" i="13"/>
  <c r="M56" i="13" s="1"/>
  <c r="I56" i="13"/>
  <c r="K56" i="13"/>
  <c r="O56" i="13"/>
  <c r="Q56" i="13"/>
  <c r="V56" i="13"/>
  <c r="G58" i="13"/>
  <c r="M58" i="13" s="1"/>
  <c r="I58" i="13"/>
  <c r="K58" i="13"/>
  <c r="O58" i="13"/>
  <c r="Q58" i="13"/>
  <c r="V58" i="13"/>
  <c r="G61" i="13"/>
  <c r="M61" i="13" s="1"/>
  <c r="I61" i="13"/>
  <c r="K61" i="13"/>
  <c r="O61" i="13"/>
  <c r="Q61" i="13"/>
  <c r="V61" i="13"/>
  <c r="G66" i="13"/>
  <c r="M66" i="13" s="1"/>
  <c r="I66" i="13"/>
  <c r="K66" i="13"/>
  <c r="O66" i="13"/>
  <c r="Q66" i="13"/>
  <c r="V66" i="13"/>
  <c r="G70" i="13"/>
  <c r="M70" i="13" s="1"/>
  <c r="I70" i="13"/>
  <c r="K70" i="13"/>
  <c r="O70" i="13"/>
  <c r="Q70" i="13"/>
  <c r="V70" i="13"/>
  <c r="G73" i="13"/>
  <c r="M73" i="13" s="1"/>
  <c r="I73" i="13"/>
  <c r="K73" i="13"/>
  <c r="O73" i="13"/>
  <c r="Q73" i="13"/>
  <c r="V73" i="13"/>
  <c r="G76" i="13"/>
  <c r="M76" i="13" s="1"/>
  <c r="I76" i="13"/>
  <c r="K76" i="13"/>
  <c r="O76" i="13"/>
  <c r="Q76" i="13"/>
  <c r="V76" i="13"/>
  <c r="G89" i="13"/>
  <c r="M89" i="13" s="1"/>
  <c r="I89" i="13"/>
  <c r="K89" i="13"/>
  <c r="O89" i="13"/>
  <c r="Q89" i="13"/>
  <c r="V89" i="13"/>
  <c r="G93" i="13"/>
  <c r="M93" i="13" s="1"/>
  <c r="I93" i="13"/>
  <c r="K93" i="13"/>
  <c r="O93" i="13"/>
  <c r="Q93" i="13"/>
  <c r="V93" i="13"/>
  <c r="G98" i="13"/>
  <c r="M98" i="13" s="1"/>
  <c r="I98" i="13"/>
  <c r="K98" i="13"/>
  <c r="O98" i="13"/>
  <c r="Q98" i="13"/>
  <c r="V98" i="13"/>
  <c r="G100" i="13"/>
  <c r="M100" i="13" s="1"/>
  <c r="I100" i="13"/>
  <c r="K100" i="13"/>
  <c r="O100" i="13"/>
  <c r="Q100" i="13"/>
  <c r="V100" i="13"/>
  <c r="G101" i="13"/>
  <c r="M101" i="13" s="1"/>
  <c r="I101" i="13"/>
  <c r="K101" i="13"/>
  <c r="O101" i="13"/>
  <c r="Q101" i="13"/>
  <c r="V101" i="13"/>
  <c r="G102" i="13"/>
  <c r="M102" i="13" s="1"/>
  <c r="I102" i="13"/>
  <c r="K102" i="13"/>
  <c r="O102" i="13"/>
  <c r="Q102" i="13"/>
  <c r="V102" i="13"/>
  <c r="G104" i="13"/>
  <c r="M104" i="13" s="1"/>
  <c r="I104" i="13"/>
  <c r="K104" i="13"/>
  <c r="O104" i="13"/>
  <c r="Q104" i="13"/>
  <c r="V104" i="13"/>
  <c r="G105" i="13"/>
  <c r="M105" i="13" s="1"/>
  <c r="I105" i="13"/>
  <c r="K105" i="13"/>
  <c r="O105" i="13"/>
  <c r="Q105" i="13"/>
  <c r="V105" i="13"/>
  <c r="G107" i="13"/>
  <c r="M107" i="13" s="1"/>
  <c r="I107" i="13"/>
  <c r="K107" i="13"/>
  <c r="O107" i="13"/>
  <c r="Q107" i="13"/>
  <c r="V107" i="13"/>
  <c r="G110" i="13"/>
  <c r="M110" i="13" s="1"/>
  <c r="I110" i="13"/>
  <c r="I109" i="13" s="1"/>
  <c r="K110" i="13"/>
  <c r="O110" i="13"/>
  <c r="Q110" i="13"/>
  <c r="V110" i="13"/>
  <c r="G114" i="13"/>
  <c r="I114" i="13"/>
  <c r="K114" i="13"/>
  <c r="K109" i="13" s="1"/>
  <c r="M114" i="13"/>
  <c r="O114" i="13"/>
  <c r="O109" i="13" s="1"/>
  <c r="Q114" i="13"/>
  <c r="Q109" i="13" s="1"/>
  <c r="V114" i="13"/>
  <c r="V109" i="13" s="1"/>
  <c r="G117" i="13"/>
  <c r="M117" i="13" s="1"/>
  <c r="I117" i="13"/>
  <c r="K117" i="13"/>
  <c r="O117" i="13"/>
  <c r="Q117" i="13"/>
  <c r="V117" i="13"/>
  <c r="G118" i="13"/>
  <c r="M118" i="13" s="1"/>
  <c r="I118" i="13"/>
  <c r="K118" i="13"/>
  <c r="O118" i="13"/>
  <c r="Q118" i="13"/>
  <c r="V118" i="13"/>
  <c r="G122" i="13"/>
  <c r="M122" i="13" s="1"/>
  <c r="I122" i="13"/>
  <c r="K122" i="13"/>
  <c r="O122" i="13"/>
  <c r="Q122" i="13"/>
  <c r="V122" i="13"/>
  <c r="G125" i="13"/>
  <c r="M125" i="13" s="1"/>
  <c r="I125" i="13"/>
  <c r="K125" i="13"/>
  <c r="O125" i="13"/>
  <c r="Q125" i="13"/>
  <c r="V125" i="13"/>
  <c r="G128" i="13"/>
  <c r="M128" i="13" s="1"/>
  <c r="I128" i="13"/>
  <c r="K128" i="13"/>
  <c r="O128" i="13"/>
  <c r="Q128" i="13"/>
  <c r="V128" i="13"/>
  <c r="G131" i="13"/>
  <c r="M131" i="13" s="1"/>
  <c r="I131" i="13"/>
  <c r="K131" i="13"/>
  <c r="O131" i="13"/>
  <c r="Q131" i="13"/>
  <c r="V131" i="13"/>
  <c r="G135" i="13"/>
  <c r="I135" i="13"/>
  <c r="K135" i="13"/>
  <c r="O135" i="13"/>
  <c r="Q135" i="13"/>
  <c r="G136" i="13"/>
  <c r="M136" i="13" s="1"/>
  <c r="M135" i="13" s="1"/>
  <c r="I136" i="13"/>
  <c r="K136" i="13"/>
  <c r="O136" i="13"/>
  <c r="Q136" i="13"/>
  <c r="V136" i="13"/>
  <c r="V135" i="13" s="1"/>
  <c r="K138" i="13"/>
  <c r="G139" i="13"/>
  <c r="M139" i="13" s="1"/>
  <c r="I139" i="13"/>
  <c r="K139" i="13"/>
  <c r="O139" i="13"/>
  <c r="O138" i="13" s="1"/>
  <c r="Q139" i="13"/>
  <c r="Q138" i="13" s="1"/>
  <c r="V139" i="13"/>
  <c r="V138" i="13" s="1"/>
  <c r="G143" i="13"/>
  <c r="I143" i="13"/>
  <c r="I138" i="13" s="1"/>
  <c r="K143" i="13"/>
  <c r="O143" i="13"/>
  <c r="Q143" i="13"/>
  <c r="V143" i="13"/>
  <c r="G148" i="13"/>
  <c r="M148" i="13" s="1"/>
  <c r="I148" i="13"/>
  <c r="K148" i="13"/>
  <c r="O148" i="13"/>
  <c r="Q148" i="13"/>
  <c r="V148" i="13"/>
  <c r="G153" i="13"/>
  <c r="I153" i="13"/>
  <c r="I152" i="13" s="1"/>
  <c r="K153" i="13"/>
  <c r="K152" i="13" s="1"/>
  <c r="O153" i="13"/>
  <c r="O152" i="13" s="1"/>
  <c r="Q153" i="13"/>
  <c r="V153" i="13"/>
  <c r="G158" i="13"/>
  <c r="I158" i="13"/>
  <c r="K158" i="13"/>
  <c r="M158" i="13"/>
  <c r="O158" i="13"/>
  <c r="Q158" i="13"/>
  <c r="Q152" i="13" s="1"/>
  <c r="V158" i="13"/>
  <c r="V152" i="13" s="1"/>
  <c r="G161" i="13"/>
  <c r="M161" i="13" s="1"/>
  <c r="I161" i="13"/>
  <c r="K161" i="13"/>
  <c r="O161" i="13"/>
  <c r="Q161" i="13"/>
  <c r="V161" i="13"/>
  <c r="G163" i="13"/>
  <c r="M163" i="13" s="1"/>
  <c r="I163" i="13"/>
  <c r="K163" i="13"/>
  <c r="O163" i="13"/>
  <c r="Q163" i="13"/>
  <c r="V163" i="13"/>
  <c r="G165" i="13"/>
  <c r="M165" i="13" s="1"/>
  <c r="I165" i="13"/>
  <c r="K165" i="13"/>
  <c r="O165" i="13"/>
  <c r="Q165" i="13"/>
  <c r="V165" i="13"/>
  <c r="G166" i="13"/>
  <c r="M166" i="13" s="1"/>
  <c r="I166" i="13"/>
  <c r="K166" i="13"/>
  <c r="O166" i="13"/>
  <c r="Q166" i="13"/>
  <c r="V166" i="13"/>
  <c r="G168" i="13"/>
  <c r="I168" i="13"/>
  <c r="I167" i="13" s="1"/>
  <c r="K168" i="13"/>
  <c r="K167" i="13" s="1"/>
  <c r="O168" i="13"/>
  <c r="Q168" i="13"/>
  <c r="V168" i="13"/>
  <c r="G170" i="13"/>
  <c r="M170" i="13" s="1"/>
  <c r="I170" i="13"/>
  <c r="K170" i="13"/>
  <c r="O170" i="13"/>
  <c r="O167" i="13" s="1"/>
  <c r="Q170" i="13"/>
  <c r="Q167" i="13" s="1"/>
  <c r="V170" i="13"/>
  <c r="V167" i="13" s="1"/>
  <c r="G172" i="13"/>
  <c r="M172" i="13" s="1"/>
  <c r="I172" i="13"/>
  <c r="K172" i="13"/>
  <c r="O172" i="13"/>
  <c r="Q172" i="13"/>
  <c r="V172" i="13"/>
  <c r="G176" i="13"/>
  <c r="M176" i="13" s="1"/>
  <c r="I176" i="13"/>
  <c r="K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M180" i="13" s="1"/>
  <c r="I180" i="13"/>
  <c r="K180" i="13"/>
  <c r="O180" i="13"/>
  <c r="Q180" i="13"/>
  <c r="V180" i="13"/>
  <c r="G183" i="13"/>
  <c r="M183" i="13" s="1"/>
  <c r="I183" i="13"/>
  <c r="K183" i="13"/>
  <c r="O183" i="13"/>
  <c r="Q183" i="13"/>
  <c r="V183" i="13"/>
  <c r="G185" i="13"/>
  <c r="M185" i="13" s="1"/>
  <c r="I185" i="13"/>
  <c r="K185" i="13"/>
  <c r="O185" i="13"/>
  <c r="Q185" i="13"/>
  <c r="V185" i="13"/>
  <c r="G186" i="13"/>
  <c r="M186" i="13" s="1"/>
  <c r="I186" i="13"/>
  <c r="K186" i="13"/>
  <c r="O186" i="13"/>
  <c r="Q186" i="13"/>
  <c r="V186" i="13"/>
  <c r="G188" i="13"/>
  <c r="M188" i="13" s="1"/>
  <c r="I188" i="13"/>
  <c r="K188" i="13"/>
  <c r="O188" i="13"/>
  <c r="Q188" i="13"/>
  <c r="V188" i="13"/>
  <c r="G190" i="13"/>
  <c r="I190" i="13"/>
  <c r="K190" i="13"/>
  <c r="M190" i="13"/>
  <c r="O190" i="13"/>
  <c r="Q190" i="13"/>
  <c r="V190" i="13"/>
  <c r="G192" i="13"/>
  <c r="M192" i="13" s="1"/>
  <c r="I192" i="13"/>
  <c r="K192" i="13"/>
  <c r="O192" i="13"/>
  <c r="Q192" i="13"/>
  <c r="V192" i="13"/>
  <c r="G194" i="13"/>
  <c r="I194" i="13"/>
  <c r="K194" i="13"/>
  <c r="M194" i="13"/>
  <c r="O194" i="13"/>
  <c r="Q194" i="13"/>
  <c r="V194" i="13"/>
  <c r="G196" i="13"/>
  <c r="M196" i="13" s="1"/>
  <c r="I196" i="13"/>
  <c r="K196" i="13"/>
  <c r="O196" i="13"/>
  <c r="Q196" i="13"/>
  <c r="V196" i="13"/>
  <c r="G197" i="13"/>
  <c r="M197" i="13" s="1"/>
  <c r="I197" i="13"/>
  <c r="K197" i="13"/>
  <c r="O197" i="13"/>
  <c r="Q197" i="13"/>
  <c r="V197" i="13"/>
  <c r="G198" i="13"/>
  <c r="M198" i="13" s="1"/>
  <c r="I198" i="13"/>
  <c r="K198" i="13"/>
  <c r="O198" i="13"/>
  <c r="Q198" i="13"/>
  <c r="V198" i="13"/>
  <c r="G199" i="13"/>
  <c r="M199" i="13" s="1"/>
  <c r="I199" i="13"/>
  <c r="K199" i="13"/>
  <c r="O199" i="13"/>
  <c r="Q199" i="13"/>
  <c r="V199" i="13"/>
  <c r="G201" i="13"/>
  <c r="M201" i="13" s="1"/>
  <c r="I201" i="13"/>
  <c r="K201" i="13"/>
  <c r="O201" i="13"/>
  <c r="Q201" i="13"/>
  <c r="V201" i="13"/>
  <c r="G203" i="13"/>
  <c r="M203" i="13" s="1"/>
  <c r="I203" i="13"/>
  <c r="K203" i="13"/>
  <c r="O203" i="13"/>
  <c r="Q203" i="13"/>
  <c r="V203" i="13"/>
  <c r="G204" i="13"/>
  <c r="M204" i="13" s="1"/>
  <c r="I204" i="13"/>
  <c r="K204" i="13"/>
  <c r="O204" i="13"/>
  <c r="Q204" i="13"/>
  <c r="V204" i="13"/>
  <c r="G205" i="13"/>
  <c r="I205" i="13"/>
  <c r="K205" i="13"/>
  <c r="M205" i="13"/>
  <c r="O205" i="13"/>
  <c r="Q205" i="13"/>
  <c r="V205" i="13"/>
  <c r="G206" i="13"/>
  <c r="M206" i="13" s="1"/>
  <c r="I206" i="13"/>
  <c r="K206" i="13"/>
  <c r="O206" i="13"/>
  <c r="Q206" i="13"/>
  <c r="V206" i="13"/>
  <c r="G207" i="13"/>
  <c r="M207" i="13" s="1"/>
  <c r="I207" i="13"/>
  <c r="K207" i="13"/>
  <c r="O207" i="13"/>
  <c r="Q207" i="13"/>
  <c r="V207" i="13"/>
  <c r="G208" i="13"/>
  <c r="I208" i="13"/>
  <c r="K208" i="13"/>
  <c r="M208" i="13"/>
  <c r="O208" i="13"/>
  <c r="Q208" i="13"/>
  <c r="V208" i="13"/>
  <c r="G209" i="13"/>
  <c r="M209" i="13" s="1"/>
  <c r="I209" i="13"/>
  <c r="K209" i="13"/>
  <c r="O209" i="13"/>
  <c r="Q209" i="13"/>
  <c r="V209" i="13"/>
  <c r="G210" i="13"/>
  <c r="M210" i="13" s="1"/>
  <c r="I210" i="13"/>
  <c r="K210" i="13"/>
  <c r="O210" i="13"/>
  <c r="Q210" i="13"/>
  <c r="V210" i="13"/>
  <c r="G211" i="13"/>
  <c r="M211" i="13" s="1"/>
  <c r="I211" i="13"/>
  <c r="K211" i="13"/>
  <c r="O211" i="13"/>
  <c r="Q211" i="13"/>
  <c r="V211" i="13"/>
  <c r="G212" i="13"/>
  <c r="M212" i="13" s="1"/>
  <c r="I212" i="13"/>
  <c r="K212" i="13"/>
  <c r="O212" i="13"/>
  <c r="Q212" i="13"/>
  <c r="V212" i="13"/>
  <c r="G213" i="13"/>
  <c r="M213" i="13" s="1"/>
  <c r="I213" i="13"/>
  <c r="K213" i="13"/>
  <c r="O213" i="13"/>
  <c r="Q213" i="13"/>
  <c r="V213" i="13"/>
  <c r="G214" i="13"/>
  <c r="M214" i="13" s="1"/>
  <c r="I214" i="13"/>
  <c r="K214" i="13"/>
  <c r="O214" i="13"/>
  <c r="Q214" i="13"/>
  <c r="V214" i="13"/>
  <c r="G215" i="13"/>
  <c r="M215" i="13" s="1"/>
  <c r="I215" i="13"/>
  <c r="K215" i="13"/>
  <c r="O215" i="13"/>
  <c r="Q215" i="13"/>
  <c r="V215" i="13"/>
  <c r="G216" i="13"/>
  <c r="M216" i="13" s="1"/>
  <c r="I216" i="13"/>
  <c r="K216" i="13"/>
  <c r="O216" i="13"/>
  <c r="Q216" i="13"/>
  <c r="V216" i="13"/>
  <c r="G217" i="13"/>
  <c r="M217" i="13" s="1"/>
  <c r="I217" i="13"/>
  <c r="K217" i="13"/>
  <c r="O217" i="13"/>
  <c r="Q217" i="13"/>
  <c r="V217" i="13"/>
  <c r="G218" i="13"/>
  <c r="M218" i="13" s="1"/>
  <c r="I218" i="13"/>
  <c r="K218" i="13"/>
  <c r="O218" i="13"/>
  <c r="Q218" i="13"/>
  <c r="V218" i="13"/>
  <c r="G219" i="13"/>
  <c r="M219" i="13" s="1"/>
  <c r="I219" i="13"/>
  <c r="K219" i="13"/>
  <c r="O219" i="13"/>
  <c r="Q219" i="13"/>
  <c r="V219" i="13"/>
  <c r="G220" i="13"/>
  <c r="M220" i="13" s="1"/>
  <c r="I220" i="13"/>
  <c r="K220" i="13"/>
  <c r="O220" i="13"/>
  <c r="Q220" i="13"/>
  <c r="V220" i="13"/>
  <c r="I221" i="13"/>
  <c r="K221" i="13"/>
  <c r="G222" i="13"/>
  <c r="M222" i="13" s="1"/>
  <c r="M221" i="13" s="1"/>
  <c r="I222" i="13"/>
  <c r="K222" i="13"/>
  <c r="O222" i="13"/>
  <c r="O221" i="13" s="1"/>
  <c r="Q222" i="13"/>
  <c r="Q221" i="13" s="1"/>
  <c r="V222" i="13"/>
  <c r="V221" i="13" s="1"/>
  <c r="G224" i="13"/>
  <c r="I224" i="13"/>
  <c r="G225" i="13"/>
  <c r="I225" i="13"/>
  <c r="K225" i="13"/>
  <c r="K224" i="13" s="1"/>
  <c r="M225" i="13"/>
  <c r="M224" i="13" s="1"/>
  <c r="O225" i="13"/>
  <c r="O224" i="13" s="1"/>
  <c r="Q225" i="13"/>
  <c r="Q224" i="13" s="1"/>
  <c r="V225" i="13"/>
  <c r="V224" i="13" s="1"/>
  <c r="G232" i="13"/>
  <c r="I232" i="13"/>
  <c r="I231" i="13" s="1"/>
  <c r="K232" i="13"/>
  <c r="K231" i="13" s="1"/>
  <c r="O232" i="13"/>
  <c r="O231" i="13" s="1"/>
  <c r="Q232" i="13"/>
  <c r="V232" i="13"/>
  <c r="G234" i="13"/>
  <c r="M234" i="13" s="1"/>
  <c r="I234" i="13"/>
  <c r="K234" i="13"/>
  <c r="O234" i="13"/>
  <c r="Q234" i="13"/>
  <c r="Q231" i="13" s="1"/>
  <c r="V234" i="13"/>
  <c r="V231" i="13" s="1"/>
  <c r="AE237" i="13"/>
  <c r="F43" i="1" s="1"/>
  <c r="BA50" i="12"/>
  <c r="BA47" i="12"/>
  <c r="BA43" i="12"/>
  <c r="G9" i="12"/>
  <c r="M9" i="12" s="1"/>
  <c r="I9" i="12"/>
  <c r="I8" i="12" s="1"/>
  <c r="K9" i="12"/>
  <c r="O9" i="12"/>
  <c r="Q9" i="12"/>
  <c r="V9" i="12"/>
  <c r="G12" i="12"/>
  <c r="M12" i="12" s="1"/>
  <c r="I12" i="12"/>
  <c r="K12" i="12"/>
  <c r="K8" i="12" s="1"/>
  <c r="O12" i="12"/>
  <c r="O8" i="12" s="1"/>
  <c r="Q12" i="12"/>
  <c r="Q8" i="12" s="1"/>
  <c r="V12" i="12"/>
  <c r="V8" i="12" s="1"/>
  <c r="G14" i="12"/>
  <c r="I14" i="12"/>
  <c r="K14" i="12"/>
  <c r="M14" i="12"/>
  <c r="O14" i="12"/>
  <c r="Q14" i="12"/>
  <c r="V14" i="12"/>
  <c r="G23" i="12"/>
  <c r="M23" i="12" s="1"/>
  <c r="I23" i="12"/>
  <c r="K23" i="12"/>
  <c r="O23" i="12"/>
  <c r="Q23" i="12"/>
  <c r="V23" i="12"/>
  <c r="G33" i="12"/>
  <c r="M33" i="12" s="1"/>
  <c r="I33" i="12"/>
  <c r="K33" i="12"/>
  <c r="O33" i="12"/>
  <c r="Q33" i="12"/>
  <c r="V33" i="12"/>
  <c r="G42" i="12"/>
  <c r="M42" i="12" s="1"/>
  <c r="I42" i="12"/>
  <c r="K42" i="12"/>
  <c r="O42" i="12"/>
  <c r="Q42" i="12"/>
  <c r="V42" i="12"/>
  <c r="G44" i="12"/>
  <c r="I44" i="12"/>
  <c r="K44" i="12"/>
  <c r="M44" i="12"/>
  <c r="O44" i="12"/>
  <c r="Q44" i="12"/>
  <c r="V44" i="12"/>
  <c r="G46" i="12"/>
  <c r="M46" i="12" s="1"/>
  <c r="I46" i="12"/>
  <c r="I45" i="12" s="1"/>
  <c r="K46" i="12"/>
  <c r="K45" i="12" s="1"/>
  <c r="O46" i="12"/>
  <c r="O45" i="12" s="1"/>
  <c r="Q46" i="12"/>
  <c r="Q45" i="12" s="1"/>
  <c r="V46" i="12"/>
  <c r="G48" i="12"/>
  <c r="M48" i="12" s="1"/>
  <c r="I48" i="12"/>
  <c r="K48" i="12"/>
  <c r="O48" i="12"/>
  <c r="Q48" i="12"/>
  <c r="V48" i="12"/>
  <c r="V45" i="12" s="1"/>
  <c r="G49" i="12"/>
  <c r="M49" i="12" s="1"/>
  <c r="I49" i="12"/>
  <c r="K49" i="12"/>
  <c r="O49" i="12"/>
  <c r="Q49" i="12"/>
  <c r="V49" i="12"/>
  <c r="G51" i="12"/>
  <c r="M51" i="12" s="1"/>
  <c r="I51" i="12"/>
  <c r="K51" i="12"/>
  <c r="O51" i="12"/>
  <c r="Q51" i="12"/>
  <c r="V51" i="12"/>
  <c r="G53" i="12"/>
  <c r="M53" i="12" s="1"/>
  <c r="I53" i="12"/>
  <c r="K53" i="12"/>
  <c r="O53" i="12"/>
  <c r="Q53" i="12"/>
  <c r="V53" i="12"/>
  <c r="G55" i="12"/>
  <c r="I55" i="12"/>
  <c r="K55" i="12"/>
  <c r="M55" i="12"/>
  <c r="O55" i="12"/>
  <c r="Q55" i="12"/>
  <c r="V55" i="12"/>
  <c r="G57" i="12"/>
  <c r="M57" i="12" s="1"/>
  <c r="I57" i="12"/>
  <c r="K57" i="12"/>
  <c r="O57" i="12"/>
  <c r="Q57" i="12"/>
  <c r="V57" i="12"/>
  <c r="AE60" i="12"/>
  <c r="F41" i="1" s="1"/>
  <c r="J28" i="1"/>
  <c r="J26" i="1"/>
  <c r="G38" i="1"/>
  <c r="F38" i="1"/>
  <c r="H32" i="1"/>
  <c r="J23" i="1"/>
  <c r="J24" i="1"/>
  <c r="J25" i="1"/>
  <c r="J27" i="1"/>
  <c r="E24" i="1"/>
  <c r="E26" i="1"/>
  <c r="G24" i="16" l="1"/>
  <c r="I69" i="1" s="1"/>
  <c r="G8" i="16"/>
  <c r="M9" i="16"/>
  <c r="M143" i="15"/>
  <c r="M85" i="15"/>
  <c r="M77" i="15"/>
  <c r="M63" i="15"/>
  <c r="G8" i="15"/>
  <c r="M145" i="14"/>
  <c r="M144" i="14" s="1"/>
  <c r="I63" i="1"/>
  <c r="G126" i="14"/>
  <c r="M129" i="14"/>
  <c r="M114" i="14"/>
  <c r="M107" i="14"/>
  <c r="M106" i="14" s="1"/>
  <c r="AF151" i="14"/>
  <c r="G44" i="1" s="1"/>
  <c r="H44" i="1" s="1"/>
  <c r="I44" i="1" s="1"/>
  <c r="M9" i="14"/>
  <c r="M8" i="14" s="1"/>
  <c r="G231" i="13"/>
  <c r="I68" i="1" s="1"/>
  <c r="M232" i="13"/>
  <c r="M231" i="13" s="1"/>
  <c r="G221" i="13"/>
  <c r="I61" i="1" s="1"/>
  <c r="G167" i="13"/>
  <c r="M168" i="13"/>
  <c r="M167" i="13" s="1"/>
  <c r="G152" i="13"/>
  <c r="M153" i="13"/>
  <c r="M152" i="13" s="1"/>
  <c r="G138" i="13"/>
  <c r="M109" i="13"/>
  <c r="G8" i="13"/>
  <c r="M9" i="13"/>
  <c r="M45" i="12"/>
  <c r="G45" i="12"/>
  <c r="I71" i="1" s="1"/>
  <c r="I20" i="1" s="1"/>
  <c r="M8" i="12"/>
  <c r="F40" i="1"/>
  <c r="I67" i="1"/>
  <c r="F39" i="1"/>
  <c r="F47" i="1" s="1"/>
  <c r="G23" i="1" s="1"/>
  <c r="A23" i="1" s="1"/>
  <c r="A24" i="1" s="1"/>
  <c r="G24" i="1" s="1"/>
  <c r="M21" i="16"/>
  <c r="M20" i="16" s="1"/>
  <c r="M140" i="15"/>
  <c r="F45" i="1"/>
  <c r="F42" i="1"/>
  <c r="M8" i="16"/>
  <c r="M24" i="16"/>
  <c r="AF34" i="16"/>
  <c r="G46" i="1" s="1"/>
  <c r="H46" i="1" s="1"/>
  <c r="I46" i="1" s="1"/>
  <c r="M91" i="15"/>
  <c r="M128" i="15"/>
  <c r="M8" i="15"/>
  <c r="G91" i="15"/>
  <c r="G128" i="15"/>
  <c r="I64" i="1" s="1"/>
  <c r="I17" i="1" s="1"/>
  <c r="AF152" i="15"/>
  <c r="G63" i="15"/>
  <c r="I56" i="1" s="1"/>
  <c r="G148" i="15"/>
  <c r="G117" i="15"/>
  <c r="I62" i="1" s="1"/>
  <c r="G85" i="15"/>
  <c r="M126" i="14"/>
  <c r="M84" i="14"/>
  <c r="G84" i="14"/>
  <c r="G8" i="14"/>
  <c r="G114" i="14"/>
  <c r="G110" i="14"/>
  <c r="M8" i="13"/>
  <c r="G109" i="13"/>
  <c r="M143" i="13"/>
  <c r="M138" i="13" s="1"/>
  <c r="AF237" i="13"/>
  <c r="G43" i="1" s="1"/>
  <c r="H43" i="1" s="1"/>
  <c r="I43" i="1" s="1"/>
  <c r="AF60" i="12"/>
  <c r="G8" i="12"/>
  <c r="G34" i="16" l="1"/>
  <c r="I66" i="1"/>
  <c r="I18" i="1"/>
  <c r="I59" i="1"/>
  <c r="I58" i="1"/>
  <c r="G151" i="14"/>
  <c r="I55" i="1"/>
  <c r="I54" i="1"/>
  <c r="G237" i="13"/>
  <c r="I70" i="1"/>
  <c r="I19" i="1" s="1"/>
  <c r="G60" i="12"/>
  <c r="G41" i="1"/>
  <c r="H41" i="1" s="1"/>
  <c r="I41" i="1" s="1"/>
  <c r="G40" i="1"/>
  <c r="H40" i="1" s="1"/>
  <c r="I40" i="1" s="1"/>
  <c r="I60" i="1"/>
  <c r="G152" i="15"/>
  <c r="G39" i="1"/>
  <c r="G42" i="1"/>
  <c r="H42" i="1" s="1"/>
  <c r="I42" i="1" s="1"/>
  <c r="G45" i="1"/>
  <c r="H45" i="1" s="1"/>
  <c r="I45" i="1" s="1"/>
  <c r="G47" i="1" l="1"/>
  <c r="H39" i="1"/>
  <c r="H47" i="1" s="1"/>
  <c r="I16" i="1"/>
  <c r="I21" i="1" s="1"/>
  <c r="I72" i="1"/>
  <c r="G25" i="1" l="1"/>
  <c r="G28" i="1"/>
  <c r="I39" i="1"/>
  <c r="I47" i="1" s="1"/>
  <c r="J70" i="1"/>
  <c r="J54" i="1"/>
  <c r="J67" i="1"/>
  <c r="J64" i="1"/>
  <c r="J63" i="1"/>
  <c r="J55" i="1"/>
  <c r="J69" i="1"/>
  <c r="J57" i="1"/>
  <c r="J68" i="1"/>
  <c r="J65" i="1"/>
  <c r="J59" i="1"/>
  <c r="J60" i="1"/>
  <c r="J61" i="1"/>
  <c r="J58" i="1"/>
  <c r="J62" i="1"/>
  <c r="J71" i="1"/>
  <c r="J56" i="1"/>
  <c r="J66" i="1"/>
  <c r="J72" i="1" l="1"/>
  <c r="J41" i="1"/>
  <c r="J44" i="1"/>
  <c r="J43" i="1"/>
  <c r="J39" i="1"/>
  <c r="J47" i="1" s="1"/>
  <c r="J42" i="1"/>
  <c r="J45" i="1"/>
  <c r="J40" i="1"/>
  <c r="J46" i="1"/>
  <c r="A25" i="1"/>
  <c r="A26" i="1" s="1"/>
  <c r="G26" i="1" s="1"/>
  <c r="A27" i="1" s="1"/>
  <c r="A29" i="1" s="1"/>
  <c r="G29" i="1" s="1"/>
  <c r="G27" i="1" s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<sst xmlns="http://schemas.openxmlformats.org/spreadsheetml/2006/main" count="2673" uniqueCount="775">
  <si>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</si>
  <si>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</si>
  <si>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</si>
  <si>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</si>
  <si>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</si>
  <si>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</si>
  <si>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</si>
  <si>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</si>
  <si>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</si>
  <si>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</si>
  <si>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</si>
  <si>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</si>
  <si>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</si>
  <si>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</si>
  <si>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</si>
  <si>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</si>
  <si>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</si>
  <si>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</si>
  <si>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</si>
  <si>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</si>
  <si>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</si>
  <si>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</si>
  <si>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</si>
  <si>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</si>
  <si>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</si>
  <si>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</si>
  <si>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</si>
  <si>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</si>
  <si>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</si>
  <si>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</si>
  <si>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</si>
  <si>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</si>
  <si>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</si>
  <si>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</si>
  <si>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</si>
  <si>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</si>
  <si>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</si>
  <si>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</si>
  <si>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</si>
  <si>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</si>
  <si>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</si>
  <si>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</si>
  <si>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</si>
  <si>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172023</t>
  </si>
  <si>
    <t>Kunčice p/O - splašková kanalizace. stoka G</t>
  </si>
  <si>
    <t>Stavba</t>
  </si>
  <si>
    <t>00</t>
  </si>
  <si>
    <t>Ostatní a vedlejší náklady</t>
  </si>
  <si>
    <t>01</t>
  </si>
  <si>
    <t>SO 01</t>
  </si>
  <si>
    <t>Splašková kanalizace</t>
  </si>
  <si>
    <t>Stoka  G</t>
  </si>
  <si>
    <t>02</t>
  </si>
  <si>
    <t>Odbočky na stoce G</t>
  </si>
  <si>
    <t>03</t>
  </si>
  <si>
    <t>Čerpací stanice</t>
  </si>
  <si>
    <t>04</t>
  </si>
  <si>
    <t>Přípojka NN k ČS; MaR</t>
  </si>
  <si>
    <t>Celkem za stavbu</t>
  </si>
  <si>
    <t>CZK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</si>
  <si>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</si>
  <si>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</si>
  <si>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</si>
  <si>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</si>
  <si>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</si>
  <si>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</si>
  <si>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</si>
  <si>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</si>
  <si>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</si>
  <si>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</si>
  <si>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</si>
  <si>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</si>
  <si>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</si>
  <si>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</si>
  <si>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</si>
  <si>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</si>
  <si>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</si>
  <si>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</si>
  <si>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</si>
  <si>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</si>
  <si>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99</t>
  </si>
  <si>
    <t>Staveništní přesun hmot</t>
  </si>
  <si>
    <t>711</t>
  </si>
  <si>
    <t>Izolace proti vodě</t>
  </si>
  <si>
    <t>767</t>
  </si>
  <si>
    <t>Konstrukce zámečnické</t>
  </si>
  <si>
    <t>M21</t>
  </si>
  <si>
    <t>Elektromontáže</t>
  </si>
  <si>
    <t>M22</t>
  </si>
  <si>
    <t>Montáž sdělovací a zabezp. techniky</t>
  </si>
  <si>
    <t>M23</t>
  </si>
  <si>
    <t>Montáže potrubí</t>
  </si>
  <si>
    <t>M46</t>
  </si>
  <si>
    <t>Zemní práce při montážích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</si>
  <si>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</si>
  <si>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</si>
  <si>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</si>
  <si>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</si>
  <si>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</si>
  <si>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</si>
  <si>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</si>
  <si>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</si>
  <si>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</si>
  <si>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</si>
  <si>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</si>
  <si>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</si>
  <si>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</si>
  <si>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</si>
  <si>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</si>
  <si>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</si>
  <si>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</si>
  <si>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</si>
  <si>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</si>
  <si>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</si>
  <si>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</si>
  <si>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</si>
  <si>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</si>
  <si>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</si>
  <si>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</si>
  <si>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</si>
  <si>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</si>
  <si>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</si>
  <si>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</si>
  <si>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</si>
  <si>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005111020R</t>
  </si>
  <si>
    <t>Vytyčení stavby</t>
  </si>
  <si>
    <t>Soubor</t>
  </si>
  <si>
    <t>RTS 22/ I</t>
  </si>
  <si>
    <t>Indiv</t>
  </si>
  <si>
    <t>POL99_</t>
  </si>
  <si>
    <t>POP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</si>
  <si>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</si>
  <si>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</si>
  <si>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</si>
  <si>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</si>
  <si>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005121016R</t>
  </si>
  <si>
    <t>Vybudování zařízení staveniště pro JKSO 827</t>
  </si>
  <si>
    <t>Vybudování zpevněných ploch pro skladování materiálu, doprava a osazení kontejnerů pro skladování.</t>
  </si>
  <si>
    <t>Sejmutí ornice, hrubá úprava terénu a zpevnění ploch pro osazení objektů sociálního zařízení staveniště a kanceláří stavby.</t>
  </si>
  <si>
    <t>Doprava a osazení mobilních buněk sociálního zařízení – umývárny, toalety, šatny.</t>
  </si>
  <si>
    <t>Doprava a osazení kanceláří stavby a technického dozoru.</t>
  </si>
  <si>
    <t>Doprava a osazení lávek pro chodce do 2 m délky, mostů do 5 délky.</t>
  </si>
  <si>
    <t>Zřízení osvětlení staveniště (včetně stožárů a osvětlovacích těles).</t>
  </si>
  <si>
    <t>Zřízení dočasných ochranných zařízení (plachty, stěny, stany), jestliže jsou vyžadovány technologií montáže.</t>
  </si>
  <si>
    <t>Náhradní zdroj elektrické energie.</t>
  </si>
  <si>
    <t>005121026R</t>
  </si>
  <si>
    <t>Provoz zařízení staveniště pro JKSO 827</t>
  </si>
  <si>
    <t>Opotřebení nebo pronájem skladovacích kontejnerů.</t>
  </si>
  <si>
    <t>Opotřebení nebo pronájem kanceláří stavby a technického dozoru.</t>
  </si>
  <si>
    <t>Opotřebení lávek pro chodce do 2 m délky, mostů do 5 délky.</t>
  </si>
  <si>
    <t>Pronájem, opotřebení a spotřeba pohonných hmot náhradního zdroje elektrické energie.</t>
  </si>
  <si>
    <t>Úklid v prostorách sociálního zařízení a kanceláří stavby.</t>
  </si>
  <si>
    <t>Opotřebení dočasných ochranných zařízení (plachty, stěny, stany).</t>
  </si>
  <si>
    <t>Spotřeba vody a elektrické energie, nebo pohonných hmot pro potřebu sociálních zařízení a kanceláří stavby.</t>
  </si>
  <si>
    <t>005121036R</t>
  </si>
  <si>
    <t>Odstranění zařízení staveniště pro JKSO 827</t>
  </si>
  <si>
    <t>Odvoz kontejnerů pro skladování a uvedení zpevněných ploch pro skladování do původního stavu.</t>
  </si>
  <si>
    <t>Případné ohumusování.</t>
  </si>
  <si>
    <t>Odvoz mobilních buněk sociálního zařízení, nebo uvedení do původního stavu prostor pronajatých.</t>
  </si>
  <si>
    <t>Odvoz mobilních kanceláří stavby a technického dozoru, nebo uvedení do původního stavu prostor pronajatých.</t>
  </si>
  <si>
    <t>Odvoz provizorních mostů a lávek.</t>
  </si>
  <si>
    <t>Zrušení vnitrostaveništního rozvodu energie včetně rozvaděčů a osvětlení staveniště (včetně stožárů a osvětlovacích těles).</t>
  </si>
  <si>
    <t>Odvoz náhradního zdroje.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</si>
  <si>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</si>
  <si>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</si>
  <si>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</si>
  <si>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</si>
  <si>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</si>
  <si>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</si>
  <si>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</si>
  <si>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</si>
  <si>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005211040R</t>
  </si>
  <si>
    <t xml:space="preserve">Užívání veřejných ploch a prostranství  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</si>
  <si>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</si>
  <si>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</si>
  <si>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</si>
  <si>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</si>
  <si>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</si>
  <si>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</si>
  <si>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</si>
  <si>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</si>
  <si>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</si>
  <si>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005122T0</t>
  </si>
  <si>
    <t>Archeologický průzkum</t>
  </si>
  <si>
    <t>Vlastní</t>
  </si>
  <si>
    <t>POL99_8</t>
  </si>
  <si>
    <t>Náklady na záchranný archeologický průzkum provedený oprávněnou osobou určenou archeologickou regionální komisí.</t>
  </si>
  <si>
    <t>00521103T0</t>
  </si>
  <si>
    <t>Čištění komunikací v průběhu stavby</t>
  </si>
  <si>
    <t>Včetně opravy a údržby komunikací užívaných v průběhu stavby.</t>
  </si>
  <si>
    <t>SUM</t>
  </si>
  <si>
    <t>Geodetické zaměření rohů stavby, stabilizace bodů a sestavení laviček.</t>
  </si>
  <si>
    <t>Opotřebení a údržba nebo pronájem sociálního zařízení – umývárny, toalety, šatny.</t>
  </si>
  <si>
    <t>Spotřeba vody a elektrické energie pro potřebu sociálních zařízení a kanceláří stavby.</t>
  </si>
  <si>
    <t>Uvedení zpevněných ploch pro osazení objektů sociálního zařízení staveniště a kanceláří stavby do původního stavu.</t>
  </si>
  <si>
    <t>END</t>
  </si>
  <si>
    <t>Položkový soupis prací a dodávek</t>
  </si>
  <si>
    <t>ING</t>
  </si>
  <si>
    <t>111201101R00</t>
  </si>
  <si>
    <t>Odstranění křovin a stromů o průměru do 10 cm při celkové ploše do 1 000 m2</t>
  </si>
  <si>
    <t>m2</t>
  </si>
  <si>
    <t>800-1</t>
  </si>
  <si>
    <t>POL1_</t>
  </si>
  <si>
    <t>s odstraněním kořenů a s případným nutným odklizením křovin a stromů na hromady na vzdálenost do 50 m nebo s naložením na dopravní prostředek, do sklonu terénu 1 : 5,</t>
  </si>
  <si>
    <t>SPI</t>
  </si>
  <si>
    <t>115101201R00</t>
  </si>
  <si>
    <t>Čerpání vody na dopravní výšku do 10 m_x000D_
 s uvažovaným průměrným přítokem do 500 l/min</t>
  </si>
  <si>
    <t>h</t>
  </si>
  <si>
    <t>na vzdálenost (výšku) od hladiny vody v jímce po výšku roviny proložené osou nejvyššího bodu výtlačného potrubí, odpadní potrubí v délce do 20 m,</t>
  </si>
  <si>
    <t>115101301R00</t>
  </si>
  <si>
    <t>Pohotovost záložní čerpací soupravy na dopravní výšku do 10 m_x000D_
 s uvažovaným průměrným přítokem do 500 l/min</t>
  </si>
  <si>
    <t>den</t>
  </si>
  <si>
    <t>na vzdálenost (výšku) od hladiny vody v jímce po výšku roviny proložené osou nejvyššího bodu výtlačného potrubí, včetně sacího a výtlačného potrubí, příp. odpadní žlaby a lešení pod čerpadlo a pod potrubí nebo pod odpadní žlaby,</t>
  </si>
  <si>
    <t>119001411R00</t>
  </si>
  <si>
    <t>Dočasné zajištění podzemního potrubí nebo vedení betonového potrubí_x000D_
 DN  do 200 mm</t>
  </si>
  <si>
    <t>m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</si>
  <si>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</si>
  <si>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vodovod : 8*2,00</t>
  </si>
  <si>
    <t>VV</t>
  </si>
  <si>
    <t>plynovod : 4*2,00</t>
  </si>
  <si>
    <t>119001421R00</t>
  </si>
  <si>
    <t>Dočasné zajištění podzemního potrubí nebo vedení kabelů do 3 kabelů</t>
  </si>
  <si>
    <t>sděl.kabel : 7*2,00</t>
  </si>
  <si>
    <t>kabel NN : 11*2,00</t>
  </si>
  <si>
    <t>120001101R00</t>
  </si>
  <si>
    <t>Ztížené vykopávky v horninách jakékoliv třídy</t>
  </si>
  <si>
    <t>m3</t>
  </si>
  <si>
    <t>příplatek k cenám vykopávek za ztížení vykopávky v blízkosti podzemního vedení nebo výbušnin v horninách jakékoliv třídy,</t>
  </si>
  <si>
    <t>vodovod : 8*2,00*1,10*1,60</t>
  </si>
  <si>
    <t>plynovod : 4*2,00*1,10*1,30</t>
  </si>
  <si>
    <t>sděl.kabel : 7*2,00*1,10*1,10</t>
  </si>
  <si>
    <t>kabel NN : 11*2,00*1,10*1,10</t>
  </si>
  <si>
    <t>121101103R00</t>
  </si>
  <si>
    <t>Sejmutí ornice s přemístěním na vzdálenost přes 100 do 250 m</t>
  </si>
  <si>
    <t>nebo lesní půdy, s vodorovným přemístěním na hromady v místě upotřebení nebo na dočasné či trvalé skládky se složením</t>
  </si>
  <si>
    <t>zeleň : 46,00*1,10*0,15</t>
  </si>
  <si>
    <t>výtlak : 3,00*1,10*0,15</t>
  </si>
  <si>
    <t>roz.pro RŠ : 4*(1,40*2,50)*0,15</t>
  </si>
  <si>
    <t>start.jáma : (5,00*2,00)*0,15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</si>
  <si>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</si>
  <si>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</si>
  <si>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</si>
  <si>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asfalt.komun : 199,00*1,10*(2,50-0,30)</t>
  </si>
  <si>
    <t>roz.pro RŠ : 7*((1,40*2,50)*(2,50-0,30))</t>
  </si>
  <si>
    <t>štěrk.komun. : 76,00*1,10*(2,50-0,15)</t>
  </si>
  <si>
    <t>roz.pro RŠ : 4*((1,40*2,50)*(2,50-0,15))</t>
  </si>
  <si>
    <t>start.jáma : (2,50*2,00)*(3,00-0,15)</t>
  </si>
  <si>
    <t>zeleň : 46,00*1,10*(2,50-0,15)</t>
  </si>
  <si>
    <t>výtlak : 3,00*1,10*(2,20-0,15)</t>
  </si>
  <si>
    <t>start.jáma : (5,00*2,00)*(3,00-0,15)</t>
  </si>
  <si>
    <t>132201219R00</t>
  </si>
  <si>
    <t xml:space="preserve">Hloubení rýh šířky přes 60 do 200 cm příplatek za lepivost, v hornině 3,  </t>
  </si>
  <si>
    <t>966,165/100*30</t>
  </si>
  <si>
    <t>141700109T00</t>
  </si>
  <si>
    <t>Protlačování trub v hornině 1 - 4 Protlak neřízený z trub D 355 mm v hor.1 - 4</t>
  </si>
  <si>
    <t>s výjimkou tekoucího písku a hornin kašovité konzistence v hloubce do 6 m a v délce do 35 m, s případným vodorovným a svislým přemístění výkopku z protlačovaného potrubí a montážní jámy na přilehlé území.</t>
  </si>
  <si>
    <t>Zřízení a odstranění podlahy a podpěrné konstrukce pro protlačovací zařízení, spojování protlačovaných trub, úpravu čela potrubí pro protlačení, případné vodorovné a svislé přemístění výkopku z protlačovaného potrubí a montážní jámy na přilehlé území. Včetně případného opakování protlačení v případě, že se v zemině vyskytnou překážky, pro které je nutno protlačení uskutečnit v jiném místě avšak při stejné pozici protlačovacího zařízení.</t>
  </si>
  <si>
    <t>151101102R00</t>
  </si>
  <si>
    <t>Zřízení pažení a rozepření stěn rýh příložné  pro jakoukoliv mezerovitost, hloubky do 4 m</t>
  </si>
  <si>
    <t>pro podzemní vedení pro všechny šířky rýhy,</t>
  </si>
  <si>
    <t>stoka : 321,00*2,50*2</t>
  </si>
  <si>
    <t>výtlak : 3,00*2,20*2</t>
  </si>
  <si>
    <t>151101112R00</t>
  </si>
  <si>
    <t>Odstranění pažení a rozepření rýh příložné , hloubky do 4 m</t>
  </si>
  <si>
    <t>pro podzemní vedení s uložením materiálu na vzdálenost do 3 m od 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</si>
  <si>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</si>
  <si>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</si>
  <si>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</si>
  <si>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966,165/100*55</t>
  </si>
  <si>
    <t>162401102R00</t>
  </si>
  <si>
    <t>Vodorovné přemístění výkopku z horniny 1 až 4, na vzdálenost přes 1 500  do 2 000 m</t>
  </si>
  <si>
    <t>po suchu, bez naložení výkopku, avšak se složením bez rozhrnutí, zpáteční cesta vozidla.</t>
  </si>
  <si>
    <t>mezideponie tam a zpět</t>
  </si>
  <si>
    <t>výkopek : 660,162*2</t>
  </si>
  <si>
    <t>ornice : 11,685</t>
  </si>
  <si>
    <t>162601102R00</t>
  </si>
  <si>
    <t>Vodorovné přemístění výkopku z horniny 1 až 4, na vzdálenost přes 4 000  do 5 000 m</t>
  </si>
  <si>
    <t>trvalá skládka</t>
  </si>
  <si>
    <t>966,165-660,162</t>
  </si>
  <si>
    <t>167101101R00</t>
  </si>
  <si>
    <t>Nakládání, skládání, překládání neulehlého výkopku nakládání výkopku_x000D_
 do 100 m3, z horniny 1 až 4</t>
  </si>
  <si>
    <t>výkopek : 660,162</t>
  </si>
  <si>
    <t>171201201R00</t>
  </si>
  <si>
    <t>Uložení sypaniny na dočasnou skládku tak, že na 1 m2 plochy připadá přes 2 m3 výkopku nebo ornice</t>
  </si>
  <si>
    <t>výkopek : 660,162/2</t>
  </si>
  <si>
    <t>ornice : 11,685/2</t>
  </si>
  <si>
    <t>174101101R00</t>
  </si>
  <si>
    <t>Zásyp sypaninou se zhutněním jam, šachet, rýh nebo kolem objektů v těchto vykopávkách</t>
  </si>
  <si>
    <t>z jakékoliv horniny s uložením výkopku po vrstvách,</t>
  </si>
  <si>
    <t>vytříděnou zeminou</t>
  </si>
  <si>
    <t>včetně strojního přemístění materiálu pro zásyp ze vzdálenosti do 10 m od okraje zásypu</t>
  </si>
  <si>
    <t>asfalt.komun : 199,00*1,10*(2,50-0,15-0,55-0,45)</t>
  </si>
  <si>
    <t>roz.pro RŠ : 7*((1,40*2,50)*(2,50-0,10-0,45))</t>
  </si>
  <si>
    <t>štěrk.komun. : 76,00*1,10*(2,50-0,15-0,55-0,30)</t>
  </si>
  <si>
    <t>roz.pro RŠ : 4*((1,40*2,50)*(2,50-0,10-0,30))</t>
  </si>
  <si>
    <t>start.jáma : (2,50*2,00)*(3,00-0,30)</t>
  </si>
  <si>
    <t>zeleň : 46,00*1,10*(2,50-0,15-0,55-0,15)</t>
  </si>
  <si>
    <t>výtlak : 3,00*1,10*(2,20-0,15-0,36-0,15)</t>
  </si>
  <si>
    <t>roz.pro RŠ : 4*((1,40*2,50)*(2,50-0,10-0,15))</t>
  </si>
  <si>
    <t>175101101R00</t>
  </si>
  <si>
    <t>Obsyp potrubí bez prohození sypaniny</t>
  </si>
  <si>
    <t>sypaninou z vhodných hornin tř. 1 - 4 nebo materiálem připraveným podél výkopu ve vzdálenosti do 3 m od jeho kraje, pro jakoukoliv hloubku výkopu a jakoukoliv míru zhutnění,</t>
  </si>
  <si>
    <t>stoka : 321,00*1,10*0,55</t>
  </si>
  <si>
    <t>výtlak : 3,00*1,10*0,36</t>
  </si>
  <si>
    <t>180402111R00</t>
  </si>
  <si>
    <t>Založení trávníku parkového výsevem v rovině</t>
  </si>
  <si>
    <t>zeleň : 46,00*1,10</t>
  </si>
  <si>
    <t>výtlak : 3,00*1,10</t>
  </si>
  <si>
    <t>roz.pro RŠ : 4*(1,40*2,50)</t>
  </si>
  <si>
    <t>start.jáma : (5,00*2,00)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</si>
  <si>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</si>
  <si>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</si>
  <si>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</si>
  <si>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199000002R00</t>
  </si>
  <si>
    <t>Poplatky za skládku horniny 1- 4, skupina 17 05 04 z Katalogu odpadů</t>
  </si>
  <si>
    <t>199020301T00</t>
  </si>
  <si>
    <t>Položení kabelových žlabů vč.poklopů</t>
  </si>
  <si>
    <t xml:space="preserve">m     </t>
  </si>
  <si>
    <t>00572400R</t>
  </si>
  <si>
    <t>směs travní parková, pro běžnou zátěž</t>
  </si>
  <si>
    <t>kg</t>
  </si>
  <si>
    <t>SPCM</t>
  </si>
  <si>
    <t>POL3_</t>
  </si>
  <si>
    <t>77,900/50</t>
  </si>
  <si>
    <t>28350001</t>
  </si>
  <si>
    <t>Žlab kabelový betonový dl.1000 mm, AZD 13-100</t>
  </si>
  <si>
    <t xml:space="preserve">ks    </t>
  </si>
  <si>
    <t>28350002</t>
  </si>
  <si>
    <t>Zákrytová deska kabelového žlabu-betonová dl.500 mm, AZD 114-50</t>
  </si>
  <si>
    <t>36*2</t>
  </si>
  <si>
    <t>58337304R</t>
  </si>
  <si>
    <t>štěrkopísek frakce 0,0 až 16,0 mm; třída B</t>
  </si>
  <si>
    <t>t</t>
  </si>
  <si>
    <t>195,393*1,80</t>
  </si>
  <si>
    <t>113107615R00</t>
  </si>
  <si>
    <t>Odstranění podkladů nebo krytů z kameniva hrubého drceného, v ploše jednotlivě nad 50 m2, tloušťka vrstvy 150 mm</t>
  </si>
  <si>
    <t>822-1</t>
  </si>
  <si>
    <t>štěrk.komun. : 76,00*1,10</t>
  </si>
  <si>
    <t>start.jáma : (2,50*2,00)</t>
  </si>
  <si>
    <t>113107620R00</t>
  </si>
  <si>
    <t>Odstranění podkladů nebo krytů z kameniva hrubého drceného, v ploše jednotlivě nad 50 m2, tloušťka vrstvy 200 mm</t>
  </si>
  <si>
    <t>asfalt.komun : 199,00*1,50</t>
  </si>
  <si>
    <t>roz.pro RŠ : 7*(1,80*2,90)</t>
  </si>
  <si>
    <t>113108410R00</t>
  </si>
  <si>
    <t>Odstranění podkladů nebo krytů živičných, v ploše jednotlivě nad 50 m2, tloušťka vrstvy 100 mm</t>
  </si>
  <si>
    <t>919735113R00</t>
  </si>
  <si>
    <t>Řezání stávajících krytů nebo podkladů živičných, hloubky přes 100 do 150 mm</t>
  </si>
  <si>
    <t>včetně spotřeby vody</t>
  </si>
  <si>
    <t>asfalt.komun : 199,00*2</t>
  </si>
  <si>
    <t>roz.pro RŠ : 7*(2*1,80)</t>
  </si>
  <si>
    <t>979082219R00</t>
  </si>
  <si>
    <t>Vodorovná doprava suti po suchu příplatek k ceně za každý další i započatý 1 km přes 1 km</t>
  </si>
  <si>
    <t>skládka do 10 km</t>
  </si>
  <si>
    <t>254,984*9</t>
  </si>
  <si>
    <t>979990112R00</t>
  </si>
  <si>
    <t>Poplatek za skládku Poplatek za uložení suti - obal. kamenivo, asfalt, skupina odpadu 170302</t>
  </si>
  <si>
    <t>801-3</t>
  </si>
  <si>
    <t>Dem.hmotnost položky pořadí 30 : 73,70880</t>
  </si>
  <si>
    <t>Dem.hmotnost položky pořadí 31 : 0,00000</t>
  </si>
  <si>
    <t>979990103T00</t>
  </si>
  <si>
    <t>Poplatek za skládku suti</t>
  </si>
  <si>
    <t>Dem.hmotnost položky pořadí 28 : 33,85800</t>
  </si>
  <si>
    <t>Dem.hmotnost položky pořadí 29 : 147,41760</t>
  </si>
  <si>
    <t>979082213R00</t>
  </si>
  <si>
    <t>Vodorovná doprava suti po suchu bez naložení, ale se složením a hrubým urovnáním na vzdálenost do 1 km</t>
  </si>
  <si>
    <t>POL8_</t>
  </si>
  <si>
    <t xml:space="preserve">Demontážní hmotnosti z položek s pořadovými čísly: : </t>
  </si>
  <si>
    <t xml:space="preserve">28,29,30, : </t>
  </si>
  <si>
    <t>Součet: : 254,98440</t>
  </si>
  <si>
    <t>212750010RAA</t>
  </si>
  <si>
    <t>Trativody z drenážních trubek lože a obsyp štěrkopískem, DN 80 mm</t>
  </si>
  <si>
    <t>AP-HSV</t>
  </si>
  <si>
    <t>Součtová</t>
  </si>
  <si>
    <t>POL2_</t>
  </si>
  <si>
    <t>Lože pro trativody, položení trubek, obsyp potrubí sypaninou z vhodných hornin, nebo materiálem připraveným podél výkopu ve vzdálenosti do 3 m od jeho kraje.  Bez výkopu rýhy.</t>
  </si>
  <si>
    <t>451572111R00</t>
  </si>
  <si>
    <t>Lože pod potrubí, stoky a drobné objekty z kameniva drobného těženého 0÷4 mm</t>
  </si>
  <si>
    <t>827-1</t>
  </si>
  <si>
    <t>POL1_1</t>
  </si>
  <si>
    <t>v otevřeném výkopu,</t>
  </si>
  <si>
    <t>stoka : 321,00*1,10*0,15</t>
  </si>
  <si>
    <t>452311131R00</t>
  </si>
  <si>
    <t>Podkladní a zajišťovací konstrukce z betonu Desky podkladní pod potrubí z betonu C 12/15, Beton čerstvý obyčejný;  C 12/15;  cement: CEM I;  portlandský;  Dmax = 22 mm;  S 3</t>
  </si>
  <si>
    <t>z cementu portlandského nebo struskoportlandského, v otevřeném výkopu,</t>
  </si>
  <si>
    <t>podkladní desky pod RŠ</t>
  </si>
  <si>
    <t>beton RŠ : 15*(1,60*1,60*0,10)</t>
  </si>
  <si>
    <t>plast.RŠ : 1*1,20*1,20*0,10</t>
  </si>
  <si>
    <t>452351101R00</t>
  </si>
  <si>
    <t>Bednění desek nebo sedlových loží pod potrubí</t>
  </si>
  <si>
    <t>desek pod revizní šachty</t>
  </si>
  <si>
    <t>beton RŠ : 15*(4*1,60*0,10)</t>
  </si>
  <si>
    <t>plast.RŠ : 4*1,20*0,10</t>
  </si>
  <si>
    <t>564782111R00</t>
  </si>
  <si>
    <t>Podklad nebo kryt z kameniva hrubého s výplň. kam. tloušťka po zhutnění 300 mm</t>
  </si>
  <si>
    <t>kamenivo hrubé drcené vel. 32 - 63 mm s výplňovým kamenivem (vibrovaný štěrk), s rozprostřením, vlhčením a zhutněním</t>
  </si>
  <si>
    <t>564861111RT4</t>
  </si>
  <si>
    <t>Podklad ze štěrkodrti s rozprostřením a zhutněním frakce 0-63 mm, tloušťka po zhutnění 200 mm</t>
  </si>
  <si>
    <t>564952111R00</t>
  </si>
  <si>
    <t>Podklad nebo kryt z mechanicky zpevněného kameniva (MZK) tloušťka po zhutnění 150 mm</t>
  </si>
  <si>
    <t>s rozprostřením a zhutněním</t>
  </si>
  <si>
    <t>565141111R00</t>
  </si>
  <si>
    <t>Podklad z kameniva obaleného asfaltem ACP 16+ až ACP 22+, v pruhu šířky do 3 m, třídy 1, tloušťka po zhutnění 60 mm</t>
  </si>
  <si>
    <t>573231110R00</t>
  </si>
  <si>
    <t>Postřik živičný spojovací bez posypu kamenivem z emulze, v množství od 0,3 do 0,5 kg/m2</t>
  </si>
  <si>
    <t>577112113R00</t>
  </si>
  <si>
    <t>Beton asfaltový z modifikovaného asfaltu v pruhu šířky do 3 m, ACO 11 S , tloušťky 40 mm, plochy přes 1000 m2</t>
  </si>
  <si>
    <t>871211121R00</t>
  </si>
  <si>
    <t>Montáž potrubí z plastických hmot z tlakových trubek polyetylenových, vnějšího průměru 63 mm</t>
  </si>
  <si>
    <t>871313121R00</t>
  </si>
  <si>
    <t>Montáž potrubí z trub z plastů těsněných gumovým kroužkem  DN 150 mm</t>
  </si>
  <si>
    <t>v otevřeném výkopu ve sklonu do 20 %,</t>
  </si>
  <si>
    <t>871373121R00</t>
  </si>
  <si>
    <t>Montáž potrubí z trub z plastů těsněných gumovým kroužkem  DN 300 mm</t>
  </si>
  <si>
    <t>trub DN 250</t>
  </si>
  <si>
    <t>DN 250 : 321,00</t>
  </si>
  <si>
    <t>877373121R00</t>
  </si>
  <si>
    <t>Montáž tvarovek na potrubí z trub z plastů těsněných gumovým kroužkem odbočných DN 300 mm</t>
  </si>
  <si>
    <t>kus</t>
  </si>
  <si>
    <t>877313123R00</t>
  </si>
  <si>
    <t>Montáž tvarovek na potrubí z trub z plastů těsněných gumovým kroužkem jednoosých DN 150 mm</t>
  </si>
  <si>
    <t>892581111R00</t>
  </si>
  <si>
    <t>Zkoušky těsnosti kanalizačního potrubí zkouška těsnosti kanalizačního potrubí vodou_x000D_
 do DN 300 mm</t>
  </si>
  <si>
    <t>vodou nebo vzduchem,</t>
  </si>
  <si>
    <t>343,00+3,00</t>
  </si>
  <si>
    <t>892583111R00</t>
  </si>
  <si>
    <t>Zkoušky těsnosti kanalizačního potrubí zabezpečení konců kanalizačního potrubí při tlakových zkouškách vodou_x000D_
 do DN 300 mm</t>
  </si>
  <si>
    <t>úsek</t>
  </si>
  <si>
    <t>892855115R00</t>
  </si>
  <si>
    <t>Kamerové prohlídky potrubí do 500 m</t>
  </si>
  <si>
    <t>894421111RT1</t>
  </si>
  <si>
    <t>Osazení betonových dílců pro šachty podle DIN 4034 skruže rovné, o hmotnosti do 0,5 t</t>
  </si>
  <si>
    <t>na kroužek,</t>
  </si>
  <si>
    <t>894421112RT1</t>
  </si>
  <si>
    <t>Osazení betonových dílců pro šachty podle DIN 4034 skruže rovné, o hmotnosti do 1,4 t</t>
  </si>
  <si>
    <t>894422111RT1</t>
  </si>
  <si>
    <t>Osazení betonových dílců pro šachty podle DIN 4034 skruže přechodové, pro jakoukoliv hmotnost</t>
  </si>
  <si>
    <t>894423111RT1</t>
  </si>
  <si>
    <t>Osazení betonových dílců pro šachty podle DIN 4034 šachtového dna, o hmotnosti do 2 t</t>
  </si>
  <si>
    <t>894432112R00</t>
  </si>
  <si>
    <t>Osazení plastových šachet revizních průměr 425 mm</t>
  </si>
  <si>
    <t>DN 400</t>
  </si>
  <si>
    <t>899102111R00</t>
  </si>
  <si>
    <t>Osazení poklopů litinových a ocelových o hmotnost jednotlivě přes 50  do 100 kg</t>
  </si>
  <si>
    <t>899103111R00</t>
  </si>
  <si>
    <t>Osazení poklopů litinových a ocelových o hmotnost jednotlivě přes 100  do 150 kg</t>
  </si>
  <si>
    <t>896211219T00</t>
  </si>
  <si>
    <t>Spadiště kanal. beton skruží.,dno a stěny obložené čedičem, šachta DN 1000 mm</t>
  </si>
  <si>
    <t>28611268.AR</t>
  </si>
  <si>
    <t>trubka plastová kanalizační PVC; hladká, s hrdlem; Sn 8 kN/m2; D = 250,0 mm; s = 7,30 mm; l = 5000,0 mm</t>
  </si>
  <si>
    <t>POL3_1</t>
  </si>
  <si>
    <t>343,00/5*1,03</t>
  </si>
  <si>
    <t>286135120R</t>
  </si>
  <si>
    <t>trubka plastová kanalizační PE100RC; hladká; SDR 11,0; PN 16; D = 63,0 mm; s = 5,80 mm</t>
  </si>
  <si>
    <t>3,00*1,015</t>
  </si>
  <si>
    <t>2865176T00</t>
  </si>
  <si>
    <t>odbočka PVC; 45,0 °; d1 = 315 mm; d2 = 160 mm; l = 600 mm; hladká, hrdlovaná, DN 300,0 mm; DN2 150 mm</t>
  </si>
  <si>
    <t>28651792R</t>
  </si>
  <si>
    <t>víčko/záslepka PVC; di = 160,0 mm; spoj násuvný</t>
  </si>
  <si>
    <t>28697104.AR</t>
  </si>
  <si>
    <t>spojka/nátrubek PP; "in situ"; di = 110,0 mm</t>
  </si>
  <si>
    <t>286971491R</t>
  </si>
  <si>
    <t>trubka plastová kanalizační PVC-U; korugovaná; D = 400,0 mm; l = 2 000,0 mm</t>
  </si>
  <si>
    <t>286971601R</t>
  </si>
  <si>
    <t>manžeta těsnicí trubní; D trubky = 400 mm; DN 315</t>
  </si>
  <si>
    <t>2869716T0</t>
  </si>
  <si>
    <t>Adaptér teleskopický plast 315/375</t>
  </si>
  <si>
    <t>28697191R</t>
  </si>
  <si>
    <t>dno šachetní přímý tok; PP; úhel odpadu 0 °; DN = 400,0 mm; l = 562 mm; h = 374 mm; DN žlabu 160 mm</t>
  </si>
  <si>
    <t>55243060T0</t>
  </si>
  <si>
    <t>poklop kanalizační plný,  DN šachty 315 mm; litinový; únosnost 40 000 kg, do teleskopu</t>
  </si>
  <si>
    <t>55340322R</t>
  </si>
  <si>
    <t>poklop kanalizační s tlumící vložkou; litino-betonový; D výrobku 785 mm; únosnost D 400 kN; bez odvětrání</t>
  </si>
  <si>
    <t>59224347.AR</t>
  </si>
  <si>
    <t>prstenec vyrovnávací šachetní; betonový; TBW; DN = 625,0 mm; h = 60,0 mm; s = 120,00 mm</t>
  </si>
  <si>
    <t>59224348.AR</t>
  </si>
  <si>
    <t>prstenec vyrovnávací šachetní; betonový; TBW; DN = 625,0 mm; h = 80,0 mm; s = 120,00 mm</t>
  </si>
  <si>
    <t>59224349.AR</t>
  </si>
  <si>
    <t>prstenec vyrovnávací šachetní; betonový; TBW; DN = 625,0 mm; h = 100,0 mm; s = 120,00 mm</t>
  </si>
  <si>
    <t>59224353.AR</t>
  </si>
  <si>
    <t>konus šachetní; železobetonový; TBR; d = 1 240,0 mm; DN = 1 000,0 mm; DN 2 = 625 mm; h = 580 mm; počet stupadel 2; ocelové s PE povlakem, kapsové</t>
  </si>
  <si>
    <t>59224356.AR</t>
  </si>
  <si>
    <t>skruž železobetonová TBS; DN = 1 000,0 mm; h = 250,0 mm; s = 120,00 mm; beton C 40/50</t>
  </si>
  <si>
    <t>59224359.AR</t>
  </si>
  <si>
    <t>skruž železobetonová TBS; DN = 1 000,0 mm; h = 500,0 mm; s = 120,00 mm; beton C 40/50</t>
  </si>
  <si>
    <t>59224362.AR</t>
  </si>
  <si>
    <t>skruž železobetonová TBS; DN = 1 000,0 mm; h = 1 000,0 mm; s = 120,00 mm; beton C 40/50</t>
  </si>
  <si>
    <t>59224366.AR</t>
  </si>
  <si>
    <t>dno šachetní přímé; železobeton; TBZ; DN = 1 000,0 mm; D odtoku do 400 mm; h = 600 mm; t = 150 mm; beton C 40/50</t>
  </si>
  <si>
    <t>59224373.AR</t>
  </si>
  <si>
    <t>profil těsnicí elastomerní; pro spojení betonových šachetních dílů; tvar kruh; d = 1 000,0 mm</t>
  </si>
  <si>
    <t>928621011T04</t>
  </si>
  <si>
    <t>Zálivka asfaltová spár tl.50-100  mm</t>
  </si>
  <si>
    <t>Včetně vyčištění spár před provedením zálivky.</t>
  </si>
  <si>
    <t>998276101R00</t>
  </si>
  <si>
    <t>Přesun hmot pro trubní vedení z trub plastových nebo sklolaminátových v otevřeném výkopu</t>
  </si>
  <si>
    <t>POL7_</t>
  </si>
  <si>
    <t>vodovodu nebo kanalizace ražené nebo hloubené (827 1.1, 827 1.9, 827 2.1, 827 2.9), drobných objektů</t>
  </si>
  <si>
    <t xml:space="preserve">Hmotnosti z položek s pořadovými čísly: : </t>
  </si>
  <si>
    <t xml:space="preserve">4,5,10,11,24,25,26,27,37,38,39,40,41,42,43,44,45,48,49,50,52,59,60,61,62,63,64,65,66,67,68,69,70,71, : </t>
  </si>
  <si>
    <t xml:space="preserve">72,73,74,75,76,77,78,79,80,81,82, : </t>
  </si>
  <si>
    <t>Součet: : 916,52212</t>
  </si>
  <si>
    <t>230193009R00</t>
  </si>
  <si>
    <t>Nasunutí potrubní sekce do chráničky DN 350</t>
  </si>
  <si>
    <t>včetně montáže a dodávky koncových manžet k uzavření chráničky</t>
  </si>
  <si>
    <t>286136637R</t>
  </si>
  <si>
    <t>trubka vícevrstvá PE100 RC; PE100 RC; hladká; SDR 17,0; da = 355,0 mm; di = 312,8 mm; s = 21,10 mm;  použití pro kanalizaci</t>
  </si>
  <si>
    <t>2*12,00</t>
  </si>
  <si>
    <t>JKSO:</t>
  </si>
  <si>
    <t>827.21</t>
  </si>
  <si>
    <t>sítě kanalizační</t>
  </si>
  <si>
    <t>JKSO</t>
  </si>
  <si>
    <t xml:space="preserve"> m</t>
  </si>
  <si>
    <t>potrubí z trub z plastických hmot a sklolaminátu</t>
  </si>
  <si>
    <t>JKSOChar</t>
  </si>
  <si>
    <t>novostavba objektu</t>
  </si>
  <si>
    <t>JKSOAkce</t>
  </si>
  <si>
    <t>vodovod : 4*2,00</t>
  </si>
  <si>
    <t>plynovod : 6*2,00</t>
  </si>
  <si>
    <t>sděl.kabel : 6*2,00</t>
  </si>
  <si>
    <t>kabel NN : 2*2,00</t>
  </si>
  <si>
    <t>vodovod : 4*2,00*0,90*1,60</t>
  </si>
  <si>
    <t>plynovod : 6*2,00*0,90*1,30</t>
  </si>
  <si>
    <t>sděl.kabel : 6*2,00*0,90*1,10</t>
  </si>
  <si>
    <t>kabel NN : 2*2,00*0,90*1,10</t>
  </si>
  <si>
    <t>zeleň : 20,50*0,90*0,15</t>
  </si>
  <si>
    <t>asfalt.komunikace : 27,00*0,90*(2,10-0,30)</t>
  </si>
  <si>
    <t>štěrk.komun. : 6,50*0,90*(2,10-0,15)</t>
  </si>
  <si>
    <t>zeleň : 20,50*0,90*(2,10-0,15)</t>
  </si>
  <si>
    <t>91,125/100*30</t>
  </si>
  <si>
    <t>54,00*2,10*2</t>
  </si>
  <si>
    <t>91,125/100*55</t>
  </si>
  <si>
    <t>výkopek : 57,735*2</t>
  </si>
  <si>
    <t>ornice : 2,768</t>
  </si>
  <si>
    <t>91,125-57,735</t>
  </si>
  <si>
    <t>výkopek : 57,735</t>
  </si>
  <si>
    <t>výkopek : 57,735/2</t>
  </si>
  <si>
    <t>ornice : 2,768/2</t>
  </si>
  <si>
    <t>asfalt.komunikace : 27,00*0,90*(2,10-0,15-0,45-0,45)</t>
  </si>
  <si>
    <t>štěrk.komun. : 6,50*0,90*(2,10-0,10-0,45-0,30)</t>
  </si>
  <si>
    <t>zeleň : 20,50*0,90*(2,10-0,15-0,45-0,15)</t>
  </si>
  <si>
    <t>54,00*0,90*0,45</t>
  </si>
  <si>
    <t>zeleň : 20,50*0,90</t>
  </si>
  <si>
    <t>18,450/50</t>
  </si>
  <si>
    <t>16*2</t>
  </si>
  <si>
    <t>21,870*1,80</t>
  </si>
  <si>
    <t>štěrk.komun. : 6,50*0,90</t>
  </si>
  <si>
    <t>asfalt.komunikace : 27,00*1,30</t>
  </si>
  <si>
    <t>asfalt.komunikace : 27,00*2</t>
  </si>
  <si>
    <t>25,096*9</t>
  </si>
  <si>
    <t>Dem.hmotnost položky pořadí 28 : 7,72200</t>
  </si>
  <si>
    <t>Dem.hmotnost položky pořadí 29 : 0,00000</t>
  </si>
  <si>
    <t>Dem.hmotnost položky pořadí 26 : 1,93050</t>
  </si>
  <si>
    <t>Dem.hmotnost položky pořadí 27 : 15,44400</t>
  </si>
  <si>
    <t xml:space="preserve">26,27,28, : </t>
  </si>
  <si>
    <t>Součet: : 25,09650</t>
  </si>
  <si>
    <t>271531113R00</t>
  </si>
  <si>
    <t>Polštáře zhutněné pod základy kamenivo hrubé, drcené, frakce 16 - 32 mm</t>
  </si>
  <si>
    <t>800-2</t>
  </si>
  <si>
    <t>podklad pod RŠ</t>
  </si>
  <si>
    <t>11*0,80*0,80*0,10</t>
  </si>
  <si>
    <t>54,00*0,90*0,15</t>
  </si>
  <si>
    <t>877363121R00</t>
  </si>
  <si>
    <t>Montáž tvarovek na potrubí z trub z plastů těsněných gumovým kroužkem odbočných DN 250 mm</t>
  </si>
  <si>
    <t>892571111R00</t>
  </si>
  <si>
    <t>Zkoušky těsnosti kanalizačního potrubí zkouška těsnosti kanalizačního potrubí vodou_x000D_
 do DN 200 mm</t>
  </si>
  <si>
    <t>892916111R00</t>
  </si>
  <si>
    <t>Zkoušky těsnosti kanalizačního potrubí utěsnění přípojek při zkoušce kanalizačního potrubí_x000D_
 DN přípojek do 200 mm</t>
  </si>
  <si>
    <t>sada</t>
  </si>
  <si>
    <t>894431212RA0</t>
  </si>
  <si>
    <t>Šachty plastové plastové šachty z dílců D 400 mm, dno sběrné, D 110 mm, délka šachtové roury 1,50 m, poklop litina 12,5 t</t>
  </si>
  <si>
    <t>dodávka vč.montáže</t>
  </si>
  <si>
    <t>28611261.AR</t>
  </si>
  <si>
    <t>trubka plastová kanalizační PVC; hladká, s hrdlem; Sn 8 kN/m2; D = 160,0 mm; s = 4,70 mm; l = 3000,0 mm</t>
  </si>
  <si>
    <t>54,00/3*1,03</t>
  </si>
  <si>
    <t>28651662.AR</t>
  </si>
  <si>
    <t>koleno PVC; 45,0 °; D = 160,0 mm; s 1 hrdlem</t>
  </si>
  <si>
    <t>28651712.AR</t>
  </si>
  <si>
    <t>odbočka PVC; 45,0 °; d1 = 250 mm; d2 = 160 mm; l = 550 mm; hladká, hrdlovaná; DN 250,0 mm; DN2 150 mm</t>
  </si>
  <si>
    <t xml:space="preserve">3,4,9,22,23,24,25,34,35,36,37,38,39,40,41,43,44,46,49,50,51, : </t>
  </si>
  <si>
    <t>Součet: : 92,46568</t>
  </si>
  <si>
    <t>nálet</t>
  </si>
  <si>
    <t>na vzdálenost od hladiny vody v jímce po výšku roviny proložené osou nejvyššího bodu výtlačného potrubí. Včetně odpadní potrubí v délce do 20 m.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</si>
  <si>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</si>
  <si>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vyvěšení kabelu Cetin</t>
  </si>
  <si>
    <t>131201201R00</t>
  </si>
  <si>
    <t>Hloubení zapažených jam a zářezů do 100 m3, v hornině 3, převážně ručně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</si>
  <si>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</si>
  <si>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>3,90*3,90*5,90/100*70</t>
  </si>
  <si>
    <t>131201209R00</t>
  </si>
  <si>
    <t xml:space="preserve">Hloubení zapažených jam a zářezů příplatek za lepivost, v hornině 3,  </t>
  </si>
  <si>
    <t>62,817/100*30</t>
  </si>
  <si>
    <t>131301201R00</t>
  </si>
  <si>
    <t>Hloubení zapažených jam a zářezů do 100 m3, v hornině 4, převážně ručně</t>
  </si>
  <si>
    <t>3,90*3,90*5,90/100*30</t>
  </si>
  <si>
    <t>131301209R00</t>
  </si>
  <si>
    <t xml:space="preserve">Hloubení zapažených jam a zářezů příplatek za lepivost, v hornině 4,  </t>
  </si>
  <si>
    <t>26,922/100*30</t>
  </si>
  <si>
    <t>151401202R00</t>
  </si>
  <si>
    <t>Zřízení pažení stěn výkopu bez rozepření, vzepření ze štětovnic, hnané, hloubky do 8 m</t>
  </si>
  <si>
    <t>4*3,90*5,90</t>
  </si>
  <si>
    <t>151401212R00</t>
  </si>
  <si>
    <t>Odstranění pažení stěn výkopu ze štětovnic, hnané, hloubky do 8 m</t>
  </si>
  <si>
    <t>s uložením pažin na vzdálenost do 3 m od okraje výkopu,</t>
  </si>
  <si>
    <t>151301302R00</t>
  </si>
  <si>
    <t>Zřízení rozepření zapažených stěn výkopů při roubení hnaném, hloubky do 8 m</t>
  </si>
  <si>
    <t>s potřebným přepažováním,</t>
  </si>
  <si>
    <t>3,90*3,50*5,90</t>
  </si>
  <si>
    <t>151301312R00</t>
  </si>
  <si>
    <t>Odstranění rozepření stěn výkopů při roubení hnaném, hloubky do 8 m</t>
  </si>
  <si>
    <t>s uložením materiálu na vzdálenost do 3 m od okraje výkopu,</t>
  </si>
  <si>
    <t>161101103R00</t>
  </si>
  <si>
    <t>Svislé přemístění výkopku z horniny 1 až 4, při hloubce výkopu přes 4 do 6 m</t>
  </si>
  <si>
    <t>(62,817+26,922)/100*16</t>
  </si>
  <si>
    <t>meziskládka tam a zpět</t>
  </si>
  <si>
    <t>64,689*2</t>
  </si>
  <si>
    <t>(62,817+26,922)-64,689</t>
  </si>
  <si>
    <t>167101102R00</t>
  </si>
  <si>
    <t>Nakládání, skládání, překládání neulehlého výkopku nakládání výkopku_x000D_
 přes 100 m3, z horniny 1 až 4</t>
  </si>
  <si>
    <t>64,689/2</t>
  </si>
  <si>
    <t>3,90*3,90*(5,90-0,30)</t>
  </si>
  <si>
    <t>odpočet ČS : -5,40*3,14*1,00*1,00</t>
  </si>
  <si>
    <t>podklad : -2,50*2,50*0,20</t>
  </si>
  <si>
    <t>-3,90*3,90*0,15</t>
  </si>
  <si>
    <t>220060006R00</t>
  </si>
  <si>
    <t>Konstrukce pro zajištění závěsného kabelu</t>
  </si>
  <si>
    <t>271571111R00</t>
  </si>
  <si>
    <t xml:space="preserve">Polštáře zhutněné pod základy štěrkopísek tříděný,  </t>
  </si>
  <si>
    <t>3,90*3,90*0,15</t>
  </si>
  <si>
    <t>273313711R00</t>
  </si>
  <si>
    <t>Beton základových desek prostý třídy C 25/30</t>
  </si>
  <si>
    <t>801-1</t>
  </si>
  <si>
    <t>dodávka a uložení betonu do připravené konstrukce,</t>
  </si>
  <si>
    <t>podkladová deska</t>
  </si>
  <si>
    <t>2,50*2,50*0,20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</si>
  <si>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</si>
  <si>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</si>
  <si>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</si>
  <si>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4*2,50*0,20</t>
  </si>
  <si>
    <t>273351216R00</t>
  </si>
  <si>
    <t>Bednění stěn základových desek odstranění</t>
  </si>
  <si>
    <t>POL2_1</t>
  </si>
  <si>
    <t>380311533R00</t>
  </si>
  <si>
    <t>Kompletní konstrukce z betonu prostého třídy C 12/15, tloušťky konstrukce přes 300 mm</t>
  </si>
  <si>
    <t>801-5</t>
  </si>
  <si>
    <t>čistíren odpadních vod (mimo budovy), nádrží, vodojemů, žlabů nebo kanálů, včetně pomocného pracovního lešení o výšce podlahy do 1900 mm a pro zatížení do 1,5 kPa,</t>
  </si>
  <si>
    <t>spádový beton-beton C 12/15 -otěruvzdorný</t>
  </si>
  <si>
    <t>380311552T00</t>
  </si>
  <si>
    <t>Kompletní konstrukce z betonu prostého třídy C 20/25, tloušťky konstrukce přes 150 do 300 mm</t>
  </si>
  <si>
    <t>betonová patka jeřábku</t>
  </si>
  <si>
    <t>171156500700R</t>
  </si>
  <si>
    <t>Jeřáb automobilní 10MG DS0101 RS LIAZ</t>
  </si>
  <si>
    <t>Sh</t>
  </si>
  <si>
    <t>STROJ</t>
  </si>
  <si>
    <t>POL6_</t>
  </si>
  <si>
    <t>564861111RT2</t>
  </si>
  <si>
    <t>Podklad ze štěrkodrti s rozprostřením a zhutněním frakce 0-32 mm, tloušťka po zhutnění 200 mm</t>
  </si>
  <si>
    <t>4,00*4,00</t>
  </si>
  <si>
    <t>567211115R00</t>
  </si>
  <si>
    <t>Podklad z prostého betonu třídy I., tloušťky 150 mm</t>
  </si>
  <si>
    <t>beton C25/30</t>
  </si>
  <si>
    <t>857242121R00</t>
  </si>
  <si>
    <t>Montáž litinových tvarovek na potrubí litinovém tlakovém jednoosých, na potrubí z trub přírubových v otevřeném výkopu, v otevřeném kanálu nebo v šachtě, DN 80 mm</t>
  </si>
  <si>
    <t>DN 50 : 2</t>
  </si>
  <si>
    <t>894423112R00</t>
  </si>
  <si>
    <t>Osazení betonových dílců pro šachty podle DIN 4034 šachtového dna, o hmotnosti do 3 t</t>
  </si>
  <si>
    <t>zákryt.deska : 1</t>
  </si>
  <si>
    <t>894423114R00</t>
  </si>
  <si>
    <t>Osazení betonových dílců pro šachty podle DIN 4034 šachtového dna, o hmotnosti do 5 t</t>
  </si>
  <si>
    <t>skruž : 1</t>
  </si>
  <si>
    <t>894423116R00</t>
  </si>
  <si>
    <t>Osazení betonových dílců pro šachty podle DIN 4034 šachtového dna, o hmotnosti do 7 t</t>
  </si>
  <si>
    <t>dno : 1</t>
  </si>
  <si>
    <t>899104111R00</t>
  </si>
  <si>
    <t>Osazení poklopů litinových a ocelových o hmotnost jednotlivě přes 150 kg</t>
  </si>
  <si>
    <t>se zakotvením do strop.desky</t>
  </si>
  <si>
    <t>380311300T20</t>
  </si>
  <si>
    <t>Technolog.vystrojení přečerpávací stanice - ponorná kalová čerpadla vč.dopojení a armatur, montáž vč.dodávky</t>
  </si>
  <si>
    <t>soubor</t>
  </si>
  <si>
    <t>Ponorná kalová čerpadla - 2ks,trubní vedení a armatury, kotevní materiál</t>
  </si>
  <si>
    <t>uvedení do provozu, revize, zaškolení obsluhy</t>
  </si>
  <si>
    <t>422935321R</t>
  </si>
  <si>
    <t>příruba jištěná proti posunu; provedení hrdlo-příruba, délka 204 mm; PN 16,0; médium voda; příruba DN1=65, hrdlo DN=65; těleso tvárná litina</t>
  </si>
  <si>
    <t>422935360R</t>
  </si>
  <si>
    <t>příruba s nástrčným hrdlem jištěná proti posunu; provedení pro spojení potrubí z PE a PVC, délka 90 mm; PN 16,0; médium voda; příruba DN 50, průměr potrubí 63 mm; těleso tvárná litina</t>
  </si>
  <si>
    <t>55241711R</t>
  </si>
  <si>
    <t>poklop kanalizační DN šachty 1 000 mm; litinový; D výrobku 600 mm; únosnost B 125 kN</t>
  </si>
  <si>
    <t>59224379T00</t>
  </si>
  <si>
    <t>Těsnění elastom pro šach díly EMT - DN 2000</t>
  </si>
  <si>
    <t>59226108R</t>
  </si>
  <si>
    <t>dno nádrže kruhové; železobeton; PNK; užitný objem 7,850 m3; DN 2 000 mm; h = 2 500,0 mm; f = 150 mm; pojížděné</t>
  </si>
  <si>
    <t>592261095R</t>
  </si>
  <si>
    <t>skruž železobetonová PNK; užitný objem 7,571 m3; DN = 2 000,0 mm; h = 2 410,0 mm; s = 150,00 mm; pojížděná</t>
  </si>
  <si>
    <t>59226120.AR</t>
  </si>
  <si>
    <t>deska zákrytová nádrže kruhová; pojížděná; železobeton; PNK; DN 2 000 mm; otvor kruhový 2x; d = 600 mm</t>
  </si>
  <si>
    <t>59226190T00</t>
  </si>
  <si>
    <t>Podkladová deska pod šachetní poklopy v.310 mm, 2300/290</t>
  </si>
  <si>
    <t>59943999T02</t>
  </si>
  <si>
    <t>Zvedací zařízení - mobilní jeřábek</t>
  </si>
  <si>
    <t>933901311R00</t>
  </si>
  <si>
    <t>Zkoušky objektů a vymývání naplnění a vyprázdnění nádrže pro účely vymývací (proplachovací), o obsahu do 1000 m3</t>
  </si>
  <si>
    <t>-</t>
  </si>
  <si>
    <t>Včetně dodání vody.</t>
  </si>
  <si>
    <t>4,70*3,14*1,00*1,00</t>
  </si>
  <si>
    <t xml:space="preserve">4,9,11,21,22,23,26,27,29,30,31,35,36,37,38,39,40,41,42,43,44,45, : </t>
  </si>
  <si>
    <t>Součet: : 51,63987</t>
  </si>
  <si>
    <t>711132101R00</t>
  </si>
  <si>
    <t>Provedení izolace proti zemní vlhkosti pásy na sucho svislá, 1 vrstva, bez dodávky izolačních pásů</t>
  </si>
  <si>
    <t>800-711</t>
  </si>
  <si>
    <t>POL1_7</t>
  </si>
  <si>
    <t>13,50</t>
  </si>
  <si>
    <t>711142559RY2</t>
  </si>
  <si>
    <t>Provedení izolace proti zemní vlhkosti pásy přitavením svislá, 1 vrstva, s dodávkou izolačního pásu se skleněnou nebo polyesterovou vložkou, s minerálním posypem</t>
  </si>
  <si>
    <t>13,5*1,05</t>
  </si>
  <si>
    <t>28323115R</t>
  </si>
  <si>
    <t>fólie izolační zemní drenážní; tloušťka 0,60 mm; výška nopů 8,0 mm; plošná hmotnost 550 g/m2; HDPE</t>
  </si>
  <si>
    <t>998711101R00</t>
  </si>
  <si>
    <t>Přesun hmot pro izolace proti vodě svisle do 6 m</t>
  </si>
  <si>
    <t>50 m vodorovně měřeno od těžiště půdorysné plochy skládky do těžiště půdorysné plochy objektu</t>
  </si>
  <si>
    <t xml:space="preserve">48,49,50, : </t>
  </si>
  <si>
    <t>Součet: : 0,09486</t>
  </si>
  <si>
    <t>76701599T00</t>
  </si>
  <si>
    <t>Žebřík nerezový 450x4300 s ochranným košem; stupadla protiskluz - opatřit nátěrem, vč.uchycení do beton.stěny na ocelové kotvy</t>
  </si>
  <si>
    <t>kompletní dodávka vč.montáže</t>
  </si>
  <si>
    <t>998767101R00</t>
  </si>
  <si>
    <t>Přesun hmot pro kovové stavební doplňk. konstrukce v objektech výšky do 6 m</t>
  </si>
  <si>
    <t>800-767</t>
  </si>
  <si>
    <t>50 m vodorovně</t>
  </si>
  <si>
    <t xml:space="preserve">52, : </t>
  </si>
  <si>
    <t>Součet: : 0,15000</t>
  </si>
  <si>
    <t>210220001RT1</t>
  </si>
  <si>
    <t>Vedení uzemňovací uzemňovací vedení na povrchu vč. svorek upevnění, připojení - bez nátěru, FeZn, do 120 mm2, včetně materiálu</t>
  </si>
  <si>
    <t>POL1_9</t>
  </si>
  <si>
    <t>V položkách je zakalkulována montáž včetně montáže svorek spojovacích, odbočných, upevňovacích a spojovacího materiálu.</t>
  </si>
  <si>
    <t>Montáž uzemňovacího vedení na povrchu, včetně svorek upevnění a připojení, z profilů ocelových pozinkovaných  (FeZn), průřezu do 120 mm2, včetně dodávky pásku 30 x 4 mm, bez nátěru</t>
  </si>
  <si>
    <t>210810013R00</t>
  </si>
  <si>
    <t>Montáž kabelu CYKY 750 V, 4 x 10 mm2, volně uloženého</t>
  </si>
  <si>
    <t>210120451</t>
  </si>
  <si>
    <t>Montáž jističů třípólových nn do 25 A bez krytu</t>
  </si>
  <si>
    <t>34111076R</t>
  </si>
  <si>
    <t>kabel CYKY; instalační; pro pevné uložení ve vnitřních a venk.prostorách v zemi, betonu; Cu plné holé jádro, tvar jádra RE-kulatý jednodrát; počet a průřez žil 4x10mm2; počet žil 4; teplota použití -30 až 70 °C; max.provoz.teplota při zkratu 160 °C; min.teplota pokládky -5 °C; průřez vodiče 10,0 mm2; samozhášivý; odolnost vůči UV záření; barva pláště černá</t>
  </si>
  <si>
    <t>32,00*1,05</t>
  </si>
  <si>
    <t>3457114702R</t>
  </si>
  <si>
    <t>trubka kabelová ohebná dvouplášťová korugovaná chránička; vnější plášť z HDPE, vnitřní z LDPE; vnější pr.= 63,0 mm; vnitřní pr.= 52,0 mm; mezní hodnota zatížení 450 N/5 cm; teplot.rozsah -45 až 60 °C; stupeň hořlavosti A1; mat. bezhalogenový; IP 40, při použití těsnicího kroužku IP 67</t>
  </si>
  <si>
    <t>358224030</t>
  </si>
  <si>
    <t>jistič 3pólový-charakteristika B LPN (LSN) 25B/3</t>
  </si>
  <si>
    <t>POL3_0</t>
  </si>
  <si>
    <t>35822559T2</t>
  </si>
  <si>
    <t>Pojistková skříň SS200</t>
  </si>
  <si>
    <t>35822559T3</t>
  </si>
  <si>
    <t>RE - Plastový kompaktní pilíř - elektroměrový rozvaděč - typ ER-KP2PER2/3f</t>
  </si>
  <si>
    <t>98822559T00</t>
  </si>
  <si>
    <t>Ostatní - drobný mont. mat., pospojování + práce</t>
  </si>
  <si>
    <t>hod</t>
  </si>
  <si>
    <t>229071009T00</t>
  </si>
  <si>
    <t>MaR - dálkový přenos; zřízení dle požadavků provozovatele</t>
  </si>
  <si>
    <t>plováky, čidla, GSM modem, propojení HDS-ER, ER- RM včetně materiálu</t>
  </si>
  <si>
    <t>včetně zapojení a revize</t>
  </si>
  <si>
    <t>460200173RT1</t>
  </si>
  <si>
    <t>Výkop kabelové rýhy 35/90 cm  hor.3, strojní výkop rýhy</t>
  </si>
  <si>
    <t>460300002R00</t>
  </si>
  <si>
    <t>Záhrn rýh strojem ve volném terénu</t>
  </si>
  <si>
    <t>32,00*0,35*0,90</t>
  </si>
  <si>
    <t>460420010RT1</t>
  </si>
  <si>
    <t>Zřízení kabelového lože v rýze š.do 15 cm z písku, tloušťka vrstvy 15 cm</t>
  </si>
  <si>
    <t>460490012RT1</t>
  </si>
  <si>
    <t>Fólie výstražná z PVC, šířka 33 cm, fólie PVC šířka 33 cm</t>
  </si>
  <si>
    <t>32,00*1,03</t>
  </si>
  <si>
    <t>460620006RT1</t>
  </si>
  <si>
    <t>Osetí povrchu trávou, včetně dodávky osiva</t>
  </si>
  <si>
    <t>32,00*0,40</t>
  </si>
  <si>
    <t>Cobbler s.r.o.</t>
  </si>
  <si>
    <t>Zašová č.p. 633</t>
  </si>
  <si>
    <t>756 51</t>
  </si>
  <si>
    <t xml:space="preserve">Zašová  </t>
  </si>
  <si>
    <t>CZ46578463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</si>
</sst>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/>
    <xf numFmtId="49" fontId="6" fillId="3" borderId="0" xfId="0" applyNumberFormat="1" applyFont="1" applyFill="1" applyAlignment="1">
      <alignment horizontal="left" vertical="center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/>
    <xf numFmtId="0" fontId="8" fillId="3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0" fontId="19" fillId="0" borderId="0" xfId="0" quotePrefix="1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  <xf numFmtId="0" fontId="0" fillId="0" borderId="18" xfId="0" applyBorder="1" applyAlignment="1">
      <alignment vertical="top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5" x14ac:dyDescent="0.25"/>
  <sheetData>
    <row r="1" spans="1:7" ht="13" x14ac:dyDescent="0.3">
      <c r="A1" s="27" t="s">
        <v>38</v>
      </c>
    </row>
    <row r="2" spans="1:7" ht="57.75" customHeight="1" x14ac:dyDescent="0.25">
      <c r="A2" s="179" t="s">
        <v>39</v>
      </c>
      <c r="B2" s="179"/>
      <c r="C2" s="179"/>
      <c r="D2" s="179"/>
      <c r="E2" s="179"/>
      <c r="F2" s="179"/>
      <c r="G2" s="179"/>
    </row>
  </sheetData>
  <sheetProtection algorithmName="SHA-512" hashValue="YNFQL//Kfo4DF57veVh8CizaTlBL2Qe3PuVJMqdtIaiwl3mQOzGBD8iw1D3gGzmdhoTe0LQWijsZYtwou6Yijg==" saltValue="Y0Si/V8MqiKvyztdcY9iM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75"/>
  <sheetViews>
    <sheetView showGridLines="0" tabSelected="1" topLeftCell="B15" zoomScaleNormal="100" zoomScaleSheetLayoutView="75" workbookViewId="0">
      <selection activeCell="M13" sqref="M13"/>
    </sheetView>
  </sheetViews>
  <sheetFormatPr defaultColWidth="9" defaultRowHeight="12.5" x14ac:dyDescent="0.25"/>
  <cols>
    <col min="1" max="1" width="8.36328125" hidden="1" customWidth="1"/>
    <col min="2" max="2" width="9.08984375" customWidth="1"/>
    <col min="3" max="3" width="7.36328125" customWidth="1"/>
    <col min="4" max="4" width="13.36328125" customWidth="1"/>
    <col min="5" max="5" width="12.08984375" customWidth="1"/>
    <col min="6" max="6" width="11.36328125" customWidth="1"/>
    <col min="7" max="9" width="12.7265625" customWidth="1"/>
    <col min="10" max="10" width="6.7265625" customWidth="1"/>
    <col min="11" max="11" width="4.26953125" customWidth="1"/>
    <col min="12" max="15" width="10.7265625" customWidth="1"/>
  </cols>
  <sheetData>
    <row r="1" spans="1:15" ht="33.75" customHeight="1" x14ac:dyDescent="0.25">
      <c r="A1" s="62" t="s">
        <v>36</v>
      </c>
      <c r="B1" s="205" t="s">
        <v>41</v>
      </c>
      <c r="C1" s="206"/>
      <c r="D1" s="206"/>
      <c r="E1" s="206"/>
      <c r="F1" s="206"/>
      <c r="G1" s="206"/>
      <c r="H1" s="206"/>
      <c r="I1" s="206"/>
      <c r="J1" s="207"/>
    </row>
    <row r="2" spans="1:15" ht="36" customHeight="1" x14ac:dyDescent="0.25">
      <c r="A2" s="2"/>
      <c r="B2" s="68" t="s">
        <v>22</v>
      </c>
      <c r="C2" s="69"/>
      <c r="D2" s="70" t="s">
        <v>43</v>
      </c>
      <c r="E2" s="211" t="s">
        <v>44</v>
      </c>
      <c r="F2" s="212"/>
      <c r="G2" s="212"/>
      <c r="H2" s="212"/>
      <c r="I2" s="212"/>
      <c r="J2" s="213"/>
      <c r="O2" s="1"/>
    </row>
    <row r="3" spans="1:15" ht="27" hidden="1" customHeight="1" x14ac:dyDescent="0.25">
      <c r="A3" s="2"/>
      <c r="B3" s="71"/>
      <c r="C3" s="69"/>
      <c r="D3" s="72"/>
      <c r="E3" s="214"/>
      <c r="F3" s="215"/>
      <c r="G3" s="215"/>
      <c r="H3" s="215"/>
      <c r="I3" s="215"/>
      <c r="J3" s="216"/>
    </row>
    <row r="4" spans="1:15" ht="23.25" customHeight="1" x14ac:dyDescent="0.25">
      <c r="A4" s="2"/>
      <c r="B4" s="73"/>
      <c r="C4" s="74"/>
      <c r="D4" s="75"/>
      <c r="E4" s="203"/>
      <c r="F4" s="203"/>
      <c r="G4" s="203"/>
      <c r="H4" s="203"/>
      <c r="I4" s="203"/>
      <c r="J4" s="204"/>
    </row>
    <row r="5" spans="1:15" ht="24" customHeight="1" x14ac:dyDescent="0.25">
      <c r="A5" s="2"/>
      <c r="B5" s="39" t="s">
        <v>42</v>
      </c>
      <c r="D5" s="28"/>
      <c r="E5" s="22"/>
      <c r="F5" s="22"/>
      <c r="G5" s="22"/>
      <c r="H5" s="24" t="s">
        <v>40</v>
      </c>
      <c r="I5" s="28"/>
      <c r="J5" s="8"/>
    </row>
    <row r="6" spans="1:15" ht="15.75" customHeight="1" x14ac:dyDescent="0.25">
      <c r="A6" s="2"/>
      <c r="B6" s="35"/>
      <c r="C6" s="22"/>
      <c r="D6" s="28"/>
      <c r="E6" s="22"/>
      <c r="F6" s="22"/>
      <c r="G6" s="22"/>
      <c r="H6" s="24" t="s">
        <v>34</v>
      </c>
      <c r="I6" s="28"/>
      <c r="J6" s="8"/>
    </row>
    <row r="7" spans="1:15" ht="15.75" customHeight="1" x14ac:dyDescent="0.25">
      <c r="A7" s="2"/>
      <c r="B7" s="36"/>
      <c r="C7" s="23"/>
      <c r="D7" s="29"/>
      <c r="E7" s="30"/>
      <c r="F7" s="30"/>
      <c r="G7" s="30"/>
      <c r="H7" s="31"/>
      <c r="I7" s="30"/>
      <c r="J7" s="42"/>
    </row>
    <row r="8" spans="1:15" ht="24" hidden="1" customHeight="1" x14ac:dyDescent="0.25">
      <c r="A8" s="2"/>
      <c r="B8" s="39" t="s">
        <v>20</v>
      </c>
      <c r="D8" s="28"/>
      <c r="H8" s="24" t="s">
        <v>40</v>
      </c>
      <c r="I8" s="28"/>
      <c r="J8" s="8"/>
    </row>
    <row r="9" spans="1:15" ht="15.75" hidden="1" customHeight="1" x14ac:dyDescent="0.25">
      <c r="A9" s="2"/>
      <c r="B9" s="2"/>
      <c r="D9" s="28"/>
      <c r="H9" s="24" t="s">
        <v>34</v>
      </c>
      <c r="I9" s="28"/>
      <c r="J9" s="8"/>
    </row>
    <row r="10" spans="1:15" ht="15.75" hidden="1" customHeight="1" x14ac:dyDescent="0.25">
      <c r="A10" s="2"/>
      <c r="B10" s="43"/>
      <c r="C10" s="23"/>
      <c r="D10" s="29"/>
      <c r="E10" s="31"/>
      <c r="F10" s="31"/>
      <c r="G10" s="14"/>
      <c r="H10" s="14"/>
      <c r="I10" s="44"/>
      <c r="J10" s="42"/>
    </row>
    <row r="11" spans="1:15" ht="24" customHeight="1" x14ac:dyDescent="0.25">
      <c r="A11" s="2"/>
      <c r="B11" s="39" t="s">
        <v>19</v>
      </c>
      <c r="D11" s="218" t="s">
        <v>770</v>
      </c>
      <c r="E11" s="218"/>
      <c r="F11" s="218"/>
      <c r="G11" s="218"/>
      <c r="H11" s="24" t="s">
        <v>40</v>
      </c>
      <c r="I11" s="77">
        <v>46578463</v>
      </c>
      <c r="J11" s="8"/>
    </row>
    <row r="12" spans="1:15" ht="15.75" customHeight="1" x14ac:dyDescent="0.25">
      <c r="A12" s="2"/>
      <c r="B12" s="35"/>
      <c r="C12" s="22"/>
      <c r="D12" s="201" t="s">
        <v>771</v>
      </c>
      <c r="E12" s="201"/>
      <c r="F12" s="201"/>
      <c r="G12" s="201"/>
      <c r="H12" s="24" t="s">
        <v>34</v>
      </c>
      <c r="I12" s="77" t="s">
        <v>774</v>
      </c>
      <c r="J12" s="8"/>
    </row>
    <row r="13" spans="1:15" ht="15.75" customHeight="1" x14ac:dyDescent="0.25">
      <c r="A13" s="2"/>
      <c r="B13" s="36"/>
      <c r="C13" s="76" t="s">
        <v>772</v>
      </c>
      <c r="D13" s="202" t="s">
        <v>773</v>
      </c>
      <c r="E13" s="202"/>
      <c r="F13" s="202"/>
      <c r="G13" s="202"/>
      <c r="H13" s="25"/>
      <c r="I13" s="30"/>
      <c r="J13" s="42"/>
    </row>
    <row r="14" spans="1:15" ht="24" hidden="1" customHeight="1" x14ac:dyDescent="0.25">
      <c r="A14" s="2"/>
      <c r="B14" s="55" t="s">
        <v>21</v>
      </c>
      <c r="C14" s="56"/>
      <c r="D14" s="57"/>
      <c r="E14" s="58"/>
      <c r="F14" s="58"/>
      <c r="G14" s="58"/>
      <c r="H14" s="59"/>
      <c r="I14" s="58"/>
      <c r="J14" s="60"/>
    </row>
    <row r="15" spans="1:15" ht="32.25" customHeight="1" x14ac:dyDescent="0.25">
      <c r="A15" s="2"/>
      <c r="B15" s="43" t="s">
        <v>32</v>
      </c>
      <c r="C15" s="61"/>
      <c r="D15" s="14"/>
      <c r="E15" s="217"/>
      <c r="F15" s="217"/>
      <c r="G15" s="219"/>
      <c r="H15" s="219"/>
      <c r="I15" s="219" t="s">
        <v>29</v>
      </c>
      <c r="J15" s="220"/>
    </row>
    <row r="16" spans="1:15" ht="23.25" customHeight="1" x14ac:dyDescent="0.25">
      <c r="A16" s="128" t="s">
        <v>24</v>
      </c>
      <c r="B16" s="46" t="s">
        <v>24</v>
      </c>
      <c r="C16" s="47"/>
      <c r="D16" s="48"/>
      <c r="E16" s="194"/>
      <c r="F16" s="195"/>
      <c r="G16" s="194"/>
      <c r="H16" s="195"/>
      <c r="I16" s="194">
        <f>SUMIF(F54:F71,A16,I54:I71)+SUMIF(F54:F71,"PSU",I54:I71)</f>
        <v>3599355.07</v>
      </c>
      <c r="J16" s="196"/>
    </row>
    <row r="17" spans="1:10" ht="23.25" customHeight="1" x14ac:dyDescent="0.25">
      <c r="A17" s="128" t="s">
        <v>25</v>
      </c>
      <c r="B17" s="46" t="s">
        <v>25</v>
      </c>
      <c r="C17" s="47"/>
      <c r="D17" s="48"/>
      <c r="E17" s="194"/>
      <c r="F17" s="195"/>
      <c r="G17" s="194"/>
      <c r="H17" s="195"/>
      <c r="I17" s="194">
        <f>SUMIF(F54:F71,A17,I54:I71)</f>
        <v>6743.09</v>
      </c>
      <c r="J17" s="196"/>
    </row>
    <row r="18" spans="1:10" ht="23.25" customHeight="1" x14ac:dyDescent="0.25">
      <c r="A18" s="128" t="s">
        <v>26</v>
      </c>
      <c r="B18" s="46" t="s">
        <v>26</v>
      </c>
      <c r="C18" s="47"/>
      <c r="D18" s="48"/>
      <c r="E18" s="194"/>
      <c r="F18" s="195"/>
      <c r="G18" s="194"/>
      <c r="H18" s="195"/>
      <c r="I18" s="194">
        <f>SUMIF(F54:F71,A18,I54:I71)</f>
        <v>180403.8</v>
      </c>
      <c r="J18" s="196"/>
    </row>
    <row r="19" spans="1:10" ht="23.25" customHeight="1" x14ac:dyDescent="0.25">
      <c r="A19" s="128" t="s">
        <v>94</v>
      </c>
      <c r="B19" s="46" t="s">
        <v>27</v>
      </c>
      <c r="C19" s="47"/>
      <c r="D19" s="48"/>
      <c r="E19" s="194"/>
      <c r="F19" s="195"/>
      <c r="G19" s="194"/>
      <c r="H19" s="195"/>
      <c r="I19" s="194">
        <f>SUMIF(F54:F71,A19,I54:I71)</f>
        <v>65000</v>
      </c>
      <c r="J19" s="196"/>
    </row>
    <row r="20" spans="1:10" ht="23.25" customHeight="1" x14ac:dyDescent="0.25">
      <c r="A20" s="128" t="s">
        <v>95</v>
      </c>
      <c r="B20" s="46" t="s">
        <v>28</v>
      </c>
      <c r="C20" s="47"/>
      <c r="D20" s="48"/>
      <c r="E20" s="194"/>
      <c r="F20" s="195"/>
      <c r="G20" s="194"/>
      <c r="H20" s="195"/>
      <c r="I20" s="194">
        <f>SUMIF(F54:F71,A20,I54:I71)</f>
        <v>46000</v>
      </c>
      <c r="J20" s="196"/>
    </row>
    <row r="21" spans="1:10" ht="23.25" customHeight="1" x14ac:dyDescent="0.3">
      <c r="A21" s="2"/>
      <c r="B21" s="63" t="s">
        <v>29</v>
      </c>
      <c r="C21" s="64"/>
      <c r="D21" s="65"/>
      <c r="E21" s="197"/>
      <c r="F21" s="221"/>
      <c r="G21" s="197"/>
      <c r="H21" s="221"/>
      <c r="I21" s="197">
        <f>SUM(I16:J20)</f>
        <v>3897501.9599999995</v>
      </c>
      <c r="J21" s="198"/>
    </row>
    <row r="22" spans="1:10" ht="33" customHeight="1" x14ac:dyDescent="0.25">
      <c r="A22" s="2"/>
      <c r="B22" s="54" t="s">
        <v>33</v>
      </c>
      <c r="C22" s="47"/>
      <c r="D22" s="48"/>
      <c r="E22" s="53"/>
      <c r="F22" s="50"/>
      <c r="G22" s="41"/>
      <c r="H22" s="41"/>
      <c r="I22" s="41"/>
      <c r="J22" s="51"/>
    </row>
    <row r="23" spans="1:10" ht="23.25" customHeight="1" x14ac:dyDescent="0.25">
      <c r="A23" s="2">
        <f>ZakladDPHSni*SazbaDPH1/100</f>
        <v>0</v>
      </c>
      <c r="B23" s="46" t="s">
        <v>12</v>
      </c>
      <c r="C23" s="47"/>
      <c r="D23" s="48"/>
      <c r="E23" s="49">
        <v>15</v>
      </c>
      <c r="F23" s="50" t="s">
        <v>0</v>
      </c>
      <c r="G23" s="192">
        <f>ZakladDPHSniVypocet</f>
        <v>0</v>
      </c>
      <c r="H23" s="193"/>
      <c r="I23" s="193"/>
      <c r="J23" s="51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46" t="s">
        <v>13</v>
      </c>
      <c r="C24" s="47"/>
      <c r="D24" s="48"/>
      <c r="E24" s="49">
        <f>SazbaDPH1</f>
        <v>15</v>
      </c>
      <c r="F24" s="50" t="s">
        <v>0</v>
      </c>
      <c r="G24" s="190">
        <f>IF(A24&gt;50, ROUNDUP(A23, 0), ROUNDDOWN(A23, 0))</f>
        <v>0</v>
      </c>
      <c r="H24" s="191"/>
      <c r="I24" s="191"/>
      <c r="J24" s="51" t="str">
        <f t="shared" si="0"/>
        <v>CZK</v>
      </c>
    </row>
    <row r="25" spans="1:10" ht="23.25" customHeight="1" x14ac:dyDescent="0.25">
      <c r="A25" s="2">
        <f>ZakladDPHZakl*SazbaDPH2/100</f>
        <v>818475.41159999999</v>
      </c>
      <c r="B25" s="46" t="s">
        <v>14</v>
      </c>
      <c r="C25" s="47"/>
      <c r="D25" s="48"/>
      <c r="E25" s="49">
        <v>21</v>
      </c>
      <c r="F25" s="50" t="s">
        <v>0</v>
      </c>
      <c r="G25" s="192">
        <f>ZakladDPHZaklVypocet</f>
        <v>3897501.96</v>
      </c>
      <c r="H25" s="193"/>
      <c r="I25" s="193"/>
      <c r="J25" s="51" t="str">
        <f t="shared" si="0"/>
        <v>CZK</v>
      </c>
    </row>
    <row r="26" spans="1:10" ht="23.25" customHeight="1" x14ac:dyDescent="0.25">
      <c r="A26" s="2">
        <f>(A25-INT(A25))*100</f>
        <v>41.159999999217689</v>
      </c>
      <c r="B26" s="40" t="s">
        <v>15</v>
      </c>
      <c r="C26" s="18"/>
      <c r="D26" s="14"/>
      <c r="E26" s="37">
        <f>SazbaDPH2</f>
        <v>21</v>
      </c>
      <c r="F26" s="38" t="s">
        <v>0</v>
      </c>
      <c r="G26" s="208">
        <f>IF(A26&gt;50, ROUNDUP(A25, 0), ROUNDDOWN(A25, 0))</f>
        <v>818475</v>
      </c>
      <c r="H26" s="209"/>
      <c r="I26" s="209"/>
      <c r="J26" s="45" t="str">
        <f t="shared" si="0"/>
        <v>CZK</v>
      </c>
    </row>
    <row r="27" spans="1:10" ht="23.25" customHeight="1" thickBot="1" x14ac:dyDescent="0.3">
      <c r="A27" s="2">
        <f>ZakladDPHSni+DPHSni+ZakladDPHZakl+DPHZakl</f>
        <v>4715976.96</v>
      </c>
      <c r="B27" s="39" t="s">
        <v>4</v>
      </c>
      <c r="C27" s="16"/>
      <c r="D27" s="19"/>
      <c r="E27" s="16"/>
      <c r="F27" s="17"/>
      <c r="G27" s="210">
        <f>CenaCelkem-(ZakladDPHSni+DPHSni+ZakladDPHZakl+DPHZakl)</f>
        <v>4.0000000037252903E-2</v>
      </c>
      <c r="H27" s="210"/>
      <c r="I27" s="210"/>
      <c r="J27" s="52" t="str">
        <f t="shared" si="0"/>
        <v>CZK</v>
      </c>
    </row>
    <row r="28" spans="1:10" ht="27.75" hidden="1" customHeight="1" thickBot="1" x14ac:dyDescent="0.3">
      <c r="A28" s="2"/>
      <c r="B28" s="105" t="s">
        <v>23</v>
      </c>
      <c r="C28" s="106"/>
      <c r="D28" s="106"/>
      <c r="E28" s="107"/>
      <c r="F28" s="108"/>
      <c r="G28" s="200">
        <f>ZakladDPHSniVypocet+ZakladDPHZaklVypocet</f>
        <v>3897501.96</v>
      </c>
      <c r="H28" s="200"/>
      <c r="I28" s="200"/>
      <c r="J28" s="109" t="str">
        <f t="shared" si="0"/>
        <v>CZK</v>
      </c>
    </row>
    <row r="29" spans="1:10" ht="27.75" customHeight="1" thickBot="1" x14ac:dyDescent="0.3">
      <c r="A29" s="2">
        <f>(A27-INT(A27))*100</f>
        <v>95.99999999627471</v>
      </c>
      <c r="B29" s="105" t="s">
        <v>35</v>
      </c>
      <c r="C29" s="110"/>
      <c r="D29" s="110"/>
      <c r="E29" s="110"/>
      <c r="F29" s="110"/>
      <c r="G29" s="199">
        <f>IF(A29&gt;50, ROUNDUP(A27, 0), ROUNDDOWN(A27, 0))</f>
        <v>4715977</v>
      </c>
      <c r="H29" s="199"/>
      <c r="I29" s="199"/>
      <c r="J29" s="111" t="s">
        <v>59</v>
      </c>
    </row>
    <row r="30" spans="1:10" ht="12.75" customHeight="1" x14ac:dyDescent="0.25">
      <c r="A30" s="2"/>
      <c r="B30" s="2"/>
      <c r="J30" s="9"/>
    </row>
    <row r="31" spans="1:10" ht="30.15" customHeight="1" x14ac:dyDescent="0.25">
      <c r="A31" s="2"/>
      <c r="B31" s="2"/>
      <c r="J31" s="9"/>
    </row>
    <row r="32" spans="1:10" ht="18.75" customHeight="1" x14ac:dyDescent="0.25">
      <c r="A32" s="2"/>
      <c r="B32" s="20"/>
      <c r="C32" s="15" t="s">
        <v>11</v>
      </c>
      <c r="D32" s="33"/>
      <c r="E32" s="33"/>
      <c r="F32" s="15" t="s">
        <v>10</v>
      </c>
      <c r="G32" s="33"/>
      <c r="H32" s="34">
        <f ca="1">TODAY()</f>
        <v>45615</v>
      </c>
      <c r="I32" s="33"/>
      <c r="J32" s="9"/>
    </row>
    <row r="33" spans="1:10" ht="47.25" customHeight="1" x14ac:dyDescent="0.25">
      <c r="A33" s="2"/>
      <c r="B33" s="2"/>
      <c r="J33" s="9"/>
    </row>
    <row r="34" spans="1:10" s="27" customFormat="1" ht="18.75" customHeight="1" x14ac:dyDescent="0.3">
      <c r="A34" s="26"/>
      <c r="B34" s="26"/>
      <c r="D34" s="21"/>
      <c r="E34" s="21"/>
      <c r="G34" s="21"/>
      <c r="H34" s="21"/>
      <c r="I34" s="21"/>
      <c r="J34" s="32"/>
    </row>
    <row r="35" spans="1:10" ht="12.75" customHeight="1" x14ac:dyDescent="0.25">
      <c r="A35" s="2"/>
      <c r="B35" s="2"/>
      <c r="D35" s="189" t="s">
        <v>2</v>
      </c>
      <c r="E35" s="189"/>
      <c r="H35" s="10" t="s">
        <v>3</v>
      </c>
      <c r="J35" s="9"/>
    </row>
    <row r="36" spans="1:10" ht="13.65" customHeight="1" thickBot="1" x14ac:dyDescent="0.3">
      <c r="A36" s="11"/>
      <c r="B36" s="11"/>
      <c r="C36" s="12"/>
      <c r="D36" s="12"/>
      <c r="E36" s="12"/>
      <c r="F36" s="12"/>
      <c r="G36" s="12"/>
      <c r="H36" s="12"/>
      <c r="I36" s="12"/>
      <c r="J36" s="13"/>
    </row>
    <row r="37" spans="1:10" ht="27" customHeight="1" x14ac:dyDescent="0.25">
      <c r="B37" s="82" t="s">
        <v>16</v>
      </c>
      <c r="C37" s="83"/>
      <c r="D37" s="83"/>
      <c r="E37" s="83"/>
      <c r="F37" s="84"/>
      <c r="G37" s="84"/>
      <c r="H37" s="84"/>
      <c r="I37" s="84"/>
      <c r="J37" s="83"/>
    </row>
    <row r="38" spans="1:10" ht="25.5" customHeight="1" x14ac:dyDescent="0.25">
      <c r="A38" s="81" t="s">
        <v>37</v>
      </c>
      <c r="B38" s="85" t="s">
        <v>17</v>
      </c>
      <c r="C38" s="86" t="s">
        <v>5</v>
      </c>
      <c r="D38" s="87"/>
      <c r="E38" s="87"/>
      <c r="F38" s="88" t="str">
        <f>B23</f>
        <v>Základ pro sníženou DPH</v>
      </c>
      <c r="G38" s="88" t="str">
        <f>B25</f>
        <v>Základ pro základní DPH</v>
      </c>
      <c r="H38" s="89" t="s">
        <v>18</v>
      </c>
      <c r="I38" s="89" t="s">
        <v>1</v>
      </c>
      <c r="J38" s="90" t="s">
        <v>0</v>
      </c>
    </row>
    <row r="39" spans="1:10" ht="25.5" hidden="1" customHeight="1" x14ac:dyDescent="0.25">
      <c r="A39" s="81">
        <v>1</v>
      </c>
      <c r="B39" s="91" t="s">
        <v>45</v>
      </c>
      <c r="C39" s="182"/>
      <c r="D39" s="183"/>
      <c r="E39" s="183"/>
      <c r="F39" s="92">
        <f>'00 01 Naklady'!AE60+'SO 01 01 Pol'!AE237+'SO 01 02 Pol'!AE151+'SO 01 03 Pol'!AE152+'SO 01 04 Pol'!AE34</f>
        <v>0</v>
      </c>
      <c r="G39" s="93">
        <f>'00 01 Naklady'!AF60+'SO 01 01 Pol'!AF237+'SO 01 02 Pol'!AF151+'SO 01 03 Pol'!AF152+'SO 01 04 Pol'!AF34</f>
        <v>3897501.96</v>
      </c>
      <c r="H39" s="94">
        <f t="shared" ref="H39:H46" si="1">(F39*SazbaDPH1/100)+(G39*SazbaDPH2/100)</f>
        <v>818475.41159999999</v>
      </c>
      <c r="I39" s="94">
        <f t="shared" ref="I39:I46" si="2">F39+G39+H39</f>
        <v>4715977.3716000002</v>
      </c>
      <c r="J39" s="95">
        <f t="shared" ref="J39:J46" si="3">IF(CenaCelkemVypocet=0,"",I39/CenaCelkemVypocet*100)</f>
        <v>100</v>
      </c>
    </row>
    <row r="40" spans="1:10" ht="25.5" customHeight="1" x14ac:dyDescent="0.25">
      <c r="A40" s="81">
        <v>2</v>
      </c>
      <c r="B40" s="96" t="s">
        <v>46</v>
      </c>
      <c r="C40" s="187" t="s">
        <v>47</v>
      </c>
      <c r="D40" s="188"/>
      <c r="E40" s="188"/>
      <c r="F40" s="97">
        <f>'00 01 Naklady'!AE60</f>
        <v>0</v>
      </c>
      <c r="G40" s="98">
        <f>'00 01 Naklady'!AF60</f>
        <v>111000</v>
      </c>
      <c r="H40" s="98">
        <f t="shared" si="1"/>
        <v>23310</v>
      </c>
      <c r="I40" s="98">
        <f t="shared" si="2"/>
        <v>134310</v>
      </c>
      <c r="J40" s="99">
        <f t="shared" si="3"/>
        <v>2.8479780418121972</v>
      </c>
    </row>
    <row r="41" spans="1:10" ht="25.5" customHeight="1" x14ac:dyDescent="0.25">
      <c r="A41" s="81">
        <v>3</v>
      </c>
      <c r="B41" s="100" t="s">
        <v>48</v>
      </c>
      <c r="C41" s="182" t="s">
        <v>47</v>
      </c>
      <c r="D41" s="183"/>
      <c r="E41" s="183"/>
      <c r="F41" s="101">
        <f>'00 01 Naklady'!AE60</f>
        <v>0</v>
      </c>
      <c r="G41" s="94">
        <f>'00 01 Naklady'!AF60</f>
        <v>111000</v>
      </c>
      <c r="H41" s="94">
        <f t="shared" si="1"/>
        <v>23310</v>
      </c>
      <c r="I41" s="94">
        <f t="shared" si="2"/>
        <v>134310</v>
      </c>
      <c r="J41" s="95">
        <f t="shared" si="3"/>
        <v>2.8479780418121972</v>
      </c>
    </row>
    <row r="42" spans="1:10" ht="25.5" customHeight="1" x14ac:dyDescent="0.25">
      <c r="A42" s="81">
        <v>2</v>
      </c>
      <c r="B42" s="96" t="s">
        <v>49</v>
      </c>
      <c r="C42" s="187" t="s">
        <v>50</v>
      </c>
      <c r="D42" s="188"/>
      <c r="E42" s="188"/>
      <c r="F42" s="97">
        <f>'SO 01 01 Pol'!AE237+'SO 01 02 Pol'!AE151+'SO 01 03 Pol'!AE152+'SO 01 04 Pol'!AE34</f>
        <v>0</v>
      </c>
      <c r="G42" s="98">
        <f>'SO 01 01 Pol'!AF237+'SO 01 02 Pol'!AF151+'SO 01 03 Pol'!AF152+'SO 01 04 Pol'!AF34</f>
        <v>3786501.96</v>
      </c>
      <c r="H42" s="98">
        <f t="shared" si="1"/>
        <v>795165.41159999999</v>
      </c>
      <c r="I42" s="98">
        <f t="shared" si="2"/>
        <v>4581667.3716000002</v>
      </c>
      <c r="J42" s="99">
        <f t="shared" si="3"/>
        <v>97.152021958187802</v>
      </c>
    </row>
    <row r="43" spans="1:10" ht="25.5" customHeight="1" x14ac:dyDescent="0.25">
      <c r="A43" s="81">
        <v>3</v>
      </c>
      <c r="B43" s="100" t="s">
        <v>48</v>
      </c>
      <c r="C43" s="182" t="s">
        <v>51</v>
      </c>
      <c r="D43" s="183"/>
      <c r="E43" s="183"/>
      <c r="F43" s="101">
        <f>'SO 01 01 Pol'!AE237</f>
        <v>0</v>
      </c>
      <c r="G43" s="94">
        <f>'SO 01 01 Pol'!AF237</f>
        <v>2992855</v>
      </c>
      <c r="H43" s="94">
        <f t="shared" si="1"/>
        <v>628499.55000000005</v>
      </c>
      <c r="I43" s="94">
        <f t="shared" si="2"/>
        <v>3621354.55</v>
      </c>
      <c r="J43" s="95">
        <f t="shared" si="3"/>
        <v>76.789056957908485</v>
      </c>
    </row>
    <row r="44" spans="1:10" ht="25.5" customHeight="1" x14ac:dyDescent="0.25">
      <c r="A44" s="81">
        <v>3</v>
      </c>
      <c r="B44" s="100" t="s">
        <v>52</v>
      </c>
      <c r="C44" s="182" t="s">
        <v>53</v>
      </c>
      <c r="D44" s="183"/>
      <c r="E44" s="183"/>
      <c r="F44" s="101">
        <f>'SO 01 02 Pol'!AE151</f>
        <v>0</v>
      </c>
      <c r="G44" s="94">
        <f>'SO 01 02 Pol'!AF151</f>
        <v>426541.61000000004</v>
      </c>
      <c r="H44" s="94">
        <f t="shared" si="1"/>
        <v>89573.738100000002</v>
      </c>
      <c r="I44" s="94">
        <f t="shared" si="2"/>
        <v>516115.34810000006</v>
      </c>
      <c r="J44" s="95">
        <f t="shared" si="3"/>
        <v>10.943974227020018</v>
      </c>
    </row>
    <row r="45" spans="1:10" ht="25.5" customHeight="1" x14ac:dyDescent="0.25">
      <c r="A45" s="81">
        <v>3</v>
      </c>
      <c r="B45" s="100" t="s">
        <v>54</v>
      </c>
      <c r="C45" s="182" t="s">
        <v>55</v>
      </c>
      <c r="D45" s="183"/>
      <c r="E45" s="183"/>
      <c r="F45" s="101">
        <f>'SO 01 03 Pol'!AE152</f>
        <v>0</v>
      </c>
      <c r="G45" s="94">
        <f>'SO 01 03 Pol'!AF152</f>
        <v>319901.55000000005</v>
      </c>
      <c r="H45" s="94">
        <f t="shared" si="1"/>
        <v>67179.325500000006</v>
      </c>
      <c r="I45" s="94">
        <f t="shared" si="2"/>
        <v>387080.87550000008</v>
      </c>
      <c r="J45" s="95">
        <f t="shared" si="3"/>
        <v>8.2078611706458275</v>
      </c>
    </row>
    <row r="46" spans="1:10" ht="25.5" customHeight="1" x14ac:dyDescent="0.25">
      <c r="A46" s="81">
        <v>3</v>
      </c>
      <c r="B46" s="100" t="s">
        <v>56</v>
      </c>
      <c r="C46" s="182" t="s">
        <v>57</v>
      </c>
      <c r="D46" s="183"/>
      <c r="E46" s="183"/>
      <c r="F46" s="101">
        <f>'SO 01 04 Pol'!AE34</f>
        <v>0</v>
      </c>
      <c r="G46" s="94">
        <f>'SO 01 04 Pol'!AF34</f>
        <v>47203.8</v>
      </c>
      <c r="H46" s="94">
        <f t="shared" si="1"/>
        <v>9912.7980000000007</v>
      </c>
      <c r="I46" s="94">
        <f t="shared" si="2"/>
        <v>57116.598000000005</v>
      </c>
      <c r="J46" s="95">
        <f t="shared" si="3"/>
        <v>1.2111296026134648</v>
      </c>
    </row>
    <row r="47" spans="1:10" ht="25.5" customHeight="1" x14ac:dyDescent="0.25">
      <c r="A47" s="81"/>
      <c r="B47" s="184" t="s">
        <v>58</v>
      </c>
      <c r="C47" s="185"/>
      <c r="D47" s="185"/>
      <c r="E47" s="186"/>
      <c r="F47" s="102">
        <f>SUMIF(A39:A46,"=1",F39:F46)</f>
        <v>0</v>
      </c>
      <c r="G47" s="103">
        <f>SUMIF(A39:A46,"=1",G39:G46)</f>
        <v>3897501.96</v>
      </c>
      <c r="H47" s="103">
        <f>SUMIF(A39:A46,"=1",H39:H46)</f>
        <v>818475.41159999999</v>
      </c>
      <c r="I47" s="103">
        <f>SUMIF(A39:A46,"=1",I39:I46)</f>
        <v>4715977.3716000002</v>
      </c>
      <c r="J47" s="104">
        <f>SUMIF(A39:A46,"=1",J39:J46)</f>
        <v>100</v>
      </c>
    </row>
    <row r="51" spans="1:10" ht="15.5" x14ac:dyDescent="0.35">
      <c r="B51" s="112" t="s">
        <v>60</v>
      </c>
    </row>
    <row r="53" spans="1:10" ht="25.5" customHeight="1" x14ac:dyDescent="0.25">
      <c r="A53" s="113"/>
      <c r="B53" s="116" t="s">
        <v>17</v>
      </c>
      <c r="C53" s="116" t="s">
        <v>5</v>
      </c>
      <c r="D53" s="117"/>
      <c r="E53" s="117"/>
      <c r="F53" s="118" t="s">
        <v>61</v>
      </c>
      <c r="G53" s="118"/>
      <c r="H53" s="118"/>
      <c r="I53" s="118" t="s">
        <v>29</v>
      </c>
      <c r="J53" s="118" t="s">
        <v>0</v>
      </c>
    </row>
    <row r="54" spans="1:10" ht="25.5" customHeight="1" x14ac:dyDescent="0.25">
      <c r="A54" s="114"/>
      <c r="B54" s="119" t="s">
        <v>62</v>
      </c>
      <c r="C54" s="180" t="s">
        <v>63</v>
      </c>
      <c r="D54" s="181"/>
      <c r="E54" s="181"/>
      <c r="F54" s="124" t="s">
        <v>24</v>
      </c>
      <c r="G54" s="125"/>
      <c r="H54" s="125"/>
      <c r="I54" s="125">
        <f>'SO 01 01 Pol'!G8+'SO 01 02 Pol'!G8+'SO 01 03 Pol'!G8</f>
        <v>1378328.0499999998</v>
      </c>
      <c r="J54" s="122">
        <f>IF(I72=0,"",I54/I72*100)</f>
        <v>35.364396583908324</v>
      </c>
    </row>
    <row r="55" spans="1:10" ht="25.5" customHeight="1" x14ac:dyDescent="0.25">
      <c r="A55" s="114"/>
      <c r="B55" s="119" t="s">
        <v>64</v>
      </c>
      <c r="C55" s="180" t="s">
        <v>65</v>
      </c>
      <c r="D55" s="181"/>
      <c r="E55" s="181"/>
      <c r="F55" s="124" t="s">
        <v>24</v>
      </c>
      <c r="G55" s="125"/>
      <c r="H55" s="125"/>
      <c r="I55" s="125">
        <f>'SO 01 01 Pol'!G109+'SO 01 02 Pol'!G84</f>
        <v>372613.22000000003</v>
      </c>
      <c r="J55" s="122">
        <f>IF(I72=0,"",I55/I72*100)</f>
        <v>9.5603087265670066</v>
      </c>
    </row>
    <row r="56" spans="1:10" ht="25.5" customHeight="1" x14ac:dyDescent="0.25">
      <c r="A56" s="114"/>
      <c r="B56" s="119" t="s">
        <v>66</v>
      </c>
      <c r="C56" s="180" t="s">
        <v>67</v>
      </c>
      <c r="D56" s="181"/>
      <c r="E56" s="181"/>
      <c r="F56" s="124" t="s">
        <v>24</v>
      </c>
      <c r="G56" s="125"/>
      <c r="H56" s="125"/>
      <c r="I56" s="125">
        <f>'SO 01 01 Pol'!G135+'SO 01 02 Pol'!G106+'SO 01 03 Pol'!G63</f>
        <v>52300.61</v>
      </c>
      <c r="J56" s="122">
        <f>IF(I72=0,"",I56/I72*100)</f>
        <v>1.3419008004809319</v>
      </c>
    </row>
    <row r="57" spans="1:10" ht="25.5" customHeight="1" x14ac:dyDescent="0.25">
      <c r="A57" s="114"/>
      <c r="B57" s="119" t="s">
        <v>68</v>
      </c>
      <c r="C57" s="180" t="s">
        <v>69</v>
      </c>
      <c r="D57" s="181"/>
      <c r="E57" s="181"/>
      <c r="F57" s="124" t="s">
        <v>24</v>
      </c>
      <c r="G57" s="125"/>
      <c r="H57" s="125"/>
      <c r="I57" s="125">
        <f>'SO 01 03 Pol'!G77</f>
        <v>70726</v>
      </c>
      <c r="J57" s="122">
        <f>IF(I72=0,"",I57/I72*100)</f>
        <v>1.8146495043712567</v>
      </c>
    </row>
    <row r="58" spans="1:10" ht="25.5" customHeight="1" x14ac:dyDescent="0.25">
      <c r="A58" s="114"/>
      <c r="B58" s="119" t="s">
        <v>70</v>
      </c>
      <c r="C58" s="180" t="s">
        <v>71</v>
      </c>
      <c r="D58" s="181"/>
      <c r="E58" s="181"/>
      <c r="F58" s="124" t="s">
        <v>24</v>
      </c>
      <c r="G58" s="125"/>
      <c r="H58" s="125"/>
      <c r="I58" s="125">
        <f>'SO 01 01 Pol'!G138+'SO 01 02 Pol'!G110</f>
        <v>107923.92000000001</v>
      </c>
      <c r="J58" s="122">
        <f>IF(I72=0,"",I58/I72*100)</f>
        <v>2.7690536427594261</v>
      </c>
    </row>
    <row r="59" spans="1:10" ht="25.5" customHeight="1" x14ac:dyDescent="0.25">
      <c r="A59" s="114"/>
      <c r="B59" s="119" t="s">
        <v>72</v>
      </c>
      <c r="C59" s="180" t="s">
        <v>73</v>
      </c>
      <c r="D59" s="181"/>
      <c r="E59" s="181"/>
      <c r="F59" s="124" t="s">
        <v>24</v>
      </c>
      <c r="G59" s="125"/>
      <c r="H59" s="125"/>
      <c r="I59" s="125">
        <f>'SO 01 01 Pol'!G152+'SO 01 02 Pol'!G114+'SO 01 03 Pol'!G85</f>
        <v>553601.46</v>
      </c>
      <c r="J59" s="122">
        <f>IF(I72=0,"",I59/I72*100)</f>
        <v>14.204007225181742</v>
      </c>
    </row>
    <row r="60" spans="1:10" ht="25.5" customHeight="1" x14ac:dyDescent="0.25">
      <c r="A60" s="114"/>
      <c r="B60" s="119" t="s">
        <v>74</v>
      </c>
      <c r="C60" s="180" t="s">
        <v>75</v>
      </c>
      <c r="D60" s="181"/>
      <c r="E60" s="181"/>
      <c r="F60" s="124" t="s">
        <v>24</v>
      </c>
      <c r="G60" s="125"/>
      <c r="H60" s="125"/>
      <c r="I60" s="125">
        <f>'SO 01 01 Pol'!G167+'SO 01 02 Pol'!G126+'SO 01 03 Pol'!G91</f>
        <v>958821.8</v>
      </c>
      <c r="J60" s="122">
        <f>IF(I72=0,"",I60/I72*100)</f>
        <v>24.60093182352114</v>
      </c>
    </row>
    <row r="61" spans="1:10" ht="25.5" customHeight="1" x14ac:dyDescent="0.25">
      <c r="A61" s="114"/>
      <c r="B61" s="119" t="s">
        <v>76</v>
      </c>
      <c r="C61" s="180" t="s">
        <v>77</v>
      </c>
      <c r="D61" s="181"/>
      <c r="E61" s="181"/>
      <c r="F61" s="124" t="s">
        <v>24</v>
      </c>
      <c r="G61" s="125"/>
      <c r="H61" s="125"/>
      <c r="I61" s="125">
        <f>'SO 01 01 Pol'!G221</f>
        <v>40204</v>
      </c>
      <c r="J61" s="122">
        <f>IF(I72=0,"",I61/I72*100)</f>
        <v>1.0315325152524106</v>
      </c>
    </row>
    <row r="62" spans="1:10" ht="25.5" customHeight="1" x14ac:dyDescent="0.25">
      <c r="A62" s="114"/>
      <c r="B62" s="119" t="s">
        <v>78</v>
      </c>
      <c r="C62" s="180" t="s">
        <v>79</v>
      </c>
      <c r="D62" s="181"/>
      <c r="E62" s="181"/>
      <c r="F62" s="124" t="s">
        <v>24</v>
      </c>
      <c r="G62" s="125"/>
      <c r="H62" s="125"/>
      <c r="I62" s="125">
        <f>'SO 01 03 Pol'!G117</f>
        <v>1198.3499999999999</v>
      </c>
      <c r="J62" s="122">
        <f>IF(I72=0,"",I62/I72*100)</f>
        <v>3.0746616994645464E-2</v>
      </c>
    </row>
    <row r="63" spans="1:10" ht="25.5" customHeight="1" x14ac:dyDescent="0.25">
      <c r="A63" s="114"/>
      <c r="B63" s="119" t="s">
        <v>80</v>
      </c>
      <c r="C63" s="180" t="s">
        <v>81</v>
      </c>
      <c r="D63" s="181"/>
      <c r="E63" s="181"/>
      <c r="F63" s="124" t="s">
        <v>24</v>
      </c>
      <c r="G63" s="125"/>
      <c r="H63" s="125"/>
      <c r="I63" s="125">
        <f>'SO 01 01 Pol'!G224+'SO 01 02 Pol'!G144+'SO 01 03 Pol'!G122</f>
        <v>63637.66</v>
      </c>
      <c r="J63" s="122">
        <f>IF(I72=0,"",I63/I72*100)</f>
        <v>1.6327807055163099</v>
      </c>
    </row>
    <row r="64" spans="1:10" ht="25.5" customHeight="1" x14ac:dyDescent="0.25">
      <c r="A64" s="114"/>
      <c r="B64" s="119" t="s">
        <v>82</v>
      </c>
      <c r="C64" s="180" t="s">
        <v>83</v>
      </c>
      <c r="D64" s="181"/>
      <c r="E64" s="181"/>
      <c r="F64" s="124" t="s">
        <v>25</v>
      </c>
      <c r="G64" s="125"/>
      <c r="H64" s="125"/>
      <c r="I64" s="125">
        <f>'SO 01 03 Pol'!G128</f>
        <v>6488.59</v>
      </c>
      <c r="J64" s="122">
        <f>IF(I72=0,"",I64/I72*100)</f>
        <v>0.16648073731821808</v>
      </c>
    </row>
    <row r="65" spans="1:10" ht="25.5" customHeight="1" x14ac:dyDescent="0.25">
      <c r="A65" s="114"/>
      <c r="B65" s="119" t="s">
        <v>84</v>
      </c>
      <c r="C65" s="180" t="s">
        <v>85</v>
      </c>
      <c r="D65" s="181"/>
      <c r="E65" s="181"/>
      <c r="F65" s="124" t="s">
        <v>25</v>
      </c>
      <c r="G65" s="125"/>
      <c r="H65" s="125"/>
      <c r="I65" s="125">
        <f>'SO 01 03 Pol'!G140</f>
        <v>254.5</v>
      </c>
      <c r="J65" s="122">
        <f>IF(I72=0,"",I65/I72*100)</f>
        <v>6.5298235282991368E-3</v>
      </c>
    </row>
    <row r="66" spans="1:10" ht="25.5" customHeight="1" x14ac:dyDescent="0.25">
      <c r="A66" s="114"/>
      <c r="B66" s="119" t="s">
        <v>86</v>
      </c>
      <c r="C66" s="180" t="s">
        <v>87</v>
      </c>
      <c r="D66" s="181"/>
      <c r="E66" s="181"/>
      <c r="F66" s="124" t="s">
        <v>26</v>
      </c>
      <c r="G66" s="125"/>
      <c r="H66" s="125"/>
      <c r="I66" s="125">
        <f>'SO 01 03 Pol'!G148+'SO 01 04 Pol'!G8</f>
        <v>39068.400000000001</v>
      </c>
      <c r="J66" s="122">
        <f>IF(I72=0,"",I66/I72*100)</f>
        <v>1.0023959038624835</v>
      </c>
    </row>
    <row r="67" spans="1:10" ht="25.5" customHeight="1" x14ac:dyDescent="0.25">
      <c r="A67" s="114"/>
      <c r="B67" s="119" t="s">
        <v>88</v>
      </c>
      <c r="C67" s="180" t="s">
        <v>89</v>
      </c>
      <c r="D67" s="181"/>
      <c r="E67" s="181"/>
      <c r="F67" s="124" t="s">
        <v>26</v>
      </c>
      <c r="G67" s="125"/>
      <c r="H67" s="125"/>
      <c r="I67" s="125">
        <f>'SO 01 04 Pol'!G20</f>
        <v>1</v>
      </c>
      <c r="J67" s="122">
        <f>IF(I72=0,"",I67/I72*100)</f>
        <v>2.5657459836145922E-5</v>
      </c>
    </row>
    <row r="68" spans="1:10" ht="25.5" customHeight="1" x14ac:dyDescent="0.25">
      <c r="A68" s="114"/>
      <c r="B68" s="119" t="s">
        <v>90</v>
      </c>
      <c r="C68" s="180" t="s">
        <v>91</v>
      </c>
      <c r="D68" s="181"/>
      <c r="E68" s="181"/>
      <c r="F68" s="124" t="s">
        <v>26</v>
      </c>
      <c r="G68" s="125"/>
      <c r="H68" s="125"/>
      <c r="I68" s="125">
        <f>'SO 01 01 Pol'!G231</f>
        <v>129700</v>
      </c>
      <c r="J68" s="122">
        <f>IF(I72=0,"",I68/I72*100)</f>
        <v>3.3277725407481267</v>
      </c>
    </row>
    <row r="69" spans="1:10" ht="25.5" customHeight="1" x14ac:dyDescent="0.25">
      <c r="A69" s="114"/>
      <c r="B69" s="119" t="s">
        <v>92</v>
      </c>
      <c r="C69" s="180" t="s">
        <v>93</v>
      </c>
      <c r="D69" s="181"/>
      <c r="E69" s="181"/>
      <c r="F69" s="124" t="s">
        <v>26</v>
      </c>
      <c r="G69" s="125"/>
      <c r="H69" s="125"/>
      <c r="I69" s="125">
        <f>'SO 01 04 Pol'!G24</f>
        <v>11634.4</v>
      </c>
      <c r="J69" s="122">
        <f>IF(I72=0,"",I69/I72*100)</f>
        <v>0.2985091507176561</v>
      </c>
    </row>
    <row r="70" spans="1:10" ht="25.5" customHeight="1" x14ac:dyDescent="0.25">
      <c r="A70" s="114"/>
      <c r="B70" s="119" t="s">
        <v>94</v>
      </c>
      <c r="C70" s="180" t="s">
        <v>27</v>
      </c>
      <c r="D70" s="181"/>
      <c r="E70" s="181"/>
      <c r="F70" s="124" t="s">
        <v>94</v>
      </c>
      <c r="G70" s="125"/>
      <c r="H70" s="125"/>
      <c r="I70" s="125">
        <f>'00 01 Naklady'!G8</f>
        <v>65000</v>
      </c>
      <c r="J70" s="122">
        <f>IF(I72=0,"",I70/I72*100)</f>
        <v>1.667734889349485</v>
      </c>
    </row>
    <row r="71" spans="1:10" ht="25.5" customHeight="1" x14ac:dyDescent="0.25">
      <c r="A71" s="114"/>
      <c r="B71" s="119" t="s">
        <v>95</v>
      </c>
      <c r="C71" s="180" t="s">
        <v>28</v>
      </c>
      <c r="D71" s="181"/>
      <c r="E71" s="181"/>
      <c r="F71" s="124" t="s">
        <v>95</v>
      </c>
      <c r="G71" s="125"/>
      <c r="H71" s="125"/>
      <c r="I71" s="125">
        <f>'00 01 Naklady'!G45</f>
        <v>46000</v>
      </c>
      <c r="J71" s="122">
        <f>IF(I72=0,"",I71/I72*100)</f>
        <v>1.1802431524627126</v>
      </c>
    </row>
    <row r="72" spans="1:10" ht="25.5" customHeight="1" x14ac:dyDescent="0.25">
      <c r="A72" s="115"/>
      <c r="B72" s="120" t="s">
        <v>1</v>
      </c>
      <c r="C72" s="120"/>
      <c r="D72" s="121"/>
      <c r="E72" s="121"/>
      <c r="F72" s="126"/>
      <c r="G72" s="127"/>
      <c r="H72" s="127"/>
      <c r="I72" s="127">
        <f>SUM(I54:I71)</f>
        <v>3897501.9599999995</v>
      </c>
      <c r="J72" s="123">
        <f>SUM(J54:J71)</f>
        <v>99.999999999999986</v>
      </c>
    </row>
    <row r="73" spans="1:10" x14ac:dyDescent="0.25">
      <c r="F73" s="79"/>
      <c r="G73" s="79"/>
      <c r="H73" s="79"/>
      <c r="I73" s="79"/>
      <c r="J73" s="80"/>
    </row>
    <row r="74" spans="1:10" x14ac:dyDescent="0.25">
      <c r="F74" s="79"/>
      <c r="G74" s="79"/>
      <c r="H74" s="79"/>
      <c r="I74" s="79"/>
      <c r="J74" s="80"/>
    </row>
    <row r="75" spans="1:10" x14ac:dyDescent="0.25">
      <c r="F75" s="79"/>
      <c r="G75" s="79"/>
      <c r="H75" s="79"/>
      <c r="I75" s="79"/>
      <c r="J75" s="80"/>
    </row>
  </sheetData>
  <sheetProtection algorithmName="SHA-512" hashValue="ic0NBo44TW6IVMQJOQJ8q3L/LEOpqRTlUL5gZHF6xWH8l1uRjUr1UBFeatmKTejnwci+D5SywKx+57T17hH5GA==" saltValue="vCKuFkwZBPYOV9KQcevOY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D13:G13"/>
    <mergeCell ref="E4:J4"/>
    <mergeCell ref="G16:H16"/>
    <mergeCell ref="G17:H17"/>
    <mergeCell ref="E16:F16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70:E70"/>
    <mergeCell ref="C71:E71"/>
    <mergeCell ref="C65:E65"/>
    <mergeCell ref="C66:E66"/>
    <mergeCell ref="C67:E67"/>
    <mergeCell ref="C68:E68"/>
    <mergeCell ref="C69:E6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ColWidth="9.08984375" defaultRowHeight="12.5" x14ac:dyDescent="0.25"/>
  <cols>
    <col min="1" max="1" width="4.26953125" style="3" customWidth="1"/>
    <col min="2" max="2" width="14.36328125" style="3" customWidth="1"/>
    <col min="3" max="3" width="38.26953125" style="7" customWidth="1"/>
    <col min="4" max="4" width="4.6328125" style="3" customWidth="1"/>
    <col min="5" max="5" width="10.6328125" style="3" customWidth="1"/>
    <col min="6" max="6" width="9.90625" style="3" customWidth="1"/>
    <col min="7" max="7" width="12.7265625" style="3" customWidth="1"/>
    <col min="8" max="16384" width="9.08984375" style="3"/>
  </cols>
  <sheetData>
    <row r="1" spans="1:7" ht="15.5" x14ac:dyDescent="0.25">
      <c r="A1" s="222" t="s">
        <v>6</v>
      </c>
      <c r="B1" s="222"/>
      <c r="C1" s="223"/>
      <c r="D1" s="222"/>
      <c r="E1" s="222"/>
      <c r="F1" s="222"/>
      <c r="G1" s="222"/>
    </row>
    <row r="2" spans="1:7" ht="25" customHeight="1" x14ac:dyDescent="0.25">
      <c r="A2" s="67" t="s">
        <v>7</v>
      </c>
      <c r="B2" s="66"/>
      <c r="C2" s="224"/>
      <c r="D2" s="224"/>
      <c r="E2" s="224"/>
      <c r="F2" s="224"/>
      <c r="G2" s="225"/>
    </row>
    <row r="3" spans="1:7" ht="25" customHeight="1" x14ac:dyDescent="0.25">
      <c r="A3" s="67" t="s">
        <v>8</v>
      </c>
      <c r="B3" s="66"/>
      <c r="C3" s="224"/>
      <c r="D3" s="224"/>
      <c r="E3" s="224"/>
      <c r="F3" s="224"/>
      <c r="G3" s="225"/>
    </row>
    <row r="4" spans="1:7" ht="25" customHeight="1" x14ac:dyDescent="0.25">
      <c r="A4" s="67" t="s">
        <v>9</v>
      </c>
      <c r="B4" s="66"/>
      <c r="C4" s="224"/>
      <c r="D4" s="224"/>
      <c r="E4" s="224"/>
      <c r="F4" s="224"/>
      <c r="G4" s="225"/>
    </row>
    <row r="5" spans="1:7" x14ac:dyDescent="0.25">
      <c r="B5" s="4"/>
      <c r="C5" s="5"/>
      <c r="D5" s="6"/>
    </row>
  </sheetData>
  <sheetProtection algorithmName="SHA-512" hashValue="ahSYz0hq08TopRvnC0+c5DMQmScPCAgv4YNZce21n3b3VGHz/VRlbkL9xuEYVO/bXHI+Y9iUWRtRQZbMR1+6GQ==" saltValue="k5ZDCYTeJMmvUitqPfF81Q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47" activePane="bottomLeft" state="frozen"/>
      <selection pane="bottomLeft" activeCell="C58" sqref="C58:G58"/>
    </sheetView>
  </sheetViews>
  <sheetFormatPr defaultRowHeight="12.5" outlineLevelRow="1" x14ac:dyDescent="0.25"/>
  <cols>
    <col min="1" max="1" width="3.36328125" customWidth="1"/>
    <col min="2" max="2" width="12.453125" style="78" customWidth="1"/>
    <col min="3" max="3" width="63.26953125" style="78" customWidth="1"/>
    <col min="4" max="4" width="4.7265625" customWidth="1"/>
    <col min="5" max="5" width="10.453125" customWidth="1"/>
    <col min="6" max="6" width="9.7265625" customWidth="1"/>
    <col min="7" max="7" width="12.6328125" customWidth="1"/>
    <col min="8" max="17" width="0" hidden="1" customWidth="1"/>
    <col min="18" max="18" width="6.7265625" customWidth="1"/>
    <col min="20" max="20" width="8.36328125" customWidth="1"/>
    <col min="21" max="23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230" t="s">
        <v>96</v>
      </c>
      <c r="B1" s="230"/>
      <c r="C1" s="230"/>
      <c r="D1" s="230"/>
      <c r="E1" s="230"/>
      <c r="F1" s="230"/>
      <c r="G1" s="230"/>
      <c r="AG1" t="s">
        <v>97</v>
      </c>
    </row>
    <row r="2" spans="1:60" ht="25" customHeight="1" x14ac:dyDescent="0.25">
      <c r="A2" s="129" t="s">
        <v>7</v>
      </c>
      <c r="B2" s="66" t="s">
        <v>43</v>
      </c>
      <c r="C2" s="231" t="s">
        <v>44</v>
      </c>
      <c r="D2" s="232"/>
      <c r="E2" s="232"/>
      <c r="F2" s="232"/>
      <c r="G2" s="233"/>
      <c r="AG2" t="s">
        <v>98</v>
      </c>
    </row>
    <row r="3" spans="1:60" ht="25" customHeight="1" x14ac:dyDescent="0.25">
      <c r="A3" s="129" t="s">
        <v>8</v>
      </c>
      <c r="B3" s="66" t="s">
        <v>46</v>
      </c>
      <c r="C3" s="231" t="s">
        <v>47</v>
      </c>
      <c r="D3" s="232"/>
      <c r="E3" s="232"/>
      <c r="F3" s="232"/>
      <c r="G3" s="233"/>
      <c r="AC3" s="78" t="s">
        <v>99</v>
      </c>
      <c r="AG3" t="s">
        <v>100</v>
      </c>
    </row>
    <row r="4" spans="1:60" ht="25" customHeight="1" x14ac:dyDescent="0.25">
      <c r="A4" s="130" t="s">
        <v>9</v>
      </c>
      <c r="B4" s="131" t="s">
        <v>48</v>
      </c>
      <c r="C4" s="234" t="s">
        <v>47</v>
      </c>
      <c r="D4" s="235"/>
      <c r="E4" s="235"/>
      <c r="F4" s="235"/>
      <c r="G4" s="236"/>
      <c r="AG4" t="s">
        <v>101</v>
      </c>
    </row>
    <row r="5" spans="1:60" x14ac:dyDescent="0.25">
      <c r="D5" s="10"/>
    </row>
    <row r="6" spans="1:60" ht="37.5" x14ac:dyDescent="0.25">
      <c r="A6" s="133" t="s">
        <v>102</v>
      </c>
      <c r="B6" s="135" t="s">
        <v>103</v>
      </c>
      <c r="C6" s="135" t="s">
        <v>104</v>
      </c>
      <c r="D6" s="134" t="s">
        <v>105</v>
      </c>
      <c r="E6" s="133" t="s">
        <v>106</v>
      </c>
      <c r="F6" s="132" t="s">
        <v>107</v>
      </c>
      <c r="G6" s="133" t="s">
        <v>29</v>
      </c>
      <c r="H6" s="136" t="s">
        <v>30</v>
      </c>
      <c r="I6" s="136" t="s">
        <v>108</v>
      </c>
      <c r="J6" s="136" t="s">
        <v>31</v>
      </c>
      <c r="K6" s="136" t="s">
        <v>109</v>
      </c>
      <c r="L6" s="136" t="s">
        <v>110</v>
      </c>
      <c r="M6" s="136" t="s">
        <v>111</v>
      </c>
      <c r="N6" s="136" t="s">
        <v>112</v>
      </c>
      <c r="O6" s="136" t="s">
        <v>113</v>
      </c>
      <c r="P6" s="136" t="s">
        <v>114</v>
      </c>
      <c r="Q6" s="136" t="s">
        <v>115</v>
      </c>
      <c r="R6" s="136" t="s">
        <v>116</v>
      </c>
      <c r="S6" s="136" t="s">
        <v>117</v>
      </c>
      <c r="T6" s="136" t="s">
        <v>118</v>
      </c>
      <c r="U6" s="136" t="s">
        <v>119</v>
      </c>
      <c r="V6" s="136" t="s">
        <v>120</v>
      </c>
      <c r="W6" s="136" t="s">
        <v>121</v>
      </c>
    </row>
    <row r="7" spans="1:60" hidden="1" x14ac:dyDescent="0.25">
      <c r="A7" s="3"/>
      <c r="B7" s="4"/>
      <c r="C7" s="4"/>
      <c r="D7" s="6"/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60" ht="13" x14ac:dyDescent="0.25">
      <c r="A8" s="148" t="s">
        <v>122</v>
      </c>
      <c r="B8" s="149" t="s">
        <v>94</v>
      </c>
      <c r="C8" s="170" t="s">
        <v>27</v>
      </c>
      <c r="D8" s="150"/>
      <c r="E8" s="151"/>
      <c r="F8" s="152"/>
      <c r="G8" s="152">
        <f>SUMIF(AG9:AG44,"&lt;&gt;NOR",G9:G44)</f>
        <v>65000</v>
      </c>
      <c r="H8" s="152"/>
      <c r="I8" s="152">
        <f>SUM(I9:I44)</f>
        <v>0</v>
      </c>
      <c r="J8" s="152"/>
      <c r="K8" s="152">
        <f>SUM(K9:K44)</f>
        <v>0</v>
      </c>
      <c r="L8" s="152"/>
      <c r="M8" s="152">
        <f>SUM(M9:M44)</f>
        <v>78650</v>
      </c>
      <c r="N8" s="152"/>
      <c r="O8" s="152">
        <f>SUM(O9:O44)</f>
        <v>0</v>
      </c>
      <c r="P8" s="152"/>
      <c r="Q8" s="152">
        <f>SUM(Q9:Q44)</f>
        <v>0</v>
      </c>
      <c r="R8" s="152"/>
      <c r="S8" s="152"/>
      <c r="T8" s="153"/>
      <c r="U8" s="147"/>
      <c r="V8" s="147">
        <f>SUM(V9:V44)</f>
        <v>0</v>
      </c>
      <c r="W8" s="147"/>
      <c r="AG8" t="s">
        <v>123</v>
      </c>
    </row>
    <row r="9" spans="1:60" outlineLevel="1" x14ac:dyDescent="0.25">
      <c r="A9" s="154">
        <v>1</v>
      </c>
      <c r="B9" s="155" t="s">
        <v>124</v>
      </c>
      <c r="C9" s="171" t="s">
        <v>125</v>
      </c>
      <c r="D9" s="156" t="s">
        <v>126</v>
      </c>
      <c r="E9" s="157">
        <v>1</v>
      </c>
      <c r="F9" s="158">
        <v>8000</v>
      </c>
      <c r="G9" s="159">
        <f>ROUND(E9*F9,2)</f>
        <v>8000</v>
      </c>
      <c r="H9" s="158"/>
      <c r="I9" s="159">
        <f>ROUND(E9*H9,2)</f>
        <v>0</v>
      </c>
      <c r="J9" s="158"/>
      <c r="K9" s="159">
        <f>ROUND(E9*J9,2)</f>
        <v>0</v>
      </c>
      <c r="L9" s="159">
        <v>21</v>
      </c>
      <c r="M9" s="159">
        <f>G9*(1+L9/100)</f>
        <v>9680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59"/>
      <c r="S9" s="159" t="s">
        <v>127</v>
      </c>
      <c r="T9" s="160" t="s">
        <v>128</v>
      </c>
      <c r="U9" s="146">
        <v>0</v>
      </c>
      <c r="V9" s="146">
        <f>ROUND(E9*U9,2)</f>
        <v>0</v>
      </c>
      <c r="W9" s="146"/>
      <c r="X9" s="137"/>
      <c r="Y9" s="137"/>
      <c r="Z9" s="137"/>
      <c r="AA9" s="137"/>
      <c r="AB9" s="137"/>
      <c r="AC9" s="137"/>
      <c r="AD9" s="137"/>
      <c r="AE9" s="137"/>
      <c r="AF9" s="137"/>
      <c r="AG9" s="137" t="s">
        <v>129</v>
      </c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</row>
    <row r="10" spans="1:60" outlineLevel="1" x14ac:dyDescent="0.25">
      <c r="A10" s="144"/>
      <c r="B10" s="145"/>
      <c r="C10" s="226" t="s">
        <v>191</v>
      </c>
      <c r="D10" s="227"/>
      <c r="E10" s="227"/>
      <c r="F10" s="227"/>
      <c r="G10" s="227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37"/>
      <c r="Y10" s="137"/>
      <c r="Z10" s="137"/>
      <c r="AA10" s="137"/>
      <c r="AB10" s="137"/>
      <c r="AC10" s="137"/>
      <c r="AD10" s="137"/>
      <c r="AE10" s="137"/>
      <c r="AF10" s="137"/>
      <c r="AG10" s="137" t="s">
        <v>130</v>
      </c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</row>
    <row r="11" spans="1:60" outlineLevel="1" x14ac:dyDescent="0.25">
      <c r="A11" s="144"/>
      <c r="B11" s="145"/>
      <c r="C11" s="228" t="s">
        <v>131</v>
      </c>
      <c r="D11" s="229"/>
      <c r="E11" s="229"/>
      <c r="F11" s="229"/>
      <c r="G11" s="229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37"/>
      <c r="Y11" s="137"/>
      <c r="Z11" s="137"/>
      <c r="AA11" s="137"/>
      <c r="AB11" s="137"/>
      <c r="AC11" s="137"/>
      <c r="AD11" s="137"/>
      <c r="AE11" s="137"/>
      <c r="AF11" s="137"/>
      <c r="AG11" s="137" t="s">
        <v>130</v>
      </c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</row>
    <row r="12" spans="1:60" outlineLevel="1" x14ac:dyDescent="0.25">
      <c r="A12" s="154">
        <v>2</v>
      </c>
      <c r="B12" s="155" t="s">
        <v>132</v>
      </c>
      <c r="C12" s="171" t="s">
        <v>133</v>
      </c>
      <c r="D12" s="156" t="s">
        <v>126</v>
      </c>
      <c r="E12" s="157">
        <v>1</v>
      </c>
      <c r="F12" s="158">
        <v>5000</v>
      </c>
      <c r="G12" s="159">
        <f>ROUND(E12*F12,2)</f>
        <v>5000</v>
      </c>
      <c r="H12" s="158"/>
      <c r="I12" s="159">
        <f>ROUND(E12*H12,2)</f>
        <v>0</v>
      </c>
      <c r="J12" s="158"/>
      <c r="K12" s="159">
        <f>ROUND(E12*J12,2)</f>
        <v>0</v>
      </c>
      <c r="L12" s="159">
        <v>21</v>
      </c>
      <c r="M12" s="159">
        <f>G12*(1+L12/100)</f>
        <v>6050</v>
      </c>
      <c r="N12" s="159">
        <v>0</v>
      </c>
      <c r="O12" s="159">
        <f>ROUND(E12*N12,2)</f>
        <v>0</v>
      </c>
      <c r="P12" s="159">
        <v>0</v>
      </c>
      <c r="Q12" s="159">
        <f>ROUND(E12*P12,2)</f>
        <v>0</v>
      </c>
      <c r="R12" s="159"/>
      <c r="S12" s="159" t="s">
        <v>127</v>
      </c>
      <c r="T12" s="160" t="s">
        <v>128</v>
      </c>
      <c r="U12" s="146">
        <v>0</v>
      </c>
      <c r="V12" s="146">
        <f>ROUND(E12*U12,2)</f>
        <v>0</v>
      </c>
      <c r="W12" s="146"/>
      <c r="X12" s="137"/>
      <c r="Y12" s="137"/>
      <c r="Z12" s="137"/>
      <c r="AA12" s="137"/>
      <c r="AB12" s="137"/>
      <c r="AC12" s="137"/>
      <c r="AD12" s="137"/>
      <c r="AE12" s="137"/>
      <c r="AF12" s="137"/>
      <c r="AG12" s="137" t="s">
        <v>129</v>
      </c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</row>
    <row r="13" spans="1:60" outlineLevel="1" x14ac:dyDescent="0.25">
      <c r="A13" s="144"/>
      <c r="B13" s="145"/>
      <c r="C13" s="226" t="s">
        <v>134</v>
      </c>
      <c r="D13" s="227"/>
      <c r="E13" s="227"/>
      <c r="F13" s="227"/>
      <c r="G13" s="227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37"/>
      <c r="Y13" s="137"/>
      <c r="Z13" s="137"/>
      <c r="AA13" s="137"/>
      <c r="AB13" s="137"/>
      <c r="AC13" s="137"/>
      <c r="AD13" s="137"/>
      <c r="AE13" s="137"/>
      <c r="AF13" s="137"/>
      <c r="AG13" s="137" t="s">
        <v>130</v>
      </c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</row>
    <row r="14" spans="1:60" outlineLevel="1" x14ac:dyDescent="0.25">
      <c r="A14" s="154">
        <v>3</v>
      </c>
      <c r="B14" s="155" t="s">
        <v>135</v>
      </c>
      <c r="C14" s="171" t="s">
        <v>136</v>
      </c>
      <c r="D14" s="156" t="s">
        <v>126</v>
      </c>
      <c r="E14" s="157">
        <v>1</v>
      </c>
      <c r="F14" s="158">
        <v>10000</v>
      </c>
      <c r="G14" s="159">
        <f>ROUND(E14*F14,2)</f>
        <v>10000</v>
      </c>
      <c r="H14" s="158"/>
      <c r="I14" s="159">
        <f>ROUND(E14*H14,2)</f>
        <v>0</v>
      </c>
      <c r="J14" s="158"/>
      <c r="K14" s="159">
        <f>ROUND(E14*J14,2)</f>
        <v>0</v>
      </c>
      <c r="L14" s="159">
        <v>21</v>
      </c>
      <c r="M14" s="159">
        <f>G14*(1+L14/100)</f>
        <v>12100</v>
      </c>
      <c r="N14" s="159">
        <v>0</v>
      </c>
      <c r="O14" s="159">
        <f>ROUND(E14*N14,2)</f>
        <v>0</v>
      </c>
      <c r="P14" s="159">
        <v>0</v>
      </c>
      <c r="Q14" s="159">
        <f>ROUND(E14*P14,2)</f>
        <v>0</v>
      </c>
      <c r="R14" s="159"/>
      <c r="S14" s="159" t="s">
        <v>127</v>
      </c>
      <c r="T14" s="160" t="s">
        <v>128</v>
      </c>
      <c r="U14" s="146">
        <v>0</v>
      </c>
      <c r="V14" s="146">
        <f>ROUND(E14*U14,2)</f>
        <v>0</v>
      </c>
      <c r="W14" s="146"/>
      <c r="X14" s="137"/>
      <c r="Y14" s="137"/>
      <c r="Z14" s="137"/>
      <c r="AA14" s="137"/>
      <c r="AB14" s="137"/>
      <c r="AC14" s="137"/>
      <c r="AD14" s="137"/>
      <c r="AE14" s="137"/>
      <c r="AF14" s="137"/>
      <c r="AG14" s="137" t="s">
        <v>129</v>
      </c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</row>
    <row r="15" spans="1:60" outlineLevel="1" x14ac:dyDescent="0.25">
      <c r="A15" s="144"/>
      <c r="B15" s="145"/>
      <c r="C15" s="226" t="s">
        <v>137</v>
      </c>
      <c r="D15" s="227"/>
      <c r="E15" s="227"/>
      <c r="F15" s="227"/>
      <c r="G15" s="227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37"/>
      <c r="Y15" s="137"/>
      <c r="Z15" s="137"/>
      <c r="AA15" s="137"/>
      <c r="AB15" s="137"/>
      <c r="AC15" s="137"/>
      <c r="AD15" s="137"/>
      <c r="AE15" s="137"/>
      <c r="AF15" s="137"/>
      <c r="AG15" s="137" t="s">
        <v>130</v>
      </c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</row>
    <row r="16" spans="1:60" outlineLevel="1" x14ac:dyDescent="0.25">
      <c r="A16" s="144"/>
      <c r="B16" s="145"/>
      <c r="C16" s="228" t="s">
        <v>138</v>
      </c>
      <c r="D16" s="229"/>
      <c r="E16" s="229"/>
      <c r="F16" s="229"/>
      <c r="G16" s="229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37"/>
      <c r="Y16" s="137"/>
      <c r="Z16" s="137"/>
      <c r="AA16" s="137"/>
      <c r="AB16" s="137"/>
      <c r="AC16" s="137"/>
      <c r="AD16" s="137"/>
      <c r="AE16" s="137"/>
      <c r="AF16" s="137"/>
      <c r="AG16" s="137" t="s">
        <v>130</v>
      </c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</row>
    <row r="17" spans="1:60" outlineLevel="1" x14ac:dyDescent="0.25">
      <c r="A17" s="144"/>
      <c r="B17" s="145"/>
      <c r="C17" s="228" t="s">
        <v>139</v>
      </c>
      <c r="D17" s="229"/>
      <c r="E17" s="229"/>
      <c r="F17" s="229"/>
      <c r="G17" s="229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37"/>
      <c r="Y17" s="137"/>
      <c r="Z17" s="137"/>
      <c r="AA17" s="137"/>
      <c r="AB17" s="137"/>
      <c r="AC17" s="137"/>
      <c r="AD17" s="137"/>
      <c r="AE17" s="137"/>
      <c r="AF17" s="137"/>
      <c r="AG17" s="137" t="s">
        <v>130</v>
      </c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</row>
    <row r="18" spans="1:60" outlineLevel="1" x14ac:dyDescent="0.25">
      <c r="A18" s="144"/>
      <c r="B18" s="145"/>
      <c r="C18" s="228" t="s">
        <v>140</v>
      </c>
      <c r="D18" s="229"/>
      <c r="E18" s="229"/>
      <c r="F18" s="229"/>
      <c r="G18" s="229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37"/>
      <c r="Y18" s="137"/>
      <c r="Z18" s="137"/>
      <c r="AA18" s="137"/>
      <c r="AB18" s="137"/>
      <c r="AC18" s="137"/>
      <c r="AD18" s="137"/>
      <c r="AE18" s="137"/>
      <c r="AF18" s="137"/>
      <c r="AG18" s="137" t="s">
        <v>130</v>
      </c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</row>
    <row r="19" spans="1:60" outlineLevel="1" x14ac:dyDescent="0.25">
      <c r="A19" s="144"/>
      <c r="B19" s="145"/>
      <c r="C19" s="228" t="s">
        <v>141</v>
      </c>
      <c r="D19" s="229"/>
      <c r="E19" s="229"/>
      <c r="F19" s="229"/>
      <c r="G19" s="229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37"/>
      <c r="Y19" s="137"/>
      <c r="Z19" s="137"/>
      <c r="AA19" s="137"/>
      <c r="AB19" s="137"/>
      <c r="AC19" s="137"/>
      <c r="AD19" s="137"/>
      <c r="AE19" s="137"/>
      <c r="AF19" s="137"/>
      <c r="AG19" s="137" t="s">
        <v>130</v>
      </c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</row>
    <row r="20" spans="1:60" outlineLevel="1" x14ac:dyDescent="0.25">
      <c r="A20" s="144"/>
      <c r="B20" s="145"/>
      <c r="C20" s="228" t="s">
        <v>142</v>
      </c>
      <c r="D20" s="229"/>
      <c r="E20" s="229"/>
      <c r="F20" s="229"/>
      <c r="G20" s="229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37"/>
      <c r="Y20" s="137"/>
      <c r="Z20" s="137"/>
      <c r="AA20" s="137"/>
      <c r="AB20" s="137"/>
      <c r="AC20" s="137"/>
      <c r="AD20" s="137"/>
      <c r="AE20" s="137"/>
      <c r="AF20" s="137"/>
      <c r="AG20" s="137" t="s">
        <v>130</v>
      </c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</row>
    <row r="21" spans="1:60" outlineLevel="1" x14ac:dyDescent="0.25">
      <c r="A21" s="144"/>
      <c r="B21" s="145"/>
      <c r="C21" s="228" t="s">
        <v>143</v>
      </c>
      <c r="D21" s="229"/>
      <c r="E21" s="229"/>
      <c r="F21" s="229"/>
      <c r="G21" s="229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37"/>
      <c r="Y21" s="137"/>
      <c r="Z21" s="137"/>
      <c r="AA21" s="137"/>
      <c r="AB21" s="137"/>
      <c r="AC21" s="137"/>
      <c r="AD21" s="137"/>
      <c r="AE21" s="137"/>
      <c r="AF21" s="137"/>
      <c r="AG21" s="137" t="s">
        <v>130</v>
      </c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</row>
    <row r="22" spans="1:60" outlineLevel="1" x14ac:dyDescent="0.25">
      <c r="A22" s="144"/>
      <c r="B22" s="145"/>
      <c r="C22" s="228" t="s">
        <v>144</v>
      </c>
      <c r="D22" s="229"/>
      <c r="E22" s="229"/>
      <c r="F22" s="229"/>
      <c r="G22" s="229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37"/>
      <c r="Y22" s="137"/>
      <c r="Z22" s="137"/>
      <c r="AA22" s="137"/>
      <c r="AB22" s="137"/>
      <c r="AC22" s="137"/>
      <c r="AD22" s="137"/>
      <c r="AE22" s="137"/>
      <c r="AF22" s="137"/>
      <c r="AG22" s="137" t="s">
        <v>130</v>
      </c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</row>
    <row r="23" spans="1:60" outlineLevel="1" x14ac:dyDescent="0.25">
      <c r="A23" s="154">
        <v>4</v>
      </c>
      <c r="B23" s="155" t="s">
        <v>145</v>
      </c>
      <c r="C23" s="171" t="s">
        <v>146</v>
      </c>
      <c r="D23" s="156" t="s">
        <v>126</v>
      </c>
      <c r="E23" s="157">
        <v>1</v>
      </c>
      <c r="F23" s="158">
        <v>20000</v>
      </c>
      <c r="G23" s="159">
        <f>ROUND(E23*F23,2)</f>
        <v>20000</v>
      </c>
      <c r="H23" s="158"/>
      <c r="I23" s="159">
        <f>ROUND(E23*H23,2)</f>
        <v>0</v>
      </c>
      <c r="J23" s="158"/>
      <c r="K23" s="159">
        <f>ROUND(E23*J23,2)</f>
        <v>0</v>
      </c>
      <c r="L23" s="159">
        <v>21</v>
      </c>
      <c r="M23" s="159">
        <f>G23*(1+L23/100)</f>
        <v>24200</v>
      </c>
      <c r="N23" s="159">
        <v>0</v>
      </c>
      <c r="O23" s="159">
        <f>ROUND(E23*N23,2)</f>
        <v>0</v>
      </c>
      <c r="P23" s="159">
        <v>0</v>
      </c>
      <c r="Q23" s="159">
        <f>ROUND(E23*P23,2)</f>
        <v>0</v>
      </c>
      <c r="R23" s="159"/>
      <c r="S23" s="159" t="s">
        <v>127</v>
      </c>
      <c r="T23" s="160" t="s">
        <v>128</v>
      </c>
      <c r="U23" s="146">
        <v>0</v>
      </c>
      <c r="V23" s="146">
        <f>ROUND(E23*U23,2)</f>
        <v>0</v>
      </c>
      <c r="W23" s="146"/>
      <c r="X23" s="137"/>
      <c r="Y23" s="137"/>
      <c r="Z23" s="137"/>
      <c r="AA23" s="137"/>
      <c r="AB23" s="137"/>
      <c r="AC23" s="137"/>
      <c r="AD23" s="137"/>
      <c r="AE23" s="137"/>
      <c r="AF23" s="137"/>
      <c r="AG23" s="137" t="s">
        <v>129</v>
      </c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</row>
    <row r="24" spans="1:60" outlineLevel="1" x14ac:dyDescent="0.25">
      <c r="A24" s="144"/>
      <c r="B24" s="145"/>
      <c r="C24" s="226" t="s">
        <v>147</v>
      </c>
      <c r="D24" s="227"/>
      <c r="E24" s="227"/>
      <c r="F24" s="227"/>
      <c r="G24" s="227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37"/>
      <c r="Y24" s="137"/>
      <c r="Z24" s="137"/>
      <c r="AA24" s="137"/>
      <c r="AB24" s="137"/>
      <c r="AC24" s="137"/>
      <c r="AD24" s="137"/>
      <c r="AE24" s="137"/>
      <c r="AF24" s="137"/>
      <c r="AG24" s="137" t="s">
        <v>130</v>
      </c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</row>
    <row r="25" spans="1:60" outlineLevel="1" x14ac:dyDescent="0.25">
      <c r="A25" s="144"/>
      <c r="B25" s="145"/>
      <c r="C25" s="228" t="s">
        <v>192</v>
      </c>
      <c r="D25" s="229"/>
      <c r="E25" s="229"/>
      <c r="F25" s="229"/>
      <c r="G25" s="229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37"/>
      <c r="Y25" s="137"/>
      <c r="Z25" s="137"/>
      <c r="AA25" s="137"/>
      <c r="AB25" s="137"/>
      <c r="AC25" s="137"/>
      <c r="AD25" s="137"/>
      <c r="AE25" s="137"/>
      <c r="AF25" s="137"/>
      <c r="AG25" s="137" t="s">
        <v>130</v>
      </c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</row>
    <row r="26" spans="1:60" outlineLevel="1" x14ac:dyDescent="0.25">
      <c r="A26" s="144"/>
      <c r="B26" s="145"/>
      <c r="C26" s="228" t="s">
        <v>148</v>
      </c>
      <c r="D26" s="229"/>
      <c r="E26" s="229"/>
      <c r="F26" s="229"/>
      <c r="G26" s="229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37"/>
      <c r="Y26" s="137"/>
      <c r="Z26" s="137"/>
      <c r="AA26" s="137"/>
      <c r="AB26" s="137"/>
      <c r="AC26" s="137"/>
      <c r="AD26" s="137"/>
      <c r="AE26" s="137"/>
      <c r="AF26" s="137"/>
      <c r="AG26" s="137" t="s">
        <v>130</v>
      </c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</row>
    <row r="27" spans="1:60" outlineLevel="1" x14ac:dyDescent="0.25">
      <c r="A27" s="144"/>
      <c r="B27" s="145"/>
      <c r="C27" s="228" t="s">
        <v>149</v>
      </c>
      <c r="D27" s="229"/>
      <c r="E27" s="229"/>
      <c r="F27" s="229"/>
      <c r="G27" s="229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37"/>
      <c r="Y27" s="137"/>
      <c r="Z27" s="137"/>
      <c r="AA27" s="137"/>
      <c r="AB27" s="137"/>
      <c r="AC27" s="137"/>
      <c r="AD27" s="137"/>
      <c r="AE27" s="137"/>
      <c r="AF27" s="137"/>
      <c r="AG27" s="137" t="s">
        <v>130</v>
      </c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</row>
    <row r="28" spans="1:60" outlineLevel="1" x14ac:dyDescent="0.25">
      <c r="A28" s="144"/>
      <c r="B28" s="145"/>
      <c r="C28" s="228" t="s">
        <v>193</v>
      </c>
      <c r="D28" s="229"/>
      <c r="E28" s="229"/>
      <c r="F28" s="229"/>
      <c r="G28" s="229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37"/>
      <c r="Y28" s="137"/>
      <c r="Z28" s="137"/>
      <c r="AA28" s="137"/>
      <c r="AB28" s="137"/>
      <c r="AC28" s="137"/>
      <c r="AD28" s="137"/>
      <c r="AE28" s="137"/>
      <c r="AF28" s="137"/>
      <c r="AG28" s="137" t="s">
        <v>130</v>
      </c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</row>
    <row r="29" spans="1:60" outlineLevel="1" x14ac:dyDescent="0.25">
      <c r="A29" s="144"/>
      <c r="B29" s="145"/>
      <c r="C29" s="228" t="s">
        <v>150</v>
      </c>
      <c r="D29" s="229"/>
      <c r="E29" s="229"/>
      <c r="F29" s="229"/>
      <c r="G29" s="229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37"/>
      <c r="Y29" s="137"/>
      <c r="Z29" s="137"/>
      <c r="AA29" s="137"/>
      <c r="AB29" s="137"/>
      <c r="AC29" s="137"/>
      <c r="AD29" s="137"/>
      <c r="AE29" s="137"/>
      <c r="AF29" s="137"/>
      <c r="AG29" s="137" t="s">
        <v>130</v>
      </c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</row>
    <row r="30" spans="1:60" outlineLevel="1" x14ac:dyDescent="0.25">
      <c r="A30" s="144"/>
      <c r="B30" s="145"/>
      <c r="C30" s="228" t="s">
        <v>151</v>
      </c>
      <c r="D30" s="229"/>
      <c r="E30" s="229"/>
      <c r="F30" s="229"/>
      <c r="G30" s="229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37"/>
      <c r="Y30" s="137"/>
      <c r="Z30" s="137"/>
      <c r="AA30" s="137"/>
      <c r="AB30" s="137"/>
      <c r="AC30" s="137"/>
      <c r="AD30" s="137"/>
      <c r="AE30" s="137"/>
      <c r="AF30" s="137"/>
      <c r="AG30" s="137" t="s">
        <v>130</v>
      </c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</row>
    <row r="31" spans="1:60" outlineLevel="1" x14ac:dyDescent="0.25">
      <c r="A31" s="144"/>
      <c r="B31" s="145"/>
      <c r="C31" s="228" t="s">
        <v>152</v>
      </c>
      <c r="D31" s="229"/>
      <c r="E31" s="229"/>
      <c r="F31" s="229"/>
      <c r="G31" s="229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37"/>
      <c r="Y31" s="137"/>
      <c r="Z31" s="137"/>
      <c r="AA31" s="137"/>
      <c r="AB31" s="137"/>
      <c r="AC31" s="137"/>
      <c r="AD31" s="137"/>
      <c r="AE31" s="137"/>
      <c r="AF31" s="137"/>
      <c r="AG31" s="137" t="s">
        <v>130</v>
      </c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</row>
    <row r="32" spans="1:60" outlineLevel="1" x14ac:dyDescent="0.25">
      <c r="A32" s="144"/>
      <c r="B32" s="145"/>
      <c r="C32" s="228" t="s">
        <v>153</v>
      </c>
      <c r="D32" s="229"/>
      <c r="E32" s="229"/>
      <c r="F32" s="229"/>
      <c r="G32" s="229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37"/>
      <c r="Y32" s="137"/>
      <c r="Z32" s="137"/>
      <c r="AA32" s="137"/>
      <c r="AB32" s="137"/>
      <c r="AC32" s="137"/>
      <c r="AD32" s="137"/>
      <c r="AE32" s="137"/>
      <c r="AF32" s="137"/>
      <c r="AG32" s="137" t="s">
        <v>130</v>
      </c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</row>
    <row r="33" spans="1:60" outlineLevel="1" x14ac:dyDescent="0.25">
      <c r="A33" s="154">
        <v>5</v>
      </c>
      <c r="B33" s="155" t="s">
        <v>154</v>
      </c>
      <c r="C33" s="171" t="s">
        <v>155</v>
      </c>
      <c r="D33" s="156" t="s">
        <v>126</v>
      </c>
      <c r="E33" s="157">
        <v>1</v>
      </c>
      <c r="F33" s="158">
        <v>10000</v>
      </c>
      <c r="G33" s="159">
        <f>ROUND(E33*F33,2)</f>
        <v>10000</v>
      </c>
      <c r="H33" s="158"/>
      <c r="I33" s="159">
        <f>ROUND(E33*H33,2)</f>
        <v>0</v>
      </c>
      <c r="J33" s="158"/>
      <c r="K33" s="159">
        <f>ROUND(E33*J33,2)</f>
        <v>0</v>
      </c>
      <c r="L33" s="159">
        <v>21</v>
      </c>
      <c r="M33" s="159">
        <f>G33*(1+L33/100)</f>
        <v>12100</v>
      </c>
      <c r="N33" s="159">
        <v>0</v>
      </c>
      <c r="O33" s="159">
        <f>ROUND(E33*N33,2)</f>
        <v>0</v>
      </c>
      <c r="P33" s="159">
        <v>0</v>
      </c>
      <c r="Q33" s="159">
        <f>ROUND(E33*P33,2)</f>
        <v>0</v>
      </c>
      <c r="R33" s="159"/>
      <c r="S33" s="159" t="s">
        <v>127</v>
      </c>
      <c r="T33" s="160" t="s">
        <v>128</v>
      </c>
      <c r="U33" s="146">
        <v>0</v>
      </c>
      <c r="V33" s="146">
        <f>ROUND(E33*U33,2)</f>
        <v>0</v>
      </c>
      <c r="W33" s="146"/>
      <c r="X33" s="137"/>
      <c r="Y33" s="137"/>
      <c r="Z33" s="137"/>
      <c r="AA33" s="137"/>
      <c r="AB33" s="137"/>
      <c r="AC33" s="137"/>
      <c r="AD33" s="137"/>
      <c r="AE33" s="137"/>
      <c r="AF33" s="137"/>
      <c r="AG33" s="137" t="s">
        <v>129</v>
      </c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</row>
    <row r="34" spans="1:60" outlineLevel="1" x14ac:dyDescent="0.25">
      <c r="A34" s="144"/>
      <c r="B34" s="145"/>
      <c r="C34" s="226" t="s">
        <v>156</v>
      </c>
      <c r="D34" s="227"/>
      <c r="E34" s="227"/>
      <c r="F34" s="227"/>
      <c r="G34" s="227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37"/>
      <c r="Y34" s="137"/>
      <c r="Z34" s="137"/>
      <c r="AA34" s="137"/>
      <c r="AB34" s="137"/>
      <c r="AC34" s="137"/>
      <c r="AD34" s="137"/>
      <c r="AE34" s="137"/>
      <c r="AF34" s="137"/>
      <c r="AG34" s="137" t="s">
        <v>130</v>
      </c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</row>
    <row r="35" spans="1:60" outlineLevel="1" x14ac:dyDescent="0.25">
      <c r="A35" s="144"/>
      <c r="B35" s="145"/>
      <c r="C35" s="228" t="s">
        <v>194</v>
      </c>
      <c r="D35" s="229"/>
      <c r="E35" s="229"/>
      <c r="F35" s="229"/>
      <c r="G35" s="229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37"/>
      <c r="Y35" s="137"/>
      <c r="Z35" s="137"/>
      <c r="AA35" s="137"/>
      <c r="AB35" s="137"/>
      <c r="AC35" s="137"/>
      <c r="AD35" s="137"/>
      <c r="AE35" s="137"/>
      <c r="AF35" s="137"/>
      <c r="AG35" s="137" t="s">
        <v>130</v>
      </c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</row>
    <row r="36" spans="1:60" outlineLevel="1" x14ac:dyDescent="0.25">
      <c r="A36" s="144"/>
      <c r="B36" s="145"/>
      <c r="C36" s="228" t="s">
        <v>157</v>
      </c>
      <c r="D36" s="229"/>
      <c r="E36" s="229"/>
      <c r="F36" s="229"/>
      <c r="G36" s="229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37"/>
      <c r="Y36" s="137"/>
      <c r="Z36" s="137"/>
      <c r="AA36" s="137"/>
      <c r="AB36" s="137"/>
      <c r="AC36" s="137"/>
      <c r="AD36" s="137"/>
      <c r="AE36" s="137"/>
      <c r="AF36" s="137"/>
      <c r="AG36" s="137" t="s">
        <v>130</v>
      </c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</row>
    <row r="37" spans="1:60" outlineLevel="1" x14ac:dyDescent="0.25">
      <c r="A37" s="144"/>
      <c r="B37" s="145"/>
      <c r="C37" s="228" t="s">
        <v>158</v>
      </c>
      <c r="D37" s="229"/>
      <c r="E37" s="229"/>
      <c r="F37" s="229"/>
      <c r="G37" s="229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37"/>
      <c r="Y37" s="137"/>
      <c r="Z37" s="137"/>
      <c r="AA37" s="137"/>
      <c r="AB37" s="137"/>
      <c r="AC37" s="137"/>
      <c r="AD37" s="137"/>
      <c r="AE37" s="137"/>
      <c r="AF37" s="137"/>
      <c r="AG37" s="137" t="s">
        <v>130</v>
      </c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</row>
    <row r="38" spans="1:60" outlineLevel="1" x14ac:dyDescent="0.25">
      <c r="A38" s="144"/>
      <c r="B38" s="145"/>
      <c r="C38" s="228" t="s">
        <v>159</v>
      </c>
      <c r="D38" s="229"/>
      <c r="E38" s="229"/>
      <c r="F38" s="229"/>
      <c r="G38" s="229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37"/>
      <c r="Y38" s="137"/>
      <c r="Z38" s="137"/>
      <c r="AA38" s="137"/>
      <c r="AB38" s="137"/>
      <c r="AC38" s="137"/>
      <c r="AD38" s="137"/>
      <c r="AE38" s="137"/>
      <c r="AF38" s="137"/>
      <c r="AG38" s="137" t="s">
        <v>130</v>
      </c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</row>
    <row r="39" spans="1:60" outlineLevel="1" x14ac:dyDescent="0.25">
      <c r="A39" s="144"/>
      <c r="B39" s="145"/>
      <c r="C39" s="228" t="s">
        <v>160</v>
      </c>
      <c r="D39" s="229"/>
      <c r="E39" s="229"/>
      <c r="F39" s="229"/>
      <c r="G39" s="229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37"/>
      <c r="Y39" s="137"/>
      <c r="Z39" s="137"/>
      <c r="AA39" s="137"/>
      <c r="AB39" s="137"/>
      <c r="AC39" s="137"/>
      <c r="AD39" s="137"/>
      <c r="AE39" s="137"/>
      <c r="AF39" s="137"/>
      <c r="AG39" s="137" t="s">
        <v>130</v>
      </c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</row>
    <row r="40" spans="1:60" outlineLevel="1" x14ac:dyDescent="0.25">
      <c r="A40" s="144"/>
      <c r="B40" s="145"/>
      <c r="C40" s="228" t="s">
        <v>161</v>
      </c>
      <c r="D40" s="229"/>
      <c r="E40" s="229"/>
      <c r="F40" s="229"/>
      <c r="G40" s="229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37"/>
      <c r="Y40" s="137"/>
      <c r="Z40" s="137"/>
      <c r="AA40" s="137"/>
      <c r="AB40" s="137"/>
      <c r="AC40" s="137"/>
      <c r="AD40" s="137"/>
      <c r="AE40" s="137"/>
      <c r="AF40" s="137"/>
      <c r="AG40" s="137" t="s">
        <v>130</v>
      </c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</row>
    <row r="41" spans="1:60" outlineLevel="1" x14ac:dyDescent="0.25">
      <c r="A41" s="144"/>
      <c r="B41" s="145"/>
      <c r="C41" s="228" t="s">
        <v>162</v>
      </c>
      <c r="D41" s="229"/>
      <c r="E41" s="229"/>
      <c r="F41" s="229"/>
      <c r="G41" s="229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37"/>
      <c r="Y41" s="137"/>
      <c r="Z41" s="137"/>
      <c r="AA41" s="137"/>
      <c r="AB41" s="137"/>
      <c r="AC41" s="137"/>
      <c r="AD41" s="137"/>
      <c r="AE41" s="137"/>
      <c r="AF41" s="137"/>
      <c r="AG41" s="137" t="s">
        <v>130</v>
      </c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</row>
    <row r="42" spans="1:60" outlineLevel="1" x14ac:dyDescent="0.25">
      <c r="A42" s="154">
        <v>6</v>
      </c>
      <c r="B42" s="155" t="s">
        <v>163</v>
      </c>
      <c r="C42" s="171" t="s">
        <v>164</v>
      </c>
      <c r="D42" s="156" t="s">
        <v>126</v>
      </c>
      <c r="E42" s="157">
        <v>1</v>
      </c>
      <c r="F42" s="158">
        <v>10000</v>
      </c>
      <c r="G42" s="159">
        <f>ROUND(E42*F42,2)</f>
        <v>10000</v>
      </c>
      <c r="H42" s="158"/>
      <c r="I42" s="159">
        <f>ROUND(E42*H42,2)</f>
        <v>0</v>
      </c>
      <c r="J42" s="158"/>
      <c r="K42" s="159">
        <f>ROUND(E42*J42,2)</f>
        <v>0</v>
      </c>
      <c r="L42" s="159">
        <v>21</v>
      </c>
      <c r="M42" s="159">
        <f>G42*(1+L42/100)</f>
        <v>12100</v>
      </c>
      <c r="N42" s="159">
        <v>0</v>
      </c>
      <c r="O42" s="159">
        <f>ROUND(E42*N42,2)</f>
        <v>0</v>
      </c>
      <c r="P42" s="159">
        <v>0</v>
      </c>
      <c r="Q42" s="159">
        <f>ROUND(E42*P42,2)</f>
        <v>0</v>
      </c>
      <c r="R42" s="159"/>
      <c r="S42" s="159" t="s">
        <v>127</v>
      </c>
      <c r="T42" s="160" t="s">
        <v>128</v>
      </c>
      <c r="U42" s="146">
        <v>0</v>
      </c>
      <c r="V42" s="146">
        <f>ROUND(E42*U42,2)</f>
        <v>0</v>
      </c>
      <c r="W42" s="146"/>
      <c r="X42" s="137"/>
      <c r="Y42" s="137"/>
      <c r="Z42" s="137"/>
      <c r="AA42" s="137"/>
      <c r="AB42" s="137"/>
      <c r="AC42" s="137"/>
      <c r="AD42" s="137"/>
      <c r="AE42" s="137"/>
      <c r="AF42" s="137"/>
      <c r="AG42" s="137" t="s">
        <v>129</v>
      </c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</row>
    <row r="43" spans="1:60" ht="20.5" outlineLevel="1" x14ac:dyDescent="0.25">
      <c r="A43" s="144"/>
      <c r="B43" s="145"/>
      <c r="C43" s="226" t="s">
        <v>165</v>
      </c>
      <c r="D43" s="227"/>
      <c r="E43" s="227"/>
      <c r="F43" s="227"/>
      <c r="G43" s="227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37"/>
      <c r="Y43" s="137"/>
      <c r="Z43" s="137"/>
      <c r="AA43" s="137"/>
      <c r="AB43" s="137"/>
      <c r="AC43" s="137"/>
      <c r="AD43" s="137"/>
      <c r="AE43" s="137"/>
      <c r="AF43" s="137"/>
      <c r="AG43" s="137" t="s">
        <v>130</v>
      </c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61" t="str">
        <f>C43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43" s="137"/>
      <c r="BC43" s="137"/>
      <c r="BD43" s="137"/>
      <c r="BE43" s="137"/>
      <c r="BF43" s="137"/>
      <c r="BG43" s="137"/>
      <c r="BH43" s="137"/>
    </row>
    <row r="44" spans="1:60" outlineLevel="1" x14ac:dyDescent="0.25">
      <c r="A44" s="162">
        <v>7</v>
      </c>
      <c r="B44" s="163" t="s">
        <v>166</v>
      </c>
      <c r="C44" s="172" t="s">
        <v>167</v>
      </c>
      <c r="D44" s="164" t="s">
        <v>126</v>
      </c>
      <c r="E44" s="165">
        <v>1</v>
      </c>
      <c r="F44" s="166">
        <v>2000</v>
      </c>
      <c r="G44" s="167">
        <f>ROUND(E44*F44,2)</f>
        <v>2000</v>
      </c>
      <c r="H44" s="166"/>
      <c r="I44" s="167">
        <f>ROUND(E44*H44,2)</f>
        <v>0</v>
      </c>
      <c r="J44" s="166"/>
      <c r="K44" s="167">
        <f>ROUND(E44*J44,2)</f>
        <v>0</v>
      </c>
      <c r="L44" s="167">
        <v>21</v>
      </c>
      <c r="M44" s="167">
        <f>G44*(1+L44/100)</f>
        <v>2420</v>
      </c>
      <c r="N44" s="167">
        <v>0</v>
      </c>
      <c r="O44" s="167">
        <f>ROUND(E44*N44,2)</f>
        <v>0</v>
      </c>
      <c r="P44" s="167">
        <v>0</v>
      </c>
      <c r="Q44" s="167">
        <f>ROUND(E44*P44,2)</f>
        <v>0</v>
      </c>
      <c r="R44" s="167"/>
      <c r="S44" s="167" t="s">
        <v>127</v>
      </c>
      <c r="T44" s="168" t="s">
        <v>128</v>
      </c>
      <c r="U44" s="146">
        <v>0</v>
      </c>
      <c r="V44" s="146">
        <f>ROUND(E44*U44,2)</f>
        <v>0</v>
      </c>
      <c r="W44" s="146"/>
      <c r="X44" s="137"/>
      <c r="Y44" s="137"/>
      <c r="Z44" s="137"/>
      <c r="AA44" s="137"/>
      <c r="AB44" s="137"/>
      <c r="AC44" s="137"/>
      <c r="AD44" s="137"/>
      <c r="AE44" s="137"/>
      <c r="AF44" s="137"/>
      <c r="AG44" s="137" t="s">
        <v>129</v>
      </c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</row>
    <row r="45" spans="1:60" ht="13" x14ac:dyDescent="0.25">
      <c r="A45" s="148" t="s">
        <v>122</v>
      </c>
      <c r="B45" s="149" t="s">
        <v>95</v>
      </c>
      <c r="C45" s="170" t="s">
        <v>28</v>
      </c>
      <c r="D45" s="150"/>
      <c r="E45" s="151"/>
      <c r="F45" s="152"/>
      <c r="G45" s="152">
        <f>SUMIF(AG46:AG58,"&lt;&gt;NOR",G46:G58)</f>
        <v>46000</v>
      </c>
      <c r="H45" s="152"/>
      <c r="I45" s="152">
        <f>SUM(I46:I58)</f>
        <v>0</v>
      </c>
      <c r="J45" s="152"/>
      <c r="K45" s="152">
        <f>SUM(K46:K58)</f>
        <v>0</v>
      </c>
      <c r="L45" s="152"/>
      <c r="M45" s="152">
        <f>SUM(M46:M58)</f>
        <v>55660</v>
      </c>
      <c r="N45" s="152"/>
      <c r="O45" s="152">
        <f>SUM(O46:O58)</f>
        <v>0</v>
      </c>
      <c r="P45" s="152"/>
      <c r="Q45" s="152">
        <f>SUM(Q46:Q58)</f>
        <v>0</v>
      </c>
      <c r="R45" s="152"/>
      <c r="S45" s="152"/>
      <c r="T45" s="153"/>
      <c r="U45" s="147"/>
      <c r="V45" s="147">
        <f>SUM(V46:V58)</f>
        <v>0</v>
      </c>
      <c r="W45" s="147"/>
      <c r="AG45" t="s">
        <v>123</v>
      </c>
    </row>
    <row r="46" spans="1:60" outlineLevel="1" x14ac:dyDescent="0.25">
      <c r="A46" s="154">
        <v>8</v>
      </c>
      <c r="B46" s="155" t="s">
        <v>168</v>
      </c>
      <c r="C46" s="171" t="s">
        <v>169</v>
      </c>
      <c r="D46" s="156" t="s">
        <v>126</v>
      </c>
      <c r="E46" s="157">
        <v>1</v>
      </c>
      <c r="F46" s="158">
        <v>10000</v>
      </c>
      <c r="G46" s="159">
        <f>ROUND(E46*F46,2)</f>
        <v>10000</v>
      </c>
      <c r="H46" s="158"/>
      <c r="I46" s="159">
        <f>ROUND(E46*H46,2)</f>
        <v>0</v>
      </c>
      <c r="J46" s="158"/>
      <c r="K46" s="159">
        <f>ROUND(E46*J46,2)</f>
        <v>0</v>
      </c>
      <c r="L46" s="159">
        <v>21</v>
      </c>
      <c r="M46" s="159">
        <f>G46*(1+L46/100)</f>
        <v>12100</v>
      </c>
      <c r="N46" s="159">
        <v>0</v>
      </c>
      <c r="O46" s="159">
        <f>ROUND(E46*N46,2)</f>
        <v>0</v>
      </c>
      <c r="P46" s="159">
        <v>0</v>
      </c>
      <c r="Q46" s="159">
        <f>ROUND(E46*P46,2)</f>
        <v>0</v>
      </c>
      <c r="R46" s="159"/>
      <c r="S46" s="159" t="s">
        <v>127</v>
      </c>
      <c r="T46" s="160" t="s">
        <v>128</v>
      </c>
      <c r="U46" s="146">
        <v>0</v>
      </c>
      <c r="V46" s="146">
        <f>ROUND(E46*U46,2)</f>
        <v>0</v>
      </c>
      <c r="W46" s="146"/>
      <c r="X46" s="137"/>
      <c r="Y46" s="137"/>
      <c r="Z46" s="137"/>
      <c r="AA46" s="137"/>
      <c r="AB46" s="137"/>
      <c r="AC46" s="137"/>
      <c r="AD46" s="137"/>
      <c r="AE46" s="137"/>
      <c r="AF46" s="137"/>
      <c r="AG46" s="137" t="s">
        <v>129</v>
      </c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</row>
    <row r="47" spans="1:60" ht="20.5" outlineLevel="1" x14ac:dyDescent="0.25">
      <c r="A47" s="144"/>
      <c r="B47" s="145"/>
      <c r="C47" s="226" t="s">
        <v>170</v>
      </c>
      <c r="D47" s="227"/>
      <c r="E47" s="227"/>
      <c r="F47" s="227"/>
      <c r="G47" s="227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37"/>
      <c r="Y47" s="137"/>
      <c r="Z47" s="137"/>
      <c r="AA47" s="137"/>
      <c r="AB47" s="137"/>
      <c r="AC47" s="137"/>
      <c r="AD47" s="137"/>
      <c r="AE47" s="137"/>
      <c r="AF47" s="137"/>
      <c r="AG47" s="137" t="s">
        <v>130</v>
      </c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61" t="str">
        <f>C47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47" s="137"/>
      <c r="BC47" s="137"/>
      <c r="BD47" s="137"/>
      <c r="BE47" s="137"/>
      <c r="BF47" s="137"/>
      <c r="BG47" s="137"/>
      <c r="BH47" s="137"/>
    </row>
    <row r="48" spans="1:60" outlineLevel="1" x14ac:dyDescent="0.25">
      <c r="A48" s="162">
        <v>9</v>
      </c>
      <c r="B48" s="163" t="s">
        <v>171</v>
      </c>
      <c r="C48" s="172" t="s">
        <v>172</v>
      </c>
      <c r="D48" s="164" t="s">
        <v>126</v>
      </c>
      <c r="E48" s="165">
        <v>1</v>
      </c>
      <c r="F48" s="166">
        <v>5000</v>
      </c>
      <c r="G48" s="167">
        <f>ROUND(E48*F48,2)</f>
        <v>5000</v>
      </c>
      <c r="H48" s="166"/>
      <c r="I48" s="167">
        <f>ROUND(E48*H48,2)</f>
        <v>0</v>
      </c>
      <c r="J48" s="166"/>
      <c r="K48" s="167">
        <f>ROUND(E48*J48,2)</f>
        <v>0</v>
      </c>
      <c r="L48" s="167">
        <v>21</v>
      </c>
      <c r="M48" s="167">
        <f>G48*(1+L48/100)</f>
        <v>6050</v>
      </c>
      <c r="N48" s="167">
        <v>0</v>
      </c>
      <c r="O48" s="167">
        <f>ROUND(E48*N48,2)</f>
        <v>0</v>
      </c>
      <c r="P48" s="167">
        <v>0</v>
      </c>
      <c r="Q48" s="167">
        <f>ROUND(E48*P48,2)</f>
        <v>0</v>
      </c>
      <c r="R48" s="167"/>
      <c r="S48" s="167" t="s">
        <v>127</v>
      </c>
      <c r="T48" s="168" t="s">
        <v>128</v>
      </c>
      <c r="U48" s="146">
        <v>0</v>
      </c>
      <c r="V48" s="146">
        <f>ROUND(E48*U48,2)</f>
        <v>0</v>
      </c>
      <c r="W48" s="146"/>
      <c r="X48" s="137"/>
      <c r="Y48" s="137"/>
      <c r="Z48" s="137"/>
      <c r="AA48" s="137"/>
      <c r="AB48" s="137"/>
      <c r="AC48" s="137"/>
      <c r="AD48" s="137"/>
      <c r="AE48" s="137"/>
      <c r="AF48" s="137"/>
      <c r="AG48" s="137" t="s">
        <v>129</v>
      </c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</row>
    <row r="49" spans="1:60" outlineLevel="1" x14ac:dyDescent="0.25">
      <c r="A49" s="154">
        <v>10</v>
      </c>
      <c r="B49" s="155" t="s">
        <v>173</v>
      </c>
      <c r="C49" s="171" t="s">
        <v>174</v>
      </c>
      <c r="D49" s="156" t="s">
        <v>126</v>
      </c>
      <c r="E49" s="157">
        <v>1</v>
      </c>
      <c r="F49" s="158">
        <v>5000</v>
      </c>
      <c r="G49" s="159">
        <f>ROUND(E49*F49,2)</f>
        <v>5000</v>
      </c>
      <c r="H49" s="158"/>
      <c r="I49" s="159">
        <f>ROUND(E49*H49,2)</f>
        <v>0</v>
      </c>
      <c r="J49" s="158"/>
      <c r="K49" s="159">
        <f>ROUND(E49*J49,2)</f>
        <v>0</v>
      </c>
      <c r="L49" s="159">
        <v>21</v>
      </c>
      <c r="M49" s="159">
        <f>G49*(1+L49/100)</f>
        <v>6050</v>
      </c>
      <c r="N49" s="159">
        <v>0</v>
      </c>
      <c r="O49" s="159">
        <f>ROUND(E49*N49,2)</f>
        <v>0</v>
      </c>
      <c r="P49" s="159">
        <v>0</v>
      </c>
      <c r="Q49" s="159">
        <f>ROUND(E49*P49,2)</f>
        <v>0</v>
      </c>
      <c r="R49" s="159"/>
      <c r="S49" s="159" t="s">
        <v>127</v>
      </c>
      <c r="T49" s="160" t="s">
        <v>128</v>
      </c>
      <c r="U49" s="146">
        <v>0</v>
      </c>
      <c r="V49" s="146">
        <f>ROUND(E49*U49,2)</f>
        <v>0</v>
      </c>
      <c r="W49" s="146"/>
      <c r="X49" s="137"/>
      <c r="Y49" s="137"/>
      <c r="Z49" s="137"/>
      <c r="AA49" s="137"/>
      <c r="AB49" s="137"/>
      <c r="AC49" s="137"/>
      <c r="AD49" s="137"/>
      <c r="AE49" s="137"/>
      <c r="AF49" s="137"/>
      <c r="AG49" s="137" t="s">
        <v>129</v>
      </c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</row>
    <row r="50" spans="1:60" ht="20.5" outlineLevel="1" x14ac:dyDescent="0.25">
      <c r="A50" s="144"/>
      <c r="B50" s="145"/>
      <c r="C50" s="226" t="s">
        <v>175</v>
      </c>
      <c r="D50" s="227"/>
      <c r="E50" s="227"/>
      <c r="F50" s="227"/>
      <c r="G50" s="227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37"/>
      <c r="Y50" s="137"/>
      <c r="Z50" s="137"/>
      <c r="AA50" s="137"/>
      <c r="AB50" s="137"/>
      <c r="AC50" s="137"/>
      <c r="AD50" s="137"/>
      <c r="AE50" s="137"/>
      <c r="AF50" s="137"/>
      <c r="AG50" s="137" t="s">
        <v>130</v>
      </c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61" t="str">
        <f>C50</f>
        <v>Náklady zhotovitele, související s prováděním zkoušek a revizí předepsaných technickými normami nebo objednatelem a které jsou pro provedení díla nezbytné.</v>
      </c>
      <c r="BB50" s="137"/>
      <c r="BC50" s="137"/>
      <c r="BD50" s="137"/>
      <c r="BE50" s="137"/>
      <c r="BF50" s="137"/>
      <c r="BG50" s="137"/>
      <c r="BH50" s="137"/>
    </row>
    <row r="51" spans="1:60" outlineLevel="1" x14ac:dyDescent="0.25">
      <c r="A51" s="154">
        <v>11</v>
      </c>
      <c r="B51" s="155" t="s">
        <v>176</v>
      </c>
      <c r="C51" s="171" t="s">
        <v>177</v>
      </c>
      <c r="D51" s="156" t="s">
        <v>126</v>
      </c>
      <c r="E51" s="157">
        <v>1</v>
      </c>
      <c r="F51" s="158">
        <v>10000</v>
      </c>
      <c r="G51" s="159">
        <f>ROUND(E51*F51,2)</f>
        <v>10000</v>
      </c>
      <c r="H51" s="158"/>
      <c r="I51" s="159">
        <f>ROUND(E51*H51,2)</f>
        <v>0</v>
      </c>
      <c r="J51" s="158"/>
      <c r="K51" s="159">
        <f>ROUND(E51*J51,2)</f>
        <v>0</v>
      </c>
      <c r="L51" s="159">
        <v>21</v>
      </c>
      <c r="M51" s="159">
        <f>G51*(1+L51/100)</f>
        <v>12100</v>
      </c>
      <c r="N51" s="159">
        <v>0</v>
      </c>
      <c r="O51" s="159">
        <f>ROUND(E51*N51,2)</f>
        <v>0</v>
      </c>
      <c r="P51" s="159">
        <v>0</v>
      </c>
      <c r="Q51" s="159">
        <f>ROUND(E51*P51,2)</f>
        <v>0</v>
      </c>
      <c r="R51" s="159"/>
      <c r="S51" s="159" t="s">
        <v>127</v>
      </c>
      <c r="T51" s="160" t="s">
        <v>128</v>
      </c>
      <c r="U51" s="146">
        <v>0</v>
      </c>
      <c r="V51" s="146">
        <f>ROUND(E51*U51,2)</f>
        <v>0</v>
      </c>
      <c r="W51" s="146"/>
      <c r="X51" s="137"/>
      <c r="Y51" s="137"/>
      <c r="Z51" s="137"/>
      <c r="AA51" s="137"/>
      <c r="AB51" s="137"/>
      <c r="AC51" s="137"/>
      <c r="AD51" s="137"/>
      <c r="AE51" s="137"/>
      <c r="AF51" s="137"/>
      <c r="AG51" s="137" t="s">
        <v>129</v>
      </c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</row>
    <row r="52" spans="1:60" outlineLevel="1" x14ac:dyDescent="0.25">
      <c r="A52" s="144"/>
      <c r="B52" s="145"/>
      <c r="C52" s="226" t="s">
        <v>178</v>
      </c>
      <c r="D52" s="227"/>
      <c r="E52" s="227"/>
      <c r="F52" s="227"/>
      <c r="G52" s="227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37"/>
      <c r="Y52" s="137"/>
      <c r="Z52" s="137"/>
      <c r="AA52" s="137"/>
      <c r="AB52" s="137"/>
      <c r="AC52" s="137"/>
      <c r="AD52" s="137"/>
      <c r="AE52" s="137"/>
      <c r="AF52" s="137"/>
      <c r="AG52" s="137" t="s">
        <v>130</v>
      </c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</row>
    <row r="53" spans="1:60" outlineLevel="1" x14ac:dyDescent="0.25">
      <c r="A53" s="154">
        <v>12</v>
      </c>
      <c r="B53" s="155" t="s">
        <v>179</v>
      </c>
      <c r="C53" s="171" t="s">
        <v>180</v>
      </c>
      <c r="D53" s="156" t="s">
        <v>126</v>
      </c>
      <c r="E53" s="157">
        <v>1</v>
      </c>
      <c r="F53" s="158">
        <v>10000</v>
      </c>
      <c r="G53" s="159">
        <f>ROUND(E53*F53,2)</f>
        <v>10000</v>
      </c>
      <c r="H53" s="158"/>
      <c r="I53" s="159">
        <f>ROUND(E53*H53,2)</f>
        <v>0</v>
      </c>
      <c r="J53" s="158"/>
      <c r="K53" s="159">
        <f>ROUND(E53*J53,2)</f>
        <v>0</v>
      </c>
      <c r="L53" s="159">
        <v>21</v>
      </c>
      <c r="M53" s="159">
        <f>G53*(1+L53/100)</f>
        <v>12100</v>
      </c>
      <c r="N53" s="159">
        <v>0</v>
      </c>
      <c r="O53" s="159">
        <f>ROUND(E53*N53,2)</f>
        <v>0</v>
      </c>
      <c r="P53" s="159">
        <v>0</v>
      </c>
      <c r="Q53" s="159">
        <f>ROUND(E53*P53,2)</f>
        <v>0</v>
      </c>
      <c r="R53" s="159"/>
      <c r="S53" s="159" t="s">
        <v>127</v>
      </c>
      <c r="T53" s="160" t="s">
        <v>128</v>
      </c>
      <c r="U53" s="146">
        <v>0</v>
      </c>
      <c r="V53" s="146">
        <f>ROUND(E53*U53,2)</f>
        <v>0</v>
      </c>
      <c r="W53" s="146"/>
      <c r="X53" s="137"/>
      <c r="Y53" s="137"/>
      <c r="Z53" s="137"/>
      <c r="AA53" s="137"/>
      <c r="AB53" s="137"/>
      <c r="AC53" s="137"/>
      <c r="AD53" s="137"/>
      <c r="AE53" s="137"/>
      <c r="AF53" s="137"/>
      <c r="AG53" s="137" t="s">
        <v>129</v>
      </c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</row>
    <row r="54" spans="1:60" outlineLevel="1" x14ac:dyDescent="0.25">
      <c r="A54" s="144"/>
      <c r="B54" s="145"/>
      <c r="C54" s="226" t="s">
        <v>181</v>
      </c>
      <c r="D54" s="227"/>
      <c r="E54" s="227"/>
      <c r="F54" s="227"/>
      <c r="G54" s="227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37"/>
      <c r="Y54" s="137"/>
      <c r="Z54" s="137"/>
      <c r="AA54" s="137"/>
      <c r="AB54" s="137"/>
      <c r="AC54" s="137"/>
      <c r="AD54" s="137"/>
      <c r="AE54" s="137"/>
      <c r="AF54" s="137"/>
      <c r="AG54" s="137" t="s">
        <v>130</v>
      </c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</row>
    <row r="55" spans="1:60" outlineLevel="1" x14ac:dyDescent="0.25">
      <c r="A55" s="154">
        <v>13</v>
      </c>
      <c r="B55" s="155" t="s">
        <v>182</v>
      </c>
      <c r="C55" s="171" t="s">
        <v>183</v>
      </c>
      <c r="D55" s="156" t="s">
        <v>126</v>
      </c>
      <c r="E55" s="157">
        <v>1</v>
      </c>
      <c r="F55" s="158">
        <v>1000</v>
      </c>
      <c r="G55" s="159">
        <f>ROUND(E55*F55,2)</f>
        <v>1000</v>
      </c>
      <c r="H55" s="158"/>
      <c r="I55" s="159">
        <f>ROUND(E55*H55,2)</f>
        <v>0</v>
      </c>
      <c r="J55" s="158"/>
      <c r="K55" s="159">
        <f>ROUND(E55*J55,2)</f>
        <v>0</v>
      </c>
      <c r="L55" s="159">
        <v>21</v>
      </c>
      <c r="M55" s="159">
        <f>G55*(1+L55/100)</f>
        <v>1210</v>
      </c>
      <c r="N55" s="159">
        <v>0</v>
      </c>
      <c r="O55" s="159">
        <f>ROUND(E55*N55,2)</f>
        <v>0</v>
      </c>
      <c r="P55" s="159">
        <v>0</v>
      </c>
      <c r="Q55" s="159">
        <f>ROUND(E55*P55,2)</f>
        <v>0</v>
      </c>
      <c r="R55" s="159"/>
      <c r="S55" s="159" t="s">
        <v>184</v>
      </c>
      <c r="T55" s="160" t="s">
        <v>128</v>
      </c>
      <c r="U55" s="146">
        <v>0</v>
      </c>
      <c r="V55" s="146">
        <f>ROUND(E55*U55,2)</f>
        <v>0</v>
      </c>
      <c r="W55" s="146"/>
      <c r="X55" s="137"/>
      <c r="Y55" s="137"/>
      <c r="Z55" s="137"/>
      <c r="AA55" s="137"/>
      <c r="AB55" s="137"/>
      <c r="AC55" s="137"/>
      <c r="AD55" s="137"/>
      <c r="AE55" s="137"/>
      <c r="AF55" s="137"/>
      <c r="AG55" s="137" t="s">
        <v>185</v>
      </c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</row>
    <row r="56" spans="1:60" outlineLevel="1" x14ac:dyDescent="0.25">
      <c r="A56" s="144"/>
      <c r="B56" s="145"/>
      <c r="C56" s="226" t="s">
        <v>186</v>
      </c>
      <c r="D56" s="227"/>
      <c r="E56" s="227"/>
      <c r="F56" s="227"/>
      <c r="G56" s="227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37"/>
      <c r="Y56" s="137"/>
      <c r="Z56" s="137"/>
      <c r="AA56" s="137"/>
      <c r="AB56" s="137"/>
      <c r="AC56" s="137"/>
      <c r="AD56" s="137"/>
      <c r="AE56" s="137"/>
      <c r="AF56" s="137"/>
      <c r="AG56" s="137" t="s">
        <v>130</v>
      </c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</row>
    <row r="57" spans="1:60" outlineLevel="1" x14ac:dyDescent="0.25">
      <c r="A57" s="154">
        <v>14</v>
      </c>
      <c r="B57" s="155" t="s">
        <v>187</v>
      </c>
      <c r="C57" s="171" t="s">
        <v>188</v>
      </c>
      <c r="D57" s="156" t="s">
        <v>126</v>
      </c>
      <c r="E57" s="157">
        <v>1</v>
      </c>
      <c r="F57" s="158">
        <v>5000</v>
      </c>
      <c r="G57" s="159">
        <f>ROUND(E57*F57,2)</f>
        <v>5000</v>
      </c>
      <c r="H57" s="158"/>
      <c r="I57" s="159">
        <f>ROUND(E57*H57,2)</f>
        <v>0</v>
      </c>
      <c r="J57" s="158"/>
      <c r="K57" s="159">
        <f>ROUND(E57*J57,2)</f>
        <v>0</v>
      </c>
      <c r="L57" s="159">
        <v>21</v>
      </c>
      <c r="M57" s="159">
        <f>G57*(1+L57/100)</f>
        <v>6050</v>
      </c>
      <c r="N57" s="159">
        <v>0</v>
      </c>
      <c r="O57" s="159">
        <f>ROUND(E57*N57,2)</f>
        <v>0</v>
      </c>
      <c r="P57" s="159">
        <v>0</v>
      </c>
      <c r="Q57" s="159">
        <f>ROUND(E57*P57,2)</f>
        <v>0</v>
      </c>
      <c r="R57" s="159"/>
      <c r="S57" s="159" t="s">
        <v>184</v>
      </c>
      <c r="T57" s="160" t="s">
        <v>128</v>
      </c>
      <c r="U57" s="146">
        <v>0</v>
      </c>
      <c r="V57" s="146">
        <f>ROUND(E57*U57,2)</f>
        <v>0</v>
      </c>
      <c r="W57" s="146"/>
      <c r="X57" s="137"/>
      <c r="Y57" s="137"/>
      <c r="Z57" s="137"/>
      <c r="AA57" s="137"/>
      <c r="AB57" s="137"/>
      <c r="AC57" s="137"/>
      <c r="AD57" s="137"/>
      <c r="AE57" s="137"/>
      <c r="AF57" s="137"/>
      <c r="AG57" s="137" t="s">
        <v>185</v>
      </c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</row>
    <row r="58" spans="1:60" outlineLevel="1" x14ac:dyDescent="0.25">
      <c r="A58" s="144"/>
      <c r="B58" s="145"/>
      <c r="C58" s="226" t="s">
        <v>189</v>
      </c>
      <c r="D58" s="227"/>
      <c r="E58" s="227"/>
      <c r="F58" s="227"/>
      <c r="G58" s="227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37"/>
      <c r="Y58" s="137"/>
      <c r="Z58" s="137"/>
      <c r="AA58" s="137"/>
      <c r="AB58" s="137"/>
      <c r="AC58" s="137"/>
      <c r="AD58" s="137"/>
      <c r="AE58" s="137"/>
      <c r="AF58" s="137"/>
      <c r="AG58" s="137" t="s">
        <v>130</v>
      </c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</row>
    <row r="59" spans="1:60" x14ac:dyDescent="0.25">
      <c r="A59" s="3"/>
      <c r="B59" s="4"/>
      <c r="C59" s="173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AE59">
        <v>15</v>
      </c>
      <c r="AF59">
        <v>21</v>
      </c>
    </row>
    <row r="60" spans="1:60" ht="13" x14ac:dyDescent="0.25">
      <c r="A60" s="140"/>
      <c r="B60" s="141" t="s">
        <v>29</v>
      </c>
      <c r="C60" s="174"/>
      <c r="D60" s="142"/>
      <c r="E60" s="143"/>
      <c r="F60" s="143"/>
      <c r="G60" s="169">
        <f>G8+G45</f>
        <v>111000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AE60">
        <f>SUMIF(L7:L58,AE59,G7:G58)</f>
        <v>0</v>
      </c>
      <c r="AF60">
        <f>SUMIF(L7:L58,AF59,G7:G58)</f>
        <v>111000</v>
      </c>
      <c r="AG60" t="s">
        <v>190</v>
      </c>
    </row>
    <row r="61" spans="1:60" x14ac:dyDescent="0.25">
      <c r="C61" s="175"/>
      <c r="D61" s="10"/>
      <c r="AG61" t="s">
        <v>195</v>
      </c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h21ldWNxeBTlCYYteDoz+D1HM5h+BVdmCR6IsQIy2qkMklVx72drXmC2qNz4td7DGIifAVcTDPCjXcfQXxLjOg==" saltValue="BU6YQowftJ5j4jcBm1dqdQ==" spinCount="100000" sheet="1"/>
  <mergeCells count="39">
    <mergeCell ref="C11:G11"/>
    <mergeCell ref="A1:G1"/>
    <mergeCell ref="C2:G2"/>
    <mergeCell ref="C3:G3"/>
    <mergeCell ref="C4:G4"/>
    <mergeCell ref="C10:G10"/>
    <mergeCell ref="C26:G26"/>
    <mergeCell ref="C13:G13"/>
    <mergeCell ref="C15:G15"/>
    <mergeCell ref="C16:G16"/>
    <mergeCell ref="C17:G17"/>
    <mergeCell ref="C18:G18"/>
    <mergeCell ref="C19:G19"/>
    <mergeCell ref="C20:G20"/>
    <mergeCell ref="C21:G21"/>
    <mergeCell ref="C22:G22"/>
    <mergeCell ref="C24:G24"/>
    <mergeCell ref="C25:G25"/>
    <mergeCell ref="C39:G39"/>
    <mergeCell ref="C27:G27"/>
    <mergeCell ref="C28:G28"/>
    <mergeCell ref="C29:G29"/>
    <mergeCell ref="C30:G30"/>
    <mergeCell ref="C31:G31"/>
    <mergeCell ref="C32:G32"/>
    <mergeCell ref="C34:G34"/>
    <mergeCell ref="C35:G35"/>
    <mergeCell ref="C36:G36"/>
    <mergeCell ref="C37:G37"/>
    <mergeCell ref="C38:G38"/>
    <mergeCell ref="C54:G54"/>
    <mergeCell ref="C56:G56"/>
    <mergeCell ref="C58:G58"/>
    <mergeCell ref="C40:G40"/>
    <mergeCell ref="C41:G41"/>
    <mergeCell ref="C43:G43"/>
    <mergeCell ref="C47:G47"/>
    <mergeCell ref="C50:G50"/>
    <mergeCell ref="C52:G5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27" activePane="bottomLeft" state="frozen"/>
      <selection pane="bottomLeft" activeCell="F235" sqref="F235"/>
    </sheetView>
  </sheetViews>
  <sheetFormatPr defaultRowHeight="12.5" outlineLevelRow="1" x14ac:dyDescent="0.25"/>
  <cols>
    <col min="1" max="1" width="3.36328125" customWidth="1"/>
    <col min="2" max="2" width="12.453125" style="78" customWidth="1"/>
    <col min="3" max="3" width="63.26953125" style="78" customWidth="1"/>
    <col min="4" max="4" width="4.7265625" customWidth="1"/>
    <col min="5" max="5" width="10.453125" customWidth="1"/>
    <col min="6" max="6" width="9.7265625" customWidth="1"/>
    <col min="7" max="7" width="12.6328125" customWidth="1"/>
    <col min="8" max="17" width="0" hidden="1" customWidth="1"/>
    <col min="18" max="18" width="6.7265625" customWidth="1"/>
    <col min="20" max="20" width="8.36328125" customWidth="1"/>
    <col min="21" max="23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230" t="s">
        <v>196</v>
      </c>
      <c r="B1" s="230"/>
      <c r="C1" s="230"/>
      <c r="D1" s="230"/>
      <c r="E1" s="230"/>
      <c r="F1" s="230"/>
      <c r="G1" s="230"/>
      <c r="AG1" t="s">
        <v>97</v>
      </c>
    </row>
    <row r="2" spans="1:60" ht="25" customHeight="1" x14ac:dyDescent="0.25">
      <c r="A2" s="129" t="s">
        <v>7</v>
      </c>
      <c r="B2" s="66" t="s">
        <v>43</v>
      </c>
      <c r="C2" s="231" t="s">
        <v>44</v>
      </c>
      <c r="D2" s="232"/>
      <c r="E2" s="232"/>
      <c r="F2" s="232"/>
      <c r="G2" s="233"/>
      <c r="AG2" t="s">
        <v>98</v>
      </c>
    </row>
    <row r="3" spans="1:60" ht="25" customHeight="1" x14ac:dyDescent="0.25">
      <c r="A3" s="129" t="s">
        <v>8</v>
      </c>
      <c r="B3" s="66" t="s">
        <v>49</v>
      </c>
      <c r="C3" s="231" t="s">
        <v>50</v>
      </c>
      <c r="D3" s="232"/>
      <c r="E3" s="232"/>
      <c r="F3" s="232"/>
      <c r="G3" s="233"/>
      <c r="AC3" s="78" t="s">
        <v>197</v>
      </c>
      <c r="AG3" t="s">
        <v>100</v>
      </c>
    </row>
    <row r="4" spans="1:60" ht="25" customHeight="1" x14ac:dyDescent="0.25">
      <c r="A4" s="130" t="s">
        <v>9</v>
      </c>
      <c r="B4" s="131" t="s">
        <v>48</v>
      </c>
      <c r="C4" s="234" t="s">
        <v>51</v>
      </c>
      <c r="D4" s="235"/>
      <c r="E4" s="235"/>
      <c r="F4" s="235"/>
      <c r="G4" s="236"/>
      <c r="AG4" t="s">
        <v>101</v>
      </c>
    </row>
    <row r="5" spans="1:60" x14ac:dyDescent="0.25">
      <c r="D5" s="10"/>
    </row>
    <row r="6" spans="1:60" ht="37.5" x14ac:dyDescent="0.25">
      <c r="A6" s="133" t="s">
        <v>102</v>
      </c>
      <c r="B6" s="135" t="s">
        <v>103</v>
      </c>
      <c r="C6" s="135" t="s">
        <v>104</v>
      </c>
      <c r="D6" s="134" t="s">
        <v>105</v>
      </c>
      <c r="E6" s="133" t="s">
        <v>106</v>
      </c>
      <c r="F6" s="132" t="s">
        <v>107</v>
      </c>
      <c r="G6" s="133" t="s">
        <v>29</v>
      </c>
      <c r="H6" s="136" t="s">
        <v>30</v>
      </c>
      <c r="I6" s="136" t="s">
        <v>108</v>
      </c>
      <c r="J6" s="136" t="s">
        <v>31</v>
      </c>
      <c r="K6" s="136" t="s">
        <v>109</v>
      </c>
      <c r="L6" s="136" t="s">
        <v>110</v>
      </c>
      <c r="M6" s="136" t="s">
        <v>111</v>
      </c>
      <c r="N6" s="136" t="s">
        <v>112</v>
      </c>
      <c r="O6" s="136" t="s">
        <v>113</v>
      </c>
      <c r="P6" s="136" t="s">
        <v>114</v>
      </c>
      <c r="Q6" s="136" t="s">
        <v>115</v>
      </c>
      <c r="R6" s="136" t="s">
        <v>116</v>
      </c>
      <c r="S6" s="136" t="s">
        <v>117</v>
      </c>
      <c r="T6" s="136" t="s">
        <v>118</v>
      </c>
      <c r="U6" s="136" t="s">
        <v>119</v>
      </c>
      <c r="V6" s="136" t="s">
        <v>120</v>
      </c>
      <c r="W6" s="136" t="s">
        <v>121</v>
      </c>
    </row>
    <row r="7" spans="1:60" hidden="1" x14ac:dyDescent="0.25">
      <c r="A7" s="3"/>
      <c r="B7" s="4"/>
      <c r="C7" s="4"/>
      <c r="D7" s="6"/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60" ht="13" x14ac:dyDescent="0.25">
      <c r="A8" s="148" t="s">
        <v>122</v>
      </c>
      <c r="B8" s="149" t="s">
        <v>62</v>
      </c>
      <c r="C8" s="170" t="s">
        <v>63</v>
      </c>
      <c r="D8" s="150"/>
      <c r="E8" s="151"/>
      <c r="F8" s="152"/>
      <c r="G8" s="152">
        <f>SUMIF(AG9:AG108,"&lt;&gt;NOR",G9:G108)</f>
        <v>1083143.9099999999</v>
      </c>
      <c r="H8" s="152"/>
      <c r="I8" s="152">
        <f>SUM(I9:I108)</f>
        <v>0</v>
      </c>
      <c r="J8" s="152"/>
      <c r="K8" s="152">
        <f>SUM(K9:K108)</f>
        <v>0</v>
      </c>
      <c r="L8" s="152"/>
      <c r="M8" s="152">
        <f>SUM(M9:M108)</f>
        <v>1310604.1311000001</v>
      </c>
      <c r="N8" s="152"/>
      <c r="O8" s="152">
        <f>SUM(O9:O108)</f>
        <v>355.48999999999995</v>
      </c>
      <c r="P8" s="152"/>
      <c r="Q8" s="152">
        <f>SUM(Q9:Q108)</f>
        <v>0</v>
      </c>
      <c r="R8" s="152"/>
      <c r="S8" s="152"/>
      <c r="T8" s="153"/>
      <c r="U8" s="147"/>
      <c r="V8" s="147">
        <f>SUM(V9:V108)</f>
        <v>2870.54</v>
      </c>
      <c r="W8" s="147"/>
      <c r="AG8" t="s">
        <v>123</v>
      </c>
    </row>
    <row r="9" spans="1:60" outlineLevel="1" x14ac:dyDescent="0.25">
      <c r="A9" s="154">
        <v>1</v>
      </c>
      <c r="B9" s="155" t="s">
        <v>198</v>
      </c>
      <c r="C9" s="171" t="s">
        <v>199</v>
      </c>
      <c r="D9" s="156" t="s">
        <v>200</v>
      </c>
      <c r="E9" s="157">
        <v>15</v>
      </c>
      <c r="F9" s="158">
        <v>10.48</v>
      </c>
      <c r="G9" s="159">
        <f>ROUND(E9*F9,2)</f>
        <v>157.19999999999999</v>
      </c>
      <c r="H9" s="158"/>
      <c r="I9" s="159">
        <f>ROUND(E9*H9,2)</f>
        <v>0</v>
      </c>
      <c r="J9" s="158"/>
      <c r="K9" s="159">
        <f>ROUND(E9*J9,2)</f>
        <v>0</v>
      </c>
      <c r="L9" s="159">
        <v>21</v>
      </c>
      <c r="M9" s="159">
        <f>G9*(1+L9/100)</f>
        <v>190.21199999999999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59" t="s">
        <v>201</v>
      </c>
      <c r="S9" s="159" t="s">
        <v>127</v>
      </c>
      <c r="T9" s="160" t="s">
        <v>127</v>
      </c>
      <c r="U9" s="146">
        <v>0.17199999999999999</v>
      </c>
      <c r="V9" s="146">
        <f>ROUND(E9*U9,2)</f>
        <v>2.58</v>
      </c>
      <c r="W9" s="146"/>
      <c r="X9" s="137"/>
      <c r="Y9" s="137"/>
      <c r="Z9" s="137"/>
      <c r="AA9" s="137"/>
      <c r="AB9" s="137"/>
      <c r="AC9" s="137"/>
      <c r="AD9" s="137"/>
      <c r="AE9" s="137"/>
      <c r="AF9" s="137"/>
      <c r="AG9" s="137" t="s">
        <v>202</v>
      </c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</row>
    <row r="10" spans="1:60" ht="20.5" outlineLevel="1" x14ac:dyDescent="0.25">
      <c r="A10" s="144"/>
      <c r="B10" s="145"/>
      <c r="C10" s="237" t="s">
        <v>203</v>
      </c>
      <c r="D10" s="238"/>
      <c r="E10" s="238"/>
      <c r="F10" s="238"/>
      <c r="G10" s="238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37"/>
      <c r="Y10" s="137"/>
      <c r="Z10" s="137"/>
      <c r="AA10" s="137"/>
      <c r="AB10" s="137"/>
      <c r="AC10" s="137"/>
      <c r="AD10" s="137"/>
      <c r="AE10" s="137"/>
      <c r="AF10" s="137"/>
      <c r="AG10" s="137" t="s">
        <v>204</v>
      </c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61" t="str">
        <f>C10</f>
        <v>s odstraněním kořenů a s případným nutným odklizením křovin a stromů na hromady na vzdálenost do 50 m nebo s naložením na dopravní prostředek, do sklonu terénu 1 : 5,</v>
      </c>
      <c r="BB10" s="137"/>
      <c r="BC10" s="137"/>
      <c r="BD10" s="137"/>
      <c r="BE10" s="137"/>
      <c r="BF10" s="137"/>
      <c r="BG10" s="137"/>
      <c r="BH10" s="137"/>
    </row>
    <row r="11" spans="1:60" ht="20" outlineLevel="1" x14ac:dyDescent="0.25">
      <c r="A11" s="154">
        <v>2</v>
      </c>
      <c r="B11" s="155" t="s">
        <v>205</v>
      </c>
      <c r="C11" s="171" t="s">
        <v>206</v>
      </c>
      <c r="D11" s="156" t="s">
        <v>207</v>
      </c>
      <c r="E11" s="157">
        <v>80</v>
      </c>
      <c r="F11" s="158">
        <v>68.319999999999993</v>
      </c>
      <c r="G11" s="159">
        <f>ROUND(E11*F11,2)</f>
        <v>5465.6</v>
      </c>
      <c r="H11" s="158"/>
      <c r="I11" s="159">
        <f>ROUND(E11*H11,2)</f>
        <v>0</v>
      </c>
      <c r="J11" s="158"/>
      <c r="K11" s="159">
        <f>ROUND(E11*J11,2)</f>
        <v>0</v>
      </c>
      <c r="L11" s="159">
        <v>21</v>
      </c>
      <c r="M11" s="159">
        <f>G11*(1+L11/100)</f>
        <v>6613.3760000000002</v>
      </c>
      <c r="N11" s="159">
        <v>0</v>
      </c>
      <c r="O11" s="159">
        <f>ROUND(E11*N11,2)</f>
        <v>0</v>
      </c>
      <c r="P11" s="159">
        <v>0</v>
      </c>
      <c r="Q11" s="159">
        <f>ROUND(E11*P11,2)</f>
        <v>0</v>
      </c>
      <c r="R11" s="159" t="s">
        <v>201</v>
      </c>
      <c r="S11" s="159" t="s">
        <v>127</v>
      </c>
      <c r="T11" s="160" t="s">
        <v>127</v>
      </c>
      <c r="U11" s="146">
        <v>0.20300000000000001</v>
      </c>
      <c r="V11" s="146">
        <f>ROUND(E11*U11,2)</f>
        <v>16.239999999999998</v>
      </c>
      <c r="W11" s="146"/>
      <c r="X11" s="137"/>
      <c r="Y11" s="137"/>
      <c r="Z11" s="137"/>
      <c r="AA11" s="137"/>
      <c r="AB11" s="137"/>
      <c r="AC11" s="137"/>
      <c r="AD11" s="137"/>
      <c r="AE11" s="137"/>
      <c r="AF11" s="137"/>
      <c r="AG11" s="137" t="s">
        <v>202</v>
      </c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</row>
    <row r="12" spans="1:60" outlineLevel="1" x14ac:dyDescent="0.25">
      <c r="A12" s="144"/>
      <c r="B12" s="145"/>
      <c r="C12" s="237" t="s">
        <v>208</v>
      </c>
      <c r="D12" s="238"/>
      <c r="E12" s="238"/>
      <c r="F12" s="238"/>
      <c r="G12" s="238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37"/>
      <c r="Y12" s="137"/>
      <c r="Z12" s="137"/>
      <c r="AA12" s="137"/>
      <c r="AB12" s="137"/>
      <c r="AC12" s="137"/>
      <c r="AD12" s="137"/>
      <c r="AE12" s="137"/>
      <c r="AF12" s="137"/>
      <c r="AG12" s="137" t="s">
        <v>204</v>
      </c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61" t="str">
        <f>C12</f>
        <v>na vzdálenost (výšku) od hladiny vody v jímce po výšku roviny proložené osou nejvyššího bodu výtlačného potrubí, odpadní potrubí v délce do 20 m,</v>
      </c>
      <c r="BB12" s="137"/>
      <c r="BC12" s="137"/>
      <c r="BD12" s="137"/>
      <c r="BE12" s="137"/>
      <c r="BF12" s="137"/>
      <c r="BG12" s="137"/>
      <c r="BH12" s="137"/>
    </row>
    <row r="13" spans="1:60" ht="20" outlineLevel="1" x14ac:dyDescent="0.25">
      <c r="A13" s="154">
        <v>3</v>
      </c>
      <c r="B13" s="155" t="s">
        <v>209</v>
      </c>
      <c r="C13" s="171" t="s">
        <v>210</v>
      </c>
      <c r="D13" s="156" t="s">
        <v>211</v>
      </c>
      <c r="E13" s="157">
        <v>10</v>
      </c>
      <c r="F13" s="158">
        <v>40.64</v>
      </c>
      <c r="G13" s="159">
        <f>ROUND(E13*F13,2)</f>
        <v>406.4</v>
      </c>
      <c r="H13" s="158"/>
      <c r="I13" s="159">
        <f>ROUND(E13*H13,2)</f>
        <v>0</v>
      </c>
      <c r="J13" s="158"/>
      <c r="K13" s="159">
        <f>ROUND(E13*J13,2)</f>
        <v>0</v>
      </c>
      <c r="L13" s="159">
        <v>21</v>
      </c>
      <c r="M13" s="159">
        <f>G13*(1+L13/100)</f>
        <v>491.74399999999997</v>
      </c>
      <c r="N13" s="159">
        <v>0</v>
      </c>
      <c r="O13" s="159">
        <f>ROUND(E13*N13,2)</f>
        <v>0</v>
      </c>
      <c r="P13" s="159">
        <v>0</v>
      </c>
      <c r="Q13" s="159">
        <f>ROUND(E13*P13,2)</f>
        <v>0</v>
      </c>
      <c r="R13" s="159" t="s">
        <v>201</v>
      </c>
      <c r="S13" s="159" t="s">
        <v>127</v>
      </c>
      <c r="T13" s="160" t="s">
        <v>127</v>
      </c>
      <c r="U13" s="146">
        <v>0</v>
      </c>
      <c r="V13" s="146">
        <f>ROUND(E13*U13,2)</f>
        <v>0</v>
      </c>
      <c r="W13" s="146"/>
      <c r="X13" s="137"/>
      <c r="Y13" s="137"/>
      <c r="Z13" s="137"/>
      <c r="AA13" s="137"/>
      <c r="AB13" s="137"/>
      <c r="AC13" s="137"/>
      <c r="AD13" s="137"/>
      <c r="AE13" s="137"/>
      <c r="AF13" s="137"/>
      <c r="AG13" s="137" t="s">
        <v>202</v>
      </c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</row>
    <row r="14" spans="1:60" ht="20.5" outlineLevel="1" x14ac:dyDescent="0.25">
      <c r="A14" s="144"/>
      <c r="B14" s="145"/>
      <c r="C14" s="237" t="s">
        <v>212</v>
      </c>
      <c r="D14" s="238"/>
      <c r="E14" s="238"/>
      <c r="F14" s="238"/>
      <c r="G14" s="238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37"/>
      <c r="Y14" s="137"/>
      <c r="Z14" s="137"/>
      <c r="AA14" s="137"/>
      <c r="AB14" s="137"/>
      <c r="AC14" s="137"/>
      <c r="AD14" s="137"/>
      <c r="AE14" s="137"/>
      <c r="AF14" s="137"/>
      <c r="AG14" s="137" t="s">
        <v>204</v>
      </c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61" t="str">
        <f>C14</f>
        <v>na vzdálenost (výšku) od hladiny vody v jímce po výšku roviny proložené osou nejvyššího bodu výtlačného potrubí, včetně sacího a výtlačného potrubí, příp. odpadní žlaby a lešení pod čerpadlo a pod potrubí nebo pod odpadní žlaby,</v>
      </c>
      <c r="BB14" s="137"/>
      <c r="BC14" s="137"/>
      <c r="BD14" s="137"/>
      <c r="BE14" s="137"/>
      <c r="BF14" s="137"/>
      <c r="BG14" s="137"/>
      <c r="BH14" s="137"/>
    </row>
    <row r="15" spans="1:60" ht="20" outlineLevel="1" x14ac:dyDescent="0.25">
      <c r="A15" s="154">
        <v>4</v>
      </c>
      <c r="B15" s="155" t="s">
        <v>213</v>
      </c>
      <c r="C15" s="171" t="s">
        <v>214</v>
      </c>
      <c r="D15" s="156" t="s">
        <v>215</v>
      </c>
      <c r="E15" s="157">
        <v>24</v>
      </c>
      <c r="F15" s="158">
        <v>384.8</v>
      </c>
      <c r="G15" s="159">
        <f>ROUND(E15*F15,2)</f>
        <v>9235.2000000000007</v>
      </c>
      <c r="H15" s="158"/>
      <c r="I15" s="159">
        <f>ROUND(E15*H15,2)</f>
        <v>0</v>
      </c>
      <c r="J15" s="158"/>
      <c r="K15" s="159">
        <f>ROUND(E15*J15,2)</f>
        <v>0</v>
      </c>
      <c r="L15" s="159">
        <v>21</v>
      </c>
      <c r="M15" s="159">
        <f>G15*(1+L15/100)</f>
        <v>11174.592000000001</v>
      </c>
      <c r="N15" s="159">
        <v>1.0699999999999999E-2</v>
      </c>
      <c r="O15" s="159">
        <f>ROUND(E15*N15,2)</f>
        <v>0.26</v>
      </c>
      <c r="P15" s="159">
        <v>0</v>
      </c>
      <c r="Q15" s="159">
        <f>ROUND(E15*P15,2)</f>
        <v>0</v>
      </c>
      <c r="R15" s="159" t="s">
        <v>201</v>
      </c>
      <c r="S15" s="159" t="s">
        <v>127</v>
      </c>
      <c r="T15" s="160" t="s">
        <v>127</v>
      </c>
      <c r="U15" s="146">
        <v>0.90800000000000003</v>
      </c>
      <c r="V15" s="146">
        <f>ROUND(E15*U15,2)</f>
        <v>21.79</v>
      </c>
      <c r="W15" s="146"/>
      <c r="X15" s="137"/>
      <c r="Y15" s="137"/>
      <c r="Z15" s="137"/>
      <c r="AA15" s="137"/>
      <c r="AB15" s="137"/>
      <c r="AC15" s="137"/>
      <c r="AD15" s="137"/>
      <c r="AE15" s="137"/>
      <c r="AF15" s="137"/>
      <c r="AG15" s="137" t="s">
        <v>202</v>
      </c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</row>
    <row r="16" spans="1:60" ht="20.5" outlineLevel="1" x14ac:dyDescent="0.25">
      <c r="A16" s="144"/>
      <c r="B16" s="145"/>
      <c r="C16" s="237" t="s">
        <v>216</v>
      </c>
      <c r="D16" s="238"/>
      <c r="E16" s="238"/>
      <c r="F16" s="238"/>
      <c r="G16" s="238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37"/>
      <c r="Y16" s="137"/>
      <c r="Z16" s="137"/>
      <c r="AA16" s="137"/>
      <c r="AB16" s="137"/>
      <c r="AC16" s="137"/>
      <c r="AD16" s="137"/>
      <c r="AE16" s="137"/>
      <c r="AF16" s="137"/>
      <c r="AG16" s="137" t="s">
        <v>204</v>
      </c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61" t="str">
        <f>C16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6" s="137"/>
      <c r="BC16" s="137"/>
      <c r="BD16" s="137"/>
      <c r="BE16" s="137"/>
      <c r="BF16" s="137"/>
      <c r="BG16" s="137"/>
      <c r="BH16" s="137"/>
    </row>
    <row r="17" spans="1:60" outlineLevel="1" x14ac:dyDescent="0.25">
      <c r="A17" s="144"/>
      <c r="B17" s="145"/>
      <c r="C17" s="178" t="s">
        <v>217</v>
      </c>
      <c r="D17" s="176"/>
      <c r="E17" s="177">
        <v>16</v>
      </c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37"/>
      <c r="Y17" s="137"/>
      <c r="Z17" s="137"/>
      <c r="AA17" s="137"/>
      <c r="AB17" s="137"/>
      <c r="AC17" s="137"/>
      <c r="AD17" s="137"/>
      <c r="AE17" s="137"/>
      <c r="AF17" s="137"/>
      <c r="AG17" s="137" t="s">
        <v>218</v>
      </c>
      <c r="AH17" s="137">
        <v>0</v>
      </c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</row>
    <row r="18" spans="1:60" outlineLevel="1" x14ac:dyDescent="0.25">
      <c r="A18" s="144"/>
      <c r="B18" s="145"/>
      <c r="C18" s="178" t="s">
        <v>219</v>
      </c>
      <c r="D18" s="176"/>
      <c r="E18" s="177">
        <v>8</v>
      </c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37"/>
      <c r="Y18" s="137"/>
      <c r="Z18" s="137"/>
      <c r="AA18" s="137"/>
      <c r="AB18" s="137"/>
      <c r="AC18" s="137"/>
      <c r="AD18" s="137"/>
      <c r="AE18" s="137"/>
      <c r="AF18" s="137"/>
      <c r="AG18" s="137" t="s">
        <v>218</v>
      </c>
      <c r="AH18" s="137">
        <v>0</v>
      </c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</row>
    <row r="19" spans="1:60" outlineLevel="1" x14ac:dyDescent="0.25">
      <c r="A19" s="154">
        <v>5</v>
      </c>
      <c r="B19" s="155" t="s">
        <v>220</v>
      </c>
      <c r="C19" s="171" t="s">
        <v>221</v>
      </c>
      <c r="D19" s="156" t="s">
        <v>215</v>
      </c>
      <c r="E19" s="157">
        <v>36</v>
      </c>
      <c r="F19" s="158">
        <v>244.8</v>
      </c>
      <c r="G19" s="159">
        <f>ROUND(E19*F19,2)</f>
        <v>8812.7999999999993</v>
      </c>
      <c r="H19" s="158"/>
      <c r="I19" s="159">
        <f>ROUND(E19*H19,2)</f>
        <v>0</v>
      </c>
      <c r="J19" s="158"/>
      <c r="K19" s="159">
        <f>ROUND(E19*J19,2)</f>
        <v>0</v>
      </c>
      <c r="L19" s="159">
        <v>21</v>
      </c>
      <c r="M19" s="159">
        <f>G19*(1+L19/100)</f>
        <v>10663.487999999999</v>
      </c>
      <c r="N19" s="159">
        <v>2.478E-2</v>
      </c>
      <c r="O19" s="159">
        <f>ROUND(E19*N19,2)</f>
        <v>0.89</v>
      </c>
      <c r="P19" s="159">
        <v>0</v>
      </c>
      <c r="Q19" s="159">
        <f>ROUND(E19*P19,2)</f>
        <v>0</v>
      </c>
      <c r="R19" s="159" t="s">
        <v>201</v>
      </c>
      <c r="S19" s="159" t="s">
        <v>127</v>
      </c>
      <c r="T19" s="160" t="s">
        <v>127</v>
      </c>
      <c r="U19" s="146">
        <v>0.54700000000000004</v>
      </c>
      <c r="V19" s="146">
        <f>ROUND(E19*U19,2)</f>
        <v>19.690000000000001</v>
      </c>
      <c r="W19" s="146"/>
      <c r="X19" s="137"/>
      <c r="Y19" s="137"/>
      <c r="Z19" s="137"/>
      <c r="AA19" s="137"/>
      <c r="AB19" s="137"/>
      <c r="AC19" s="137"/>
      <c r="AD19" s="137"/>
      <c r="AE19" s="137"/>
      <c r="AF19" s="137"/>
      <c r="AG19" s="137" t="s">
        <v>202</v>
      </c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</row>
    <row r="20" spans="1:60" ht="20.5" outlineLevel="1" x14ac:dyDescent="0.25">
      <c r="A20" s="144"/>
      <c r="B20" s="145"/>
      <c r="C20" s="237" t="s">
        <v>216</v>
      </c>
      <c r="D20" s="238"/>
      <c r="E20" s="238"/>
      <c r="F20" s="238"/>
      <c r="G20" s="238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37"/>
      <c r="Y20" s="137"/>
      <c r="Z20" s="137"/>
      <c r="AA20" s="137"/>
      <c r="AB20" s="137"/>
      <c r="AC20" s="137"/>
      <c r="AD20" s="137"/>
      <c r="AE20" s="137"/>
      <c r="AF20" s="137"/>
      <c r="AG20" s="137" t="s">
        <v>204</v>
      </c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61" t="str">
        <f>C20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20" s="137"/>
      <c r="BC20" s="137"/>
      <c r="BD20" s="137"/>
      <c r="BE20" s="137"/>
      <c r="BF20" s="137"/>
      <c r="BG20" s="137"/>
      <c r="BH20" s="137"/>
    </row>
    <row r="21" spans="1:60" outlineLevel="1" x14ac:dyDescent="0.25">
      <c r="A21" s="144"/>
      <c r="B21" s="145"/>
      <c r="C21" s="178" t="s">
        <v>222</v>
      </c>
      <c r="D21" s="176"/>
      <c r="E21" s="177">
        <v>14</v>
      </c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37"/>
      <c r="Y21" s="137"/>
      <c r="Z21" s="137"/>
      <c r="AA21" s="137"/>
      <c r="AB21" s="137"/>
      <c r="AC21" s="137"/>
      <c r="AD21" s="137"/>
      <c r="AE21" s="137"/>
      <c r="AF21" s="137"/>
      <c r="AG21" s="137" t="s">
        <v>218</v>
      </c>
      <c r="AH21" s="137">
        <v>0</v>
      </c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</row>
    <row r="22" spans="1:60" outlineLevel="1" x14ac:dyDescent="0.25">
      <c r="A22" s="144"/>
      <c r="B22" s="145"/>
      <c r="C22" s="178" t="s">
        <v>223</v>
      </c>
      <c r="D22" s="176"/>
      <c r="E22" s="177">
        <v>22</v>
      </c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37"/>
      <c r="Y22" s="137"/>
      <c r="Z22" s="137"/>
      <c r="AA22" s="137"/>
      <c r="AB22" s="137"/>
      <c r="AC22" s="137"/>
      <c r="AD22" s="137"/>
      <c r="AE22" s="137"/>
      <c r="AF22" s="137"/>
      <c r="AG22" s="137" t="s">
        <v>218</v>
      </c>
      <c r="AH22" s="137">
        <v>0</v>
      </c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</row>
    <row r="23" spans="1:60" outlineLevel="1" x14ac:dyDescent="0.25">
      <c r="A23" s="154">
        <v>6</v>
      </c>
      <c r="B23" s="155" t="s">
        <v>224</v>
      </c>
      <c r="C23" s="171" t="s">
        <v>225</v>
      </c>
      <c r="D23" s="156" t="s">
        <v>226</v>
      </c>
      <c r="E23" s="157">
        <v>83.16</v>
      </c>
      <c r="F23" s="158">
        <v>417.6</v>
      </c>
      <c r="G23" s="159">
        <f>ROUND(E23*F23,2)</f>
        <v>34727.620000000003</v>
      </c>
      <c r="H23" s="158"/>
      <c r="I23" s="159">
        <f>ROUND(E23*H23,2)</f>
        <v>0</v>
      </c>
      <c r="J23" s="158"/>
      <c r="K23" s="159">
        <f>ROUND(E23*J23,2)</f>
        <v>0</v>
      </c>
      <c r="L23" s="159">
        <v>21</v>
      </c>
      <c r="M23" s="159">
        <f>G23*(1+L23/100)</f>
        <v>42020.4202</v>
      </c>
      <c r="N23" s="159">
        <v>0</v>
      </c>
      <c r="O23" s="159">
        <f>ROUND(E23*N23,2)</f>
        <v>0</v>
      </c>
      <c r="P23" s="159">
        <v>0</v>
      </c>
      <c r="Q23" s="159">
        <f>ROUND(E23*P23,2)</f>
        <v>0</v>
      </c>
      <c r="R23" s="159" t="s">
        <v>201</v>
      </c>
      <c r="S23" s="159" t="s">
        <v>127</v>
      </c>
      <c r="T23" s="160" t="s">
        <v>127</v>
      </c>
      <c r="U23" s="146">
        <v>1.548</v>
      </c>
      <c r="V23" s="146">
        <f>ROUND(E23*U23,2)</f>
        <v>128.72999999999999</v>
      </c>
      <c r="W23" s="146"/>
      <c r="X23" s="137"/>
      <c r="Y23" s="137"/>
      <c r="Z23" s="137"/>
      <c r="AA23" s="137"/>
      <c r="AB23" s="137"/>
      <c r="AC23" s="137"/>
      <c r="AD23" s="137"/>
      <c r="AE23" s="137"/>
      <c r="AF23" s="137"/>
      <c r="AG23" s="137" t="s">
        <v>202</v>
      </c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</row>
    <row r="24" spans="1:60" outlineLevel="1" x14ac:dyDescent="0.25">
      <c r="A24" s="144"/>
      <c r="B24" s="145"/>
      <c r="C24" s="237" t="s">
        <v>227</v>
      </c>
      <c r="D24" s="238"/>
      <c r="E24" s="238"/>
      <c r="F24" s="238"/>
      <c r="G24" s="238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37"/>
      <c r="Y24" s="137"/>
      <c r="Z24" s="137"/>
      <c r="AA24" s="137"/>
      <c r="AB24" s="137"/>
      <c r="AC24" s="137"/>
      <c r="AD24" s="137"/>
      <c r="AE24" s="137"/>
      <c r="AF24" s="137"/>
      <c r="AG24" s="137" t="s">
        <v>204</v>
      </c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</row>
    <row r="25" spans="1:60" outlineLevel="1" x14ac:dyDescent="0.25">
      <c r="A25" s="144"/>
      <c r="B25" s="145"/>
      <c r="C25" s="178" t="s">
        <v>228</v>
      </c>
      <c r="D25" s="176"/>
      <c r="E25" s="177">
        <v>28.16</v>
      </c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37"/>
      <c r="Y25" s="137"/>
      <c r="Z25" s="137"/>
      <c r="AA25" s="137"/>
      <c r="AB25" s="137"/>
      <c r="AC25" s="137"/>
      <c r="AD25" s="137"/>
      <c r="AE25" s="137"/>
      <c r="AF25" s="137"/>
      <c r="AG25" s="137" t="s">
        <v>218</v>
      </c>
      <c r="AH25" s="137">
        <v>0</v>
      </c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</row>
    <row r="26" spans="1:60" outlineLevel="1" x14ac:dyDescent="0.25">
      <c r="A26" s="144"/>
      <c r="B26" s="145"/>
      <c r="C26" s="178" t="s">
        <v>229</v>
      </c>
      <c r="D26" s="176"/>
      <c r="E26" s="177">
        <v>11.44</v>
      </c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37"/>
      <c r="Y26" s="137"/>
      <c r="Z26" s="137"/>
      <c r="AA26" s="137"/>
      <c r="AB26" s="137"/>
      <c r="AC26" s="137"/>
      <c r="AD26" s="137"/>
      <c r="AE26" s="137"/>
      <c r="AF26" s="137"/>
      <c r="AG26" s="137" t="s">
        <v>218</v>
      </c>
      <c r="AH26" s="137">
        <v>0</v>
      </c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</row>
    <row r="27" spans="1:60" outlineLevel="1" x14ac:dyDescent="0.25">
      <c r="A27" s="144"/>
      <c r="B27" s="145"/>
      <c r="C27" s="178" t="s">
        <v>230</v>
      </c>
      <c r="D27" s="176"/>
      <c r="E27" s="177">
        <v>16.940000000000001</v>
      </c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37"/>
      <c r="Y27" s="137"/>
      <c r="Z27" s="137"/>
      <c r="AA27" s="137"/>
      <c r="AB27" s="137"/>
      <c r="AC27" s="137"/>
      <c r="AD27" s="137"/>
      <c r="AE27" s="137"/>
      <c r="AF27" s="137"/>
      <c r="AG27" s="137" t="s">
        <v>218</v>
      </c>
      <c r="AH27" s="137">
        <v>0</v>
      </c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</row>
    <row r="28" spans="1:60" outlineLevel="1" x14ac:dyDescent="0.25">
      <c r="A28" s="144"/>
      <c r="B28" s="145"/>
      <c r="C28" s="178" t="s">
        <v>231</v>
      </c>
      <c r="D28" s="176"/>
      <c r="E28" s="177">
        <v>26.62</v>
      </c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37"/>
      <c r="Y28" s="137"/>
      <c r="Z28" s="137"/>
      <c r="AA28" s="137"/>
      <c r="AB28" s="137"/>
      <c r="AC28" s="137"/>
      <c r="AD28" s="137"/>
      <c r="AE28" s="137"/>
      <c r="AF28" s="137"/>
      <c r="AG28" s="137" t="s">
        <v>218</v>
      </c>
      <c r="AH28" s="137">
        <v>0</v>
      </c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</row>
    <row r="29" spans="1:60" outlineLevel="1" x14ac:dyDescent="0.25">
      <c r="A29" s="154">
        <v>7</v>
      </c>
      <c r="B29" s="155" t="s">
        <v>232</v>
      </c>
      <c r="C29" s="171" t="s">
        <v>233</v>
      </c>
      <c r="D29" s="156" t="s">
        <v>226</v>
      </c>
      <c r="E29" s="157">
        <v>11.685</v>
      </c>
      <c r="F29" s="158">
        <v>59.2</v>
      </c>
      <c r="G29" s="159">
        <f>ROUND(E29*F29,2)</f>
        <v>691.75</v>
      </c>
      <c r="H29" s="158"/>
      <c r="I29" s="159">
        <f>ROUND(E29*H29,2)</f>
        <v>0</v>
      </c>
      <c r="J29" s="158"/>
      <c r="K29" s="159">
        <f>ROUND(E29*J29,2)</f>
        <v>0</v>
      </c>
      <c r="L29" s="159">
        <v>21</v>
      </c>
      <c r="M29" s="159">
        <f>G29*(1+L29/100)</f>
        <v>837.01749999999993</v>
      </c>
      <c r="N29" s="159">
        <v>0</v>
      </c>
      <c r="O29" s="159">
        <f>ROUND(E29*N29,2)</f>
        <v>0</v>
      </c>
      <c r="P29" s="159">
        <v>0</v>
      </c>
      <c r="Q29" s="159">
        <f>ROUND(E29*P29,2)</f>
        <v>0</v>
      </c>
      <c r="R29" s="159" t="s">
        <v>201</v>
      </c>
      <c r="S29" s="159" t="s">
        <v>127</v>
      </c>
      <c r="T29" s="160" t="s">
        <v>127</v>
      </c>
      <c r="U29" s="146">
        <v>1.34E-2</v>
      </c>
      <c r="V29" s="146">
        <f>ROUND(E29*U29,2)</f>
        <v>0.16</v>
      </c>
      <c r="W29" s="146"/>
      <c r="X29" s="137"/>
      <c r="Y29" s="137"/>
      <c r="Z29" s="137"/>
      <c r="AA29" s="137"/>
      <c r="AB29" s="137"/>
      <c r="AC29" s="137"/>
      <c r="AD29" s="137"/>
      <c r="AE29" s="137"/>
      <c r="AF29" s="137"/>
      <c r="AG29" s="137" t="s">
        <v>202</v>
      </c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</row>
    <row r="30" spans="1:60" outlineLevel="1" x14ac:dyDescent="0.25">
      <c r="A30" s="144"/>
      <c r="B30" s="145"/>
      <c r="C30" s="237" t="s">
        <v>234</v>
      </c>
      <c r="D30" s="238"/>
      <c r="E30" s="238"/>
      <c r="F30" s="238"/>
      <c r="G30" s="238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37"/>
      <c r="Y30" s="137"/>
      <c r="Z30" s="137"/>
      <c r="AA30" s="137"/>
      <c r="AB30" s="137"/>
      <c r="AC30" s="137"/>
      <c r="AD30" s="137"/>
      <c r="AE30" s="137"/>
      <c r="AF30" s="137"/>
      <c r="AG30" s="137" t="s">
        <v>204</v>
      </c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</row>
    <row r="31" spans="1:60" outlineLevel="1" x14ac:dyDescent="0.25">
      <c r="A31" s="144"/>
      <c r="B31" s="145"/>
      <c r="C31" s="178" t="s">
        <v>235</v>
      </c>
      <c r="D31" s="176"/>
      <c r="E31" s="177">
        <v>7.59</v>
      </c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37"/>
      <c r="Y31" s="137"/>
      <c r="Z31" s="137"/>
      <c r="AA31" s="137"/>
      <c r="AB31" s="137"/>
      <c r="AC31" s="137"/>
      <c r="AD31" s="137"/>
      <c r="AE31" s="137"/>
      <c r="AF31" s="137"/>
      <c r="AG31" s="137" t="s">
        <v>218</v>
      </c>
      <c r="AH31" s="137">
        <v>0</v>
      </c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</row>
    <row r="32" spans="1:60" outlineLevel="1" x14ac:dyDescent="0.25">
      <c r="A32" s="144"/>
      <c r="B32" s="145"/>
      <c r="C32" s="178" t="s">
        <v>236</v>
      </c>
      <c r="D32" s="176"/>
      <c r="E32" s="177">
        <v>0.495</v>
      </c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37"/>
      <c r="Y32" s="137"/>
      <c r="Z32" s="137"/>
      <c r="AA32" s="137"/>
      <c r="AB32" s="137"/>
      <c r="AC32" s="137"/>
      <c r="AD32" s="137"/>
      <c r="AE32" s="137"/>
      <c r="AF32" s="137"/>
      <c r="AG32" s="137" t="s">
        <v>218</v>
      </c>
      <c r="AH32" s="137">
        <v>0</v>
      </c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</row>
    <row r="33" spans="1:60" outlineLevel="1" x14ac:dyDescent="0.25">
      <c r="A33" s="144"/>
      <c r="B33" s="145"/>
      <c r="C33" s="178" t="s">
        <v>237</v>
      </c>
      <c r="D33" s="176"/>
      <c r="E33" s="177">
        <v>2.1</v>
      </c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37"/>
      <c r="Y33" s="137"/>
      <c r="Z33" s="137"/>
      <c r="AA33" s="137"/>
      <c r="AB33" s="137"/>
      <c r="AC33" s="137"/>
      <c r="AD33" s="137"/>
      <c r="AE33" s="137"/>
      <c r="AF33" s="137"/>
      <c r="AG33" s="137" t="s">
        <v>218</v>
      </c>
      <c r="AH33" s="137">
        <v>0</v>
      </c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</row>
    <row r="34" spans="1:60" outlineLevel="1" x14ac:dyDescent="0.25">
      <c r="A34" s="144"/>
      <c r="B34" s="145"/>
      <c r="C34" s="178" t="s">
        <v>238</v>
      </c>
      <c r="D34" s="176"/>
      <c r="E34" s="177">
        <v>1.5</v>
      </c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37"/>
      <c r="Y34" s="137"/>
      <c r="Z34" s="137"/>
      <c r="AA34" s="137"/>
      <c r="AB34" s="137"/>
      <c r="AC34" s="137"/>
      <c r="AD34" s="137"/>
      <c r="AE34" s="137"/>
      <c r="AF34" s="137"/>
      <c r="AG34" s="137" t="s">
        <v>218</v>
      </c>
      <c r="AH34" s="137">
        <v>0</v>
      </c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</row>
    <row r="35" spans="1:60" outlineLevel="1" x14ac:dyDescent="0.25">
      <c r="A35" s="154">
        <v>8</v>
      </c>
      <c r="B35" s="155" t="s">
        <v>239</v>
      </c>
      <c r="C35" s="171" t="s">
        <v>240</v>
      </c>
      <c r="D35" s="156" t="s">
        <v>226</v>
      </c>
      <c r="E35" s="157">
        <v>966.16499999999996</v>
      </c>
      <c r="F35" s="158">
        <v>280</v>
      </c>
      <c r="G35" s="159">
        <f>ROUND(E35*F35,2)</f>
        <v>270526.2</v>
      </c>
      <c r="H35" s="158"/>
      <c r="I35" s="159">
        <f>ROUND(E35*H35,2)</f>
        <v>0</v>
      </c>
      <c r="J35" s="158"/>
      <c r="K35" s="159">
        <f>ROUND(E35*J35,2)</f>
        <v>0</v>
      </c>
      <c r="L35" s="159">
        <v>21</v>
      </c>
      <c r="M35" s="159">
        <f>G35*(1+L35/100)</f>
        <v>327336.70199999999</v>
      </c>
      <c r="N35" s="159">
        <v>0</v>
      </c>
      <c r="O35" s="159">
        <f>ROUND(E35*N35,2)</f>
        <v>0</v>
      </c>
      <c r="P35" s="159">
        <v>0</v>
      </c>
      <c r="Q35" s="159">
        <f>ROUND(E35*P35,2)</f>
        <v>0</v>
      </c>
      <c r="R35" s="159" t="s">
        <v>201</v>
      </c>
      <c r="S35" s="159" t="s">
        <v>127</v>
      </c>
      <c r="T35" s="160" t="s">
        <v>127</v>
      </c>
      <c r="U35" s="146">
        <v>0.16</v>
      </c>
      <c r="V35" s="146">
        <f>ROUND(E35*U35,2)</f>
        <v>154.59</v>
      </c>
      <c r="W35" s="146"/>
      <c r="X35" s="137"/>
      <c r="Y35" s="137"/>
      <c r="Z35" s="137"/>
      <c r="AA35" s="137"/>
      <c r="AB35" s="137"/>
      <c r="AC35" s="137"/>
      <c r="AD35" s="137"/>
      <c r="AE35" s="137"/>
      <c r="AF35" s="137"/>
      <c r="AG35" s="137" t="s">
        <v>202</v>
      </c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</row>
    <row r="36" spans="1:60" ht="20.5" outlineLevel="1" x14ac:dyDescent="0.25">
      <c r="A36" s="144"/>
      <c r="B36" s="145"/>
      <c r="C36" s="237" t="s">
        <v>241</v>
      </c>
      <c r="D36" s="238"/>
      <c r="E36" s="238"/>
      <c r="F36" s="238"/>
      <c r="G36" s="238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37"/>
      <c r="Y36" s="137"/>
      <c r="Z36" s="137"/>
      <c r="AA36" s="137"/>
      <c r="AB36" s="137"/>
      <c r="AC36" s="137"/>
      <c r="AD36" s="137"/>
      <c r="AE36" s="137"/>
      <c r="AF36" s="137"/>
      <c r="AG36" s="137" t="s">
        <v>204</v>
      </c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61" t="str">
        <f>C36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6" s="137"/>
      <c r="BC36" s="137"/>
      <c r="BD36" s="137"/>
      <c r="BE36" s="137"/>
      <c r="BF36" s="137"/>
      <c r="BG36" s="137"/>
      <c r="BH36" s="137"/>
    </row>
    <row r="37" spans="1:60" outlineLevel="1" x14ac:dyDescent="0.25">
      <c r="A37" s="144"/>
      <c r="B37" s="145"/>
      <c r="C37" s="178" t="s">
        <v>242</v>
      </c>
      <c r="D37" s="176"/>
      <c r="E37" s="177">
        <v>481.58</v>
      </c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37"/>
      <c r="Y37" s="137"/>
      <c r="Z37" s="137"/>
      <c r="AA37" s="137"/>
      <c r="AB37" s="137"/>
      <c r="AC37" s="137"/>
      <c r="AD37" s="137"/>
      <c r="AE37" s="137"/>
      <c r="AF37" s="137"/>
      <c r="AG37" s="137" t="s">
        <v>218</v>
      </c>
      <c r="AH37" s="137">
        <v>0</v>
      </c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</row>
    <row r="38" spans="1:60" outlineLevel="1" x14ac:dyDescent="0.25">
      <c r="A38" s="144"/>
      <c r="B38" s="145"/>
      <c r="C38" s="178" t="s">
        <v>243</v>
      </c>
      <c r="D38" s="176"/>
      <c r="E38" s="177">
        <v>53.9</v>
      </c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37"/>
      <c r="Y38" s="137"/>
      <c r="Z38" s="137"/>
      <c r="AA38" s="137"/>
      <c r="AB38" s="137"/>
      <c r="AC38" s="137"/>
      <c r="AD38" s="137"/>
      <c r="AE38" s="137"/>
      <c r="AF38" s="137"/>
      <c r="AG38" s="137" t="s">
        <v>218</v>
      </c>
      <c r="AH38" s="137">
        <v>0</v>
      </c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</row>
    <row r="39" spans="1:60" outlineLevel="1" x14ac:dyDescent="0.25">
      <c r="A39" s="144"/>
      <c r="B39" s="145"/>
      <c r="C39" s="178" t="s">
        <v>244</v>
      </c>
      <c r="D39" s="176"/>
      <c r="E39" s="177">
        <v>196.46</v>
      </c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37"/>
      <c r="Y39" s="137"/>
      <c r="Z39" s="137"/>
      <c r="AA39" s="137"/>
      <c r="AB39" s="137"/>
      <c r="AC39" s="137"/>
      <c r="AD39" s="137"/>
      <c r="AE39" s="137"/>
      <c r="AF39" s="137"/>
      <c r="AG39" s="137" t="s">
        <v>218</v>
      </c>
      <c r="AH39" s="137">
        <v>0</v>
      </c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</row>
    <row r="40" spans="1:60" outlineLevel="1" x14ac:dyDescent="0.25">
      <c r="A40" s="144"/>
      <c r="B40" s="145"/>
      <c r="C40" s="178" t="s">
        <v>245</v>
      </c>
      <c r="D40" s="176"/>
      <c r="E40" s="177">
        <v>32.9</v>
      </c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37"/>
      <c r="Y40" s="137"/>
      <c r="Z40" s="137"/>
      <c r="AA40" s="137"/>
      <c r="AB40" s="137"/>
      <c r="AC40" s="137"/>
      <c r="AD40" s="137"/>
      <c r="AE40" s="137"/>
      <c r="AF40" s="137"/>
      <c r="AG40" s="137" t="s">
        <v>218</v>
      </c>
      <c r="AH40" s="137">
        <v>0</v>
      </c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</row>
    <row r="41" spans="1:60" outlineLevel="1" x14ac:dyDescent="0.25">
      <c r="A41" s="144"/>
      <c r="B41" s="145"/>
      <c r="C41" s="178" t="s">
        <v>246</v>
      </c>
      <c r="D41" s="176"/>
      <c r="E41" s="177">
        <v>14.25</v>
      </c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37"/>
      <c r="Y41" s="137"/>
      <c r="Z41" s="137"/>
      <c r="AA41" s="137"/>
      <c r="AB41" s="137"/>
      <c r="AC41" s="137"/>
      <c r="AD41" s="137"/>
      <c r="AE41" s="137"/>
      <c r="AF41" s="137"/>
      <c r="AG41" s="137" t="s">
        <v>218</v>
      </c>
      <c r="AH41" s="137">
        <v>0</v>
      </c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</row>
    <row r="42" spans="1:60" outlineLevel="1" x14ac:dyDescent="0.25">
      <c r="A42" s="144"/>
      <c r="B42" s="145"/>
      <c r="C42" s="178" t="s">
        <v>247</v>
      </c>
      <c r="D42" s="176"/>
      <c r="E42" s="177">
        <v>118.91</v>
      </c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37"/>
      <c r="Y42" s="137"/>
      <c r="Z42" s="137"/>
      <c r="AA42" s="137"/>
      <c r="AB42" s="137"/>
      <c r="AC42" s="137"/>
      <c r="AD42" s="137"/>
      <c r="AE42" s="137"/>
      <c r="AF42" s="137"/>
      <c r="AG42" s="137" t="s">
        <v>218</v>
      </c>
      <c r="AH42" s="137">
        <v>0</v>
      </c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</row>
    <row r="43" spans="1:60" outlineLevel="1" x14ac:dyDescent="0.25">
      <c r="A43" s="144"/>
      <c r="B43" s="145"/>
      <c r="C43" s="178" t="s">
        <v>248</v>
      </c>
      <c r="D43" s="176"/>
      <c r="E43" s="177">
        <v>6.7649999999999997</v>
      </c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37"/>
      <c r="Y43" s="137"/>
      <c r="Z43" s="137"/>
      <c r="AA43" s="137"/>
      <c r="AB43" s="137"/>
      <c r="AC43" s="137"/>
      <c r="AD43" s="137"/>
      <c r="AE43" s="137"/>
      <c r="AF43" s="137"/>
      <c r="AG43" s="137" t="s">
        <v>218</v>
      </c>
      <c r="AH43" s="137">
        <v>0</v>
      </c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</row>
    <row r="44" spans="1:60" outlineLevel="1" x14ac:dyDescent="0.25">
      <c r="A44" s="144"/>
      <c r="B44" s="145"/>
      <c r="C44" s="178" t="s">
        <v>245</v>
      </c>
      <c r="D44" s="176"/>
      <c r="E44" s="177">
        <v>32.9</v>
      </c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37"/>
      <c r="Y44" s="137"/>
      <c r="Z44" s="137"/>
      <c r="AA44" s="137"/>
      <c r="AB44" s="137"/>
      <c r="AC44" s="137"/>
      <c r="AD44" s="137"/>
      <c r="AE44" s="137"/>
      <c r="AF44" s="137"/>
      <c r="AG44" s="137" t="s">
        <v>218</v>
      </c>
      <c r="AH44" s="137">
        <v>0</v>
      </c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</row>
    <row r="45" spans="1:60" outlineLevel="1" x14ac:dyDescent="0.25">
      <c r="A45" s="144"/>
      <c r="B45" s="145"/>
      <c r="C45" s="178" t="s">
        <v>249</v>
      </c>
      <c r="D45" s="176"/>
      <c r="E45" s="177">
        <v>28.5</v>
      </c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37"/>
      <c r="Y45" s="137"/>
      <c r="Z45" s="137"/>
      <c r="AA45" s="137"/>
      <c r="AB45" s="137"/>
      <c r="AC45" s="137"/>
      <c r="AD45" s="137"/>
      <c r="AE45" s="137"/>
      <c r="AF45" s="137"/>
      <c r="AG45" s="137" t="s">
        <v>218</v>
      </c>
      <c r="AH45" s="137">
        <v>0</v>
      </c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</row>
    <row r="46" spans="1:60" outlineLevel="1" x14ac:dyDescent="0.25">
      <c r="A46" s="154">
        <v>9</v>
      </c>
      <c r="B46" s="155" t="s">
        <v>250</v>
      </c>
      <c r="C46" s="171" t="s">
        <v>251</v>
      </c>
      <c r="D46" s="156" t="s">
        <v>226</v>
      </c>
      <c r="E46" s="157">
        <v>289.84949999999998</v>
      </c>
      <c r="F46" s="158">
        <v>13.6</v>
      </c>
      <c r="G46" s="159">
        <f>ROUND(E46*F46,2)</f>
        <v>3941.95</v>
      </c>
      <c r="H46" s="158"/>
      <c r="I46" s="159">
        <f>ROUND(E46*H46,2)</f>
        <v>0</v>
      </c>
      <c r="J46" s="158"/>
      <c r="K46" s="159">
        <f>ROUND(E46*J46,2)</f>
        <v>0</v>
      </c>
      <c r="L46" s="159">
        <v>21</v>
      </c>
      <c r="M46" s="159">
        <f>G46*(1+L46/100)</f>
        <v>4769.7594999999992</v>
      </c>
      <c r="N46" s="159">
        <v>0</v>
      </c>
      <c r="O46" s="159">
        <f>ROUND(E46*N46,2)</f>
        <v>0</v>
      </c>
      <c r="P46" s="159">
        <v>0</v>
      </c>
      <c r="Q46" s="159">
        <f>ROUND(E46*P46,2)</f>
        <v>0</v>
      </c>
      <c r="R46" s="159" t="s">
        <v>201</v>
      </c>
      <c r="S46" s="159" t="s">
        <v>127</v>
      </c>
      <c r="T46" s="160" t="s">
        <v>127</v>
      </c>
      <c r="U46" s="146">
        <v>8.4000000000000005E-2</v>
      </c>
      <c r="V46" s="146">
        <f>ROUND(E46*U46,2)</f>
        <v>24.35</v>
      </c>
      <c r="W46" s="146"/>
      <c r="X46" s="137"/>
      <c r="Y46" s="137"/>
      <c r="Z46" s="137"/>
      <c r="AA46" s="137"/>
      <c r="AB46" s="137"/>
      <c r="AC46" s="137"/>
      <c r="AD46" s="137"/>
      <c r="AE46" s="137"/>
      <c r="AF46" s="137"/>
      <c r="AG46" s="137" t="s">
        <v>202</v>
      </c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</row>
    <row r="47" spans="1:60" ht="20.5" outlineLevel="1" x14ac:dyDescent="0.25">
      <c r="A47" s="144"/>
      <c r="B47" s="145"/>
      <c r="C47" s="237" t="s">
        <v>241</v>
      </c>
      <c r="D47" s="238"/>
      <c r="E47" s="238"/>
      <c r="F47" s="238"/>
      <c r="G47" s="238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37"/>
      <c r="Y47" s="137"/>
      <c r="Z47" s="137"/>
      <c r="AA47" s="137"/>
      <c r="AB47" s="137"/>
      <c r="AC47" s="137"/>
      <c r="AD47" s="137"/>
      <c r="AE47" s="137"/>
      <c r="AF47" s="137"/>
      <c r="AG47" s="137" t="s">
        <v>204</v>
      </c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61" t="str">
        <f>C47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7" s="137"/>
      <c r="BC47" s="137"/>
      <c r="BD47" s="137"/>
      <c r="BE47" s="137"/>
      <c r="BF47" s="137"/>
      <c r="BG47" s="137"/>
      <c r="BH47" s="137"/>
    </row>
    <row r="48" spans="1:60" outlineLevel="1" x14ac:dyDescent="0.25">
      <c r="A48" s="144"/>
      <c r="B48" s="145"/>
      <c r="C48" s="178" t="s">
        <v>252</v>
      </c>
      <c r="D48" s="176"/>
      <c r="E48" s="177">
        <v>289.84949999999998</v>
      </c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37"/>
      <c r="Y48" s="137"/>
      <c r="Z48" s="137"/>
      <c r="AA48" s="137"/>
      <c r="AB48" s="137"/>
      <c r="AC48" s="137"/>
      <c r="AD48" s="137"/>
      <c r="AE48" s="137"/>
      <c r="AF48" s="137"/>
      <c r="AG48" s="137" t="s">
        <v>218</v>
      </c>
      <c r="AH48" s="137">
        <v>0</v>
      </c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</row>
    <row r="49" spans="1:60" outlineLevel="1" x14ac:dyDescent="0.25">
      <c r="A49" s="154">
        <v>10</v>
      </c>
      <c r="B49" s="155" t="s">
        <v>253</v>
      </c>
      <c r="C49" s="171" t="s">
        <v>254</v>
      </c>
      <c r="D49" s="156" t="s">
        <v>215</v>
      </c>
      <c r="E49" s="157">
        <v>22</v>
      </c>
      <c r="F49" s="158">
        <v>4500</v>
      </c>
      <c r="G49" s="159">
        <f>ROUND(E49*F49,2)</f>
        <v>99000</v>
      </c>
      <c r="H49" s="158"/>
      <c r="I49" s="159">
        <f>ROUND(E49*H49,2)</f>
        <v>0</v>
      </c>
      <c r="J49" s="158"/>
      <c r="K49" s="159">
        <f>ROUND(E49*J49,2)</f>
        <v>0</v>
      </c>
      <c r="L49" s="159">
        <v>21</v>
      </c>
      <c r="M49" s="159">
        <f>G49*(1+L49/100)</f>
        <v>119790</v>
      </c>
      <c r="N49" s="159">
        <v>7.26E-3</v>
      </c>
      <c r="O49" s="159">
        <f>ROUND(E49*N49,2)</f>
        <v>0.16</v>
      </c>
      <c r="P49" s="159">
        <v>0</v>
      </c>
      <c r="Q49" s="159">
        <f>ROUND(E49*P49,2)</f>
        <v>0</v>
      </c>
      <c r="R49" s="159" t="s">
        <v>201</v>
      </c>
      <c r="S49" s="159" t="s">
        <v>184</v>
      </c>
      <c r="T49" s="160" t="s">
        <v>128</v>
      </c>
      <c r="U49" s="146">
        <v>4.2649999999999997</v>
      </c>
      <c r="V49" s="146">
        <f>ROUND(E49*U49,2)</f>
        <v>93.83</v>
      </c>
      <c r="W49" s="146"/>
      <c r="X49" s="137"/>
      <c r="Y49" s="137"/>
      <c r="Z49" s="137"/>
      <c r="AA49" s="137"/>
      <c r="AB49" s="137"/>
      <c r="AC49" s="137"/>
      <c r="AD49" s="137"/>
      <c r="AE49" s="137"/>
      <c r="AF49" s="137"/>
      <c r="AG49" s="137" t="s">
        <v>202</v>
      </c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</row>
    <row r="50" spans="1:60" ht="20.5" outlineLevel="1" x14ac:dyDescent="0.25">
      <c r="A50" s="144"/>
      <c r="B50" s="145"/>
      <c r="C50" s="237" t="s">
        <v>255</v>
      </c>
      <c r="D50" s="238"/>
      <c r="E50" s="238"/>
      <c r="F50" s="238"/>
      <c r="G50" s="238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37"/>
      <c r="Y50" s="137"/>
      <c r="Z50" s="137"/>
      <c r="AA50" s="137"/>
      <c r="AB50" s="137"/>
      <c r="AC50" s="137"/>
      <c r="AD50" s="137"/>
      <c r="AE50" s="137"/>
      <c r="AF50" s="137"/>
      <c r="AG50" s="137" t="s">
        <v>204</v>
      </c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61" t="str">
        <f>C50</f>
        <v>s výjimkou tekoucího písku a hornin kašovité konzistence v hloubce do 6 m a v délce do 35 m, s případným vodorovným a svislým přemístění výkopku z protlačovaného potrubí a montážní jámy na přilehlé území.</v>
      </c>
      <c r="BB50" s="137"/>
      <c r="BC50" s="137"/>
      <c r="BD50" s="137"/>
      <c r="BE50" s="137"/>
      <c r="BF50" s="137"/>
      <c r="BG50" s="137"/>
      <c r="BH50" s="137"/>
    </row>
    <row r="51" spans="1:60" ht="30.5" outlineLevel="1" x14ac:dyDescent="0.25">
      <c r="A51" s="144"/>
      <c r="B51" s="145"/>
      <c r="C51" s="239" t="s">
        <v>256</v>
      </c>
      <c r="D51" s="240"/>
      <c r="E51" s="240"/>
      <c r="F51" s="240"/>
      <c r="G51" s="240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37"/>
      <c r="Y51" s="137"/>
      <c r="Z51" s="137"/>
      <c r="AA51" s="137"/>
      <c r="AB51" s="137"/>
      <c r="AC51" s="137"/>
      <c r="AD51" s="137"/>
      <c r="AE51" s="137"/>
      <c r="AF51" s="137"/>
      <c r="AG51" s="137" t="s">
        <v>204</v>
      </c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61" t="str">
        <f>C51</f>
        <v>Zřízení a odstranění podlahy a podpěrné konstrukce pro protlačovací zařízení, spojování protlačovaných trub, úpravu čela potrubí pro protlačení, případné vodorovné a svislé přemístění výkopku z protlačovaného potrubí a montážní jámy na přilehlé území. Včetně případného opakování protlačení v případě, že se v zemině vyskytnou překážky, pro které je nutno protlačení uskutečnit v jiném místě avšak při stejné pozici protlačovacího zařízení.</v>
      </c>
      <c r="BB51" s="137"/>
      <c r="BC51" s="137"/>
      <c r="BD51" s="137"/>
      <c r="BE51" s="137"/>
      <c r="BF51" s="137"/>
      <c r="BG51" s="137"/>
      <c r="BH51" s="137"/>
    </row>
    <row r="52" spans="1:60" outlineLevel="1" x14ac:dyDescent="0.25">
      <c r="A52" s="154">
        <v>11</v>
      </c>
      <c r="B52" s="155" t="s">
        <v>257</v>
      </c>
      <c r="C52" s="171" t="s">
        <v>258</v>
      </c>
      <c r="D52" s="156" t="s">
        <v>200</v>
      </c>
      <c r="E52" s="157">
        <v>1618.2</v>
      </c>
      <c r="F52" s="158">
        <v>50</v>
      </c>
      <c r="G52" s="159">
        <f>ROUND(E52*F52,2)</f>
        <v>80910</v>
      </c>
      <c r="H52" s="158"/>
      <c r="I52" s="159">
        <f>ROUND(E52*H52,2)</f>
        <v>0</v>
      </c>
      <c r="J52" s="158"/>
      <c r="K52" s="159">
        <f>ROUND(E52*J52,2)</f>
        <v>0</v>
      </c>
      <c r="L52" s="159">
        <v>21</v>
      </c>
      <c r="M52" s="159">
        <f>G52*(1+L52/100)</f>
        <v>97901.099999999991</v>
      </c>
      <c r="N52" s="159">
        <v>8.5999999999999998E-4</v>
      </c>
      <c r="O52" s="159">
        <f>ROUND(E52*N52,2)</f>
        <v>1.39</v>
      </c>
      <c r="P52" s="159">
        <v>0</v>
      </c>
      <c r="Q52" s="159">
        <f>ROUND(E52*P52,2)</f>
        <v>0</v>
      </c>
      <c r="R52" s="159" t="s">
        <v>201</v>
      </c>
      <c r="S52" s="159" t="s">
        <v>127</v>
      </c>
      <c r="T52" s="160" t="s">
        <v>127</v>
      </c>
      <c r="U52" s="146">
        <v>0.47899999999999998</v>
      </c>
      <c r="V52" s="146">
        <f>ROUND(E52*U52,2)</f>
        <v>775.12</v>
      </c>
      <c r="W52" s="146"/>
      <c r="X52" s="137"/>
      <c r="Y52" s="137"/>
      <c r="Z52" s="137"/>
      <c r="AA52" s="137"/>
      <c r="AB52" s="137"/>
      <c r="AC52" s="137"/>
      <c r="AD52" s="137"/>
      <c r="AE52" s="137"/>
      <c r="AF52" s="137"/>
      <c r="AG52" s="137" t="s">
        <v>202</v>
      </c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</row>
    <row r="53" spans="1:60" outlineLevel="1" x14ac:dyDescent="0.25">
      <c r="A53" s="144"/>
      <c r="B53" s="145"/>
      <c r="C53" s="237" t="s">
        <v>259</v>
      </c>
      <c r="D53" s="238"/>
      <c r="E53" s="238"/>
      <c r="F53" s="238"/>
      <c r="G53" s="238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37"/>
      <c r="Y53" s="137"/>
      <c r="Z53" s="137"/>
      <c r="AA53" s="137"/>
      <c r="AB53" s="137"/>
      <c r="AC53" s="137"/>
      <c r="AD53" s="137"/>
      <c r="AE53" s="137"/>
      <c r="AF53" s="137"/>
      <c r="AG53" s="137" t="s">
        <v>204</v>
      </c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</row>
    <row r="54" spans="1:60" outlineLevel="1" x14ac:dyDescent="0.25">
      <c r="A54" s="144"/>
      <c r="B54" s="145"/>
      <c r="C54" s="178" t="s">
        <v>260</v>
      </c>
      <c r="D54" s="176"/>
      <c r="E54" s="177">
        <v>1605</v>
      </c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37"/>
      <c r="Y54" s="137"/>
      <c r="Z54" s="137"/>
      <c r="AA54" s="137"/>
      <c r="AB54" s="137"/>
      <c r="AC54" s="137"/>
      <c r="AD54" s="137"/>
      <c r="AE54" s="137"/>
      <c r="AF54" s="137"/>
      <c r="AG54" s="137" t="s">
        <v>218</v>
      </c>
      <c r="AH54" s="137">
        <v>0</v>
      </c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</row>
    <row r="55" spans="1:60" outlineLevel="1" x14ac:dyDescent="0.25">
      <c r="A55" s="144"/>
      <c r="B55" s="145"/>
      <c r="C55" s="178" t="s">
        <v>261</v>
      </c>
      <c r="D55" s="176"/>
      <c r="E55" s="177">
        <v>13.2</v>
      </c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37"/>
      <c r="Y55" s="137"/>
      <c r="Z55" s="137"/>
      <c r="AA55" s="137"/>
      <c r="AB55" s="137"/>
      <c r="AC55" s="137"/>
      <c r="AD55" s="137"/>
      <c r="AE55" s="137"/>
      <c r="AF55" s="137"/>
      <c r="AG55" s="137" t="s">
        <v>218</v>
      </c>
      <c r="AH55" s="137">
        <v>0</v>
      </c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</row>
    <row r="56" spans="1:60" outlineLevel="1" x14ac:dyDescent="0.25">
      <c r="A56" s="154">
        <v>12</v>
      </c>
      <c r="B56" s="155" t="s">
        <v>262</v>
      </c>
      <c r="C56" s="171" t="s">
        <v>263</v>
      </c>
      <c r="D56" s="156" t="s">
        <v>200</v>
      </c>
      <c r="E56" s="157">
        <v>1618.2</v>
      </c>
      <c r="F56" s="158">
        <v>30</v>
      </c>
      <c r="G56" s="159">
        <f>ROUND(E56*F56,2)</f>
        <v>48546</v>
      </c>
      <c r="H56" s="158"/>
      <c r="I56" s="159">
        <f>ROUND(E56*H56,2)</f>
        <v>0</v>
      </c>
      <c r="J56" s="158"/>
      <c r="K56" s="159">
        <f>ROUND(E56*J56,2)</f>
        <v>0</v>
      </c>
      <c r="L56" s="159">
        <v>21</v>
      </c>
      <c r="M56" s="159">
        <f>G56*(1+L56/100)</f>
        <v>58740.659999999996</v>
      </c>
      <c r="N56" s="159">
        <v>0</v>
      </c>
      <c r="O56" s="159">
        <f>ROUND(E56*N56,2)</f>
        <v>0</v>
      </c>
      <c r="P56" s="159">
        <v>0</v>
      </c>
      <c r="Q56" s="159">
        <f>ROUND(E56*P56,2)</f>
        <v>0</v>
      </c>
      <c r="R56" s="159" t="s">
        <v>201</v>
      </c>
      <c r="S56" s="159" t="s">
        <v>127</v>
      </c>
      <c r="T56" s="160" t="s">
        <v>127</v>
      </c>
      <c r="U56" s="146">
        <v>0.32700000000000001</v>
      </c>
      <c r="V56" s="146">
        <f>ROUND(E56*U56,2)</f>
        <v>529.15</v>
      </c>
      <c r="W56" s="146"/>
      <c r="X56" s="137"/>
      <c r="Y56" s="137"/>
      <c r="Z56" s="137"/>
      <c r="AA56" s="137"/>
      <c r="AB56" s="137"/>
      <c r="AC56" s="137"/>
      <c r="AD56" s="137"/>
      <c r="AE56" s="137"/>
      <c r="AF56" s="137"/>
      <c r="AG56" s="137" t="s">
        <v>202</v>
      </c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</row>
    <row r="57" spans="1:60" outlineLevel="1" x14ac:dyDescent="0.25">
      <c r="A57" s="144"/>
      <c r="B57" s="145"/>
      <c r="C57" s="237" t="s">
        <v>264</v>
      </c>
      <c r="D57" s="238"/>
      <c r="E57" s="238"/>
      <c r="F57" s="238"/>
      <c r="G57" s="238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37"/>
      <c r="Y57" s="137"/>
      <c r="Z57" s="137"/>
      <c r="AA57" s="137"/>
      <c r="AB57" s="137"/>
      <c r="AC57" s="137"/>
      <c r="AD57" s="137"/>
      <c r="AE57" s="137"/>
      <c r="AF57" s="137"/>
      <c r="AG57" s="137" t="s">
        <v>204</v>
      </c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</row>
    <row r="58" spans="1:60" outlineLevel="1" x14ac:dyDescent="0.25">
      <c r="A58" s="154">
        <v>13</v>
      </c>
      <c r="B58" s="155" t="s">
        <v>265</v>
      </c>
      <c r="C58" s="171" t="s">
        <v>266</v>
      </c>
      <c r="D58" s="156" t="s">
        <v>226</v>
      </c>
      <c r="E58" s="157">
        <v>531.39075000000003</v>
      </c>
      <c r="F58" s="158">
        <v>72</v>
      </c>
      <c r="G58" s="159">
        <f>ROUND(E58*F58,2)</f>
        <v>38260.129999999997</v>
      </c>
      <c r="H58" s="158"/>
      <c r="I58" s="159">
        <f>ROUND(E58*H58,2)</f>
        <v>0</v>
      </c>
      <c r="J58" s="158"/>
      <c r="K58" s="159">
        <f>ROUND(E58*J58,2)</f>
        <v>0</v>
      </c>
      <c r="L58" s="159">
        <v>21</v>
      </c>
      <c r="M58" s="159">
        <f>G58*(1+L58/100)</f>
        <v>46294.757299999997</v>
      </c>
      <c r="N58" s="159">
        <v>0</v>
      </c>
      <c r="O58" s="159">
        <f>ROUND(E58*N58,2)</f>
        <v>0</v>
      </c>
      <c r="P58" s="159">
        <v>0</v>
      </c>
      <c r="Q58" s="159">
        <f>ROUND(E58*P58,2)</f>
        <v>0</v>
      </c>
      <c r="R58" s="159" t="s">
        <v>201</v>
      </c>
      <c r="S58" s="159" t="s">
        <v>127</v>
      </c>
      <c r="T58" s="160" t="s">
        <v>127</v>
      </c>
      <c r="U58" s="146">
        <v>0.34499999999999997</v>
      </c>
      <c r="V58" s="146">
        <f>ROUND(E58*U58,2)</f>
        <v>183.33</v>
      </c>
      <c r="W58" s="146"/>
      <c r="X58" s="137"/>
      <c r="Y58" s="137"/>
      <c r="Z58" s="137"/>
      <c r="AA58" s="137"/>
      <c r="AB58" s="137"/>
      <c r="AC58" s="137"/>
      <c r="AD58" s="137"/>
      <c r="AE58" s="137"/>
      <c r="AF58" s="137"/>
      <c r="AG58" s="137" t="s">
        <v>202</v>
      </c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</row>
    <row r="59" spans="1:60" outlineLevel="1" x14ac:dyDescent="0.25">
      <c r="A59" s="144"/>
      <c r="B59" s="145"/>
      <c r="C59" s="237" t="s">
        <v>267</v>
      </c>
      <c r="D59" s="238"/>
      <c r="E59" s="238"/>
      <c r="F59" s="238"/>
      <c r="G59" s="238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37"/>
      <c r="Y59" s="137"/>
      <c r="Z59" s="137"/>
      <c r="AA59" s="137"/>
      <c r="AB59" s="137"/>
      <c r="AC59" s="137"/>
      <c r="AD59" s="137"/>
      <c r="AE59" s="137"/>
      <c r="AF59" s="137"/>
      <c r="AG59" s="137" t="s">
        <v>204</v>
      </c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</row>
    <row r="60" spans="1:60" outlineLevel="1" x14ac:dyDescent="0.25">
      <c r="A60" s="144"/>
      <c r="B60" s="145"/>
      <c r="C60" s="178" t="s">
        <v>268</v>
      </c>
      <c r="D60" s="176"/>
      <c r="E60" s="177">
        <v>531.39075000000003</v>
      </c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37"/>
      <c r="Y60" s="137"/>
      <c r="Z60" s="137"/>
      <c r="AA60" s="137"/>
      <c r="AB60" s="137"/>
      <c r="AC60" s="137"/>
      <c r="AD60" s="137"/>
      <c r="AE60" s="137"/>
      <c r="AF60" s="137"/>
      <c r="AG60" s="137" t="s">
        <v>218</v>
      </c>
      <c r="AH60" s="137">
        <v>0</v>
      </c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</row>
    <row r="61" spans="1:60" outlineLevel="1" x14ac:dyDescent="0.25">
      <c r="A61" s="154">
        <v>14</v>
      </c>
      <c r="B61" s="155" t="s">
        <v>269</v>
      </c>
      <c r="C61" s="171" t="s">
        <v>270</v>
      </c>
      <c r="D61" s="156" t="s">
        <v>226</v>
      </c>
      <c r="E61" s="157">
        <v>1332.009</v>
      </c>
      <c r="F61" s="158">
        <v>64</v>
      </c>
      <c r="G61" s="159">
        <f>ROUND(E61*F61,2)</f>
        <v>85248.58</v>
      </c>
      <c r="H61" s="158"/>
      <c r="I61" s="159">
        <f>ROUND(E61*H61,2)</f>
        <v>0</v>
      </c>
      <c r="J61" s="158"/>
      <c r="K61" s="159">
        <f>ROUND(E61*J61,2)</f>
        <v>0</v>
      </c>
      <c r="L61" s="159">
        <v>21</v>
      </c>
      <c r="M61" s="159">
        <f>G61*(1+L61/100)</f>
        <v>103150.7818</v>
      </c>
      <c r="N61" s="159">
        <v>0</v>
      </c>
      <c r="O61" s="159">
        <f>ROUND(E61*N61,2)</f>
        <v>0</v>
      </c>
      <c r="P61" s="159">
        <v>0</v>
      </c>
      <c r="Q61" s="159">
        <f>ROUND(E61*P61,2)</f>
        <v>0</v>
      </c>
      <c r="R61" s="159" t="s">
        <v>201</v>
      </c>
      <c r="S61" s="159" t="s">
        <v>127</v>
      </c>
      <c r="T61" s="160" t="s">
        <v>127</v>
      </c>
      <c r="U61" s="146">
        <v>1.0999999999999999E-2</v>
      </c>
      <c r="V61" s="146">
        <f>ROUND(E61*U61,2)</f>
        <v>14.65</v>
      </c>
      <c r="W61" s="146"/>
      <c r="X61" s="137"/>
      <c r="Y61" s="137"/>
      <c r="Z61" s="137"/>
      <c r="AA61" s="137"/>
      <c r="AB61" s="137"/>
      <c r="AC61" s="137"/>
      <c r="AD61" s="137"/>
      <c r="AE61" s="137"/>
      <c r="AF61" s="137"/>
      <c r="AG61" s="137" t="s">
        <v>202</v>
      </c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</row>
    <row r="62" spans="1:60" outlineLevel="1" x14ac:dyDescent="0.25">
      <c r="A62" s="144"/>
      <c r="B62" s="145"/>
      <c r="C62" s="237" t="s">
        <v>271</v>
      </c>
      <c r="D62" s="238"/>
      <c r="E62" s="238"/>
      <c r="F62" s="238"/>
      <c r="G62" s="238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37"/>
      <c r="Y62" s="137"/>
      <c r="Z62" s="137"/>
      <c r="AA62" s="137"/>
      <c r="AB62" s="137"/>
      <c r="AC62" s="137"/>
      <c r="AD62" s="137"/>
      <c r="AE62" s="137"/>
      <c r="AF62" s="137"/>
      <c r="AG62" s="137" t="s">
        <v>204</v>
      </c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</row>
    <row r="63" spans="1:60" outlineLevel="1" x14ac:dyDescent="0.25">
      <c r="A63" s="144"/>
      <c r="B63" s="145"/>
      <c r="C63" s="228" t="s">
        <v>272</v>
      </c>
      <c r="D63" s="229"/>
      <c r="E63" s="229"/>
      <c r="F63" s="229"/>
      <c r="G63" s="229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37"/>
      <c r="Y63" s="137"/>
      <c r="Z63" s="137"/>
      <c r="AA63" s="137"/>
      <c r="AB63" s="137"/>
      <c r="AC63" s="137"/>
      <c r="AD63" s="137"/>
      <c r="AE63" s="137"/>
      <c r="AF63" s="137"/>
      <c r="AG63" s="137" t="s">
        <v>130</v>
      </c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</row>
    <row r="64" spans="1:60" outlineLevel="1" x14ac:dyDescent="0.25">
      <c r="A64" s="144"/>
      <c r="B64" s="145"/>
      <c r="C64" s="178" t="s">
        <v>273</v>
      </c>
      <c r="D64" s="176"/>
      <c r="E64" s="177">
        <v>1320.3240000000001</v>
      </c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37"/>
      <c r="Y64" s="137"/>
      <c r="Z64" s="137"/>
      <c r="AA64" s="137"/>
      <c r="AB64" s="137"/>
      <c r="AC64" s="137"/>
      <c r="AD64" s="137"/>
      <c r="AE64" s="137"/>
      <c r="AF64" s="137"/>
      <c r="AG64" s="137" t="s">
        <v>218</v>
      </c>
      <c r="AH64" s="137">
        <v>0</v>
      </c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</row>
    <row r="65" spans="1:60" outlineLevel="1" x14ac:dyDescent="0.25">
      <c r="A65" s="144"/>
      <c r="B65" s="145"/>
      <c r="C65" s="178" t="s">
        <v>274</v>
      </c>
      <c r="D65" s="176"/>
      <c r="E65" s="177">
        <v>11.685</v>
      </c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37"/>
      <c r="Y65" s="137"/>
      <c r="Z65" s="137"/>
      <c r="AA65" s="137"/>
      <c r="AB65" s="137"/>
      <c r="AC65" s="137"/>
      <c r="AD65" s="137"/>
      <c r="AE65" s="137"/>
      <c r="AF65" s="137"/>
      <c r="AG65" s="137" t="s">
        <v>218</v>
      </c>
      <c r="AH65" s="137">
        <v>0</v>
      </c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</row>
    <row r="66" spans="1:60" outlineLevel="1" x14ac:dyDescent="0.25">
      <c r="A66" s="154">
        <v>15</v>
      </c>
      <c r="B66" s="155" t="s">
        <v>275</v>
      </c>
      <c r="C66" s="171" t="s">
        <v>276</v>
      </c>
      <c r="D66" s="156" t="s">
        <v>226</v>
      </c>
      <c r="E66" s="157">
        <v>306.00299999999999</v>
      </c>
      <c r="F66" s="158">
        <v>96</v>
      </c>
      <c r="G66" s="159">
        <f>ROUND(E66*F66,2)</f>
        <v>29376.29</v>
      </c>
      <c r="H66" s="158"/>
      <c r="I66" s="159">
        <f>ROUND(E66*H66,2)</f>
        <v>0</v>
      </c>
      <c r="J66" s="158"/>
      <c r="K66" s="159">
        <f>ROUND(E66*J66,2)</f>
        <v>0</v>
      </c>
      <c r="L66" s="159">
        <v>21</v>
      </c>
      <c r="M66" s="159">
        <f>G66*(1+L66/100)</f>
        <v>35545.310899999997</v>
      </c>
      <c r="N66" s="159">
        <v>0</v>
      </c>
      <c r="O66" s="159">
        <f>ROUND(E66*N66,2)</f>
        <v>0</v>
      </c>
      <c r="P66" s="159">
        <v>0</v>
      </c>
      <c r="Q66" s="159">
        <f>ROUND(E66*P66,2)</f>
        <v>0</v>
      </c>
      <c r="R66" s="159" t="s">
        <v>201</v>
      </c>
      <c r="S66" s="159" t="s">
        <v>127</v>
      </c>
      <c r="T66" s="160" t="s">
        <v>127</v>
      </c>
      <c r="U66" s="146">
        <v>1.0999999999999999E-2</v>
      </c>
      <c r="V66" s="146">
        <f>ROUND(E66*U66,2)</f>
        <v>3.37</v>
      </c>
      <c r="W66" s="146"/>
      <c r="X66" s="137"/>
      <c r="Y66" s="137"/>
      <c r="Z66" s="137"/>
      <c r="AA66" s="137"/>
      <c r="AB66" s="137"/>
      <c r="AC66" s="137"/>
      <c r="AD66" s="137"/>
      <c r="AE66" s="137"/>
      <c r="AF66" s="137"/>
      <c r="AG66" s="137" t="s">
        <v>202</v>
      </c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</row>
    <row r="67" spans="1:60" outlineLevel="1" x14ac:dyDescent="0.25">
      <c r="A67" s="144"/>
      <c r="B67" s="145"/>
      <c r="C67" s="237" t="s">
        <v>271</v>
      </c>
      <c r="D67" s="238"/>
      <c r="E67" s="238"/>
      <c r="F67" s="238"/>
      <c r="G67" s="238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37"/>
      <c r="Y67" s="137"/>
      <c r="Z67" s="137"/>
      <c r="AA67" s="137"/>
      <c r="AB67" s="137"/>
      <c r="AC67" s="137"/>
      <c r="AD67" s="137"/>
      <c r="AE67" s="137"/>
      <c r="AF67" s="137"/>
      <c r="AG67" s="137" t="s">
        <v>204</v>
      </c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</row>
    <row r="68" spans="1:60" outlineLevel="1" x14ac:dyDescent="0.25">
      <c r="A68" s="144"/>
      <c r="B68" s="145"/>
      <c r="C68" s="228" t="s">
        <v>277</v>
      </c>
      <c r="D68" s="229"/>
      <c r="E68" s="229"/>
      <c r="F68" s="229"/>
      <c r="G68" s="229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37"/>
      <c r="Y68" s="137"/>
      <c r="Z68" s="137"/>
      <c r="AA68" s="137"/>
      <c r="AB68" s="137"/>
      <c r="AC68" s="137"/>
      <c r="AD68" s="137"/>
      <c r="AE68" s="137"/>
      <c r="AF68" s="137"/>
      <c r="AG68" s="137" t="s">
        <v>130</v>
      </c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</row>
    <row r="69" spans="1:60" outlineLevel="1" x14ac:dyDescent="0.25">
      <c r="A69" s="144"/>
      <c r="B69" s="145"/>
      <c r="C69" s="178" t="s">
        <v>278</v>
      </c>
      <c r="D69" s="176"/>
      <c r="E69" s="177">
        <v>306.00299999999999</v>
      </c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37"/>
      <c r="Y69" s="137"/>
      <c r="Z69" s="137"/>
      <c r="AA69" s="137"/>
      <c r="AB69" s="137"/>
      <c r="AC69" s="137"/>
      <c r="AD69" s="137"/>
      <c r="AE69" s="137"/>
      <c r="AF69" s="137"/>
      <c r="AG69" s="137" t="s">
        <v>218</v>
      </c>
      <c r="AH69" s="137">
        <v>0</v>
      </c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</row>
    <row r="70" spans="1:60" ht="20" outlineLevel="1" x14ac:dyDescent="0.25">
      <c r="A70" s="154">
        <v>16</v>
      </c>
      <c r="B70" s="155" t="s">
        <v>279</v>
      </c>
      <c r="C70" s="171" t="s">
        <v>280</v>
      </c>
      <c r="D70" s="156" t="s">
        <v>226</v>
      </c>
      <c r="E70" s="157">
        <v>671.84699999999998</v>
      </c>
      <c r="F70" s="158">
        <v>36</v>
      </c>
      <c r="G70" s="159">
        <f>ROUND(E70*F70,2)</f>
        <v>24186.49</v>
      </c>
      <c r="H70" s="158"/>
      <c r="I70" s="159">
        <f>ROUND(E70*H70,2)</f>
        <v>0</v>
      </c>
      <c r="J70" s="158"/>
      <c r="K70" s="159">
        <f>ROUND(E70*J70,2)</f>
        <v>0</v>
      </c>
      <c r="L70" s="159">
        <v>21</v>
      </c>
      <c r="M70" s="159">
        <f>G70*(1+L70/100)</f>
        <v>29265.652900000001</v>
      </c>
      <c r="N70" s="159">
        <v>0</v>
      </c>
      <c r="O70" s="159">
        <f>ROUND(E70*N70,2)</f>
        <v>0</v>
      </c>
      <c r="P70" s="159">
        <v>0</v>
      </c>
      <c r="Q70" s="159">
        <f>ROUND(E70*P70,2)</f>
        <v>0</v>
      </c>
      <c r="R70" s="159" t="s">
        <v>201</v>
      </c>
      <c r="S70" s="159" t="s">
        <v>127</v>
      </c>
      <c r="T70" s="160" t="s">
        <v>127</v>
      </c>
      <c r="U70" s="146">
        <v>0.65200000000000002</v>
      </c>
      <c r="V70" s="146">
        <f>ROUND(E70*U70,2)</f>
        <v>438.04</v>
      </c>
      <c r="W70" s="146"/>
      <c r="X70" s="137"/>
      <c r="Y70" s="137"/>
      <c r="Z70" s="137"/>
      <c r="AA70" s="137"/>
      <c r="AB70" s="137"/>
      <c r="AC70" s="137"/>
      <c r="AD70" s="137"/>
      <c r="AE70" s="137"/>
      <c r="AF70" s="137"/>
      <c r="AG70" s="137" t="s">
        <v>202</v>
      </c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7"/>
      <c r="BG70" s="137"/>
      <c r="BH70" s="137"/>
    </row>
    <row r="71" spans="1:60" outlineLevel="1" x14ac:dyDescent="0.25">
      <c r="A71" s="144"/>
      <c r="B71" s="145"/>
      <c r="C71" s="178" t="s">
        <v>281</v>
      </c>
      <c r="D71" s="176"/>
      <c r="E71" s="177">
        <v>660.16200000000003</v>
      </c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37"/>
      <c r="Y71" s="137"/>
      <c r="Z71" s="137"/>
      <c r="AA71" s="137"/>
      <c r="AB71" s="137"/>
      <c r="AC71" s="137"/>
      <c r="AD71" s="137"/>
      <c r="AE71" s="137"/>
      <c r="AF71" s="137"/>
      <c r="AG71" s="137" t="s">
        <v>218</v>
      </c>
      <c r="AH71" s="137">
        <v>0</v>
      </c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37"/>
      <c r="BB71" s="137"/>
      <c r="BC71" s="137"/>
      <c r="BD71" s="137"/>
      <c r="BE71" s="137"/>
      <c r="BF71" s="137"/>
      <c r="BG71" s="137"/>
      <c r="BH71" s="137"/>
    </row>
    <row r="72" spans="1:60" outlineLevel="1" x14ac:dyDescent="0.25">
      <c r="A72" s="144"/>
      <c r="B72" s="145"/>
      <c r="C72" s="178" t="s">
        <v>274</v>
      </c>
      <c r="D72" s="176"/>
      <c r="E72" s="177">
        <v>11.685</v>
      </c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37"/>
      <c r="Y72" s="137"/>
      <c r="Z72" s="137"/>
      <c r="AA72" s="137"/>
      <c r="AB72" s="137"/>
      <c r="AC72" s="137"/>
      <c r="AD72" s="137"/>
      <c r="AE72" s="137"/>
      <c r="AF72" s="137"/>
      <c r="AG72" s="137" t="s">
        <v>218</v>
      </c>
      <c r="AH72" s="137">
        <v>0</v>
      </c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137"/>
      <c r="BG72" s="137"/>
      <c r="BH72" s="137"/>
    </row>
    <row r="73" spans="1:60" ht="20" outlineLevel="1" x14ac:dyDescent="0.25">
      <c r="A73" s="154">
        <v>17</v>
      </c>
      <c r="B73" s="155" t="s">
        <v>282</v>
      </c>
      <c r="C73" s="171" t="s">
        <v>283</v>
      </c>
      <c r="D73" s="156" t="s">
        <v>226</v>
      </c>
      <c r="E73" s="157">
        <v>335.92349999999999</v>
      </c>
      <c r="F73" s="158">
        <v>17.600000000000001</v>
      </c>
      <c r="G73" s="159">
        <f>ROUND(E73*F73,2)</f>
        <v>5912.25</v>
      </c>
      <c r="H73" s="158"/>
      <c r="I73" s="159">
        <f>ROUND(E73*H73,2)</f>
        <v>0</v>
      </c>
      <c r="J73" s="158"/>
      <c r="K73" s="159">
        <f>ROUND(E73*J73,2)</f>
        <v>0</v>
      </c>
      <c r="L73" s="159">
        <v>21</v>
      </c>
      <c r="M73" s="159">
        <f>G73*(1+L73/100)</f>
        <v>7153.8225000000002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59" t="s">
        <v>201</v>
      </c>
      <c r="S73" s="159" t="s">
        <v>127</v>
      </c>
      <c r="T73" s="160" t="s">
        <v>127</v>
      </c>
      <c r="U73" s="146">
        <v>8.9999999999999993E-3</v>
      </c>
      <c r="V73" s="146">
        <f>ROUND(E73*U73,2)</f>
        <v>3.02</v>
      </c>
      <c r="W73" s="146"/>
      <c r="X73" s="137"/>
      <c r="Y73" s="137"/>
      <c r="Z73" s="137"/>
      <c r="AA73" s="137"/>
      <c r="AB73" s="137"/>
      <c r="AC73" s="137"/>
      <c r="AD73" s="137"/>
      <c r="AE73" s="137"/>
      <c r="AF73" s="137"/>
      <c r="AG73" s="137" t="s">
        <v>202</v>
      </c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7"/>
      <c r="BG73" s="137"/>
      <c r="BH73" s="137"/>
    </row>
    <row r="74" spans="1:60" outlineLevel="1" x14ac:dyDescent="0.25">
      <c r="A74" s="144"/>
      <c r="B74" s="145"/>
      <c r="C74" s="178" t="s">
        <v>284</v>
      </c>
      <c r="D74" s="176"/>
      <c r="E74" s="177">
        <v>330.08100000000002</v>
      </c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37"/>
      <c r="Y74" s="137"/>
      <c r="Z74" s="137"/>
      <c r="AA74" s="137"/>
      <c r="AB74" s="137"/>
      <c r="AC74" s="137"/>
      <c r="AD74" s="137"/>
      <c r="AE74" s="137"/>
      <c r="AF74" s="137"/>
      <c r="AG74" s="137" t="s">
        <v>218</v>
      </c>
      <c r="AH74" s="137">
        <v>0</v>
      </c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E74" s="137"/>
      <c r="BF74" s="137"/>
      <c r="BG74" s="137"/>
      <c r="BH74" s="137"/>
    </row>
    <row r="75" spans="1:60" outlineLevel="1" x14ac:dyDescent="0.25">
      <c r="A75" s="144"/>
      <c r="B75" s="145"/>
      <c r="C75" s="178" t="s">
        <v>285</v>
      </c>
      <c r="D75" s="176"/>
      <c r="E75" s="177">
        <v>5.8425000000000002</v>
      </c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37"/>
      <c r="Y75" s="137"/>
      <c r="Z75" s="137"/>
      <c r="AA75" s="137"/>
      <c r="AB75" s="137"/>
      <c r="AC75" s="137"/>
      <c r="AD75" s="137"/>
      <c r="AE75" s="137"/>
      <c r="AF75" s="137"/>
      <c r="AG75" s="137" t="s">
        <v>218</v>
      </c>
      <c r="AH75" s="137">
        <v>0</v>
      </c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  <c r="AZ75" s="137"/>
      <c r="BA75" s="137"/>
      <c r="BB75" s="137"/>
      <c r="BC75" s="137"/>
      <c r="BD75" s="137"/>
      <c r="BE75" s="137"/>
      <c r="BF75" s="137"/>
      <c r="BG75" s="137"/>
      <c r="BH75" s="137"/>
    </row>
    <row r="76" spans="1:60" outlineLevel="1" x14ac:dyDescent="0.25">
      <c r="A76" s="154">
        <v>18</v>
      </c>
      <c r="B76" s="155" t="s">
        <v>286</v>
      </c>
      <c r="C76" s="171" t="s">
        <v>287</v>
      </c>
      <c r="D76" s="156" t="s">
        <v>226</v>
      </c>
      <c r="E76" s="157">
        <v>660.16200000000003</v>
      </c>
      <c r="F76" s="158">
        <v>136</v>
      </c>
      <c r="G76" s="159">
        <f>ROUND(E76*F76,2)</f>
        <v>89782.03</v>
      </c>
      <c r="H76" s="158"/>
      <c r="I76" s="159">
        <f>ROUND(E76*H76,2)</f>
        <v>0</v>
      </c>
      <c r="J76" s="158"/>
      <c r="K76" s="159">
        <f>ROUND(E76*J76,2)</f>
        <v>0</v>
      </c>
      <c r="L76" s="159">
        <v>21</v>
      </c>
      <c r="M76" s="159">
        <f>G76*(1+L76/100)</f>
        <v>108636.25629999999</v>
      </c>
      <c r="N76" s="159">
        <v>0</v>
      </c>
      <c r="O76" s="159">
        <f>ROUND(E76*N76,2)</f>
        <v>0</v>
      </c>
      <c r="P76" s="159">
        <v>0</v>
      </c>
      <c r="Q76" s="159">
        <f>ROUND(E76*P76,2)</f>
        <v>0</v>
      </c>
      <c r="R76" s="159" t="s">
        <v>201</v>
      </c>
      <c r="S76" s="159" t="s">
        <v>127</v>
      </c>
      <c r="T76" s="160" t="s">
        <v>127</v>
      </c>
      <c r="U76" s="146">
        <v>0.20200000000000001</v>
      </c>
      <c r="V76" s="146">
        <f>ROUND(E76*U76,2)</f>
        <v>133.35</v>
      </c>
      <c r="W76" s="146"/>
      <c r="X76" s="137"/>
      <c r="Y76" s="137"/>
      <c r="Z76" s="137"/>
      <c r="AA76" s="137"/>
      <c r="AB76" s="137"/>
      <c r="AC76" s="137"/>
      <c r="AD76" s="137"/>
      <c r="AE76" s="137"/>
      <c r="AF76" s="137"/>
      <c r="AG76" s="137" t="s">
        <v>202</v>
      </c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7"/>
      <c r="BD76" s="137"/>
      <c r="BE76" s="137"/>
      <c r="BF76" s="137"/>
      <c r="BG76" s="137"/>
      <c r="BH76" s="137"/>
    </row>
    <row r="77" spans="1:60" outlineLevel="1" x14ac:dyDescent="0.25">
      <c r="A77" s="144"/>
      <c r="B77" s="145"/>
      <c r="C77" s="237" t="s">
        <v>288</v>
      </c>
      <c r="D77" s="238"/>
      <c r="E77" s="238"/>
      <c r="F77" s="238"/>
      <c r="G77" s="238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37"/>
      <c r="Y77" s="137"/>
      <c r="Z77" s="137"/>
      <c r="AA77" s="137"/>
      <c r="AB77" s="137"/>
      <c r="AC77" s="137"/>
      <c r="AD77" s="137"/>
      <c r="AE77" s="137"/>
      <c r="AF77" s="137"/>
      <c r="AG77" s="137" t="s">
        <v>204</v>
      </c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</row>
    <row r="78" spans="1:60" outlineLevel="1" x14ac:dyDescent="0.25">
      <c r="A78" s="144"/>
      <c r="B78" s="145"/>
      <c r="C78" s="228" t="s">
        <v>289</v>
      </c>
      <c r="D78" s="229"/>
      <c r="E78" s="229"/>
      <c r="F78" s="229"/>
      <c r="G78" s="229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37"/>
      <c r="Y78" s="137"/>
      <c r="Z78" s="137"/>
      <c r="AA78" s="137"/>
      <c r="AB78" s="137"/>
      <c r="AC78" s="137"/>
      <c r="AD78" s="137"/>
      <c r="AE78" s="137"/>
      <c r="AF78" s="137"/>
      <c r="AG78" s="137" t="s">
        <v>130</v>
      </c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</row>
    <row r="79" spans="1:60" outlineLevel="1" x14ac:dyDescent="0.25">
      <c r="A79" s="144"/>
      <c r="B79" s="145"/>
      <c r="C79" s="228" t="s">
        <v>290</v>
      </c>
      <c r="D79" s="229"/>
      <c r="E79" s="229"/>
      <c r="F79" s="229"/>
      <c r="G79" s="229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37"/>
      <c r="Y79" s="137"/>
      <c r="Z79" s="137"/>
      <c r="AA79" s="137"/>
      <c r="AB79" s="137"/>
      <c r="AC79" s="137"/>
      <c r="AD79" s="137"/>
      <c r="AE79" s="137"/>
      <c r="AF79" s="137"/>
      <c r="AG79" s="137" t="s">
        <v>130</v>
      </c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</row>
    <row r="80" spans="1:60" outlineLevel="1" x14ac:dyDescent="0.25">
      <c r="A80" s="144"/>
      <c r="B80" s="145"/>
      <c r="C80" s="178" t="s">
        <v>291</v>
      </c>
      <c r="D80" s="176"/>
      <c r="E80" s="177">
        <v>295.51499999999999</v>
      </c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37"/>
      <c r="Y80" s="137"/>
      <c r="Z80" s="137"/>
      <c r="AA80" s="137"/>
      <c r="AB80" s="137"/>
      <c r="AC80" s="137"/>
      <c r="AD80" s="137"/>
      <c r="AE80" s="137"/>
      <c r="AF80" s="137"/>
      <c r="AG80" s="137" t="s">
        <v>218</v>
      </c>
      <c r="AH80" s="137">
        <v>0</v>
      </c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</row>
    <row r="81" spans="1:60" outlineLevel="1" x14ac:dyDescent="0.25">
      <c r="A81" s="144"/>
      <c r="B81" s="145"/>
      <c r="C81" s="178" t="s">
        <v>292</v>
      </c>
      <c r="D81" s="176"/>
      <c r="E81" s="177">
        <v>47.774999999999999</v>
      </c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37"/>
      <c r="Y81" s="137"/>
      <c r="Z81" s="137"/>
      <c r="AA81" s="137"/>
      <c r="AB81" s="137"/>
      <c r="AC81" s="137"/>
      <c r="AD81" s="137"/>
      <c r="AE81" s="137"/>
      <c r="AF81" s="137"/>
      <c r="AG81" s="137" t="s">
        <v>218</v>
      </c>
      <c r="AH81" s="137">
        <v>0</v>
      </c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</row>
    <row r="82" spans="1:60" outlineLevel="1" x14ac:dyDescent="0.25">
      <c r="A82" s="144"/>
      <c r="B82" s="145"/>
      <c r="C82" s="178" t="s">
        <v>293</v>
      </c>
      <c r="D82" s="176"/>
      <c r="E82" s="177">
        <v>125.4</v>
      </c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37"/>
      <c r="Y82" s="137"/>
      <c r="Z82" s="137"/>
      <c r="AA82" s="137"/>
      <c r="AB82" s="137"/>
      <c r="AC82" s="137"/>
      <c r="AD82" s="137"/>
      <c r="AE82" s="137"/>
      <c r="AF82" s="137"/>
      <c r="AG82" s="137" t="s">
        <v>218</v>
      </c>
      <c r="AH82" s="137">
        <v>0</v>
      </c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</row>
    <row r="83" spans="1:60" outlineLevel="1" x14ac:dyDescent="0.25">
      <c r="A83" s="144"/>
      <c r="B83" s="145"/>
      <c r="C83" s="178" t="s">
        <v>294</v>
      </c>
      <c r="D83" s="176"/>
      <c r="E83" s="177">
        <v>29.4</v>
      </c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37"/>
      <c r="Y83" s="137"/>
      <c r="Z83" s="137"/>
      <c r="AA83" s="137"/>
      <c r="AB83" s="137"/>
      <c r="AC83" s="137"/>
      <c r="AD83" s="137"/>
      <c r="AE83" s="137"/>
      <c r="AF83" s="137"/>
      <c r="AG83" s="137" t="s">
        <v>218</v>
      </c>
      <c r="AH83" s="137">
        <v>0</v>
      </c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</row>
    <row r="84" spans="1:60" outlineLevel="1" x14ac:dyDescent="0.25">
      <c r="A84" s="144"/>
      <c r="B84" s="145"/>
      <c r="C84" s="178" t="s">
        <v>295</v>
      </c>
      <c r="D84" s="176"/>
      <c r="E84" s="177">
        <v>13.5</v>
      </c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37"/>
      <c r="Y84" s="137"/>
      <c r="Z84" s="137"/>
      <c r="AA84" s="137"/>
      <c r="AB84" s="137"/>
      <c r="AC84" s="137"/>
      <c r="AD84" s="137"/>
      <c r="AE84" s="137"/>
      <c r="AF84" s="137"/>
      <c r="AG84" s="137" t="s">
        <v>218</v>
      </c>
      <c r="AH84" s="137">
        <v>0</v>
      </c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</row>
    <row r="85" spans="1:60" outlineLevel="1" x14ac:dyDescent="0.25">
      <c r="A85" s="144"/>
      <c r="B85" s="145"/>
      <c r="C85" s="178" t="s">
        <v>296</v>
      </c>
      <c r="D85" s="176"/>
      <c r="E85" s="177">
        <v>83.49</v>
      </c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37"/>
      <c r="Y85" s="137"/>
      <c r="Z85" s="137"/>
      <c r="AA85" s="137"/>
      <c r="AB85" s="137"/>
      <c r="AC85" s="137"/>
      <c r="AD85" s="137"/>
      <c r="AE85" s="137"/>
      <c r="AF85" s="137"/>
      <c r="AG85" s="137" t="s">
        <v>218</v>
      </c>
      <c r="AH85" s="137">
        <v>0</v>
      </c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</row>
    <row r="86" spans="1:60" outlineLevel="1" x14ac:dyDescent="0.25">
      <c r="A86" s="144"/>
      <c r="B86" s="145"/>
      <c r="C86" s="178" t="s">
        <v>297</v>
      </c>
      <c r="D86" s="176"/>
      <c r="E86" s="177">
        <v>5.0819999999999999</v>
      </c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37"/>
      <c r="Y86" s="137"/>
      <c r="Z86" s="137"/>
      <c r="AA86" s="137"/>
      <c r="AB86" s="137"/>
      <c r="AC86" s="137"/>
      <c r="AD86" s="137"/>
      <c r="AE86" s="137"/>
      <c r="AF86" s="137"/>
      <c r="AG86" s="137" t="s">
        <v>218</v>
      </c>
      <c r="AH86" s="137">
        <v>0</v>
      </c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</row>
    <row r="87" spans="1:60" outlineLevel="1" x14ac:dyDescent="0.25">
      <c r="A87" s="144"/>
      <c r="B87" s="145"/>
      <c r="C87" s="178" t="s">
        <v>298</v>
      </c>
      <c r="D87" s="176"/>
      <c r="E87" s="177">
        <v>31.5</v>
      </c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37"/>
      <c r="Y87" s="137"/>
      <c r="Z87" s="137"/>
      <c r="AA87" s="137"/>
      <c r="AB87" s="137"/>
      <c r="AC87" s="137"/>
      <c r="AD87" s="137"/>
      <c r="AE87" s="137"/>
      <c r="AF87" s="137"/>
      <c r="AG87" s="137" t="s">
        <v>218</v>
      </c>
      <c r="AH87" s="137">
        <v>0</v>
      </c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</row>
    <row r="88" spans="1:60" outlineLevel="1" x14ac:dyDescent="0.25">
      <c r="A88" s="144"/>
      <c r="B88" s="145"/>
      <c r="C88" s="178" t="s">
        <v>249</v>
      </c>
      <c r="D88" s="176"/>
      <c r="E88" s="177">
        <v>28.5</v>
      </c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37"/>
      <c r="Y88" s="137"/>
      <c r="Z88" s="137"/>
      <c r="AA88" s="137"/>
      <c r="AB88" s="137"/>
      <c r="AC88" s="137"/>
      <c r="AD88" s="137"/>
      <c r="AE88" s="137"/>
      <c r="AF88" s="137"/>
      <c r="AG88" s="137" t="s">
        <v>218</v>
      </c>
      <c r="AH88" s="137">
        <v>0</v>
      </c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</row>
    <row r="89" spans="1:60" outlineLevel="1" x14ac:dyDescent="0.25">
      <c r="A89" s="154">
        <v>19</v>
      </c>
      <c r="B89" s="155" t="s">
        <v>299</v>
      </c>
      <c r="C89" s="171" t="s">
        <v>300</v>
      </c>
      <c r="D89" s="156" t="s">
        <v>226</v>
      </c>
      <c r="E89" s="157">
        <v>195.393</v>
      </c>
      <c r="F89" s="158">
        <v>200</v>
      </c>
      <c r="G89" s="159">
        <f>ROUND(E89*F89,2)</f>
        <v>39078.6</v>
      </c>
      <c r="H89" s="158"/>
      <c r="I89" s="159">
        <f>ROUND(E89*H89,2)</f>
        <v>0</v>
      </c>
      <c r="J89" s="158"/>
      <c r="K89" s="159">
        <f>ROUND(E89*J89,2)</f>
        <v>0</v>
      </c>
      <c r="L89" s="159">
        <v>21</v>
      </c>
      <c r="M89" s="159">
        <f>G89*(1+L89/100)</f>
        <v>47285.106</v>
      </c>
      <c r="N89" s="159">
        <v>0</v>
      </c>
      <c r="O89" s="159">
        <f>ROUND(E89*N89,2)</f>
        <v>0</v>
      </c>
      <c r="P89" s="159">
        <v>0</v>
      </c>
      <c r="Q89" s="159">
        <f>ROUND(E89*P89,2)</f>
        <v>0</v>
      </c>
      <c r="R89" s="159" t="s">
        <v>201</v>
      </c>
      <c r="S89" s="159" t="s">
        <v>127</v>
      </c>
      <c r="T89" s="160" t="s">
        <v>127</v>
      </c>
      <c r="U89" s="146">
        <v>1.587</v>
      </c>
      <c r="V89" s="146">
        <f>ROUND(E89*U89,2)</f>
        <v>310.08999999999997</v>
      </c>
      <c r="W89" s="146"/>
      <c r="X89" s="137"/>
      <c r="Y89" s="137"/>
      <c r="Z89" s="137"/>
      <c r="AA89" s="137"/>
      <c r="AB89" s="137"/>
      <c r="AC89" s="137"/>
      <c r="AD89" s="137"/>
      <c r="AE89" s="137"/>
      <c r="AF89" s="137"/>
      <c r="AG89" s="137" t="s">
        <v>202</v>
      </c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</row>
    <row r="90" spans="1:60" ht="20.5" outlineLevel="1" x14ac:dyDescent="0.25">
      <c r="A90" s="144"/>
      <c r="B90" s="145"/>
      <c r="C90" s="237" t="s">
        <v>301</v>
      </c>
      <c r="D90" s="238"/>
      <c r="E90" s="238"/>
      <c r="F90" s="238"/>
      <c r="G90" s="238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37"/>
      <c r="Y90" s="137"/>
      <c r="Z90" s="137"/>
      <c r="AA90" s="137"/>
      <c r="AB90" s="137"/>
      <c r="AC90" s="137"/>
      <c r="AD90" s="137"/>
      <c r="AE90" s="137"/>
      <c r="AF90" s="137"/>
      <c r="AG90" s="137" t="s">
        <v>204</v>
      </c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61" t="str">
        <f>C90</f>
        <v>sypaninou z vhodných hornin tř. 1 - 4 nebo materiálem připraveným podél výkopu ve vzdálenosti do 3 m od jeho kraje, pro jakoukoliv hloubku výkopu a jakoukoliv míru zhutnění,</v>
      </c>
      <c r="BB90" s="137"/>
      <c r="BC90" s="137"/>
      <c r="BD90" s="137"/>
      <c r="BE90" s="137"/>
      <c r="BF90" s="137"/>
      <c r="BG90" s="137"/>
      <c r="BH90" s="137"/>
    </row>
    <row r="91" spans="1:60" outlineLevel="1" x14ac:dyDescent="0.25">
      <c r="A91" s="144"/>
      <c r="B91" s="145"/>
      <c r="C91" s="178" t="s">
        <v>302</v>
      </c>
      <c r="D91" s="176"/>
      <c r="E91" s="177">
        <v>194.20500000000001</v>
      </c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37"/>
      <c r="Y91" s="137"/>
      <c r="Z91" s="137"/>
      <c r="AA91" s="137"/>
      <c r="AB91" s="137"/>
      <c r="AC91" s="137"/>
      <c r="AD91" s="137"/>
      <c r="AE91" s="137"/>
      <c r="AF91" s="137"/>
      <c r="AG91" s="137" t="s">
        <v>218</v>
      </c>
      <c r="AH91" s="137">
        <v>0</v>
      </c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</row>
    <row r="92" spans="1:60" outlineLevel="1" x14ac:dyDescent="0.25">
      <c r="A92" s="144"/>
      <c r="B92" s="145"/>
      <c r="C92" s="178" t="s">
        <v>303</v>
      </c>
      <c r="D92" s="176"/>
      <c r="E92" s="177">
        <v>1.1879999999999999</v>
      </c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37"/>
      <c r="Y92" s="137"/>
      <c r="Z92" s="137"/>
      <c r="AA92" s="137"/>
      <c r="AB92" s="137"/>
      <c r="AC92" s="137"/>
      <c r="AD92" s="137"/>
      <c r="AE92" s="137"/>
      <c r="AF92" s="137"/>
      <c r="AG92" s="137" t="s">
        <v>218</v>
      </c>
      <c r="AH92" s="137">
        <v>0</v>
      </c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</row>
    <row r="93" spans="1:60" outlineLevel="1" x14ac:dyDescent="0.25">
      <c r="A93" s="154">
        <v>20</v>
      </c>
      <c r="B93" s="155" t="s">
        <v>304</v>
      </c>
      <c r="C93" s="171" t="s">
        <v>305</v>
      </c>
      <c r="D93" s="156" t="s">
        <v>200</v>
      </c>
      <c r="E93" s="157">
        <v>77.900000000000006</v>
      </c>
      <c r="F93" s="158">
        <v>19.2</v>
      </c>
      <c r="G93" s="159">
        <f>ROUND(E93*F93,2)</f>
        <v>1495.68</v>
      </c>
      <c r="H93" s="158"/>
      <c r="I93" s="159">
        <f>ROUND(E93*H93,2)</f>
        <v>0</v>
      </c>
      <c r="J93" s="158"/>
      <c r="K93" s="159">
        <f>ROUND(E93*J93,2)</f>
        <v>0</v>
      </c>
      <c r="L93" s="159">
        <v>21</v>
      </c>
      <c r="M93" s="159">
        <f>G93*(1+L93/100)</f>
        <v>1809.7728</v>
      </c>
      <c r="N93" s="159">
        <v>0</v>
      </c>
      <c r="O93" s="159">
        <f>ROUND(E93*N93,2)</f>
        <v>0</v>
      </c>
      <c r="P93" s="159">
        <v>0</v>
      </c>
      <c r="Q93" s="159">
        <f>ROUND(E93*P93,2)</f>
        <v>0</v>
      </c>
      <c r="R93" s="159"/>
      <c r="S93" s="159" t="s">
        <v>127</v>
      </c>
      <c r="T93" s="160" t="s">
        <v>127</v>
      </c>
      <c r="U93" s="146">
        <v>0.06</v>
      </c>
      <c r="V93" s="146">
        <f>ROUND(E93*U93,2)</f>
        <v>4.67</v>
      </c>
      <c r="W93" s="146"/>
      <c r="X93" s="137"/>
      <c r="Y93" s="137"/>
      <c r="Z93" s="137"/>
      <c r="AA93" s="137"/>
      <c r="AB93" s="137"/>
      <c r="AC93" s="137"/>
      <c r="AD93" s="137"/>
      <c r="AE93" s="137"/>
      <c r="AF93" s="137"/>
      <c r="AG93" s="137" t="s">
        <v>202</v>
      </c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</row>
    <row r="94" spans="1:60" outlineLevel="1" x14ac:dyDescent="0.25">
      <c r="A94" s="144"/>
      <c r="B94" s="145"/>
      <c r="C94" s="178" t="s">
        <v>306</v>
      </c>
      <c r="D94" s="176"/>
      <c r="E94" s="177">
        <v>50.6</v>
      </c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37"/>
      <c r="Y94" s="137"/>
      <c r="Z94" s="137"/>
      <c r="AA94" s="137"/>
      <c r="AB94" s="137"/>
      <c r="AC94" s="137"/>
      <c r="AD94" s="137"/>
      <c r="AE94" s="137"/>
      <c r="AF94" s="137"/>
      <c r="AG94" s="137" t="s">
        <v>218</v>
      </c>
      <c r="AH94" s="137">
        <v>0</v>
      </c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</row>
    <row r="95" spans="1:60" outlineLevel="1" x14ac:dyDescent="0.25">
      <c r="A95" s="144"/>
      <c r="B95" s="145"/>
      <c r="C95" s="178" t="s">
        <v>307</v>
      </c>
      <c r="D95" s="176"/>
      <c r="E95" s="177">
        <v>3.3</v>
      </c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37"/>
      <c r="Y95" s="137"/>
      <c r="Z95" s="137"/>
      <c r="AA95" s="137"/>
      <c r="AB95" s="137"/>
      <c r="AC95" s="137"/>
      <c r="AD95" s="137"/>
      <c r="AE95" s="137"/>
      <c r="AF95" s="137"/>
      <c r="AG95" s="137" t="s">
        <v>218</v>
      </c>
      <c r="AH95" s="137">
        <v>0</v>
      </c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</row>
    <row r="96" spans="1:60" outlineLevel="1" x14ac:dyDescent="0.25">
      <c r="A96" s="144"/>
      <c r="B96" s="145"/>
      <c r="C96" s="178" t="s">
        <v>308</v>
      </c>
      <c r="D96" s="176"/>
      <c r="E96" s="177">
        <v>14</v>
      </c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37"/>
      <c r="Y96" s="137"/>
      <c r="Z96" s="137"/>
      <c r="AA96" s="137"/>
      <c r="AB96" s="137"/>
      <c r="AC96" s="137"/>
      <c r="AD96" s="137"/>
      <c r="AE96" s="137"/>
      <c r="AF96" s="137"/>
      <c r="AG96" s="137" t="s">
        <v>218</v>
      </c>
      <c r="AH96" s="137">
        <v>0</v>
      </c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</row>
    <row r="97" spans="1:60" outlineLevel="1" x14ac:dyDescent="0.25">
      <c r="A97" s="144"/>
      <c r="B97" s="145"/>
      <c r="C97" s="178" t="s">
        <v>309</v>
      </c>
      <c r="D97" s="176"/>
      <c r="E97" s="177">
        <v>10</v>
      </c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37"/>
      <c r="Y97" s="137"/>
      <c r="Z97" s="137"/>
      <c r="AA97" s="137"/>
      <c r="AB97" s="137"/>
      <c r="AC97" s="137"/>
      <c r="AD97" s="137"/>
      <c r="AE97" s="137"/>
      <c r="AF97" s="137"/>
      <c r="AG97" s="137" t="s">
        <v>218</v>
      </c>
      <c r="AH97" s="137">
        <v>0</v>
      </c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7"/>
      <c r="BG97" s="137"/>
      <c r="BH97" s="137"/>
    </row>
    <row r="98" spans="1:60" ht="20" outlineLevel="1" x14ac:dyDescent="0.25">
      <c r="A98" s="154">
        <v>21</v>
      </c>
      <c r="B98" s="155" t="s">
        <v>310</v>
      </c>
      <c r="C98" s="171" t="s">
        <v>311</v>
      </c>
      <c r="D98" s="156" t="s">
        <v>200</v>
      </c>
      <c r="E98" s="157">
        <v>77.900000000000006</v>
      </c>
      <c r="F98" s="158">
        <v>48.56</v>
      </c>
      <c r="G98" s="159">
        <f>ROUND(E98*F98,2)</f>
        <v>3782.82</v>
      </c>
      <c r="H98" s="158"/>
      <c r="I98" s="159">
        <f>ROUND(E98*H98,2)</f>
        <v>0</v>
      </c>
      <c r="J98" s="158"/>
      <c r="K98" s="159">
        <f>ROUND(E98*J98,2)</f>
        <v>0</v>
      </c>
      <c r="L98" s="159">
        <v>21</v>
      </c>
      <c r="M98" s="159">
        <f>G98*(1+L98/100)</f>
        <v>4577.2121999999999</v>
      </c>
      <c r="N98" s="159">
        <v>0</v>
      </c>
      <c r="O98" s="159">
        <f>ROUND(E98*N98,2)</f>
        <v>0</v>
      </c>
      <c r="P98" s="159">
        <v>0</v>
      </c>
      <c r="Q98" s="159">
        <f>ROUND(E98*P98,2)</f>
        <v>0</v>
      </c>
      <c r="R98" s="159" t="s">
        <v>201</v>
      </c>
      <c r="S98" s="159" t="s">
        <v>127</v>
      </c>
      <c r="T98" s="160" t="s">
        <v>127</v>
      </c>
      <c r="U98" s="146">
        <v>0.17699999999999999</v>
      </c>
      <c r="V98" s="146">
        <f>ROUND(E98*U98,2)</f>
        <v>13.79</v>
      </c>
      <c r="W98" s="146"/>
      <c r="X98" s="137"/>
      <c r="Y98" s="137"/>
      <c r="Z98" s="137"/>
      <c r="AA98" s="137"/>
      <c r="AB98" s="137"/>
      <c r="AC98" s="137"/>
      <c r="AD98" s="137"/>
      <c r="AE98" s="137"/>
      <c r="AF98" s="137"/>
      <c r="AG98" s="137" t="s">
        <v>202</v>
      </c>
      <c r="AH98" s="137"/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7"/>
      <c r="BG98" s="137"/>
      <c r="BH98" s="137"/>
    </row>
    <row r="99" spans="1:60" outlineLevel="1" x14ac:dyDescent="0.25">
      <c r="A99" s="144"/>
      <c r="B99" s="145"/>
      <c r="C99" s="237" t="s">
        <v>312</v>
      </c>
      <c r="D99" s="238"/>
      <c r="E99" s="238"/>
      <c r="F99" s="238"/>
      <c r="G99" s="238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37"/>
      <c r="Y99" s="137"/>
      <c r="Z99" s="137"/>
      <c r="AA99" s="137"/>
      <c r="AB99" s="137"/>
      <c r="AC99" s="137"/>
      <c r="AD99" s="137"/>
      <c r="AE99" s="137"/>
      <c r="AF99" s="137"/>
      <c r="AG99" s="137" t="s">
        <v>204</v>
      </c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</row>
    <row r="100" spans="1:60" outlineLevel="1" x14ac:dyDescent="0.25">
      <c r="A100" s="162">
        <v>22</v>
      </c>
      <c r="B100" s="163" t="s">
        <v>313</v>
      </c>
      <c r="C100" s="172" t="s">
        <v>314</v>
      </c>
      <c r="D100" s="164" t="s">
        <v>226</v>
      </c>
      <c r="E100" s="165">
        <v>306.00299999999999</v>
      </c>
      <c r="F100" s="166">
        <v>240</v>
      </c>
      <c r="G100" s="167">
        <f>ROUND(E100*F100,2)</f>
        <v>73440.72</v>
      </c>
      <c r="H100" s="166"/>
      <c r="I100" s="167">
        <f>ROUND(E100*H100,2)</f>
        <v>0</v>
      </c>
      <c r="J100" s="166"/>
      <c r="K100" s="167">
        <f>ROUND(E100*J100,2)</f>
        <v>0</v>
      </c>
      <c r="L100" s="167">
        <v>21</v>
      </c>
      <c r="M100" s="167">
        <f>G100*(1+L100/100)</f>
        <v>88863.271200000003</v>
      </c>
      <c r="N100" s="167">
        <v>0</v>
      </c>
      <c r="O100" s="167">
        <f>ROUND(E100*N100,2)</f>
        <v>0</v>
      </c>
      <c r="P100" s="167">
        <v>0</v>
      </c>
      <c r="Q100" s="167">
        <f>ROUND(E100*P100,2)</f>
        <v>0</v>
      </c>
      <c r="R100" s="167" t="s">
        <v>201</v>
      </c>
      <c r="S100" s="167" t="s">
        <v>127</v>
      </c>
      <c r="T100" s="168" t="s">
        <v>127</v>
      </c>
      <c r="U100" s="146">
        <v>0</v>
      </c>
      <c r="V100" s="146">
        <f>ROUND(E100*U100,2)</f>
        <v>0</v>
      </c>
      <c r="W100" s="14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 t="s">
        <v>202</v>
      </c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</row>
    <row r="101" spans="1:60" outlineLevel="1" x14ac:dyDescent="0.25">
      <c r="A101" s="162">
        <v>23</v>
      </c>
      <c r="B101" s="163" t="s">
        <v>315</v>
      </c>
      <c r="C101" s="172" t="s">
        <v>316</v>
      </c>
      <c r="D101" s="164" t="s">
        <v>317</v>
      </c>
      <c r="E101" s="165">
        <v>36</v>
      </c>
      <c r="F101" s="166">
        <v>168</v>
      </c>
      <c r="G101" s="167">
        <f>ROUND(E101*F101,2)</f>
        <v>6048</v>
      </c>
      <c r="H101" s="166"/>
      <c r="I101" s="167">
        <f>ROUND(E101*H101,2)</f>
        <v>0</v>
      </c>
      <c r="J101" s="166"/>
      <c r="K101" s="167">
        <f>ROUND(E101*J101,2)</f>
        <v>0</v>
      </c>
      <c r="L101" s="167">
        <v>21</v>
      </c>
      <c r="M101" s="167">
        <f>G101*(1+L101/100)</f>
        <v>7318.08</v>
      </c>
      <c r="N101" s="167">
        <v>0</v>
      </c>
      <c r="O101" s="167">
        <f>ROUND(E101*N101,2)</f>
        <v>0</v>
      </c>
      <c r="P101" s="167">
        <v>0</v>
      </c>
      <c r="Q101" s="167">
        <f>ROUND(E101*P101,2)</f>
        <v>0</v>
      </c>
      <c r="R101" s="167"/>
      <c r="S101" s="167" t="s">
        <v>184</v>
      </c>
      <c r="T101" s="168" t="s">
        <v>128</v>
      </c>
      <c r="U101" s="146">
        <v>0</v>
      </c>
      <c r="V101" s="146">
        <f>ROUND(E101*U101,2)</f>
        <v>0</v>
      </c>
      <c r="W101" s="146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 t="s">
        <v>202</v>
      </c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</row>
    <row r="102" spans="1:60" outlineLevel="1" x14ac:dyDescent="0.25">
      <c r="A102" s="154">
        <v>24</v>
      </c>
      <c r="B102" s="155" t="s">
        <v>318</v>
      </c>
      <c r="C102" s="171" t="s">
        <v>319</v>
      </c>
      <c r="D102" s="156" t="s">
        <v>320</v>
      </c>
      <c r="E102" s="157">
        <v>1.5580000000000001</v>
      </c>
      <c r="F102" s="158">
        <v>90.4</v>
      </c>
      <c r="G102" s="159">
        <f>ROUND(E102*F102,2)</f>
        <v>140.84</v>
      </c>
      <c r="H102" s="158"/>
      <c r="I102" s="159">
        <f>ROUND(E102*H102,2)</f>
        <v>0</v>
      </c>
      <c r="J102" s="158"/>
      <c r="K102" s="159">
        <f>ROUND(E102*J102,2)</f>
        <v>0</v>
      </c>
      <c r="L102" s="159">
        <v>21</v>
      </c>
      <c r="M102" s="159">
        <f>G102*(1+L102/100)</f>
        <v>170.41640000000001</v>
      </c>
      <c r="N102" s="159">
        <v>1E-3</v>
      </c>
      <c r="O102" s="159">
        <f>ROUND(E102*N102,2)</f>
        <v>0</v>
      </c>
      <c r="P102" s="159">
        <v>0</v>
      </c>
      <c r="Q102" s="159">
        <f>ROUND(E102*P102,2)</f>
        <v>0</v>
      </c>
      <c r="R102" s="159" t="s">
        <v>321</v>
      </c>
      <c r="S102" s="159" t="s">
        <v>127</v>
      </c>
      <c r="T102" s="160" t="s">
        <v>127</v>
      </c>
      <c r="U102" s="146">
        <v>0</v>
      </c>
      <c r="V102" s="146">
        <f>ROUND(E102*U102,2)</f>
        <v>0</v>
      </c>
      <c r="W102" s="146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 t="s">
        <v>322</v>
      </c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7"/>
      <c r="BG102" s="137"/>
      <c r="BH102" s="137"/>
    </row>
    <row r="103" spans="1:60" outlineLevel="1" x14ac:dyDescent="0.25">
      <c r="A103" s="144"/>
      <c r="B103" s="145"/>
      <c r="C103" s="178" t="s">
        <v>323</v>
      </c>
      <c r="D103" s="176"/>
      <c r="E103" s="177">
        <v>1.5580000000000001</v>
      </c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 t="s">
        <v>218</v>
      </c>
      <c r="AH103" s="137">
        <v>0</v>
      </c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</row>
    <row r="104" spans="1:60" outlineLevel="1" x14ac:dyDescent="0.25">
      <c r="A104" s="162">
        <v>25</v>
      </c>
      <c r="B104" s="163" t="s">
        <v>324</v>
      </c>
      <c r="C104" s="172" t="s">
        <v>325</v>
      </c>
      <c r="D104" s="164" t="s">
        <v>326</v>
      </c>
      <c r="E104" s="165">
        <v>36</v>
      </c>
      <c r="F104" s="166">
        <v>256</v>
      </c>
      <c r="G104" s="167">
        <f>ROUND(E104*F104,2)</f>
        <v>9216</v>
      </c>
      <c r="H104" s="166"/>
      <c r="I104" s="167">
        <f>ROUND(E104*H104,2)</f>
        <v>0</v>
      </c>
      <c r="J104" s="166"/>
      <c r="K104" s="167">
        <f>ROUND(E104*J104,2)</f>
        <v>0</v>
      </c>
      <c r="L104" s="167">
        <v>21</v>
      </c>
      <c r="M104" s="167">
        <f>G104*(1+L104/100)</f>
        <v>11151.36</v>
      </c>
      <c r="N104" s="167">
        <v>0.02</v>
      </c>
      <c r="O104" s="167">
        <f>ROUND(E104*N104,2)</f>
        <v>0.72</v>
      </c>
      <c r="P104" s="167">
        <v>0</v>
      </c>
      <c r="Q104" s="167">
        <f>ROUND(E104*P104,2)</f>
        <v>0</v>
      </c>
      <c r="R104" s="167"/>
      <c r="S104" s="167" t="s">
        <v>184</v>
      </c>
      <c r="T104" s="168" t="s">
        <v>128</v>
      </c>
      <c r="U104" s="146">
        <v>0</v>
      </c>
      <c r="V104" s="146">
        <f>ROUND(E104*U104,2)</f>
        <v>0</v>
      </c>
      <c r="W104" s="146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 t="s">
        <v>322</v>
      </c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</row>
    <row r="105" spans="1:60" outlineLevel="1" x14ac:dyDescent="0.25">
      <c r="A105" s="154">
        <v>26</v>
      </c>
      <c r="B105" s="155" t="s">
        <v>327</v>
      </c>
      <c r="C105" s="171" t="s">
        <v>328</v>
      </c>
      <c r="D105" s="156" t="s">
        <v>326</v>
      </c>
      <c r="E105" s="157">
        <v>72</v>
      </c>
      <c r="F105" s="158">
        <v>144</v>
      </c>
      <c r="G105" s="159">
        <f>ROUND(E105*F105,2)</f>
        <v>10368</v>
      </c>
      <c r="H105" s="158"/>
      <c r="I105" s="159">
        <f>ROUND(E105*H105,2)</f>
        <v>0</v>
      </c>
      <c r="J105" s="158"/>
      <c r="K105" s="159">
        <f>ROUND(E105*J105,2)</f>
        <v>0</v>
      </c>
      <c r="L105" s="159">
        <v>21</v>
      </c>
      <c r="M105" s="159">
        <f>G105*(1+L105/100)</f>
        <v>12545.279999999999</v>
      </c>
      <c r="N105" s="159">
        <v>5.0000000000000001E-3</v>
      </c>
      <c r="O105" s="159">
        <f>ROUND(E105*N105,2)</f>
        <v>0.36</v>
      </c>
      <c r="P105" s="159">
        <v>0</v>
      </c>
      <c r="Q105" s="159">
        <f>ROUND(E105*P105,2)</f>
        <v>0</v>
      </c>
      <c r="R105" s="159"/>
      <c r="S105" s="159" t="s">
        <v>184</v>
      </c>
      <c r="T105" s="160" t="s">
        <v>128</v>
      </c>
      <c r="U105" s="146">
        <v>0</v>
      </c>
      <c r="V105" s="146">
        <f>ROUND(E105*U105,2)</f>
        <v>0</v>
      </c>
      <c r="W105" s="146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 t="s">
        <v>322</v>
      </c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</row>
    <row r="106" spans="1:60" outlineLevel="1" x14ac:dyDescent="0.25">
      <c r="A106" s="144"/>
      <c r="B106" s="145"/>
      <c r="C106" s="178" t="s">
        <v>329</v>
      </c>
      <c r="D106" s="176"/>
      <c r="E106" s="177">
        <v>72</v>
      </c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 t="s">
        <v>218</v>
      </c>
      <c r="AH106" s="137">
        <v>0</v>
      </c>
      <c r="AI106" s="137"/>
      <c r="AJ106" s="137"/>
      <c r="AK106" s="137"/>
      <c r="AL106" s="137"/>
      <c r="AM106" s="137"/>
      <c r="AN106" s="137"/>
      <c r="AO106" s="137"/>
      <c r="AP106" s="137"/>
      <c r="AQ106" s="137"/>
      <c r="AR106" s="137"/>
      <c r="AS106" s="137"/>
      <c r="AT106" s="137"/>
      <c r="AU106" s="137"/>
      <c r="AV106" s="137"/>
      <c r="AW106" s="137"/>
      <c r="AX106" s="137"/>
      <c r="AY106" s="137"/>
      <c r="AZ106" s="137"/>
      <c r="BA106" s="137"/>
      <c r="BB106" s="137"/>
      <c r="BC106" s="137"/>
      <c r="BD106" s="137"/>
      <c r="BE106" s="137"/>
      <c r="BF106" s="137"/>
      <c r="BG106" s="137"/>
      <c r="BH106" s="137"/>
    </row>
    <row r="107" spans="1:60" outlineLevel="1" x14ac:dyDescent="0.25">
      <c r="A107" s="154">
        <v>27</v>
      </c>
      <c r="B107" s="155" t="s">
        <v>330</v>
      </c>
      <c r="C107" s="171" t="s">
        <v>331</v>
      </c>
      <c r="D107" s="156" t="s">
        <v>332</v>
      </c>
      <c r="E107" s="157">
        <v>351.70740000000001</v>
      </c>
      <c r="F107" s="158">
        <v>296.8</v>
      </c>
      <c r="G107" s="159">
        <f>ROUND(E107*F107,2)</f>
        <v>104386.76</v>
      </c>
      <c r="H107" s="158"/>
      <c r="I107" s="159">
        <f>ROUND(E107*H107,2)</f>
        <v>0</v>
      </c>
      <c r="J107" s="158"/>
      <c r="K107" s="159">
        <f>ROUND(E107*J107,2)</f>
        <v>0</v>
      </c>
      <c r="L107" s="159">
        <v>21</v>
      </c>
      <c r="M107" s="159">
        <f>G107*(1+L107/100)</f>
        <v>126307.97959999999</v>
      </c>
      <c r="N107" s="159">
        <v>1</v>
      </c>
      <c r="O107" s="159">
        <f>ROUND(E107*N107,2)</f>
        <v>351.71</v>
      </c>
      <c r="P107" s="159">
        <v>0</v>
      </c>
      <c r="Q107" s="159">
        <f>ROUND(E107*P107,2)</f>
        <v>0</v>
      </c>
      <c r="R107" s="159" t="s">
        <v>321</v>
      </c>
      <c r="S107" s="159" t="s">
        <v>127</v>
      </c>
      <c r="T107" s="160" t="s">
        <v>127</v>
      </c>
      <c r="U107" s="146">
        <v>0</v>
      </c>
      <c r="V107" s="146">
        <f>ROUND(E107*U107,2)</f>
        <v>0</v>
      </c>
      <c r="W107" s="14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 t="s">
        <v>322</v>
      </c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</row>
    <row r="108" spans="1:60" outlineLevel="1" x14ac:dyDescent="0.25">
      <c r="A108" s="144"/>
      <c r="B108" s="145"/>
      <c r="C108" s="178" t="s">
        <v>333</v>
      </c>
      <c r="D108" s="176"/>
      <c r="E108" s="177">
        <v>351.70740000000001</v>
      </c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 t="s">
        <v>218</v>
      </c>
      <c r="AH108" s="137">
        <v>0</v>
      </c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7"/>
      <c r="BG108" s="137"/>
      <c r="BH108" s="137"/>
    </row>
    <row r="109" spans="1:60" ht="13" x14ac:dyDescent="0.25">
      <c r="A109" s="148" t="s">
        <v>122</v>
      </c>
      <c r="B109" s="149" t="s">
        <v>64</v>
      </c>
      <c r="C109" s="170" t="s">
        <v>65</v>
      </c>
      <c r="D109" s="150"/>
      <c r="E109" s="151"/>
      <c r="F109" s="152"/>
      <c r="G109" s="152">
        <f>SUMIF(AG110:AG134,"&lt;&gt;NOR",G110:G134)</f>
        <v>337386.84</v>
      </c>
      <c r="H109" s="152"/>
      <c r="I109" s="152">
        <f>SUM(I110:I134)</f>
        <v>0</v>
      </c>
      <c r="J109" s="152"/>
      <c r="K109" s="152">
        <f>SUM(K110:K134)</f>
        <v>0</v>
      </c>
      <c r="L109" s="152"/>
      <c r="M109" s="152">
        <f>SUM(M110:M134)</f>
        <v>408238.07640000002</v>
      </c>
      <c r="N109" s="152"/>
      <c r="O109" s="152">
        <f>SUM(O110:O134)</f>
        <v>0</v>
      </c>
      <c r="P109" s="152"/>
      <c r="Q109" s="152">
        <f>SUM(Q110:Q134)</f>
        <v>254.98999999999995</v>
      </c>
      <c r="R109" s="152"/>
      <c r="S109" s="152"/>
      <c r="T109" s="153"/>
      <c r="U109" s="147"/>
      <c r="V109" s="147">
        <f>SUM(V110:V134)</f>
        <v>79.899999999999991</v>
      </c>
      <c r="W109" s="147"/>
      <c r="AG109" t="s">
        <v>123</v>
      </c>
    </row>
    <row r="110" spans="1:60" ht="20" outlineLevel="1" x14ac:dyDescent="0.25">
      <c r="A110" s="154">
        <v>28</v>
      </c>
      <c r="B110" s="155" t="s">
        <v>334</v>
      </c>
      <c r="C110" s="171" t="s">
        <v>335</v>
      </c>
      <c r="D110" s="156" t="s">
        <v>200</v>
      </c>
      <c r="E110" s="157">
        <v>102.6</v>
      </c>
      <c r="F110" s="158">
        <v>61.4</v>
      </c>
      <c r="G110" s="159">
        <f>ROUND(E110*F110,2)</f>
        <v>6299.64</v>
      </c>
      <c r="H110" s="158"/>
      <c r="I110" s="159">
        <f>ROUND(E110*H110,2)</f>
        <v>0</v>
      </c>
      <c r="J110" s="158"/>
      <c r="K110" s="159">
        <f>ROUND(E110*J110,2)</f>
        <v>0</v>
      </c>
      <c r="L110" s="159">
        <v>21</v>
      </c>
      <c r="M110" s="159">
        <f>G110*(1+L110/100)</f>
        <v>7622.5644000000002</v>
      </c>
      <c r="N110" s="159">
        <v>0</v>
      </c>
      <c r="O110" s="159">
        <f>ROUND(E110*N110,2)</f>
        <v>0</v>
      </c>
      <c r="P110" s="159">
        <v>0.33</v>
      </c>
      <c r="Q110" s="159">
        <f>ROUND(E110*P110,2)</f>
        <v>33.86</v>
      </c>
      <c r="R110" s="159" t="s">
        <v>336</v>
      </c>
      <c r="S110" s="159" t="s">
        <v>127</v>
      </c>
      <c r="T110" s="160" t="s">
        <v>127</v>
      </c>
      <c r="U110" s="146">
        <v>0.06</v>
      </c>
      <c r="V110" s="146">
        <f>ROUND(E110*U110,2)</f>
        <v>6.16</v>
      </c>
      <c r="W110" s="146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 t="s">
        <v>202</v>
      </c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7"/>
      <c r="AR110" s="137"/>
      <c r="AS110" s="137"/>
      <c r="AT110" s="137"/>
      <c r="AU110" s="137"/>
      <c r="AV110" s="137"/>
      <c r="AW110" s="137"/>
      <c r="AX110" s="137"/>
      <c r="AY110" s="137"/>
      <c r="AZ110" s="137"/>
      <c r="BA110" s="137"/>
      <c r="BB110" s="137"/>
      <c r="BC110" s="137"/>
      <c r="BD110" s="137"/>
      <c r="BE110" s="137"/>
      <c r="BF110" s="137"/>
      <c r="BG110" s="137"/>
      <c r="BH110" s="137"/>
    </row>
    <row r="111" spans="1:60" outlineLevel="1" x14ac:dyDescent="0.25">
      <c r="A111" s="144"/>
      <c r="B111" s="145"/>
      <c r="C111" s="178" t="s">
        <v>337</v>
      </c>
      <c r="D111" s="176"/>
      <c r="E111" s="177">
        <v>83.6</v>
      </c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 t="s">
        <v>218</v>
      </c>
      <c r="AH111" s="137">
        <v>0</v>
      </c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</row>
    <row r="112" spans="1:60" outlineLevel="1" x14ac:dyDescent="0.25">
      <c r="A112" s="144"/>
      <c r="B112" s="145"/>
      <c r="C112" s="178" t="s">
        <v>308</v>
      </c>
      <c r="D112" s="176"/>
      <c r="E112" s="177">
        <v>14</v>
      </c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 t="s">
        <v>218</v>
      </c>
      <c r="AH112" s="137">
        <v>0</v>
      </c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7"/>
      <c r="BF112" s="137"/>
      <c r="BG112" s="137"/>
      <c r="BH112" s="137"/>
    </row>
    <row r="113" spans="1:60" outlineLevel="1" x14ac:dyDescent="0.25">
      <c r="A113" s="144"/>
      <c r="B113" s="145"/>
      <c r="C113" s="178" t="s">
        <v>338</v>
      </c>
      <c r="D113" s="176"/>
      <c r="E113" s="177">
        <v>5</v>
      </c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 t="s">
        <v>218</v>
      </c>
      <c r="AH113" s="137">
        <v>0</v>
      </c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</row>
    <row r="114" spans="1:60" ht="20" outlineLevel="1" x14ac:dyDescent="0.25">
      <c r="A114" s="154">
        <v>29</v>
      </c>
      <c r="B114" s="155" t="s">
        <v>339</v>
      </c>
      <c r="C114" s="171" t="s">
        <v>340</v>
      </c>
      <c r="D114" s="156" t="s">
        <v>200</v>
      </c>
      <c r="E114" s="157">
        <v>335.04</v>
      </c>
      <c r="F114" s="158">
        <v>61.4</v>
      </c>
      <c r="G114" s="159">
        <f>ROUND(E114*F114,2)</f>
        <v>20571.46</v>
      </c>
      <c r="H114" s="158"/>
      <c r="I114" s="159">
        <f>ROUND(E114*H114,2)</f>
        <v>0</v>
      </c>
      <c r="J114" s="158"/>
      <c r="K114" s="159">
        <f>ROUND(E114*J114,2)</f>
        <v>0</v>
      </c>
      <c r="L114" s="159">
        <v>21</v>
      </c>
      <c r="M114" s="159">
        <f>G114*(1+L114/100)</f>
        <v>24891.4666</v>
      </c>
      <c r="N114" s="159">
        <v>0</v>
      </c>
      <c r="O114" s="159">
        <f>ROUND(E114*N114,2)</f>
        <v>0</v>
      </c>
      <c r="P114" s="159">
        <v>0.44</v>
      </c>
      <c r="Q114" s="159">
        <f>ROUND(E114*P114,2)</f>
        <v>147.41999999999999</v>
      </c>
      <c r="R114" s="159" t="s">
        <v>336</v>
      </c>
      <c r="S114" s="159" t="s">
        <v>127</v>
      </c>
      <c r="T114" s="160" t="s">
        <v>127</v>
      </c>
      <c r="U114" s="146">
        <v>7.2999999999999995E-2</v>
      </c>
      <c r="V114" s="146">
        <f>ROUND(E114*U114,2)</f>
        <v>24.46</v>
      </c>
      <c r="W114" s="146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 t="s">
        <v>202</v>
      </c>
      <c r="AH114" s="137"/>
      <c r="AI114" s="137"/>
      <c r="AJ114" s="137"/>
      <c r="AK114" s="137"/>
      <c r="AL114" s="137"/>
      <c r="AM114" s="137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7"/>
      <c r="AY114" s="137"/>
      <c r="AZ114" s="137"/>
      <c r="BA114" s="137"/>
      <c r="BB114" s="137"/>
      <c r="BC114" s="137"/>
      <c r="BD114" s="137"/>
      <c r="BE114" s="137"/>
      <c r="BF114" s="137"/>
      <c r="BG114" s="137"/>
      <c r="BH114" s="137"/>
    </row>
    <row r="115" spans="1:60" outlineLevel="1" x14ac:dyDescent="0.25">
      <c r="A115" s="144"/>
      <c r="B115" s="145"/>
      <c r="C115" s="178" t="s">
        <v>341</v>
      </c>
      <c r="D115" s="176"/>
      <c r="E115" s="177">
        <v>298.5</v>
      </c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46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 t="s">
        <v>218</v>
      </c>
      <c r="AH115" s="137">
        <v>0</v>
      </c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</row>
    <row r="116" spans="1:60" outlineLevel="1" x14ac:dyDescent="0.25">
      <c r="A116" s="144"/>
      <c r="B116" s="145"/>
      <c r="C116" s="178" t="s">
        <v>342</v>
      </c>
      <c r="D116" s="176"/>
      <c r="E116" s="177">
        <v>36.54</v>
      </c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 t="s">
        <v>218</v>
      </c>
      <c r="AH116" s="137">
        <v>0</v>
      </c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7"/>
      <c r="BE116" s="137"/>
      <c r="BF116" s="137"/>
      <c r="BG116" s="137"/>
      <c r="BH116" s="137"/>
    </row>
    <row r="117" spans="1:60" outlineLevel="1" x14ac:dyDescent="0.25">
      <c r="A117" s="162">
        <v>30</v>
      </c>
      <c r="B117" s="163" t="s">
        <v>343</v>
      </c>
      <c r="C117" s="172" t="s">
        <v>344</v>
      </c>
      <c r="D117" s="164" t="s">
        <v>200</v>
      </c>
      <c r="E117" s="165">
        <v>335.04</v>
      </c>
      <c r="F117" s="166">
        <v>71.8</v>
      </c>
      <c r="G117" s="167">
        <f>ROUND(E117*F117,2)</f>
        <v>24055.87</v>
      </c>
      <c r="H117" s="166"/>
      <c r="I117" s="167">
        <f>ROUND(E117*H117,2)</f>
        <v>0</v>
      </c>
      <c r="J117" s="166"/>
      <c r="K117" s="167">
        <f>ROUND(E117*J117,2)</f>
        <v>0</v>
      </c>
      <c r="L117" s="167">
        <v>21</v>
      </c>
      <c r="M117" s="167">
        <f>G117*(1+L117/100)</f>
        <v>29107.602699999999</v>
      </c>
      <c r="N117" s="167">
        <v>0</v>
      </c>
      <c r="O117" s="167">
        <f>ROUND(E117*N117,2)</f>
        <v>0</v>
      </c>
      <c r="P117" s="167">
        <v>0.22</v>
      </c>
      <c r="Q117" s="167">
        <f>ROUND(E117*P117,2)</f>
        <v>73.709999999999994</v>
      </c>
      <c r="R117" s="167" t="s">
        <v>336</v>
      </c>
      <c r="S117" s="167" t="s">
        <v>127</v>
      </c>
      <c r="T117" s="168" t="s">
        <v>127</v>
      </c>
      <c r="U117" s="146">
        <v>7.0000000000000007E-2</v>
      </c>
      <c r="V117" s="146">
        <f>ROUND(E117*U117,2)</f>
        <v>23.45</v>
      </c>
      <c r="W117" s="146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 t="s">
        <v>202</v>
      </c>
      <c r="AH117" s="137"/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7"/>
      <c r="AZ117" s="137"/>
      <c r="BA117" s="137"/>
      <c r="BB117" s="137"/>
      <c r="BC117" s="137"/>
      <c r="BD117" s="137"/>
      <c r="BE117" s="137"/>
      <c r="BF117" s="137"/>
      <c r="BG117" s="137"/>
      <c r="BH117" s="137"/>
    </row>
    <row r="118" spans="1:60" outlineLevel="1" x14ac:dyDescent="0.25">
      <c r="A118" s="154">
        <v>31</v>
      </c>
      <c r="B118" s="155" t="s">
        <v>345</v>
      </c>
      <c r="C118" s="171" t="s">
        <v>346</v>
      </c>
      <c r="D118" s="156" t="s">
        <v>215</v>
      </c>
      <c r="E118" s="157">
        <v>423.2</v>
      </c>
      <c r="F118" s="158">
        <v>158</v>
      </c>
      <c r="G118" s="159">
        <f>ROUND(E118*F118,2)</f>
        <v>66865.600000000006</v>
      </c>
      <c r="H118" s="158"/>
      <c r="I118" s="159">
        <f>ROUND(E118*H118,2)</f>
        <v>0</v>
      </c>
      <c r="J118" s="158"/>
      <c r="K118" s="159">
        <f>ROUND(E118*J118,2)</f>
        <v>0</v>
      </c>
      <c r="L118" s="159">
        <v>21</v>
      </c>
      <c r="M118" s="159">
        <f>G118*(1+L118/100)</f>
        <v>80907.376000000004</v>
      </c>
      <c r="N118" s="159">
        <v>0</v>
      </c>
      <c r="O118" s="159">
        <f>ROUND(E118*N118,2)</f>
        <v>0</v>
      </c>
      <c r="P118" s="159">
        <v>0</v>
      </c>
      <c r="Q118" s="159">
        <f>ROUND(E118*P118,2)</f>
        <v>0</v>
      </c>
      <c r="R118" s="159" t="s">
        <v>336</v>
      </c>
      <c r="S118" s="159" t="s">
        <v>127</v>
      </c>
      <c r="T118" s="160" t="s">
        <v>127</v>
      </c>
      <c r="U118" s="146">
        <v>5.5E-2</v>
      </c>
      <c r="V118" s="146">
        <f>ROUND(E118*U118,2)</f>
        <v>23.28</v>
      </c>
      <c r="W118" s="146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 t="s">
        <v>202</v>
      </c>
      <c r="AH118" s="137"/>
      <c r="AI118" s="137"/>
      <c r="AJ118" s="137"/>
      <c r="AK118" s="137"/>
      <c r="AL118" s="137"/>
      <c r="AM118" s="137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7"/>
      <c r="AY118" s="137"/>
      <c r="AZ118" s="137"/>
      <c r="BA118" s="137"/>
      <c r="BB118" s="137"/>
      <c r="BC118" s="137"/>
      <c r="BD118" s="137"/>
      <c r="BE118" s="137"/>
      <c r="BF118" s="137"/>
      <c r="BG118" s="137"/>
      <c r="BH118" s="137"/>
    </row>
    <row r="119" spans="1:60" outlineLevel="1" x14ac:dyDescent="0.25">
      <c r="A119" s="144"/>
      <c r="B119" s="145"/>
      <c r="C119" s="237" t="s">
        <v>347</v>
      </c>
      <c r="D119" s="238"/>
      <c r="E119" s="238"/>
      <c r="F119" s="238"/>
      <c r="G119" s="238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 t="s">
        <v>204</v>
      </c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7"/>
      <c r="BC119" s="137"/>
      <c r="BD119" s="137"/>
      <c r="BE119" s="137"/>
      <c r="BF119" s="137"/>
      <c r="BG119" s="137"/>
      <c r="BH119" s="137"/>
    </row>
    <row r="120" spans="1:60" outlineLevel="1" x14ac:dyDescent="0.25">
      <c r="A120" s="144"/>
      <c r="B120" s="145"/>
      <c r="C120" s="178" t="s">
        <v>348</v>
      </c>
      <c r="D120" s="176"/>
      <c r="E120" s="177">
        <v>398</v>
      </c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 t="s">
        <v>218</v>
      </c>
      <c r="AH120" s="137">
        <v>0</v>
      </c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7"/>
      <c r="AZ120" s="137"/>
      <c r="BA120" s="137"/>
      <c r="BB120" s="137"/>
      <c r="BC120" s="137"/>
      <c r="BD120" s="137"/>
      <c r="BE120" s="137"/>
      <c r="BF120" s="137"/>
      <c r="BG120" s="137"/>
      <c r="BH120" s="137"/>
    </row>
    <row r="121" spans="1:60" outlineLevel="1" x14ac:dyDescent="0.25">
      <c r="A121" s="144"/>
      <c r="B121" s="145"/>
      <c r="C121" s="178" t="s">
        <v>349</v>
      </c>
      <c r="D121" s="176"/>
      <c r="E121" s="177">
        <v>25.2</v>
      </c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 t="s">
        <v>218</v>
      </c>
      <c r="AH121" s="137">
        <v>0</v>
      </c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AZ121" s="137"/>
      <c r="BA121" s="137"/>
      <c r="BB121" s="137"/>
      <c r="BC121" s="137"/>
      <c r="BD121" s="137"/>
      <c r="BE121" s="137"/>
      <c r="BF121" s="137"/>
      <c r="BG121" s="137"/>
      <c r="BH121" s="137"/>
    </row>
    <row r="122" spans="1:60" outlineLevel="1" x14ac:dyDescent="0.25">
      <c r="A122" s="154">
        <v>32</v>
      </c>
      <c r="B122" s="155" t="s">
        <v>350</v>
      </c>
      <c r="C122" s="171" t="s">
        <v>351</v>
      </c>
      <c r="D122" s="156" t="s">
        <v>332</v>
      </c>
      <c r="E122" s="157">
        <v>2294.8560000000002</v>
      </c>
      <c r="F122" s="158">
        <v>34.700000000000003</v>
      </c>
      <c r="G122" s="159">
        <f>ROUND(E122*F122,2)</f>
        <v>79631.5</v>
      </c>
      <c r="H122" s="158"/>
      <c r="I122" s="159">
        <f>ROUND(E122*H122,2)</f>
        <v>0</v>
      </c>
      <c r="J122" s="158"/>
      <c r="K122" s="159">
        <f>ROUND(E122*J122,2)</f>
        <v>0</v>
      </c>
      <c r="L122" s="159">
        <v>21</v>
      </c>
      <c r="M122" s="159">
        <f>G122*(1+L122/100)</f>
        <v>96354.114999999991</v>
      </c>
      <c r="N122" s="159">
        <v>0</v>
      </c>
      <c r="O122" s="159">
        <f>ROUND(E122*N122,2)</f>
        <v>0</v>
      </c>
      <c r="P122" s="159">
        <v>0</v>
      </c>
      <c r="Q122" s="159">
        <f>ROUND(E122*P122,2)</f>
        <v>0</v>
      </c>
      <c r="R122" s="159" t="s">
        <v>336</v>
      </c>
      <c r="S122" s="159" t="s">
        <v>127</v>
      </c>
      <c r="T122" s="160" t="s">
        <v>127</v>
      </c>
      <c r="U122" s="146">
        <v>0</v>
      </c>
      <c r="V122" s="146">
        <f>ROUND(E122*U122,2)</f>
        <v>0</v>
      </c>
      <c r="W122" s="146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 t="s">
        <v>202</v>
      </c>
      <c r="AH122" s="137"/>
      <c r="AI122" s="137"/>
      <c r="AJ122" s="137"/>
      <c r="AK122" s="137"/>
      <c r="AL122" s="137"/>
      <c r="AM122" s="137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7"/>
      <c r="AY122" s="137"/>
      <c r="AZ122" s="137"/>
      <c r="BA122" s="137"/>
      <c r="BB122" s="137"/>
      <c r="BC122" s="137"/>
      <c r="BD122" s="137"/>
      <c r="BE122" s="137"/>
      <c r="BF122" s="137"/>
      <c r="BG122" s="137"/>
      <c r="BH122" s="137"/>
    </row>
    <row r="123" spans="1:60" outlineLevel="1" x14ac:dyDescent="0.25">
      <c r="A123" s="144"/>
      <c r="B123" s="145"/>
      <c r="C123" s="226" t="s">
        <v>352</v>
      </c>
      <c r="D123" s="227"/>
      <c r="E123" s="227"/>
      <c r="F123" s="227"/>
      <c r="G123" s="227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 t="s">
        <v>130</v>
      </c>
      <c r="AH123" s="137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7"/>
      <c r="BE123" s="137"/>
      <c r="BF123" s="137"/>
      <c r="BG123" s="137"/>
      <c r="BH123" s="137"/>
    </row>
    <row r="124" spans="1:60" outlineLevel="1" x14ac:dyDescent="0.25">
      <c r="A124" s="144"/>
      <c r="B124" s="145"/>
      <c r="C124" s="178" t="s">
        <v>353</v>
      </c>
      <c r="D124" s="176"/>
      <c r="E124" s="177">
        <v>2294.8560000000002</v>
      </c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 t="s">
        <v>218</v>
      </c>
      <c r="AH124" s="137">
        <v>0</v>
      </c>
      <c r="AI124" s="137"/>
      <c r="AJ124" s="137"/>
      <c r="AK124" s="137"/>
      <c r="AL124" s="137"/>
      <c r="AM124" s="137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7"/>
      <c r="AY124" s="137"/>
      <c r="AZ124" s="137"/>
      <c r="BA124" s="137"/>
      <c r="BB124" s="137"/>
      <c r="BC124" s="137"/>
      <c r="BD124" s="137"/>
      <c r="BE124" s="137"/>
      <c r="BF124" s="137"/>
      <c r="BG124" s="137"/>
      <c r="BH124" s="137"/>
    </row>
    <row r="125" spans="1:60" outlineLevel="1" x14ac:dyDescent="0.25">
      <c r="A125" s="154">
        <v>33</v>
      </c>
      <c r="B125" s="155" t="s">
        <v>354</v>
      </c>
      <c r="C125" s="171" t="s">
        <v>355</v>
      </c>
      <c r="D125" s="156" t="s">
        <v>332</v>
      </c>
      <c r="E125" s="157">
        <v>73.708799999999997</v>
      </c>
      <c r="F125" s="158">
        <v>350</v>
      </c>
      <c r="G125" s="159">
        <f>ROUND(E125*F125,2)</f>
        <v>25798.080000000002</v>
      </c>
      <c r="H125" s="158"/>
      <c r="I125" s="159">
        <f>ROUND(E125*H125,2)</f>
        <v>0</v>
      </c>
      <c r="J125" s="158"/>
      <c r="K125" s="159">
        <f>ROUND(E125*J125,2)</f>
        <v>0</v>
      </c>
      <c r="L125" s="159">
        <v>21</v>
      </c>
      <c r="M125" s="159">
        <f>G125*(1+L125/100)</f>
        <v>31215.676800000001</v>
      </c>
      <c r="N125" s="159">
        <v>0</v>
      </c>
      <c r="O125" s="159">
        <f>ROUND(E125*N125,2)</f>
        <v>0</v>
      </c>
      <c r="P125" s="159">
        <v>0</v>
      </c>
      <c r="Q125" s="159">
        <f>ROUND(E125*P125,2)</f>
        <v>0</v>
      </c>
      <c r="R125" s="159" t="s">
        <v>356</v>
      </c>
      <c r="S125" s="159" t="s">
        <v>127</v>
      </c>
      <c r="T125" s="160" t="s">
        <v>127</v>
      </c>
      <c r="U125" s="146">
        <v>0</v>
      </c>
      <c r="V125" s="146">
        <f>ROUND(E125*U125,2)</f>
        <v>0</v>
      </c>
      <c r="W125" s="146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 t="s">
        <v>202</v>
      </c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</row>
    <row r="126" spans="1:60" outlineLevel="1" x14ac:dyDescent="0.25">
      <c r="A126" s="144"/>
      <c r="B126" s="145"/>
      <c r="C126" s="178" t="s">
        <v>357</v>
      </c>
      <c r="D126" s="176"/>
      <c r="E126" s="177">
        <v>73.708799999999997</v>
      </c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 t="s">
        <v>218</v>
      </c>
      <c r="AH126" s="137">
        <v>7</v>
      </c>
      <c r="AI126" s="137"/>
      <c r="AJ126" s="137"/>
      <c r="AK126" s="137"/>
      <c r="AL126" s="137"/>
      <c r="AM126" s="137"/>
      <c r="AN126" s="137"/>
      <c r="AO126" s="137"/>
      <c r="AP126" s="137"/>
      <c r="AQ126" s="137"/>
      <c r="AR126" s="137"/>
      <c r="AS126" s="137"/>
      <c r="AT126" s="137"/>
      <c r="AU126" s="137"/>
      <c r="AV126" s="137"/>
      <c r="AW126" s="137"/>
      <c r="AX126" s="137"/>
      <c r="AY126" s="137"/>
      <c r="AZ126" s="137"/>
      <c r="BA126" s="137"/>
      <c r="BB126" s="137"/>
      <c r="BC126" s="137"/>
      <c r="BD126" s="137"/>
      <c r="BE126" s="137"/>
      <c r="BF126" s="137"/>
      <c r="BG126" s="137"/>
      <c r="BH126" s="137"/>
    </row>
    <row r="127" spans="1:60" outlineLevel="1" x14ac:dyDescent="0.25">
      <c r="A127" s="144"/>
      <c r="B127" s="145"/>
      <c r="C127" s="178" t="s">
        <v>358</v>
      </c>
      <c r="D127" s="176"/>
      <c r="E127" s="177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 t="s">
        <v>218</v>
      </c>
      <c r="AH127" s="137">
        <v>7</v>
      </c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</row>
    <row r="128" spans="1:60" outlineLevel="1" x14ac:dyDescent="0.25">
      <c r="A128" s="154">
        <v>34</v>
      </c>
      <c r="B128" s="155" t="s">
        <v>359</v>
      </c>
      <c r="C128" s="171" t="s">
        <v>360</v>
      </c>
      <c r="D128" s="156" t="s">
        <v>332</v>
      </c>
      <c r="E128" s="157">
        <v>181.2756</v>
      </c>
      <c r="F128" s="158">
        <v>250</v>
      </c>
      <c r="G128" s="159">
        <f>ROUND(E128*F128,2)</f>
        <v>45318.9</v>
      </c>
      <c r="H128" s="158"/>
      <c r="I128" s="159">
        <f>ROUND(E128*H128,2)</f>
        <v>0</v>
      </c>
      <c r="J128" s="158"/>
      <c r="K128" s="159">
        <f>ROUND(E128*J128,2)</f>
        <v>0</v>
      </c>
      <c r="L128" s="159">
        <v>21</v>
      </c>
      <c r="M128" s="159">
        <f>G128*(1+L128/100)</f>
        <v>54835.868999999999</v>
      </c>
      <c r="N128" s="159">
        <v>0</v>
      </c>
      <c r="O128" s="159">
        <f>ROUND(E128*N128,2)</f>
        <v>0</v>
      </c>
      <c r="P128" s="159">
        <v>0</v>
      </c>
      <c r="Q128" s="159">
        <f>ROUND(E128*P128,2)</f>
        <v>0</v>
      </c>
      <c r="R128" s="159"/>
      <c r="S128" s="159" t="s">
        <v>184</v>
      </c>
      <c r="T128" s="160" t="s">
        <v>128</v>
      </c>
      <c r="U128" s="146">
        <v>0</v>
      </c>
      <c r="V128" s="146">
        <f>ROUND(E128*U128,2)</f>
        <v>0</v>
      </c>
      <c r="W128" s="146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 t="s">
        <v>202</v>
      </c>
      <c r="AH128" s="137"/>
      <c r="AI128" s="137"/>
      <c r="AJ128" s="137"/>
      <c r="AK128" s="137"/>
      <c r="AL128" s="137"/>
      <c r="AM128" s="137"/>
      <c r="AN128" s="137"/>
      <c r="AO128" s="137"/>
      <c r="AP128" s="137"/>
      <c r="AQ128" s="137"/>
      <c r="AR128" s="137"/>
      <c r="AS128" s="137"/>
      <c r="AT128" s="137"/>
      <c r="AU128" s="137"/>
      <c r="AV128" s="137"/>
      <c r="AW128" s="137"/>
      <c r="AX128" s="137"/>
      <c r="AY128" s="137"/>
      <c r="AZ128" s="137"/>
      <c r="BA128" s="137"/>
      <c r="BB128" s="137"/>
      <c r="BC128" s="137"/>
      <c r="BD128" s="137"/>
      <c r="BE128" s="137"/>
      <c r="BF128" s="137"/>
      <c r="BG128" s="137"/>
      <c r="BH128" s="137"/>
    </row>
    <row r="129" spans="1:60" outlineLevel="1" x14ac:dyDescent="0.25">
      <c r="A129" s="144"/>
      <c r="B129" s="145"/>
      <c r="C129" s="178" t="s">
        <v>361</v>
      </c>
      <c r="D129" s="176"/>
      <c r="E129" s="177">
        <v>33.857999999999997</v>
      </c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 t="s">
        <v>218</v>
      </c>
      <c r="AH129" s="137">
        <v>7</v>
      </c>
      <c r="AI129" s="137"/>
      <c r="AJ129" s="137"/>
      <c r="AK129" s="137"/>
      <c r="AL129" s="137"/>
      <c r="AM129" s="137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7"/>
      <c r="AY129" s="137"/>
      <c r="AZ129" s="137"/>
      <c r="BA129" s="137"/>
      <c r="BB129" s="137"/>
      <c r="BC129" s="137"/>
      <c r="BD129" s="137"/>
      <c r="BE129" s="137"/>
      <c r="BF129" s="137"/>
      <c r="BG129" s="137"/>
      <c r="BH129" s="137"/>
    </row>
    <row r="130" spans="1:60" outlineLevel="1" x14ac:dyDescent="0.25">
      <c r="A130" s="144"/>
      <c r="B130" s="145"/>
      <c r="C130" s="178" t="s">
        <v>362</v>
      </c>
      <c r="D130" s="176"/>
      <c r="E130" s="177">
        <v>147.41759999999999</v>
      </c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 t="s">
        <v>218</v>
      </c>
      <c r="AH130" s="137">
        <v>7</v>
      </c>
      <c r="AI130" s="137"/>
      <c r="AJ130" s="137"/>
      <c r="AK130" s="137"/>
      <c r="AL130" s="137"/>
      <c r="AM130" s="137"/>
      <c r="AN130" s="137"/>
      <c r="AO130" s="137"/>
      <c r="AP130" s="137"/>
      <c r="AQ130" s="137"/>
      <c r="AR130" s="137"/>
      <c r="AS130" s="137"/>
      <c r="AT130" s="137"/>
      <c r="AU130" s="137"/>
      <c r="AV130" s="137"/>
      <c r="AW130" s="137"/>
      <c r="AX130" s="137"/>
      <c r="AY130" s="137"/>
      <c r="AZ130" s="137"/>
      <c r="BA130" s="137"/>
      <c r="BB130" s="137"/>
      <c r="BC130" s="137"/>
      <c r="BD130" s="137"/>
      <c r="BE130" s="137"/>
      <c r="BF130" s="137"/>
      <c r="BG130" s="137"/>
      <c r="BH130" s="137"/>
    </row>
    <row r="131" spans="1:60" ht="20" outlineLevel="1" x14ac:dyDescent="0.25">
      <c r="A131" s="154">
        <v>35</v>
      </c>
      <c r="B131" s="155" t="s">
        <v>363</v>
      </c>
      <c r="C131" s="171" t="s">
        <v>364</v>
      </c>
      <c r="D131" s="156" t="s">
        <v>332</v>
      </c>
      <c r="E131" s="157">
        <v>254.98439999999999</v>
      </c>
      <c r="F131" s="158">
        <v>270</v>
      </c>
      <c r="G131" s="159">
        <f>ROUND(E131*F131,2)</f>
        <v>68845.789999999994</v>
      </c>
      <c r="H131" s="158"/>
      <c r="I131" s="159">
        <f>ROUND(E131*H131,2)</f>
        <v>0</v>
      </c>
      <c r="J131" s="158"/>
      <c r="K131" s="159">
        <f>ROUND(E131*J131,2)</f>
        <v>0</v>
      </c>
      <c r="L131" s="159">
        <v>21</v>
      </c>
      <c r="M131" s="159">
        <f>G131*(1+L131/100)</f>
        <v>83303.405899999983</v>
      </c>
      <c r="N131" s="159">
        <v>0</v>
      </c>
      <c r="O131" s="159">
        <f>ROUND(E131*N131,2)</f>
        <v>0</v>
      </c>
      <c r="P131" s="159">
        <v>0</v>
      </c>
      <c r="Q131" s="159">
        <f>ROUND(E131*P131,2)</f>
        <v>0</v>
      </c>
      <c r="R131" s="159" t="s">
        <v>336</v>
      </c>
      <c r="S131" s="159" t="s">
        <v>127</v>
      </c>
      <c r="T131" s="160" t="s">
        <v>127</v>
      </c>
      <c r="U131" s="146">
        <v>0.01</v>
      </c>
      <c r="V131" s="146">
        <f>ROUND(E131*U131,2)</f>
        <v>2.5499999999999998</v>
      </c>
      <c r="W131" s="146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 t="s">
        <v>365</v>
      </c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AZ131" s="137"/>
      <c r="BA131" s="137"/>
      <c r="BB131" s="137"/>
      <c r="BC131" s="137"/>
      <c r="BD131" s="137"/>
      <c r="BE131" s="137"/>
      <c r="BF131" s="137"/>
      <c r="BG131" s="137"/>
      <c r="BH131" s="137"/>
    </row>
    <row r="132" spans="1:60" outlineLevel="1" x14ac:dyDescent="0.25">
      <c r="A132" s="144"/>
      <c r="B132" s="145"/>
      <c r="C132" s="178" t="s">
        <v>366</v>
      </c>
      <c r="D132" s="176"/>
      <c r="E132" s="177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 t="s">
        <v>218</v>
      </c>
      <c r="AH132" s="137">
        <v>0</v>
      </c>
      <c r="AI132" s="137"/>
      <c r="AJ132" s="137"/>
      <c r="AK132" s="137"/>
      <c r="AL132" s="137"/>
      <c r="AM132" s="137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7"/>
      <c r="AY132" s="137"/>
      <c r="AZ132" s="137"/>
      <c r="BA132" s="137"/>
      <c r="BB132" s="137"/>
      <c r="BC132" s="137"/>
      <c r="BD132" s="137"/>
      <c r="BE132" s="137"/>
      <c r="BF132" s="137"/>
      <c r="BG132" s="137"/>
      <c r="BH132" s="137"/>
    </row>
    <row r="133" spans="1:60" outlineLevel="1" x14ac:dyDescent="0.25">
      <c r="A133" s="144"/>
      <c r="B133" s="145"/>
      <c r="C133" s="178" t="s">
        <v>367</v>
      </c>
      <c r="D133" s="176"/>
      <c r="E133" s="177"/>
      <c r="F133" s="146"/>
      <c r="G133" s="146"/>
      <c r="H133" s="146"/>
      <c r="I133" s="146"/>
      <c r="J133" s="146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46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 t="s">
        <v>218</v>
      </c>
      <c r="AH133" s="137">
        <v>0</v>
      </c>
      <c r="AI133" s="137"/>
      <c r="AJ133" s="137"/>
      <c r="AK133" s="137"/>
      <c r="AL133" s="137"/>
      <c r="AM133" s="137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7"/>
      <c r="AY133" s="137"/>
      <c r="AZ133" s="137"/>
      <c r="BA133" s="137"/>
      <c r="BB133" s="137"/>
      <c r="BC133" s="137"/>
      <c r="BD133" s="137"/>
      <c r="BE133" s="137"/>
      <c r="BF133" s="137"/>
      <c r="BG133" s="137"/>
      <c r="BH133" s="137"/>
    </row>
    <row r="134" spans="1:60" outlineLevel="1" x14ac:dyDescent="0.25">
      <c r="A134" s="144"/>
      <c r="B134" s="145"/>
      <c r="C134" s="178" t="s">
        <v>368</v>
      </c>
      <c r="D134" s="176"/>
      <c r="E134" s="177">
        <v>254.98439999999999</v>
      </c>
      <c r="F134" s="146"/>
      <c r="G134" s="146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 t="s">
        <v>218</v>
      </c>
      <c r="AH134" s="137">
        <v>0</v>
      </c>
      <c r="AI134" s="137"/>
      <c r="AJ134" s="137"/>
      <c r="AK134" s="137"/>
      <c r="AL134" s="137"/>
      <c r="AM134" s="137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7"/>
      <c r="AY134" s="137"/>
      <c r="AZ134" s="137"/>
      <c r="BA134" s="137"/>
      <c r="BB134" s="137"/>
      <c r="BC134" s="137"/>
      <c r="BD134" s="137"/>
      <c r="BE134" s="137"/>
      <c r="BF134" s="137"/>
      <c r="BG134" s="137"/>
      <c r="BH134" s="137"/>
    </row>
    <row r="135" spans="1:60" ht="13" x14ac:dyDescent="0.25">
      <c r="A135" s="148" t="s">
        <v>122</v>
      </c>
      <c r="B135" s="149" t="s">
        <v>66</v>
      </c>
      <c r="C135" s="170" t="s">
        <v>67</v>
      </c>
      <c r="D135" s="150"/>
      <c r="E135" s="151"/>
      <c r="F135" s="152"/>
      <c r="G135" s="152">
        <f>SUMIF(AG136:AG137,"&lt;&gt;NOR",G136:G137)</f>
        <v>35200</v>
      </c>
      <c r="H135" s="152"/>
      <c r="I135" s="152">
        <f>SUM(I136:I137)</f>
        <v>0</v>
      </c>
      <c r="J135" s="152"/>
      <c r="K135" s="152">
        <f>SUM(K136:K137)</f>
        <v>0</v>
      </c>
      <c r="L135" s="152"/>
      <c r="M135" s="152">
        <f>SUM(M136:M137)</f>
        <v>42592</v>
      </c>
      <c r="N135" s="152"/>
      <c r="O135" s="152">
        <f>SUM(O136:O137)</f>
        <v>47.99</v>
      </c>
      <c r="P135" s="152"/>
      <c r="Q135" s="152">
        <f>SUM(Q136:Q137)</f>
        <v>0</v>
      </c>
      <c r="R135" s="152"/>
      <c r="S135" s="152"/>
      <c r="T135" s="153"/>
      <c r="U135" s="147"/>
      <c r="V135" s="147">
        <f>SUM(V136:V137)</f>
        <v>0</v>
      </c>
      <c r="W135" s="147"/>
      <c r="AG135" t="s">
        <v>123</v>
      </c>
    </row>
    <row r="136" spans="1:60" outlineLevel="1" x14ac:dyDescent="0.25">
      <c r="A136" s="154">
        <v>36</v>
      </c>
      <c r="B136" s="155" t="s">
        <v>369</v>
      </c>
      <c r="C136" s="171" t="s">
        <v>370</v>
      </c>
      <c r="D136" s="156" t="s">
        <v>215</v>
      </c>
      <c r="E136" s="157">
        <v>110</v>
      </c>
      <c r="F136" s="158">
        <v>320</v>
      </c>
      <c r="G136" s="159">
        <f>ROUND(E136*F136,2)</f>
        <v>35200</v>
      </c>
      <c r="H136" s="158"/>
      <c r="I136" s="159">
        <f>ROUND(E136*H136,2)</f>
        <v>0</v>
      </c>
      <c r="J136" s="158"/>
      <c r="K136" s="159">
        <f>ROUND(E136*J136,2)</f>
        <v>0</v>
      </c>
      <c r="L136" s="159">
        <v>21</v>
      </c>
      <c r="M136" s="159">
        <f>G136*(1+L136/100)</f>
        <v>42592</v>
      </c>
      <c r="N136" s="159">
        <v>0.43625999999999998</v>
      </c>
      <c r="O136" s="159">
        <f>ROUND(E136*N136,2)</f>
        <v>47.99</v>
      </c>
      <c r="P136" s="159">
        <v>0</v>
      </c>
      <c r="Q136" s="159">
        <f>ROUND(E136*P136,2)</f>
        <v>0</v>
      </c>
      <c r="R136" s="159" t="s">
        <v>371</v>
      </c>
      <c r="S136" s="159" t="s">
        <v>127</v>
      </c>
      <c r="T136" s="160" t="s">
        <v>372</v>
      </c>
      <c r="U136" s="146">
        <v>0</v>
      </c>
      <c r="V136" s="146">
        <f>ROUND(E136*U136,2)</f>
        <v>0</v>
      </c>
      <c r="W136" s="146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 t="s">
        <v>373</v>
      </c>
      <c r="AH136" s="137"/>
      <c r="AI136" s="137"/>
      <c r="AJ136" s="137"/>
      <c r="AK136" s="137"/>
      <c r="AL136" s="137"/>
      <c r="AM136" s="137"/>
      <c r="AN136" s="137"/>
      <c r="AO136" s="137"/>
      <c r="AP136" s="137"/>
      <c r="AQ136" s="137"/>
      <c r="AR136" s="137"/>
      <c r="AS136" s="137"/>
      <c r="AT136" s="137"/>
      <c r="AU136" s="137"/>
      <c r="AV136" s="137"/>
      <c r="AW136" s="137"/>
      <c r="AX136" s="137"/>
      <c r="AY136" s="137"/>
      <c r="AZ136" s="137"/>
      <c r="BA136" s="137"/>
      <c r="BB136" s="137"/>
      <c r="BC136" s="137"/>
      <c r="BD136" s="137"/>
      <c r="BE136" s="137"/>
      <c r="BF136" s="137"/>
      <c r="BG136" s="137"/>
      <c r="BH136" s="137"/>
    </row>
    <row r="137" spans="1:60" ht="20.5" outlineLevel="1" x14ac:dyDescent="0.25">
      <c r="A137" s="144"/>
      <c r="B137" s="145"/>
      <c r="C137" s="237" t="s">
        <v>374</v>
      </c>
      <c r="D137" s="238"/>
      <c r="E137" s="238"/>
      <c r="F137" s="238"/>
      <c r="G137" s="238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 t="s">
        <v>204</v>
      </c>
      <c r="AH137" s="137"/>
      <c r="AI137" s="137"/>
      <c r="AJ137" s="137"/>
      <c r="AK137" s="137"/>
      <c r="AL137" s="137"/>
      <c r="AM137" s="137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7"/>
      <c r="AY137" s="137"/>
      <c r="AZ137" s="137"/>
      <c r="BA137" s="161" t="str">
        <f>C137</f>
        <v>Lože pro trativody, položení trubek, obsyp potrubí sypaninou z vhodných hornin, nebo materiálem připraveným podél výkopu ve vzdálenosti do 3 m od jeho kraje.  Bez výkopu rýhy.</v>
      </c>
      <c r="BB137" s="137"/>
      <c r="BC137" s="137"/>
      <c r="BD137" s="137"/>
      <c r="BE137" s="137"/>
      <c r="BF137" s="137"/>
      <c r="BG137" s="137"/>
      <c r="BH137" s="137"/>
    </row>
    <row r="138" spans="1:60" ht="13" x14ac:dyDescent="0.25">
      <c r="A138" s="148" t="s">
        <v>122</v>
      </c>
      <c r="B138" s="149" t="s">
        <v>70</v>
      </c>
      <c r="C138" s="170" t="s">
        <v>71</v>
      </c>
      <c r="D138" s="150"/>
      <c r="E138" s="151"/>
      <c r="F138" s="152"/>
      <c r="G138" s="152">
        <f>SUMIF(AG139:AG151,"&lt;&gt;NOR",G139:G151)</f>
        <v>97717.920000000013</v>
      </c>
      <c r="H138" s="152"/>
      <c r="I138" s="152">
        <f>SUM(I139:I151)</f>
        <v>0</v>
      </c>
      <c r="J138" s="152"/>
      <c r="K138" s="152">
        <f>SUM(K139:K151)</f>
        <v>0</v>
      </c>
      <c r="L138" s="152"/>
      <c r="M138" s="152">
        <f>SUM(M139:M151)</f>
        <v>118238.6832</v>
      </c>
      <c r="N138" s="152"/>
      <c r="O138" s="152">
        <f>SUM(O139:O151)</f>
        <v>70.530000000000015</v>
      </c>
      <c r="P138" s="152"/>
      <c r="Q138" s="152">
        <f>SUM(Q139:Q151)</f>
        <v>0</v>
      </c>
      <c r="R138" s="152"/>
      <c r="S138" s="152"/>
      <c r="T138" s="153"/>
      <c r="U138" s="147"/>
      <c r="V138" s="147">
        <f>SUM(V139:V151)</f>
        <v>0</v>
      </c>
      <c r="W138" s="147"/>
      <c r="AG138" t="s">
        <v>123</v>
      </c>
    </row>
    <row r="139" spans="1:60" outlineLevel="1" x14ac:dyDescent="0.25">
      <c r="A139" s="154">
        <v>37</v>
      </c>
      <c r="B139" s="155" t="s">
        <v>375</v>
      </c>
      <c r="C139" s="171" t="s">
        <v>376</v>
      </c>
      <c r="D139" s="156" t="s">
        <v>226</v>
      </c>
      <c r="E139" s="157">
        <v>53.46</v>
      </c>
      <c r="F139" s="158">
        <v>1400</v>
      </c>
      <c r="G139" s="159">
        <f>ROUND(E139*F139,2)</f>
        <v>74844</v>
      </c>
      <c r="H139" s="158"/>
      <c r="I139" s="159">
        <f>ROUND(E139*H139,2)</f>
        <v>0</v>
      </c>
      <c r="J139" s="158"/>
      <c r="K139" s="159">
        <f>ROUND(E139*J139,2)</f>
        <v>0</v>
      </c>
      <c r="L139" s="159">
        <v>21</v>
      </c>
      <c r="M139" s="159">
        <f>G139*(1+L139/100)</f>
        <v>90561.239999999991</v>
      </c>
      <c r="N139" s="159">
        <v>1.1322000000000001</v>
      </c>
      <c r="O139" s="159">
        <f>ROUND(E139*N139,2)</f>
        <v>60.53</v>
      </c>
      <c r="P139" s="159">
        <v>0</v>
      </c>
      <c r="Q139" s="159">
        <f>ROUND(E139*P139,2)</f>
        <v>0</v>
      </c>
      <c r="R139" s="159" t="s">
        <v>377</v>
      </c>
      <c r="S139" s="159" t="s">
        <v>127</v>
      </c>
      <c r="T139" s="160" t="s">
        <v>127</v>
      </c>
      <c r="U139" s="146">
        <v>0</v>
      </c>
      <c r="V139" s="146">
        <f>ROUND(E139*U139,2)</f>
        <v>0</v>
      </c>
      <c r="W139" s="146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 t="s">
        <v>378</v>
      </c>
      <c r="AH139" s="137"/>
      <c r="AI139" s="137"/>
      <c r="AJ139" s="137"/>
      <c r="AK139" s="137"/>
      <c r="AL139" s="137"/>
      <c r="AM139" s="137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7"/>
      <c r="AY139" s="137"/>
      <c r="AZ139" s="137"/>
      <c r="BA139" s="137"/>
      <c r="BB139" s="137"/>
      <c r="BC139" s="137"/>
      <c r="BD139" s="137"/>
      <c r="BE139" s="137"/>
      <c r="BF139" s="137"/>
      <c r="BG139" s="137"/>
      <c r="BH139" s="137"/>
    </row>
    <row r="140" spans="1:60" outlineLevel="1" x14ac:dyDescent="0.25">
      <c r="A140" s="144"/>
      <c r="B140" s="145"/>
      <c r="C140" s="237" t="s">
        <v>379</v>
      </c>
      <c r="D140" s="238"/>
      <c r="E140" s="238"/>
      <c r="F140" s="238"/>
      <c r="G140" s="238"/>
      <c r="H140" s="146"/>
      <c r="I140" s="146"/>
      <c r="J140" s="146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46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 t="s">
        <v>204</v>
      </c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7"/>
      <c r="AR140" s="137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7"/>
      <c r="BG140" s="137"/>
      <c r="BH140" s="137"/>
    </row>
    <row r="141" spans="1:60" outlineLevel="1" x14ac:dyDescent="0.25">
      <c r="A141" s="144"/>
      <c r="B141" s="145"/>
      <c r="C141" s="178" t="s">
        <v>380</v>
      </c>
      <c r="D141" s="176"/>
      <c r="E141" s="177">
        <v>52.965000000000003</v>
      </c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 t="s">
        <v>218</v>
      </c>
      <c r="AH141" s="137">
        <v>0</v>
      </c>
      <c r="AI141" s="137"/>
      <c r="AJ141" s="137"/>
      <c r="AK141" s="137"/>
      <c r="AL141" s="137"/>
      <c r="AM141" s="137"/>
      <c r="AN141" s="137"/>
      <c r="AO141" s="137"/>
      <c r="AP141" s="137"/>
      <c r="AQ141" s="137"/>
      <c r="AR141" s="137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7"/>
      <c r="BG141" s="137"/>
      <c r="BH141" s="137"/>
    </row>
    <row r="142" spans="1:60" outlineLevel="1" x14ac:dyDescent="0.25">
      <c r="A142" s="144"/>
      <c r="B142" s="145"/>
      <c r="C142" s="178" t="s">
        <v>236</v>
      </c>
      <c r="D142" s="176"/>
      <c r="E142" s="177">
        <v>0.495</v>
      </c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 t="s">
        <v>218</v>
      </c>
      <c r="AH142" s="137">
        <v>0</v>
      </c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</row>
    <row r="143" spans="1:60" ht="20" outlineLevel="1" x14ac:dyDescent="0.25">
      <c r="A143" s="154">
        <v>38</v>
      </c>
      <c r="B143" s="155" t="s">
        <v>381</v>
      </c>
      <c r="C143" s="171" t="s">
        <v>382</v>
      </c>
      <c r="D143" s="156" t="s">
        <v>226</v>
      </c>
      <c r="E143" s="157">
        <v>3.984</v>
      </c>
      <c r="F143" s="158">
        <v>4150</v>
      </c>
      <c r="G143" s="159">
        <f>ROUND(E143*F143,2)</f>
        <v>16533.599999999999</v>
      </c>
      <c r="H143" s="158"/>
      <c r="I143" s="159">
        <f>ROUND(E143*H143,2)</f>
        <v>0</v>
      </c>
      <c r="J143" s="158"/>
      <c r="K143" s="159">
        <f>ROUND(E143*J143,2)</f>
        <v>0</v>
      </c>
      <c r="L143" s="159">
        <v>21</v>
      </c>
      <c r="M143" s="159">
        <f>G143*(1+L143/100)</f>
        <v>20005.655999999999</v>
      </c>
      <c r="N143" s="159">
        <v>2.5</v>
      </c>
      <c r="O143" s="159">
        <f>ROUND(E143*N143,2)</f>
        <v>9.9600000000000009</v>
      </c>
      <c r="P143" s="159">
        <v>0</v>
      </c>
      <c r="Q143" s="159">
        <f>ROUND(E143*P143,2)</f>
        <v>0</v>
      </c>
      <c r="R143" s="159" t="s">
        <v>377</v>
      </c>
      <c r="S143" s="159" t="s">
        <v>127</v>
      </c>
      <c r="T143" s="160" t="s">
        <v>127</v>
      </c>
      <c r="U143" s="146">
        <v>0</v>
      </c>
      <c r="V143" s="146">
        <f>ROUND(E143*U143,2)</f>
        <v>0</v>
      </c>
      <c r="W143" s="146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 t="s">
        <v>378</v>
      </c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7"/>
      <c r="BG143" s="137"/>
      <c r="BH143" s="137"/>
    </row>
    <row r="144" spans="1:60" outlineLevel="1" x14ac:dyDescent="0.25">
      <c r="A144" s="144"/>
      <c r="B144" s="145"/>
      <c r="C144" s="237" t="s">
        <v>383</v>
      </c>
      <c r="D144" s="238"/>
      <c r="E144" s="238"/>
      <c r="F144" s="238"/>
      <c r="G144" s="238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 t="s">
        <v>204</v>
      </c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7"/>
      <c r="AR144" s="137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7"/>
      <c r="BG144" s="137"/>
      <c r="BH144" s="137"/>
    </row>
    <row r="145" spans="1:60" outlineLevel="1" x14ac:dyDescent="0.25">
      <c r="A145" s="144"/>
      <c r="B145" s="145"/>
      <c r="C145" s="228" t="s">
        <v>384</v>
      </c>
      <c r="D145" s="229"/>
      <c r="E145" s="229"/>
      <c r="F145" s="229"/>
      <c r="G145" s="229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 t="s">
        <v>130</v>
      </c>
      <c r="AH145" s="137"/>
      <c r="AI145" s="137"/>
      <c r="AJ145" s="137"/>
      <c r="AK145" s="137"/>
      <c r="AL145" s="137"/>
      <c r="AM145" s="137"/>
      <c r="AN145" s="137"/>
      <c r="AO145" s="137"/>
      <c r="AP145" s="137"/>
      <c r="AQ145" s="137"/>
      <c r="AR145" s="137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7"/>
      <c r="BG145" s="137"/>
      <c r="BH145" s="137"/>
    </row>
    <row r="146" spans="1:60" outlineLevel="1" x14ac:dyDescent="0.25">
      <c r="A146" s="144"/>
      <c r="B146" s="145"/>
      <c r="C146" s="178" t="s">
        <v>385</v>
      </c>
      <c r="D146" s="176"/>
      <c r="E146" s="177">
        <v>3.84</v>
      </c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 t="s">
        <v>218</v>
      </c>
      <c r="AH146" s="137">
        <v>0</v>
      </c>
      <c r="AI146" s="137"/>
      <c r="AJ146" s="137"/>
      <c r="AK146" s="137"/>
      <c r="AL146" s="137"/>
      <c r="AM146" s="137"/>
      <c r="AN146" s="137"/>
      <c r="AO146" s="137"/>
      <c r="AP146" s="137"/>
      <c r="AQ146" s="137"/>
      <c r="AR146" s="137"/>
      <c r="AS146" s="137"/>
      <c r="AT146" s="137"/>
      <c r="AU146" s="137"/>
      <c r="AV146" s="137"/>
      <c r="AW146" s="137"/>
      <c r="AX146" s="137"/>
      <c r="AY146" s="137"/>
      <c r="AZ146" s="137"/>
      <c r="BA146" s="137"/>
      <c r="BB146" s="137"/>
      <c r="BC146" s="137"/>
      <c r="BD146" s="137"/>
      <c r="BE146" s="137"/>
      <c r="BF146" s="137"/>
      <c r="BG146" s="137"/>
      <c r="BH146" s="137"/>
    </row>
    <row r="147" spans="1:60" outlineLevel="1" x14ac:dyDescent="0.25">
      <c r="A147" s="144"/>
      <c r="B147" s="145"/>
      <c r="C147" s="178" t="s">
        <v>386</v>
      </c>
      <c r="D147" s="176"/>
      <c r="E147" s="177">
        <v>0.14399999999999999</v>
      </c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 t="s">
        <v>218</v>
      </c>
      <c r="AH147" s="137">
        <v>0</v>
      </c>
      <c r="AI147" s="137"/>
      <c r="AJ147" s="137"/>
      <c r="AK147" s="137"/>
      <c r="AL147" s="137"/>
      <c r="AM147" s="137"/>
      <c r="AN147" s="137"/>
      <c r="AO147" s="137"/>
      <c r="AP147" s="137"/>
      <c r="AQ147" s="137"/>
      <c r="AR147" s="137"/>
      <c r="AS147" s="137"/>
      <c r="AT147" s="137"/>
      <c r="AU147" s="137"/>
      <c r="AV147" s="137"/>
      <c r="AW147" s="137"/>
      <c r="AX147" s="137"/>
      <c r="AY147" s="137"/>
      <c r="AZ147" s="137"/>
      <c r="BA147" s="137"/>
      <c r="BB147" s="137"/>
      <c r="BC147" s="137"/>
      <c r="BD147" s="137"/>
      <c r="BE147" s="137"/>
      <c r="BF147" s="137"/>
      <c r="BG147" s="137"/>
      <c r="BH147" s="137"/>
    </row>
    <row r="148" spans="1:60" outlineLevel="1" x14ac:dyDescent="0.25">
      <c r="A148" s="154">
        <v>39</v>
      </c>
      <c r="B148" s="155" t="s">
        <v>387</v>
      </c>
      <c r="C148" s="171" t="s">
        <v>388</v>
      </c>
      <c r="D148" s="156" t="s">
        <v>200</v>
      </c>
      <c r="E148" s="157">
        <v>10.08</v>
      </c>
      <c r="F148" s="158">
        <v>629</v>
      </c>
      <c r="G148" s="159">
        <f>ROUND(E148*F148,2)</f>
        <v>6340.32</v>
      </c>
      <c r="H148" s="158"/>
      <c r="I148" s="159">
        <f>ROUND(E148*H148,2)</f>
        <v>0</v>
      </c>
      <c r="J148" s="158"/>
      <c r="K148" s="159">
        <f>ROUND(E148*J148,2)</f>
        <v>0</v>
      </c>
      <c r="L148" s="159">
        <v>21</v>
      </c>
      <c r="M148" s="159">
        <f>G148*(1+L148/100)</f>
        <v>7671.7871999999998</v>
      </c>
      <c r="N148" s="159">
        <v>4.4200000000000003E-3</v>
      </c>
      <c r="O148" s="159">
        <f>ROUND(E148*N148,2)</f>
        <v>0.04</v>
      </c>
      <c r="P148" s="159">
        <v>0</v>
      </c>
      <c r="Q148" s="159">
        <f>ROUND(E148*P148,2)</f>
        <v>0</v>
      </c>
      <c r="R148" s="159"/>
      <c r="S148" s="159" t="s">
        <v>127</v>
      </c>
      <c r="T148" s="160" t="s">
        <v>127</v>
      </c>
      <c r="U148" s="146">
        <v>0</v>
      </c>
      <c r="V148" s="146">
        <f>ROUND(E148*U148,2)</f>
        <v>0</v>
      </c>
      <c r="W148" s="146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 t="s">
        <v>378</v>
      </c>
      <c r="AH148" s="137"/>
      <c r="AI148" s="137"/>
      <c r="AJ148" s="137"/>
      <c r="AK148" s="137"/>
      <c r="AL148" s="137"/>
      <c r="AM148" s="137"/>
      <c r="AN148" s="137"/>
      <c r="AO148" s="137"/>
      <c r="AP148" s="137"/>
      <c r="AQ148" s="137"/>
      <c r="AR148" s="137"/>
      <c r="AS148" s="137"/>
      <c r="AT148" s="137"/>
      <c r="AU148" s="137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7"/>
      <c r="BF148" s="137"/>
      <c r="BG148" s="137"/>
      <c r="BH148" s="137"/>
    </row>
    <row r="149" spans="1:60" outlineLevel="1" x14ac:dyDescent="0.25">
      <c r="A149" s="144"/>
      <c r="B149" s="145"/>
      <c r="C149" s="226" t="s">
        <v>389</v>
      </c>
      <c r="D149" s="227"/>
      <c r="E149" s="227"/>
      <c r="F149" s="227"/>
      <c r="G149" s="227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 t="s">
        <v>130</v>
      </c>
      <c r="AH149" s="137"/>
      <c r="AI149" s="137"/>
      <c r="AJ149" s="137"/>
      <c r="AK149" s="137"/>
      <c r="AL149" s="137"/>
      <c r="AM149" s="137"/>
      <c r="AN149" s="137"/>
      <c r="AO149" s="137"/>
      <c r="AP149" s="137"/>
      <c r="AQ149" s="137"/>
      <c r="AR149" s="137"/>
      <c r="AS149" s="137"/>
      <c r="AT149" s="137"/>
      <c r="AU149" s="137"/>
      <c r="AV149" s="137"/>
      <c r="AW149" s="137"/>
      <c r="AX149" s="137"/>
      <c r="AY149" s="137"/>
      <c r="AZ149" s="137"/>
      <c r="BA149" s="137"/>
      <c r="BB149" s="137"/>
      <c r="BC149" s="137"/>
      <c r="BD149" s="137"/>
      <c r="BE149" s="137"/>
      <c r="BF149" s="137"/>
      <c r="BG149" s="137"/>
      <c r="BH149" s="137"/>
    </row>
    <row r="150" spans="1:60" outlineLevel="1" x14ac:dyDescent="0.25">
      <c r="A150" s="144"/>
      <c r="B150" s="145"/>
      <c r="C150" s="178" t="s">
        <v>390</v>
      </c>
      <c r="D150" s="176"/>
      <c r="E150" s="177">
        <v>9.6</v>
      </c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 t="s">
        <v>218</v>
      </c>
      <c r="AH150" s="137">
        <v>0</v>
      </c>
      <c r="AI150" s="137"/>
      <c r="AJ150" s="137"/>
      <c r="AK150" s="137"/>
      <c r="AL150" s="137"/>
      <c r="AM150" s="137"/>
      <c r="AN150" s="137"/>
      <c r="AO150" s="137"/>
      <c r="AP150" s="137"/>
      <c r="AQ150" s="137"/>
      <c r="AR150" s="137"/>
      <c r="AS150" s="137"/>
      <c r="AT150" s="137"/>
      <c r="AU150" s="137"/>
      <c r="AV150" s="137"/>
      <c r="AW150" s="137"/>
      <c r="AX150" s="137"/>
      <c r="AY150" s="137"/>
      <c r="AZ150" s="137"/>
      <c r="BA150" s="137"/>
      <c r="BB150" s="137"/>
      <c r="BC150" s="137"/>
      <c r="BD150" s="137"/>
      <c r="BE150" s="137"/>
      <c r="BF150" s="137"/>
      <c r="BG150" s="137"/>
      <c r="BH150" s="137"/>
    </row>
    <row r="151" spans="1:60" outlineLevel="1" x14ac:dyDescent="0.25">
      <c r="A151" s="144"/>
      <c r="B151" s="145"/>
      <c r="C151" s="178" t="s">
        <v>391</v>
      </c>
      <c r="D151" s="176"/>
      <c r="E151" s="177">
        <v>0.48</v>
      </c>
      <c r="F151" s="146"/>
      <c r="G151" s="146"/>
      <c r="H151" s="146"/>
      <c r="I151" s="146"/>
      <c r="J151" s="146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 t="s">
        <v>218</v>
      </c>
      <c r="AH151" s="137">
        <v>0</v>
      </c>
      <c r="AI151" s="137"/>
      <c r="AJ151" s="137"/>
      <c r="AK151" s="137"/>
      <c r="AL151" s="137"/>
      <c r="AM151" s="137"/>
      <c r="AN151" s="137"/>
      <c r="AO151" s="137"/>
      <c r="AP151" s="137"/>
      <c r="AQ151" s="137"/>
      <c r="AR151" s="137"/>
      <c r="AS151" s="137"/>
      <c r="AT151" s="137"/>
      <c r="AU151" s="137"/>
      <c r="AV151" s="137"/>
      <c r="AW151" s="137"/>
      <c r="AX151" s="137"/>
      <c r="AY151" s="137"/>
      <c r="AZ151" s="137"/>
      <c r="BA151" s="137"/>
      <c r="BB151" s="137"/>
      <c r="BC151" s="137"/>
      <c r="BD151" s="137"/>
      <c r="BE151" s="137"/>
      <c r="BF151" s="137"/>
      <c r="BG151" s="137"/>
      <c r="BH151" s="137"/>
    </row>
    <row r="152" spans="1:60" ht="13" x14ac:dyDescent="0.25">
      <c r="A152" s="148" t="s">
        <v>122</v>
      </c>
      <c r="B152" s="149" t="s">
        <v>72</v>
      </c>
      <c r="C152" s="170" t="s">
        <v>73</v>
      </c>
      <c r="D152" s="150"/>
      <c r="E152" s="151"/>
      <c r="F152" s="152"/>
      <c r="G152" s="152">
        <f>SUMIF(AG153:AG166,"&lt;&gt;NOR",G153:G166)</f>
        <v>488737.39999999997</v>
      </c>
      <c r="H152" s="152"/>
      <c r="I152" s="152">
        <f>SUM(I153:I166)</f>
        <v>0</v>
      </c>
      <c r="J152" s="152"/>
      <c r="K152" s="152">
        <f>SUM(K153:K166)</f>
        <v>0</v>
      </c>
      <c r="L152" s="152"/>
      <c r="M152" s="152">
        <f>SUM(M153:M166)</f>
        <v>591372.25399999996</v>
      </c>
      <c r="N152" s="152"/>
      <c r="O152" s="152">
        <f>SUM(O153:O166)</f>
        <v>432.60999999999996</v>
      </c>
      <c r="P152" s="152"/>
      <c r="Q152" s="152">
        <f>SUM(Q153:Q166)</f>
        <v>0</v>
      </c>
      <c r="R152" s="152"/>
      <c r="S152" s="152"/>
      <c r="T152" s="153"/>
      <c r="U152" s="147"/>
      <c r="V152" s="147">
        <f>SUM(V153:V166)</f>
        <v>28.270000000000003</v>
      </c>
      <c r="W152" s="147"/>
      <c r="AG152" t="s">
        <v>123</v>
      </c>
    </row>
    <row r="153" spans="1:60" outlineLevel="1" x14ac:dyDescent="0.25">
      <c r="A153" s="154">
        <v>40</v>
      </c>
      <c r="B153" s="155" t="s">
        <v>392</v>
      </c>
      <c r="C153" s="171" t="s">
        <v>393</v>
      </c>
      <c r="D153" s="156" t="s">
        <v>200</v>
      </c>
      <c r="E153" s="157">
        <v>102.6</v>
      </c>
      <c r="F153" s="158">
        <v>470.7</v>
      </c>
      <c r="G153" s="159">
        <f>ROUND(E153*F153,2)</f>
        <v>48293.82</v>
      </c>
      <c r="H153" s="158"/>
      <c r="I153" s="159">
        <f>ROUND(E153*H153,2)</f>
        <v>0</v>
      </c>
      <c r="J153" s="158"/>
      <c r="K153" s="159">
        <f>ROUND(E153*J153,2)</f>
        <v>0</v>
      </c>
      <c r="L153" s="159">
        <v>21</v>
      </c>
      <c r="M153" s="159">
        <f>G153*(1+L153/100)</f>
        <v>58435.522199999999</v>
      </c>
      <c r="N153" s="159">
        <v>0.71643999999999997</v>
      </c>
      <c r="O153" s="159">
        <f>ROUND(E153*N153,2)</f>
        <v>73.510000000000005</v>
      </c>
      <c r="P153" s="159">
        <v>0</v>
      </c>
      <c r="Q153" s="159">
        <f>ROUND(E153*P153,2)</f>
        <v>0</v>
      </c>
      <c r="R153" s="159" t="s">
        <v>336</v>
      </c>
      <c r="S153" s="159" t="s">
        <v>127</v>
      </c>
      <c r="T153" s="160" t="s">
        <v>127</v>
      </c>
      <c r="U153" s="146">
        <v>7.2999999999999995E-2</v>
      </c>
      <c r="V153" s="146">
        <f>ROUND(E153*U153,2)</f>
        <v>7.49</v>
      </c>
      <c r="W153" s="146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 t="s">
        <v>202</v>
      </c>
      <c r="AH153" s="137"/>
      <c r="AI153" s="137"/>
      <c r="AJ153" s="137"/>
      <c r="AK153" s="137"/>
      <c r="AL153" s="137"/>
      <c r="AM153" s="137"/>
      <c r="AN153" s="137"/>
      <c r="AO153" s="137"/>
      <c r="AP153" s="137"/>
      <c r="AQ153" s="137"/>
      <c r="AR153" s="137"/>
      <c r="AS153" s="137"/>
      <c r="AT153" s="137"/>
      <c r="AU153" s="137"/>
      <c r="AV153" s="137"/>
      <c r="AW153" s="137"/>
      <c r="AX153" s="137"/>
      <c r="AY153" s="137"/>
      <c r="AZ153" s="137"/>
      <c r="BA153" s="137"/>
      <c r="BB153" s="137"/>
      <c r="BC153" s="137"/>
      <c r="BD153" s="137"/>
      <c r="BE153" s="137"/>
      <c r="BF153" s="137"/>
      <c r="BG153" s="137"/>
      <c r="BH153" s="137"/>
    </row>
    <row r="154" spans="1:60" outlineLevel="1" x14ac:dyDescent="0.25">
      <c r="A154" s="144"/>
      <c r="B154" s="145"/>
      <c r="C154" s="237" t="s">
        <v>394</v>
      </c>
      <c r="D154" s="238"/>
      <c r="E154" s="238"/>
      <c r="F154" s="238"/>
      <c r="G154" s="238"/>
      <c r="H154" s="146"/>
      <c r="I154" s="146"/>
      <c r="J154" s="146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 t="s">
        <v>204</v>
      </c>
      <c r="AH154" s="137"/>
      <c r="AI154" s="137"/>
      <c r="AJ154" s="137"/>
      <c r="AK154" s="137"/>
      <c r="AL154" s="137"/>
      <c r="AM154" s="137"/>
      <c r="AN154" s="137"/>
      <c r="AO154" s="137"/>
      <c r="AP154" s="137"/>
      <c r="AQ154" s="137"/>
      <c r="AR154" s="137"/>
      <c r="AS154" s="137"/>
      <c r="AT154" s="137"/>
      <c r="AU154" s="137"/>
      <c r="AV154" s="137"/>
      <c r="AW154" s="137"/>
      <c r="AX154" s="137"/>
      <c r="AY154" s="137"/>
      <c r="AZ154" s="137"/>
      <c r="BA154" s="137"/>
      <c r="BB154" s="137"/>
      <c r="BC154" s="137"/>
      <c r="BD154" s="137"/>
      <c r="BE154" s="137"/>
      <c r="BF154" s="137"/>
      <c r="BG154" s="137"/>
      <c r="BH154" s="137"/>
    </row>
    <row r="155" spans="1:60" outlineLevel="1" x14ac:dyDescent="0.25">
      <c r="A155" s="144"/>
      <c r="B155" s="145"/>
      <c r="C155" s="178" t="s">
        <v>337</v>
      </c>
      <c r="D155" s="176"/>
      <c r="E155" s="177">
        <v>83.6</v>
      </c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46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 t="s">
        <v>218</v>
      </c>
      <c r="AH155" s="137">
        <v>0</v>
      </c>
      <c r="AI155" s="137"/>
      <c r="AJ155" s="137"/>
      <c r="AK155" s="137"/>
      <c r="AL155" s="137"/>
      <c r="AM155" s="137"/>
      <c r="AN155" s="137"/>
      <c r="AO155" s="137"/>
      <c r="AP155" s="137"/>
      <c r="AQ155" s="137"/>
      <c r="AR155" s="137"/>
      <c r="AS155" s="137"/>
      <c r="AT155" s="137"/>
      <c r="AU155" s="137"/>
      <c r="AV155" s="137"/>
      <c r="AW155" s="137"/>
      <c r="AX155" s="137"/>
      <c r="AY155" s="137"/>
      <c r="AZ155" s="137"/>
      <c r="BA155" s="137"/>
      <c r="BB155" s="137"/>
      <c r="BC155" s="137"/>
      <c r="BD155" s="137"/>
      <c r="BE155" s="137"/>
      <c r="BF155" s="137"/>
      <c r="BG155" s="137"/>
      <c r="BH155" s="137"/>
    </row>
    <row r="156" spans="1:60" outlineLevel="1" x14ac:dyDescent="0.25">
      <c r="A156" s="144"/>
      <c r="B156" s="145"/>
      <c r="C156" s="178" t="s">
        <v>308</v>
      </c>
      <c r="D156" s="176"/>
      <c r="E156" s="177">
        <v>14</v>
      </c>
      <c r="F156" s="146"/>
      <c r="G156" s="146"/>
      <c r="H156" s="146"/>
      <c r="I156" s="146"/>
      <c r="J156" s="146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 t="s">
        <v>218</v>
      </c>
      <c r="AH156" s="137">
        <v>0</v>
      </c>
      <c r="AI156" s="137"/>
      <c r="AJ156" s="137"/>
      <c r="AK156" s="137"/>
      <c r="AL156" s="137"/>
      <c r="AM156" s="137"/>
      <c r="AN156" s="137"/>
      <c r="AO156" s="137"/>
      <c r="AP156" s="137"/>
      <c r="AQ156" s="137"/>
      <c r="AR156" s="137"/>
      <c r="AS156" s="137"/>
      <c r="AT156" s="137"/>
      <c r="AU156" s="137"/>
      <c r="AV156" s="137"/>
      <c r="AW156" s="137"/>
      <c r="AX156" s="137"/>
      <c r="AY156" s="137"/>
      <c r="AZ156" s="137"/>
      <c r="BA156" s="137"/>
      <c r="BB156" s="137"/>
      <c r="BC156" s="137"/>
      <c r="BD156" s="137"/>
      <c r="BE156" s="137"/>
      <c r="BF156" s="137"/>
      <c r="BG156" s="137"/>
      <c r="BH156" s="137"/>
    </row>
    <row r="157" spans="1:60" outlineLevel="1" x14ac:dyDescent="0.25">
      <c r="A157" s="144"/>
      <c r="B157" s="145"/>
      <c r="C157" s="178" t="s">
        <v>338</v>
      </c>
      <c r="D157" s="176"/>
      <c r="E157" s="177">
        <v>5</v>
      </c>
      <c r="F157" s="146"/>
      <c r="G157" s="146"/>
      <c r="H157" s="146"/>
      <c r="I157" s="146"/>
      <c r="J157" s="146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46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 t="s">
        <v>218</v>
      </c>
      <c r="AH157" s="137">
        <v>0</v>
      </c>
      <c r="AI157" s="137"/>
      <c r="AJ157" s="137"/>
      <c r="AK157" s="137"/>
      <c r="AL157" s="137"/>
      <c r="AM157" s="137"/>
      <c r="AN157" s="137"/>
      <c r="AO157" s="137"/>
      <c r="AP157" s="137"/>
      <c r="AQ157" s="137"/>
      <c r="AR157" s="137"/>
      <c r="AS157" s="137"/>
      <c r="AT157" s="137"/>
      <c r="AU157" s="137"/>
      <c r="AV157" s="137"/>
      <c r="AW157" s="137"/>
      <c r="AX157" s="137"/>
      <c r="AY157" s="137"/>
      <c r="AZ157" s="137"/>
      <c r="BA157" s="137"/>
      <c r="BB157" s="137"/>
      <c r="BC157" s="137"/>
      <c r="BD157" s="137"/>
      <c r="BE157" s="137"/>
      <c r="BF157" s="137"/>
      <c r="BG157" s="137"/>
      <c r="BH157" s="137"/>
    </row>
    <row r="158" spans="1:60" outlineLevel="1" x14ac:dyDescent="0.25">
      <c r="A158" s="154">
        <v>41</v>
      </c>
      <c r="B158" s="155" t="s">
        <v>395</v>
      </c>
      <c r="C158" s="171" t="s">
        <v>396</v>
      </c>
      <c r="D158" s="156" t="s">
        <v>200</v>
      </c>
      <c r="E158" s="157">
        <v>335.04</v>
      </c>
      <c r="F158" s="158">
        <v>246.6</v>
      </c>
      <c r="G158" s="159">
        <f>ROUND(E158*F158,2)</f>
        <v>82620.86</v>
      </c>
      <c r="H158" s="158"/>
      <c r="I158" s="159">
        <f>ROUND(E158*H158,2)</f>
        <v>0</v>
      </c>
      <c r="J158" s="158"/>
      <c r="K158" s="159">
        <f>ROUND(E158*J158,2)</f>
        <v>0</v>
      </c>
      <c r="L158" s="159">
        <v>21</v>
      </c>
      <c r="M158" s="159">
        <f>G158*(1+L158/100)</f>
        <v>99971.240600000005</v>
      </c>
      <c r="N158" s="159">
        <v>0.441</v>
      </c>
      <c r="O158" s="159">
        <f>ROUND(E158*N158,2)</f>
        <v>147.75</v>
      </c>
      <c r="P158" s="159">
        <v>0</v>
      </c>
      <c r="Q158" s="159">
        <f>ROUND(E158*P158,2)</f>
        <v>0</v>
      </c>
      <c r="R158" s="159" t="s">
        <v>336</v>
      </c>
      <c r="S158" s="159" t="s">
        <v>127</v>
      </c>
      <c r="T158" s="160" t="s">
        <v>127</v>
      </c>
      <c r="U158" s="146">
        <v>2.9000000000000001E-2</v>
      </c>
      <c r="V158" s="146">
        <f>ROUND(E158*U158,2)</f>
        <v>9.7200000000000006</v>
      </c>
      <c r="W158" s="146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 t="s">
        <v>378</v>
      </c>
      <c r="AH158" s="137"/>
      <c r="AI158" s="137"/>
      <c r="AJ158" s="137"/>
      <c r="AK158" s="137"/>
      <c r="AL158" s="137"/>
      <c r="AM158" s="137"/>
      <c r="AN158" s="137"/>
      <c r="AO158" s="137"/>
      <c r="AP158" s="137"/>
      <c r="AQ158" s="137"/>
      <c r="AR158" s="137"/>
      <c r="AS158" s="137"/>
      <c r="AT158" s="137"/>
      <c r="AU158" s="137"/>
      <c r="AV158" s="137"/>
      <c r="AW158" s="137"/>
      <c r="AX158" s="137"/>
      <c r="AY158" s="137"/>
      <c r="AZ158" s="137"/>
      <c r="BA158" s="137"/>
      <c r="BB158" s="137"/>
      <c r="BC158" s="137"/>
      <c r="BD158" s="137"/>
      <c r="BE158" s="137"/>
      <c r="BF158" s="137"/>
      <c r="BG158" s="137"/>
      <c r="BH158" s="137"/>
    </row>
    <row r="159" spans="1:60" outlineLevel="1" x14ac:dyDescent="0.25">
      <c r="A159" s="144"/>
      <c r="B159" s="145"/>
      <c r="C159" s="178" t="s">
        <v>341</v>
      </c>
      <c r="D159" s="176"/>
      <c r="E159" s="177">
        <v>298.5</v>
      </c>
      <c r="F159" s="146"/>
      <c r="G159" s="146"/>
      <c r="H159" s="146"/>
      <c r="I159" s="146"/>
      <c r="J159" s="146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 t="s">
        <v>218</v>
      </c>
      <c r="AH159" s="137">
        <v>0</v>
      </c>
      <c r="AI159" s="137"/>
      <c r="AJ159" s="137"/>
      <c r="AK159" s="137"/>
      <c r="AL159" s="137"/>
      <c r="AM159" s="137"/>
      <c r="AN159" s="137"/>
      <c r="AO159" s="137"/>
      <c r="AP159" s="137"/>
      <c r="AQ159" s="137"/>
      <c r="AR159" s="137"/>
      <c r="AS159" s="137"/>
      <c r="AT159" s="137"/>
      <c r="AU159" s="137"/>
      <c r="AV159" s="137"/>
      <c r="AW159" s="137"/>
      <c r="AX159" s="137"/>
      <c r="AY159" s="137"/>
      <c r="AZ159" s="137"/>
      <c r="BA159" s="137"/>
      <c r="BB159" s="137"/>
      <c r="BC159" s="137"/>
      <c r="BD159" s="137"/>
      <c r="BE159" s="137"/>
      <c r="BF159" s="137"/>
      <c r="BG159" s="137"/>
      <c r="BH159" s="137"/>
    </row>
    <row r="160" spans="1:60" outlineLevel="1" x14ac:dyDescent="0.25">
      <c r="A160" s="144"/>
      <c r="B160" s="145"/>
      <c r="C160" s="178" t="s">
        <v>342</v>
      </c>
      <c r="D160" s="176"/>
      <c r="E160" s="177">
        <v>36.54</v>
      </c>
      <c r="F160" s="146"/>
      <c r="G160" s="146"/>
      <c r="H160" s="146"/>
      <c r="I160" s="146"/>
      <c r="J160" s="146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 t="s">
        <v>218</v>
      </c>
      <c r="AH160" s="137">
        <v>0</v>
      </c>
      <c r="AI160" s="137"/>
      <c r="AJ160" s="137"/>
      <c r="AK160" s="137"/>
      <c r="AL160" s="137"/>
      <c r="AM160" s="137"/>
      <c r="AN160" s="137"/>
      <c r="AO160" s="137"/>
      <c r="AP160" s="137"/>
      <c r="AQ160" s="137"/>
      <c r="AR160" s="137"/>
      <c r="AS160" s="137"/>
      <c r="AT160" s="137"/>
      <c r="AU160" s="137"/>
      <c r="AV160" s="137"/>
      <c r="AW160" s="137"/>
      <c r="AX160" s="137"/>
      <c r="AY160" s="137"/>
      <c r="AZ160" s="137"/>
      <c r="BA160" s="137"/>
      <c r="BB160" s="137"/>
      <c r="BC160" s="137"/>
      <c r="BD160" s="137"/>
      <c r="BE160" s="137"/>
      <c r="BF160" s="137"/>
      <c r="BG160" s="137"/>
      <c r="BH160" s="137"/>
    </row>
    <row r="161" spans="1:60" outlineLevel="1" x14ac:dyDescent="0.25">
      <c r="A161" s="154">
        <v>42</v>
      </c>
      <c r="B161" s="155" t="s">
        <v>397</v>
      </c>
      <c r="C161" s="171" t="s">
        <v>398</v>
      </c>
      <c r="D161" s="156" t="s">
        <v>200</v>
      </c>
      <c r="E161" s="157">
        <v>335.04</v>
      </c>
      <c r="F161" s="158">
        <v>278.10000000000002</v>
      </c>
      <c r="G161" s="159">
        <f>ROUND(E161*F161,2)</f>
        <v>93174.62</v>
      </c>
      <c r="H161" s="158"/>
      <c r="I161" s="159">
        <f>ROUND(E161*H161,2)</f>
        <v>0</v>
      </c>
      <c r="J161" s="158"/>
      <c r="K161" s="159">
        <f>ROUND(E161*J161,2)</f>
        <v>0</v>
      </c>
      <c r="L161" s="159">
        <v>21</v>
      </c>
      <c r="M161" s="159">
        <f>G161*(1+L161/100)</f>
        <v>112741.29019999999</v>
      </c>
      <c r="N161" s="159">
        <v>0.36834</v>
      </c>
      <c r="O161" s="159">
        <f>ROUND(E161*N161,2)</f>
        <v>123.41</v>
      </c>
      <c r="P161" s="159">
        <v>0</v>
      </c>
      <c r="Q161" s="159">
        <f>ROUND(E161*P161,2)</f>
        <v>0</v>
      </c>
      <c r="R161" s="159" t="s">
        <v>336</v>
      </c>
      <c r="S161" s="159" t="s">
        <v>127</v>
      </c>
      <c r="T161" s="160" t="s">
        <v>127</v>
      </c>
      <c r="U161" s="146">
        <v>3.3000000000000002E-2</v>
      </c>
      <c r="V161" s="146">
        <f>ROUND(E161*U161,2)</f>
        <v>11.06</v>
      </c>
      <c r="W161" s="146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 t="s">
        <v>202</v>
      </c>
      <c r="AH161" s="137"/>
      <c r="AI161" s="137"/>
      <c r="AJ161" s="137"/>
      <c r="AK161" s="137"/>
      <c r="AL161" s="137"/>
      <c r="AM161" s="137"/>
      <c r="AN161" s="137"/>
      <c r="AO161" s="137"/>
      <c r="AP161" s="137"/>
      <c r="AQ161" s="137"/>
      <c r="AR161" s="137"/>
      <c r="AS161" s="137"/>
      <c r="AT161" s="137"/>
      <c r="AU161" s="137"/>
      <c r="AV161" s="137"/>
      <c r="AW161" s="137"/>
      <c r="AX161" s="137"/>
      <c r="AY161" s="137"/>
      <c r="AZ161" s="137"/>
      <c r="BA161" s="137"/>
      <c r="BB161" s="137"/>
      <c r="BC161" s="137"/>
      <c r="BD161" s="137"/>
      <c r="BE161" s="137"/>
      <c r="BF161" s="137"/>
      <c r="BG161" s="137"/>
      <c r="BH161" s="137"/>
    </row>
    <row r="162" spans="1:60" outlineLevel="1" x14ac:dyDescent="0.25">
      <c r="A162" s="144"/>
      <c r="B162" s="145"/>
      <c r="C162" s="237" t="s">
        <v>399</v>
      </c>
      <c r="D162" s="238"/>
      <c r="E162" s="238"/>
      <c r="F162" s="238"/>
      <c r="G162" s="238"/>
      <c r="H162" s="146"/>
      <c r="I162" s="146"/>
      <c r="J162" s="146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46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 t="s">
        <v>204</v>
      </c>
      <c r="AH162" s="137"/>
      <c r="AI162" s="137"/>
      <c r="AJ162" s="137"/>
      <c r="AK162" s="137"/>
      <c r="AL162" s="137"/>
      <c r="AM162" s="137"/>
      <c r="AN162" s="137"/>
      <c r="AO162" s="137"/>
      <c r="AP162" s="137"/>
      <c r="AQ162" s="137"/>
      <c r="AR162" s="137"/>
      <c r="AS162" s="137"/>
      <c r="AT162" s="137"/>
      <c r="AU162" s="137"/>
      <c r="AV162" s="137"/>
      <c r="AW162" s="137"/>
      <c r="AX162" s="137"/>
      <c r="AY162" s="137"/>
      <c r="AZ162" s="137"/>
      <c r="BA162" s="137"/>
      <c r="BB162" s="137"/>
      <c r="BC162" s="137"/>
      <c r="BD162" s="137"/>
      <c r="BE162" s="137"/>
      <c r="BF162" s="137"/>
      <c r="BG162" s="137"/>
      <c r="BH162" s="137"/>
    </row>
    <row r="163" spans="1:60" ht="20" outlineLevel="1" x14ac:dyDescent="0.25">
      <c r="A163" s="154">
        <v>43</v>
      </c>
      <c r="B163" s="155" t="s">
        <v>400</v>
      </c>
      <c r="C163" s="171" t="s">
        <v>401</v>
      </c>
      <c r="D163" s="156" t="s">
        <v>200</v>
      </c>
      <c r="E163" s="157">
        <v>335.04</v>
      </c>
      <c r="F163" s="158">
        <v>409</v>
      </c>
      <c r="G163" s="159">
        <f>ROUND(E163*F163,2)</f>
        <v>137031.35999999999</v>
      </c>
      <c r="H163" s="158"/>
      <c r="I163" s="159">
        <f>ROUND(E163*H163,2)</f>
        <v>0</v>
      </c>
      <c r="J163" s="158"/>
      <c r="K163" s="159">
        <f>ROUND(E163*J163,2)</f>
        <v>0</v>
      </c>
      <c r="L163" s="159">
        <v>21</v>
      </c>
      <c r="M163" s="159">
        <f>G163*(1+L163/100)</f>
        <v>165807.94559999998</v>
      </c>
      <c r="N163" s="159">
        <v>0.15826000000000001</v>
      </c>
      <c r="O163" s="159">
        <f>ROUND(E163*N163,2)</f>
        <v>53.02</v>
      </c>
      <c r="P163" s="159">
        <v>0</v>
      </c>
      <c r="Q163" s="159">
        <f>ROUND(E163*P163,2)</f>
        <v>0</v>
      </c>
      <c r="R163" s="159" t="s">
        <v>336</v>
      </c>
      <c r="S163" s="159" t="s">
        <v>127</v>
      </c>
      <c r="T163" s="160" t="s">
        <v>127</v>
      </c>
      <c r="U163" s="146">
        <v>0</v>
      </c>
      <c r="V163" s="146">
        <f>ROUND(E163*U163,2)</f>
        <v>0</v>
      </c>
      <c r="W163" s="146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 t="s">
        <v>378</v>
      </c>
      <c r="AH163" s="137"/>
      <c r="AI163" s="137"/>
      <c r="AJ163" s="137"/>
      <c r="AK163" s="137"/>
      <c r="AL163" s="137"/>
      <c r="AM163" s="137"/>
      <c r="AN163" s="137"/>
      <c r="AO163" s="137"/>
      <c r="AP163" s="137"/>
      <c r="AQ163" s="137"/>
      <c r="AR163" s="137"/>
      <c r="AS163" s="137"/>
      <c r="AT163" s="137"/>
      <c r="AU163" s="137"/>
      <c r="AV163" s="137"/>
      <c r="AW163" s="137"/>
      <c r="AX163" s="137"/>
      <c r="AY163" s="137"/>
      <c r="AZ163" s="137"/>
      <c r="BA163" s="137"/>
      <c r="BB163" s="137"/>
      <c r="BC163" s="137"/>
      <c r="BD163" s="137"/>
      <c r="BE163" s="137"/>
      <c r="BF163" s="137"/>
      <c r="BG163" s="137"/>
      <c r="BH163" s="137"/>
    </row>
    <row r="164" spans="1:60" outlineLevel="1" x14ac:dyDescent="0.25">
      <c r="A164" s="144"/>
      <c r="B164" s="145"/>
      <c r="C164" s="237" t="s">
        <v>399</v>
      </c>
      <c r="D164" s="238"/>
      <c r="E164" s="238"/>
      <c r="F164" s="238"/>
      <c r="G164" s="238"/>
      <c r="H164" s="146"/>
      <c r="I164" s="146"/>
      <c r="J164" s="146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46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 t="s">
        <v>204</v>
      </c>
      <c r="AH164" s="137"/>
      <c r="AI164" s="137"/>
      <c r="AJ164" s="137"/>
      <c r="AK164" s="137"/>
      <c r="AL164" s="137"/>
      <c r="AM164" s="137"/>
      <c r="AN164" s="137"/>
      <c r="AO164" s="137"/>
      <c r="AP164" s="137"/>
      <c r="AQ164" s="137"/>
      <c r="AR164" s="137"/>
      <c r="AS164" s="137"/>
      <c r="AT164" s="137"/>
      <c r="AU164" s="137"/>
      <c r="AV164" s="137"/>
      <c r="AW164" s="137"/>
      <c r="AX164" s="137"/>
      <c r="AY164" s="137"/>
      <c r="AZ164" s="137"/>
      <c r="BA164" s="137"/>
      <c r="BB164" s="137"/>
      <c r="BC164" s="137"/>
      <c r="BD164" s="137"/>
      <c r="BE164" s="137"/>
      <c r="BF164" s="137"/>
      <c r="BG164" s="137"/>
      <c r="BH164" s="137"/>
    </row>
    <row r="165" spans="1:60" outlineLevel="1" x14ac:dyDescent="0.25">
      <c r="A165" s="162">
        <v>44</v>
      </c>
      <c r="B165" s="163" t="s">
        <v>402</v>
      </c>
      <c r="C165" s="172" t="s">
        <v>403</v>
      </c>
      <c r="D165" s="164" t="s">
        <v>200</v>
      </c>
      <c r="E165" s="165">
        <v>335.04</v>
      </c>
      <c r="F165" s="166">
        <v>19.899999999999999</v>
      </c>
      <c r="G165" s="167">
        <f>ROUND(E165*F165,2)</f>
        <v>6667.3</v>
      </c>
      <c r="H165" s="166"/>
      <c r="I165" s="167">
        <f>ROUND(E165*H165,2)</f>
        <v>0</v>
      </c>
      <c r="J165" s="166"/>
      <c r="K165" s="167">
        <f>ROUND(E165*J165,2)</f>
        <v>0</v>
      </c>
      <c r="L165" s="167">
        <v>21</v>
      </c>
      <c r="M165" s="167">
        <f>G165*(1+L165/100)</f>
        <v>8067.433</v>
      </c>
      <c r="N165" s="167">
        <v>5.0000000000000001E-4</v>
      </c>
      <c r="O165" s="167">
        <f>ROUND(E165*N165,2)</f>
        <v>0.17</v>
      </c>
      <c r="P165" s="167">
        <v>0</v>
      </c>
      <c r="Q165" s="167">
        <f>ROUND(E165*P165,2)</f>
        <v>0</v>
      </c>
      <c r="R165" s="167" t="s">
        <v>336</v>
      </c>
      <c r="S165" s="167" t="s">
        <v>127</v>
      </c>
      <c r="T165" s="168" t="s">
        <v>127</v>
      </c>
      <c r="U165" s="146">
        <v>0</v>
      </c>
      <c r="V165" s="146">
        <f>ROUND(E165*U165,2)</f>
        <v>0</v>
      </c>
      <c r="W165" s="146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 t="s">
        <v>378</v>
      </c>
      <c r="AH165" s="137"/>
      <c r="AI165" s="137"/>
      <c r="AJ165" s="137"/>
      <c r="AK165" s="137"/>
      <c r="AL165" s="137"/>
      <c r="AM165" s="137"/>
      <c r="AN165" s="137"/>
      <c r="AO165" s="137"/>
      <c r="AP165" s="137"/>
      <c r="AQ165" s="137"/>
      <c r="AR165" s="137"/>
      <c r="AS165" s="137"/>
      <c r="AT165" s="137"/>
      <c r="AU165" s="137"/>
      <c r="AV165" s="137"/>
      <c r="AW165" s="137"/>
      <c r="AX165" s="137"/>
      <c r="AY165" s="137"/>
      <c r="AZ165" s="137"/>
      <c r="BA165" s="137"/>
      <c r="BB165" s="137"/>
      <c r="BC165" s="137"/>
      <c r="BD165" s="137"/>
      <c r="BE165" s="137"/>
      <c r="BF165" s="137"/>
      <c r="BG165" s="137"/>
      <c r="BH165" s="137"/>
    </row>
    <row r="166" spans="1:60" ht="20" outlineLevel="1" x14ac:dyDescent="0.25">
      <c r="A166" s="162">
        <v>45</v>
      </c>
      <c r="B166" s="163" t="s">
        <v>404</v>
      </c>
      <c r="C166" s="172" t="s">
        <v>405</v>
      </c>
      <c r="D166" s="164" t="s">
        <v>200</v>
      </c>
      <c r="E166" s="165">
        <v>335.04</v>
      </c>
      <c r="F166" s="166">
        <v>361</v>
      </c>
      <c r="G166" s="167">
        <f>ROUND(E166*F166,2)</f>
        <v>120949.44</v>
      </c>
      <c r="H166" s="166"/>
      <c r="I166" s="167">
        <f>ROUND(E166*H166,2)</f>
        <v>0</v>
      </c>
      <c r="J166" s="166"/>
      <c r="K166" s="167">
        <f>ROUND(E166*J166,2)</f>
        <v>0</v>
      </c>
      <c r="L166" s="167">
        <v>21</v>
      </c>
      <c r="M166" s="167">
        <f>G166*(1+L166/100)</f>
        <v>146348.8224</v>
      </c>
      <c r="N166" s="167">
        <v>0.10373</v>
      </c>
      <c r="O166" s="167">
        <f>ROUND(E166*N166,2)</f>
        <v>34.75</v>
      </c>
      <c r="P166" s="167">
        <v>0</v>
      </c>
      <c r="Q166" s="167">
        <f>ROUND(E166*P166,2)</f>
        <v>0</v>
      </c>
      <c r="R166" s="167" t="s">
        <v>336</v>
      </c>
      <c r="S166" s="167" t="s">
        <v>127</v>
      </c>
      <c r="T166" s="168" t="s">
        <v>127</v>
      </c>
      <c r="U166" s="146">
        <v>0</v>
      </c>
      <c r="V166" s="146">
        <f>ROUND(E166*U166,2)</f>
        <v>0</v>
      </c>
      <c r="W166" s="146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 t="s">
        <v>378</v>
      </c>
      <c r="AH166" s="137"/>
      <c r="AI166" s="137"/>
      <c r="AJ166" s="137"/>
      <c r="AK166" s="137"/>
      <c r="AL166" s="137"/>
      <c r="AM166" s="137"/>
      <c r="AN166" s="137"/>
      <c r="AO166" s="137"/>
      <c r="AP166" s="137"/>
      <c r="AQ166" s="137"/>
      <c r="AR166" s="137"/>
      <c r="AS166" s="137"/>
      <c r="AT166" s="137"/>
      <c r="AU166" s="137"/>
      <c r="AV166" s="137"/>
      <c r="AW166" s="137"/>
      <c r="AX166" s="137"/>
      <c r="AY166" s="137"/>
      <c r="AZ166" s="137"/>
      <c r="BA166" s="137"/>
      <c r="BB166" s="137"/>
      <c r="BC166" s="137"/>
      <c r="BD166" s="137"/>
      <c r="BE166" s="137"/>
      <c r="BF166" s="137"/>
      <c r="BG166" s="137"/>
      <c r="BH166" s="137"/>
    </row>
    <row r="167" spans="1:60" ht="13" x14ac:dyDescent="0.25">
      <c r="A167" s="148" t="s">
        <v>122</v>
      </c>
      <c r="B167" s="149" t="s">
        <v>74</v>
      </c>
      <c r="C167" s="170" t="s">
        <v>75</v>
      </c>
      <c r="D167" s="150"/>
      <c r="E167" s="151"/>
      <c r="F167" s="152"/>
      <c r="G167" s="152">
        <f>SUMIF(AG168:AG220,"&lt;&gt;NOR",G168:G220)</f>
        <v>725773.6</v>
      </c>
      <c r="H167" s="152"/>
      <c r="I167" s="152">
        <f>SUM(I168:I220)</f>
        <v>0</v>
      </c>
      <c r="J167" s="152"/>
      <c r="K167" s="152">
        <f>SUM(K168:K220)</f>
        <v>0</v>
      </c>
      <c r="L167" s="152"/>
      <c r="M167" s="152">
        <f>SUM(M168:M220)</f>
        <v>878186.0560000001</v>
      </c>
      <c r="N167" s="152"/>
      <c r="O167" s="152">
        <f>SUM(O168:O220)</f>
        <v>57.13</v>
      </c>
      <c r="P167" s="152"/>
      <c r="Q167" s="152">
        <f>SUM(Q168:Q220)</f>
        <v>0</v>
      </c>
      <c r="R167" s="152"/>
      <c r="S167" s="152"/>
      <c r="T167" s="153"/>
      <c r="U167" s="147"/>
      <c r="V167" s="147">
        <f>SUM(V168:V220)</f>
        <v>127.84</v>
      </c>
      <c r="W167" s="147"/>
      <c r="AG167" t="s">
        <v>123</v>
      </c>
    </row>
    <row r="168" spans="1:60" outlineLevel="1" x14ac:dyDescent="0.25">
      <c r="A168" s="154">
        <v>46</v>
      </c>
      <c r="B168" s="155" t="s">
        <v>406</v>
      </c>
      <c r="C168" s="171" t="s">
        <v>407</v>
      </c>
      <c r="D168" s="156" t="s">
        <v>215</v>
      </c>
      <c r="E168" s="157">
        <v>3</v>
      </c>
      <c r="F168" s="158">
        <v>113</v>
      </c>
      <c r="G168" s="159">
        <f>ROUND(E168*F168,2)</f>
        <v>339</v>
      </c>
      <c r="H168" s="158"/>
      <c r="I168" s="159">
        <f>ROUND(E168*H168,2)</f>
        <v>0</v>
      </c>
      <c r="J168" s="158"/>
      <c r="K168" s="159">
        <f>ROUND(E168*J168,2)</f>
        <v>0</v>
      </c>
      <c r="L168" s="159">
        <v>21</v>
      </c>
      <c r="M168" s="159">
        <f>G168*(1+L168/100)</f>
        <v>410.19</v>
      </c>
      <c r="N168" s="159">
        <v>0</v>
      </c>
      <c r="O168" s="159">
        <f>ROUND(E168*N168,2)</f>
        <v>0</v>
      </c>
      <c r="P168" s="159">
        <v>0</v>
      </c>
      <c r="Q168" s="159">
        <f>ROUND(E168*P168,2)</f>
        <v>0</v>
      </c>
      <c r="R168" s="159" t="s">
        <v>377</v>
      </c>
      <c r="S168" s="159" t="s">
        <v>127</v>
      </c>
      <c r="T168" s="160" t="s">
        <v>127</v>
      </c>
      <c r="U168" s="146">
        <v>5.3999999999999999E-2</v>
      </c>
      <c r="V168" s="146">
        <f>ROUND(E168*U168,2)</f>
        <v>0.16</v>
      </c>
      <c r="W168" s="146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 t="s">
        <v>378</v>
      </c>
      <c r="AH168" s="137"/>
      <c r="AI168" s="137"/>
      <c r="AJ168" s="137"/>
      <c r="AK168" s="137"/>
      <c r="AL168" s="137"/>
      <c r="AM168" s="137"/>
      <c r="AN168" s="137"/>
      <c r="AO168" s="137"/>
      <c r="AP168" s="137"/>
      <c r="AQ168" s="137"/>
      <c r="AR168" s="137"/>
      <c r="AS168" s="137"/>
      <c r="AT168" s="137"/>
      <c r="AU168" s="137"/>
      <c r="AV168" s="137"/>
      <c r="AW168" s="137"/>
      <c r="AX168" s="137"/>
      <c r="AY168" s="137"/>
      <c r="AZ168" s="137"/>
      <c r="BA168" s="137"/>
      <c r="BB168" s="137"/>
      <c r="BC168" s="137"/>
      <c r="BD168" s="137"/>
      <c r="BE168" s="137"/>
      <c r="BF168" s="137"/>
      <c r="BG168" s="137"/>
      <c r="BH168" s="137"/>
    </row>
    <row r="169" spans="1:60" outlineLevel="1" x14ac:dyDescent="0.25">
      <c r="A169" s="144"/>
      <c r="B169" s="145"/>
      <c r="C169" s="237" t="s">
        <v>379</v>
      </c>
      <c r="D169" s="238"/>
      <c r="E169" s="238"/>
      <c r="F169" s="238"/>
      <c r="G169" s="238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 t="s">
        <v>204</v>
      </c>
      <c r="AH169" s="137"/>
      <c r="AI169" s="137"/>
      <c r="AJ169" s="137"/>
      <c r="AK169" s="137"/>
      <c r="AL169" s="137"/>
      <c r="AM169" s="137"/>
      <c r="AN169" s="137"/>
      <c r="AO169" s="137"/>
      <c r="AP169" s="137"/>
      <c r="AQ169" s="137"/>
      <c r="AR169" s="137"/>
      <c r="AS169" s="137"/>
      <c r="AT169" s="137"/>
      <c r="AU169" s="137"/>
      <c r="AV169" s="137"/>
      <c r="AW169" s="137"/>
      <c r="AX169" s="137"/>
      <c r="AY169" s="137"/>
      <c r="AZ169" s="137"/>
      <c r="BA169" s="137"/>
      <c r="BB169" s="137"/>
      <c r="BC169" s="137"/>
      <c r="BD169" s="137"/>
      <c r="BE169" s="137"/>
      <c r="BF169" s="137"/>
      <c r="BG169" s="137"/>
      <c r="BH169" s="137"/>
    </row>
    <row r="170" spans="1:60" outlineLevel="1" x14ac:dyDescent="0.25">
      <c r="A170" s="154">
        <v>47</v>
      </c>
      <c r="B170" s="155" t="s">
        <v>408</v>
      </c>
      <c r="C170" s="171" t="s">
        <v>409</v>
      </c>
      <c r="D170" s="156" t="s">
        <v>215</v>
      </c>
      <c r="E170" s="157">
        <v>1</v>
      </c>
      <c r="F170" s="158">
        <v>171</v>
      </c>
      <c r="G170" s="159">
        <f>ROUND(E170*F170,2)</f>
        <v>171</v>
      </c>
      <c r="H170" s="158"/>
      <c r="I170" s="159">
        <f>ROUND(E170*H170,2)</f>
        <v>0</v>
      </c>
      <c r="J170" s="158"/>
      <c r="K170" s="159">
        <f>ROUND(E170*J170,2)</f>
        <v>0</v>
      </c>
      <c r="L170" s="159">
        <v>21</v>
      </c>
      <c r="M170" s="159">
        <f>G170*(1+L170/100)</f>
        <v>206.91</v>
      </c>
      <c r="N170" s="159">
        <v>0</v>
      </c>
      <c r="O170" s="159">
        <f>ROUND(E170*N170,2)</f>
        <v>0</v>
      </c>
      <c r="P170" s="159">
        <v>0</v>
      </c>
      <c r="Q170" s="159">
        <f>ROUND(E170*P170,2)</f>
        <v>0</v>
      </c>
      <c r="R170" s="159" t="s">
        <v>377</v>
      </c>
      <c r="S170" s="159" t="s">
        <v>127</v>
      </c>
      <c r="T170" s="160" t="s">
        <v>127</v>
      </c>
      <c r="U170" s="146">
        <v>6.6000000000000003E-2</v>
      </c>
      <c r="V170" s="146">
        <f>ROUND(E170*U170,2)</f>
        <v>7.0000000000000007E-2</v>
      </c>
      <c r="W170" s="146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 t="s">
        <v>202</v>
      </c>
      <c r="AH170" s="137"/>
      <c r="AI170" s="137"/>
      <c r="AJ170" s="137"/>
      <c r="AK170" s="137"/>
      <c r="AL170" s="137"/>
      <c r="AM170" s="137"/>
      <c r="AN170" s="137"/>
      <c r="AO170" s="137"/>
      <c r="AP170" s="137"/>
      <c r="AQ170" s="137"/>
      <c r="AR170" s="137"/>
      <c r="AS170" s="137"/>
      <c r="AT170" s="137"/>
      <c r="AU170" s="137"/>
      <c r="AV170" s="137"/>
      <c r="AW170" s="137"/>
      <c r="AX170" s="137"/>
      <c r="AY170" s="137"/>
      <c r="AZ170" s="137"/>
      <c r="BA170" s="137"/>
      <c r="BB170" s="137"/>
      <c r="BC170" s="137"/>
      <c r="BD170" s="137"/>
      <c r="BE170" s="137"/>
      <c r="BF170" s="137"/>
      <c r="BG170" s="137"/>
      <c r="BH170" s="137"/>
    </row>
    <row r="171" spans="1:60" outlineLevel="1" x14ac:dyDescent="0.25">
      <c r="A171" s="144"/>
      <c r="B171" s="145"/>
      <c r="C171" s="237" t="s">
        <v>410</v>
      </c>
      <c r="D171" s="238"/>
      <c r="E171" s="238"/>
      <c r="F171" s="238"/>
      <c r="G171" s="238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 t="s">
        <v>204</v>
      </c>
      <c r="AH171" s="137"/>
      <c r="AI171" s="137"/>
      <c r="AJ171" s="137"/>
      <c r="AK171" s="137"/>
      <c r="AL171" s="137"/>
      <c r="AM171" s="137"/>
      <c r="AN171" s="137"/>
      <c r="AO171" s="137"/>
      <c r="AP171" s="137"/>
      <c r="AQ171" s="137"/>
      <c r="AR171" s="137"/>
      <c r="AS171" s="137"/>
      <c r="AT171" s="137"/>
      <c r="AU171" s="137"/>
      <c r="AV171" s="137"/>
      <c r="AW171" s="137"/>
      <c r="AX171" s="137"/>
      <c r="AY171" s="137"/>
      <c r="AZ171" s="137"/>
      <c r="BA171" s="137"/>
      <c r="BB171" s="137"/>
      <c r="BC171" s="137"/>
      <c r="BD171" s="137"/>
      <c r="BE171" s="137"/>
      <c r="BF171" s="137"/>
      <c r="BG171" s="137"/>
      <c r="BH171" s="137"/>
    </row>
    <row r="172" spans="1:60" outlineLevel="1" x14ac:dyDescent="0.25">
      <c r="A172" s="154">
        <v>48</v>
      </c>
      <c r="B172" s="155" t="s">
        <v>411</v>
      </c>
      <c r="C172" s="171" t="s">
        <v>412</v>
      </c>
      <c r="D172" s="156" t="s">
        <v>215</v>
      </c>
      <c r="E172" s="157">
        <v>321</v>
      </c>
      <c r="F172" s="158">
        <v>120</v>
      </c>
      <c r="G172" s="159">
        <f>ROUND(E172*F172,2)</f>
        <v>38520</v>
      </c>
      <c r="H172" s="158"/>
      <c r="I172" s="159">
        <f>ROUND(E172*H172,2)</f>
        <v>0</v>
      </c>
      <c r="J172" s="158"/>
      <c r="K172" s="159">
        <f>ROUND(E172*J172,2)</f>
        <v>0</v>
      </c>
      <c r="L172" s="159">
        <v>21</v>
      </c>
      <c r="M172" s="159">
        <f>G172*(1+L172/100)</f>
        <v>46609.2</v>
      </c>
      <c r="N172" s="159">
        <v>1.0000000000000001E-5</v>
      </c>
      <c r="O172" s="159">
        <f>ROUND(E172*N172,2)</f>
        <v>0</v>
      </c>
      <c r="P172" s="159">
        <v>0</v>
      </c>
      <c r="Q172" s="159">
        <f>ROUND(E172*P172,2)</f>
        <v>0</v>
      </c>
      <c r="R172" s="159" t="s">
        <v>377</v>
      </c>
      <c r="S172" s="159" t="s">
        <v>127</v>
      </c>
      <c r="T172" s="160" t="s">
        <v>127</v>
      </c>
      <c r="U172" s="146">
        <v>9.7000000000000003E-2</v>
      </c>
      <c r="V172" s="146">
        <f>ROUND(E172*U172,2)</f>
        <v>31.14</v>
      </c>
      <c r="W172" s="146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 t="s">
        <v>378</v>
      </c>
      <c r="AH172" s="137"/>
      <c r="AI172" s="137"/>
      <c r="AJ172" s="137"/>
      <c r="AK172" s="137"/>
      <c r="AL172" s="137"/>
      <c r="AM172" s="137"/>
      <c r="AN172" s="137"/>
      <c r="AO172" s="137"/>
      <c r="AP172" s="137"/>
      <c r="AQ172" s="137"/>
      <c r="AR172" s="137"/>
      <c r="AS172" s="137"/>
      <c r="AT172" s="137"/>
      <c r="AU172" s="137"/>
      <c r="AV172" s="137"/>
      <c r="AW172" s="137"/>
      <c r="AX172" s="137"/>
      <c r="AY172" s="137"/>
      <c r="AZ172" s="137"/>
      <c r="BA172" s="137"/>
      <c r="BB172" s="137"/>
      <c r="BC172" s="137"/>
      <c r="BD172" s="137"/>
      <c r="BE172" s="137"/>
      <c r="BF172" s="137"/>
      <c r="BG172" s="137"/>
      <c r="BH172" s="137"/>
    </row>
    <row r="173" spans="1:60" outlineLevel="1" x14ac:dyDescent="0.25">
      <c r="A173" s="144"/>
      <c r="B173" s="145"/>
      <c r="C173" s="237" t="s">
        <v>410</v>
      </c>
      <c r="D173" s="238"/>
      <c r="E173" s="238"/>
      <c r="F173" s="238"/>
      <c r="G173" s="238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 t="s">
        <v>204</v>
      </c>
      <c r="AH173" s="137"/>
      <c r="AI173" s="137"/>
      <c r="AJ173" s="137"/>
      <c r="AK173" s="137"/>
      <c r="AL173" s="137"/>
      <c r="AM173" s="137"/>
      <c r="AN173" s="137"/>
      <c r="AO173" s="137"/>
      <c r="AP173" s="137"/>
      <c r="AQ173" s="137"/>
      <c r="AR173" s="137"/>
      <c r="AS173" s="137"/>
      <c r="AT173" s="137"/>
      <c r="AU173" s="137"/>
      <c r="AV173" s="137"/>
      <c r="AW173" s="137"/>
      <c r="AX173" s="137"/>
      <c r="AY173" s="137"/>
      <c r="AZ173" s="137"/>
      <c r="BA173" s="137"/>
      <c r="BB173" s="137"/>
      <c r="BC173" s="137"/>
      <c r="BD173" s="137"/>
      <c r="BE173" s="137"/>
      <c r="BF173" s="137"/>
      <c r="BG173" s="137"/>
      <c r="BH173" s="137"/>
    </row>
    <row r="174" spans="1:60" outlineLevel="1" x14ac:dyDescent="0.25">
      <c r="A174" s="144"/>
      <c r="B174" s="145"/>
      <c r="C174" s="228" t="s">
        <v>413</v>
      </c>
      <c r="D174" s="229"/>
      <c r="E174" s="229"/>
      <c r="F174" s="229"/>
      <c r="G174" s="229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 t="s">
        <v>130</v>
      </c>
      <c r="AH174" s="137"/>
      <c r="AI174" s="137"/>
      <c r="AJ174" s="137"/>
      <c r="AK174" s="137"/>
      <c r="AL174" s="137"/>
      <c r="AM174" s="137"/>
      <c r="AN174" s="137"/>
      <c r="AO174" s="137"/>
      <c r="AP174" s="137"/>
      <c r="AQ174" s="137"/>
      <c r="AR174" s="137"/>
      <c r="AS174" s="137"/>
      <c r="AT174" s="137"/>
      <c r="AU174" s="137"/>
      <c r="AV174" s="137"/>
      <c r="AW174" s="137"/>
      <c r="AX174" s="137"/>
      <c r="AY174" s="137"/>
      <c r="AZ174" s="137"/>
      <c r="BA174" s="137"/>
      <c r="BB174" s="137"/>
      <c r="BC174" s="137"/>
      <c r="BD174" s="137"/>
      <c r="BE174" s="137"/>
      <c r="BF174" s="137"/>
      <c r="BG174" s="137"/>
      <c r="BH174" s="137"/>
    </row>
    <row r="175" spans="1:60" outlineLevel="1" x14ac:dyDescent="0.25">
      <c r="A175" s="144"/>
      <c r="B175" s="145"/>
      <c r="C175" s="178" t="s">
        <v>414</v>
      </c>
      <c r="D175" s="176"/>
      <c r="E175" s="177">
        <v>321</v>
      </c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 t="s">
        <v>218</v>
      </c>
      <c r="AH175" s="137">
        <v>0</v>
      </c>
      <c r="AI175" s="137"/>
      <c r="AJ175" s="137"/>
      <c r="AK175" s="137"/>
      <c r="AL175" s="137"/>
      <c r="AM175" s="137"/>
      <c r="AN175" s="137"/>
      <c r="AO175" s="137"/>
      <c r="AP175" s="137"/>
      <c r="AQ175" s="137"/>
      <c r="AR175" s="137"/>
      <c r="AS175" s="137"/>
      <c r="AT175" s="137"/>
      <c r="AU175" s="137"/>
      <c r="AV175" s="137"/>
      <c r="AW175" s="137"/>
      <c r="AX175" s="137"/>
      <c r="AY175" s="137"/>
      <c r="AZ175" s="137"/>
      <c r="BA175" s="137"/>
      <c r="BB175" s="137"/>
      <c r="BC175" s="137"/>
      <c r="BD175" s="137"/>
      <c r="BE175" s="137"/>
      <c r="BF175" s="137"/>
      <c r="BG175" s="137"/>
      <c r="BH175" s="137"/>
    </row>
    <row r="176" spans="1:60" outlineLevel="1" x14ac:dyDescent="0.25">
      <c r="A176" s="154">
        <v>49</v>
      </c>
      <c r="B176" s="155" t="s">
        <v>415</v>
      </c>
      <c r="C176" s="171" t="s">
        <v>416</v>
      </c>
      <c r="D176" s="156" t="s">
        <v>417</v>
      </c>
      <c r="E176" s="157">
        <v>1</v>
      </c>
      <c r="F176" s="158">
        <v>670</v>
      </c>
      <c r="G176" s="159">
        <f>ROUND(E176*F176,2)</f>
        <v>670</v>
      </c>
      <c r="H176" s="158"/>
      <c r="I176" s="159">
        <f>ROUND(E176*H176,2)</f>
        <v>0</v>
      </c>
      <c r="J176" s="158"/>
      <c r="K176" s="159">
        <f>ROUND(E176*J176,2)</f>
        <v>0</v>
      </c>
      <c r="L176" s="159">
        <v>21</v>
      </c>
      <c r="M176" s="159">
        <f>G176*(1+L176/100)</f>
        <v>810.69999999999993</v>
      </c>
      <c r="N176" s="159">
        <v>5.0000000000000002E-5</v>
      </c>
      <c r="O176" s="159">
        <f>ROUND(E176*N176,2)</f>
        <v>0</v>
      </c>
      <c r="P176" s="159">
        <v>0</v>
      </c>
      <c r="Q176" s="159">
        <f>ROUND(E176*P176,2)</f>
        <v>0</v>
      </c>
      <c r="R176" s="159" t="s">
        <v>377</v>
      </c>
      <c r="S176" s="159" t="s">
        <v>127</v>
      </c>
      <c r="T176" s="160" t="s">
        <v>127</v>
      </c>
      <c r="U176" s="146">
        <v>0.42</v>
      </c>
      <c r="V176" s="146">
        <f>ROUND(E176*U176,2)</f>
        <v>0.42</v>
      </c>
      <c r="W176" s="146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 t="s">
        <v>378</v>
      </c>
      <c r="AH176" s="137"/>
      <c r="AI176" s="137"/>
      <c r="AJ176" s="137"/>
      <c r="AK176" s="137"/>
      <c r="AL176" s="137"/>
      <c r="AM176" s="137"/>
      <c r="AN176" s="137"/>
      <c r="AO176" s="137"/>
      <c r="AP176" s="137"/>
      <c r="AQ176" s="137"/>
      <c r="AR176" s="137"/>
      <c r="AS176" s="137"/>
      <c r="AT176" s="137"/>
      <c r="AU176" s="137"/>
      <c r="AV176" s="137"/>
      <c r="AW176" s="137"/>
      <c r="AX176" s="137"/>
      <c r="AY176" s="137"/>
      <c r="AZ176" s="137"/>
      <c r="BA176" s="137"/>
      <c r="BB176" s="137"/>
      <c r="BC176" s="137"/>
      <c r="BD176" s="137"/>
      <c r="BE176" s="137"/>
      <c r="BF176" s="137"/>
      <c r="BG176" s="137"/>
      <c r="BH176" s="137"/>
    </row>
    <row r="177" spans="1:60" outlineLevel="1" x14ac:dyDescent="0.25">
      <c r="A177" s="144"/>
      <c r="B177" s="145"/>
      <c r="C177" s="237" t="s">
        <v>379</v>
      </c>
      <c r="D177" s="238"/>
      <c r="E177" s="238"/>
      <c r="F177" s="238"/>
      <c r="G177" s="238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 t="s">
        <v>204</v>
      </c>
      <c r="AH177" s="137"/>
      <c r="AI177" s="137"/>
      <c r="AJ177" s="137"/>
      <c r="AK177" s="137"/>
      <c r="AL177" s="137"/>
      <c r="AM177" s="137"/>
      <c r="AN177" s="137"/>
      <c r="AO177" s="137"/>
      <c r="AP177" s="137"/>
      <c r="AQ177" s="137"/>
      <c r="AR177" s="137"/>
      <c r="AS177" s="137"/>
      <c r="AT177" s="137"/>
      <c r="AU177" s="137"/>
      <c r="AV177" s="137"/>
      <c r="AW177" s="137"/>
      <c r="AX177" s="137"/>
      <c r="AY177" s="137"/>
      <c r="AZ177" s="137"/>
      <c r="BA177" s="137"/>
      <c r="BB177" s="137"/>
      <c r="BC177" s="137"/>
      <c r="BD177" s="137"/>
      <c r="BE177" s="137"/>
      <c r="BF177" s="137"/>
      <c r="BG177" s="137"/>
      <c r="BH177" s="137"/>
    </row>
    <row r="178" spans="1:60" outlineLevel="1" x14ac:dyDescent="0.25">
      <c r="A178" s="154">
        <v>50</v>
      </c>
      <c r="B178" s="155" t="s">
        <v>418</v>
      </c>
      <c r="C178" s="171" t="s">
        <v>419</v>
      </c>
      <c r="D178" s="156" t="s">
        <v>417</v>
      </c>
      <c r="E178" s="157">
        <v>1</v>
      </c>
      <c r="F178" s="158">
        <v>540</v>
      </c>
      <c r="G178" s="159">
        <f>ROUND(E178*F178,2)</f>
        <v>540</v>
      </c>
      <c r="H178" s="158"/>
      <c r="I178" s="159">
        <f>ROUND(E178*H178,2)</f>
        <v>0</v>
      </c>
      <c r="J178" s="158"/>
      <c r="K178" s="159">
        <f>ROUND(E178*J178,2)</f>
        <v>0</v>
      </c>
      <c r="L178" s="159">
        <v>21</v>
      </c>
      <c r="M178" s="159">
        <f>G178*(1+L178/100)</f>
        <v>653.4</v>
      </c>
      <c r="N178" s="159">
        <v>1.0000000000000001E-5</v>
      </c>
      <c r="O178" s="159">
        <f>ROUND(E178*N178,2)</f>
        <v>0</v>
      </c>
      <c r="P178" s="159">
        <v>0</v>
      </c>
      <c r="Q178" s="159">
        <f>ROUND(E178*P178,2)</f>
        <v>0</v>
      </c>
      <c r="R178" s="159" t="s">
        <v>377</v>
      </c>
      <c r="S178" s="159" t="s">
        <v>127</v>
      </c>
      <c r="T178" s="160" t="s">
        <v>127</v>
      </c>
      <c r="U178" s="146">
        <v>0.17599999999999999</v>
      </c>
      <c r="V178" s="146">
        <f>ROUND(E178*U178,2)</f>
        <v>0.18</v>
      </c>
      <c r="W178" s="146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 t="s">
        <v>202</v>
      </c>
      <c r="AH178" s="137"/>
      <c r="AI178" s="137"/>
      <c r="AJ178" s="137"/>
      <c r="AK178" s="137"/>
      <c r="AL178" s="137"/>
      <c r="AM178" s="137"/>
      <c r="AN178" s="137"/>
      <c r="AO178" s="137"/>
      <c r="AP178" s="137"/>
      <c r="AQ178" s="137"/>
      <c r="AR178" s="137"/>
      <c r="AS178" s="137"/>
      <c r="AT178" s="137"/>
      <c r="AU178" s="137"/>
      <c r="AV178" s="137"/>
      <c r="AW178" s="137"/>
      <c r="AX178" s="137"/>
      <c r="AY178" s="137"/>
      <c r="AZ178" s="137"/>
      <c r="BA178" s="137"/>
      <c r="BB178" s="137"/>
      <c r="BC178" s="137"/>
      <c r="BD178" s="137"/>
      <c r="BE178" s="137"/>
      <c r="BF178" s="137"/>
      <c r="BG178" s="137"/>
      <c r="BH178" s="137"/>
    </row>
    <row r="179" spans="1:60" outlineLevel="1" x14ac:dyDescent="0.25">
      <c r="A179" s="144"/>
      <c r="B179" s="145"/>
      <c r="C179" s="237" t="s">
        <v>379</v>
      </c>
      <c r="D179" s="238"/>
      <c r="E179" s="238"/>
      <c r="F179" s="238"/>
      <c r="G179" s="238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 t="s">
        <v>204</v>
      </c>
      <c r="AH179" s="137"/>
      <c r="AI179" s="137"/>
      <c r="AJ179" s="137"/>
      <c r="AK179" s="137"/>
      <c r="AL179" s="137"/>
      <c r="AM179" s="137"/>
      <c r="AN179" s="137"/>
      <c r="AO179" s="137"/>
      <c r="AP179" s="137"/>
      <c r="AQ179" s="137"/>
      <c r="AR179" s="137"/>
      <c r="AS179" s="137"/>
      <c r="AT179" s="137"/>
      <c r="AU179" s="137"/>
      <c r="AV179" s="137"/>
      <c r="AW179" s="137"/>
      <c r="AX179" s="137"/>
      <c r="AY179" s="137"/>
      <c r="AZ179" s="137"/>
      <c r="BA179" s="137"/>
      <c r="BB179" s="137"/>
      <c r="BC179" s="137"/>
      <c r="BD179" s="137"/>
      <c r="BE179" s="137"/>
      <c r="BF179" s="137"/>
      <c r="BG179" s="137"/>
      <c r="BH179" s="137"/>
    </row>
    <row r="180" spans="1:60" ht="20" outlineLevel="1" x14ac:dyDescent="0.25">
      <c r="A180" s="154">
        <v>51</v>
      </c>
      <c r="B180" s="155" t="s">
        <v>420</v>
      </c>
      <c r="C180" s="171" t="s">
        <v>421</v>
      </c>
      <c r="D180" s="156" t="s">
        <v>215</v>
      </c>
      <c r="E180" s="157">
        <v>346</v>
      </c>
      <c r="F180" s="158">
        <v>53.8</v>
      </c>
      <c r="G180" s="159">
        <f>ROUND(E180*F180,2)</f>
        <v>18614.8</v>
      </c>
      <c r="H180" s="158"/>
      <c r="I180" s="159">
        <f>ROUND(E180*H180,2)</f>
        <v>0</v>
      </c>
      <c r="J180" s="158"/>
      <c r="K180" s="159">
        <f>ROUND(E180*J180,2)</f>
        <v>0</v>
      </c>
      <c r="L180" s="159">
        <v>21</v>
      </c>
      <c r="M180" s="159">
        <f>G180*(1+L180/100)</f>
        <v>22523.907999999999</v>
      </c>
      <c r="N180" s="159">
        <v>0</v>
      </c>
      <c r="O180" s="159">
        <f>ROUND(E180*N180,2)</f>
        <v>0</v>
      </c>
      <c r="P180" s="159">
        <v>0</v>
      </c>
      <c r="Q180" s="159">
        <f>ROUND(E180*P180,2)</f>
        <v>0</v>
      </c>
      <c r="R180" s="159" t="s">
        <v>377</v>
      </c>
      <c r="S180" s="159" t="s">
        <v>127</v>
      </c>
      <c r="T180" s="160" t="s">
        <v>127</v>
      </c>
      <c r="U180" s="146">
        <v>7.9000000000000001E-2</v>
      </c>
      <c r="V180" s="146">
        <f>ROUND(E180*U180,2)</f>
        <v>27.33</v>
      </c>
      <c r="W180" s="146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 t="s">
        <v>202</v>
      </c>
      <c r="AH180" s="137"/>
      <c r="AI180" s="137"/>
      <c r="AJ180" s="137"/>
      <c r="AK180" s="137"/>
      <c r="AL180" s="137"/>
      <c r="AM180" s="137"/>
      <c r="AN180" s="137"/>
      <c r="AO180" s="137"/>
      <c r="AP180" s="137"/>
      <c r="AQ180" s="137"/>
      <c r="AR180" s="137"/>
      <c r="AS180" s="137"/>
      <c r="AT180" s="137"/>
      <c r="AU180" s="137"/>
      <c r="AV180" s="137"/>
      <c r="AW180" s="137"/>
      <c r="AX180" s="137"/>
      <c r="AY180" s="137"/>
      <c r="AZ180" s="137"/>
      <c r="BA180" s="137"/>
      <c r="BB180" s="137"/>
      <c r="BC180" s="137"/>
      <c r="BD180" s="137"/>
      <c r="BE180" s="137"/>
      <c r="BF180" s="137"/>
      <c r="BG180" s="137"/>
      <c r="BH180" s="137"/>
    </row>
    <row r="181" spans="1:60" outlineLevel="1" x14ac:dyDescent="0.25">
      <c r="A181" s="144"/>
      <c r="B181" s="145"/>
      <c r="C181" s="237" t="s">
        <v>422</v>
      </c>
      <c r="D181" s="238"/>
      <c r="E181" s="238"/>
      <c r="F181" s="238"/>
      <c r="G181" s="238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 t="s">
        <v>204</v>
      </c>
      <c r="AH181" s="137"/>
      <c r="AI181" s="137"/>
      <c r="AJ181" s="137"/>
      <c r="AK181" s="137"/>
      <c r="AL181" s="137"/>
      <c r="AM181" s="137"/>
      <c r="AN181" s="137"/>
      <c r="AO181" s="137"/>
      <c r="AP181" s="137"/>
      <c r="AQ181" s="137"/>
      <c r="AR181" s="137"/>
      <c r="AS181" s="137"/>
      <c r="AT181" s="137"/>
      <c r="AU181" s="137"/>
      <c r="AV181" s="137"/>
      <c r="AW181" s="137"/>
      <c r="AX181" s="137"/>
      <c r="AY181" s="137"/>
      <c r="AZ181" s="137"/>
      <c r="BA181" s="137"/>
      <c r="BB181" s="137"/>
      <c r="BC181" s="137"/>
      <c r="BD181" s="137"/>
      <c r="BE181" s="137"/>
      <c r="BF181" s="137"/>
      <c r="BG181" s="137"/>
      <c r="BH181" s="137"/>
    </row>
    <row r="182" spans="1:60" outlineLevel="1" x14ac:dyDescent="0.25">
      <c r="A182" s="144"/>
      <c r="B182" s="145"/>
      <c r="C182" s="178" t="s">
        <v>423</v>
      </c>
      <c r="D182" s="176"/>
      <c r="E182" s="177">
        <v>346</v>
      </c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 t="s">
        <v>218</v>
      </c>
      <c r="AH182" s="137">
        <v>0</v>
      </c>
      <c r="AI182" s="137"/>
      <c r="AJ182" s="137"/>
      <c r="AK182" s="137"/>
      <c r="AL182" s="137"/>
      <c r="AM182" s="137"/>
      <c r="AN182" s="137"/>
      <c r="AO182" s="137"/>
      <c r="AP182" s="137"/>
      <c r="AQ182" s="137"/>
      <c r="AR182" s="137"/>
      <c r="AS182" s="137"/>
      <c r="AT182" s="137"/>
      <c r="AU182" s="137"/>
      <c r="AV182" s="137"/>
      <c r="AW182" s="137"/>
      <c r="AX182" s="137"/>
      <c r="AY182" s="137"/>
      <c r="AZ182" s="137"/>
      <c r="BA182" s="137"/>
      <c r="BB182" s="137"/>
      <c r="BC182" s="137"/>
      <c r="BD182" s="137"/>
      <c r="BE182" s="137"/>
      <c r="BF182" s="137"/>
      <c r="BG182" s="137"/>
      <c r="BH182" s="137"/>
    </row>
    <row r="183" spans="1:60" ht="30" outlineLevel="1" x14ac:dyDescent="0.25">
      <c r="A183" s="154">
        <v>52</v>
      </c>
      <c r="B183" s="155" t="s">
        <v>424</v>
      </c>
      <c r="C183" s="171" t="s">
        <v>425</v>
      </c>
      <c r="D183" s="156" t="s">
        <v>426</v>
      </c>
      <c r="E183" s="157">
        <v>1</v>
      </c>
      <c r="F183" s="158">
        <v>2500</v>
      </c>
      <c r="G183" s="159">
        <f>ROUND(E183*F183,2)</f>
        <v>2500</v>
      </c>
      <c r="H183" s="158"/>
      <c r="I183" s="159">
        <f>ROUND(E183*H183,2)</f>
        <v>0</v>
      </c>
      <c r="J183" s="158"/>
      <c r="K183" s="159">
        <f>ROUND(E183*J183,2)</f>
        <v>0</v>
      </c>
      <c r="L183" s="159">
        <v>21</v>
      </c>
      <c r="M183" s="159">
        <f>G183*(1+L183/100)</f>
        <v>3025</v>
      </c>
      <c r="N183" s="159">
        <v>1.7000000000000001E-4</v>
      </c>
      <c r="O183" s="159">
        <f>ROUND(E183*N183,2)</f>
        <v>0</v>
      </c>
      <c r="P183" s="159">
        <v>0</v>
      </c>
      <c r="Q183" s="159">
        <f>ROUND(E183*P183,2)</f>
        <v>0</v>
      </c>
      <c r="R183" s="159" t="s">
        <v>377</v>
      </c>
      <c r="S183" s="159" t="s">
        <v>127</v>
      </c>
      <c r="T183" s="160" t="s">
        <v>127</v>
      </c>
      <c r="U183" s="146">
        <v>7.1</v>
      </c>
      <c r="V183" s="146">
        <f>ROUND(E183*U183,2)</f>
        <v>7.1</v>
      </c>
      <c r="W183" s="146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 t="s">
        <v>378</v>
      </c>
      <c r="AH183" s="137"/>
      <c r="AI183" s="137"/>
      <c r="AJ183" s="137"/>
      <c r="AK183" s="137"/>
      <c r="AL183" s="137"/>
      <c r="AM183" s="137"/>
      <c r="AN183" s="137"/>
      <c r="AO183" s="137"/>
      <c r="AP183" s="137"/>
      <c r="AQ183" s="137"/>
      <c r="AR183" s="137"/>
      <c r="AS183" s="137"/>
      <c r="AT183" s="137"/>
      <c r="AU183" s="137"/>
      <c r="AV183" s="137"/>
      <c r="AW183" s="137"/>
      <c r="AX183" s="137"/>
      <c r="AY183" s="137"/>
      <c r="AZ183" s="137"/>
      <c r="BA183" s="137"/>
      <c r="BB183" s="137"/>
      <c r="BC183" s="137"/>
      <c r="BD183" s="137"/>
      <c r="BE183" s="137"/>
      <c r="BF183" s="137"/>
      <c r="BG183" s="137"/>
      <c r="BH183" s="137"/>
    </row>
    <row r="184" spans="1:60" outlineLevel="1" x14ac:dyDescent="0.25">
      <c r="A184" s="144"/>
      <c r="B184" s="145"/>
      <c r="C184" s="237" t="s">
        <v>422</v>
      </c>
      <c r="D184" s="238"/>
      <c r="E184" s="238"/>
      <c r="F184" s="238"/>
      <c r="G184" s="238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 t="s">
        <v>204</v>
      </c>
      <c r="AH184" s="137"/>
      <c r="AI184" s="137"/>
      <c r="AJ184" s="137"/>
      <c r="AK184" s="137"/>
      <c r="AL184" s="137"/>
      <c r="AM184" s="137"/>
      <c r="AN184" s="137"/>
      <c r="AO184" s="137"/>
      <c r="AP184" s="137"/>
      <c r="AQ184" s="137"/>
      <c r="AR184" s="137"/>
      <c r="AS184" s="137"/>
      <c r="AT184" s="137"/>
      <c r="AU184" s="137"/>
      <c r="AV184" s="137"/>
      <c r="AW184" s="137"/>
      <c r="AX184" s="137"/>
      <c r="AY184" s="137"/>
      <c r="AZ184" s="137"/>
      <c r="BA184" s="137"/>
      <c r="BB184" s="137"/>
      <c r="BC184" s="137"/>
      <c r="BD184" s="137"/>
      <c r="BE184" s="137"/>
      <c r="BF184" s="137"/>
      <c r="BG184" s="137"/>
      <c r="BH184" s="137"/>
    </row>
    <row r="185" spans="1:60" outlineLevel="1" x14ac:dyDescent="0.25">
      <c r="A185" s="162">
        <v>53</v>
      </c>
      <c r="B185" s="163" t="s">
        <v>427</v>
      </c>
      <c r="C185" s="172" t="s">
        <v>428</v>
      </c>
      <c r="D185" s="164" t="s">
        <v>215</v>
      </c>
      <c r="E185" s="165">
        <v>343</v>
      </c>
      <c r="F185" s="166">
        <v>95</v>
      </c>
      <c r="G185" s="167">
        <f>ROUND(E185*F185,2)</f>
        <v>32585</v>
      </c>
      <c r="H185" s="166"/>
      <c r="I185" s="167">
        <f>ROUND(E185*H185,2)</f>
        <v>0</v>
      </c>
      <c r="J185" s="166"/>
      <c r="K185" s="167">
        <f>ROUND(E185*J185,2)</f>
        <v>0</v>
      </c>
      <c r="L185" s="167">
        <v>21</v>
      </c>
      <c r="M185" s="167">
        <f>G185*(1+L185/100)</f>
        <v>39427.85</v>
      </c>
      <c r="N185" s="167">
        <v>0</v>
      </c>
      <c r="O185" s="167">
        <f>ROUND(E185*N185,2)</f>
        <v>0</v>
      </c>
      <c r="P185" s="167">
        <v>0</v>
      </c>
      <c r="Q185" s="167">
        <f>ROUND(E185*P185,2)</f>
        <v>0</v>
      </c>
      <c r="R185" s="167" t="s">
        <v>377</v>
      </c>
      <c r="S185" s="167" t="s">
        <v>127</v>
      </c>
      <c r="T185" s="168" t="s">
        <v>127</v>
      </c>
      <c r="U185" s="146">
        <v>0</v>
      </c>
      <c r="V185" s="146">
        <f>ROUND(E185*U185,2)</f>
        <v>0</v>
      </c>
      <c r="W185" s="146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 t="s">
        <v>378</v>
      </c>
      <c r="AH185" s="137"/>
      <c r="AI185" s="137"/>
      <c r="AJ185" s="137"/>
      <c r="AK185" s="137"/>
      <c r="AL185" s="137"/>
      <c r="AM185" s="137"/>
      <c r="AN185" s="137"/>
      <c r="AO185" s="137"/>
      <c r="AP185" s="137"/>
      <c r="AQ185" s="137"/>
      <c r="AR185" s="137"/>
      <c r="AS185" s="137"/>
      <c r="AT185" s="137"/>
      <c r="AU185" s="137"/>
      <c r="AV185" s="137"/>
      <c r="AW185" s="137"/>
      <c r="AX185" s="137"/>
      <c r="AY185" s="137"/>
      <c r="AZ185" s="137"/>
      <c r="BA185" s="137"/>
      <c r="BB185" s="137"/>
      <c r="BC185" s="137"/>
      <c r="BD185" s="137"/>
      <c r="BE185" s="137"/>
      <c r="BF185" s="137"/>
      <c r="BG185" s="137"/>
      <c r="BH185" s="137"/>
    </row>
    <row r="186" spans="1:60" outlineLevel="1" x14ac:dyDescent="0.25">
      <c r="A186" s="154">
        <v>54</v>
      </c>
      <c r="B186" s="155" t="s">
        <v>429</v>
      </c>
      <c r="C186" s="171" t="s">
        <v>430</v>
      </c>
      <c r="D186" s="156" t="s">
        <v>417</v>
      </c>
      <c r="E186" s="157">
        <v>16</v>
      </c>
      <c r="F186" s="158">
        <v>620</v>
      </c>
      <c r="G186" s="159">
        <f>ROUND(E186*F186,2)</f>
        <v>9920</v>
      </c>
      <c r="H186" s="158"/>
      <c r="I186" s="159">
        <f>ROUND(E186*H186,2)</f>
        <v>0</v>
      </c>
      <c r="J186" s="158"/>
      <c r="K186" s="159">
        <f>ROUND(E186*J186,2)</f>
        <v>0</v>
      </c>
      <c r="L186" s="159">
        <v>21</v>
      </c>
      <c r="M186" s="159">
        <f>G186*(1+L186/100)</f>
        <v>12003.199999999999</v>
      </c>
      <c r="N186" s="159">
        <v>0</v>
      </c>
      <c r="O186" s="159">
        <f>ROUND(E186*N186,2)</f>
        <v>0</v>
      </c>
      <c r="P186" s="159">
        <v>0</v>
      </c>
      <c r="Q186" s="159">
        <f>ROUND(E186*P186,2)</f>
        <v>0</v>
      </c>
      <c r="R186" s="159" t="s">
        <v>377</v>
      </c>
      <c r="S186" s="159" t="s">
        <v>127</v>
      </c>
      <c r="T186" s="160" t="s">
        <v>127</v>
      </c>
      <c r="U186" s="146">
        <v>0</v>
      </c>
      <c r="V186" s="146">
        <f>ROUND(E186*U186,2)</f>
        <v>0</v>
      </c>
      <c r="W186" s="146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 t="s">
        <v>378</v>
      </c>
      <c r="AH186" s="137"/>
      <c r="AI186" s="137"/>
      <c r="AJ186" s="137"/>
      <c r="AK186" s="137"/>
      <c r="AL186" s="137"/>
      <c r="AM186" s="137"/>
      <c r="AN186" s="137"/>
      <c r="AO186" s="137"/>
      <c r="AP186" s="137"/>
      <c r="AQ186" s="137"/>
      <c r="AR186" s="137"/>
      <c r="AS186" s="137"/>
      <c r="AT186" s="137"/>
      <c r="AU186" s="137"/>
      <c r="AV186" s="137"/>
      <c r="AW186" s="137"/>
      <c r="AX186" s="137"/>
      <c r="AY186" s="137"/>
      <c r="AZ186" s="137"/>
      <c r="BA186" s="137"/>
      <c r="BB186" s="137"/>
      <c r="BC186" s="137"/>
      <c r="BD186" s="137"/>
      <c r="BE186" s="137"/>
      <c r="BF186" s="137"/>
      <c r="BG186" s="137"/>
      <c r="BH186" s="137"/>
    </row>
    <row r="187" spans="1:60" outlineLevel="1" x14ac:dyDescent="0.25">
      <c r="A187" s="144"/>
      <c r="B187" s="145"/>
      <c r="C187" s="237" t="s">
        <v>431</v>
      </c>
      <c r="D187" s="238"/>
      <c r="E187" s="238"/>
      <c r="F187" s="238"/>
      <c r="G187" s="238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 t="s">
        <v>204</v>
      </c>
      <c r="AH187" s="137"/>
      <c r="AI187" s="137"/>
      <c r="AJ187" s="137"/>
      <c r="AK187" s="137"/>
      <c r="AL187" s="137"/>
      <c r="AM187" s="137"/>
      <c r="AN187" s="137"/>
      <c r="AO187" s="137"/>
      <c r="AP187" s="137"/>
      <c r="AQ187" s="137"/>
      <c r="AR187" s="137"/>
      <c r="AS187" s="137"/>
      <c r="AT187" s="137"/>
      <c r="AU187" s="137"/>
      <c r="AV187" s="137"/>
      <c r="AW187" s="137"/>
      <c r="AX187" s="137"/>
      <c r="AY187" s="137"/>
      <c r="AZ187" s="137"/>
      <c r="BA187" s="137"/>
      <c r="BB187" s="137"/>
      <c r="BC187" s="137"/>
      <c r="BD187" s="137"/>
      <c r="BE187" s="137"/>
      <c r="BF187" s="137"/>
      <c r="BG187" s="137"/>
      <c r="BH187" s="137"/>
    </row>
    <row r="188" spans="1:60" outlineLevel="1" x14ac:dyDescent="0.25">
      <c r="A188" s="154">
        <v>55</v>
      </c>
      <c r="B188" s="155" t="s">
        <v>432</v>
      </c>
      <c r="C188" s="171" t="s">
        <v>433</v>
      </c>
      <c r="D188" s="156" t="s">
        <v>417</v>
      </c>
      <c r="E188" s="157">
        <v>5</v>
      </c>
      <c r="F188" s="158">
        <v>710</v>
      </c>
      <c r="G188" s="159">
        <f>ROUND(E188*F188,2)</f>
        <v>3550</v>
      </c>
      <c r="H188" s="158"/>
      <c r="I188" s="159">
        <f>ROUND(E188*H188,2)</f>
        <v>0</v>
      </c>
      <c r="J188" s="158"/>
      <c r="K188" s="159">
        <f>ROUND(E188*J188,2)</f>
        <v>0</v>
      </c>
      <c r="L188" s="159">
        <v>21</v>
      </c>
      <c r="M188" s="159">
        <f>G188*(1+L188/100)</f>
        <v>4295.5</v>
      </c>
      <c r="N188" s="159">
        <v>0</v>
      </c>
      <c r="O188" s="159">
        <f>ROUND(E188*N188,2)</f>
        <v>0</v>
      </c>
      <c r="P188" s="159">
        <v>0</v>
      </c>
      <c r="Q188" s="159">
        <f>ROUND(E188*P188,2)</f>
        <v>0</v>
      </c>
      <c r="R188" s="159" t="s">
        <v>377</v>
      </c>
      <c r="S188" s="159" t="s">
        <v>127</v>
      </c>
      <c r="T188" s="160" t="s">
        <v>127</v>
      </c>
      <c r="U188" s="146">
        <v>0</v>
      </c>
      <c r="V188" s="146">
        <f>ROUND(E188*U188,2)</f>
        <v>0</v>
      </c>
      <c r="W188" s="146"/>
      <c r="X188" s="137"/>
      <c r="Y188" s="137"/>
      <c r="Z188" s="137"/>
      <c r="AA188" s="137"/>
      <c r="AB188" s="137"/>
      <c r="AC188" s="137"/>
      <c r="AD188" s="137"/>
      <c r="AE188" s="137"/>
      <c r="AF188" s="137"/>
      <c r="AG188" s="137" t="s">
        <v>378</v>
      </c>
      <c r="AH188" s="137"/>
      <c r="AI188" s="137"/>
      <c r="AJ188" s="137"/>
      <c r="AK188" s="137"/>
      <c r="AL188" s="137"/>
      <c r="AM188" s="137"/>
      <c r="AN188" s="137"/>
      <c r="AO188" s="137"/>
      <c r="AP188" s="137"/>
      <c r="AQ188" s="137"/>
      <c r="AR188" s="137"/>
      <c r="AS188" s="137"/>
      <c r="AT188" s="137"/>
      <c r="AU188" s="137"/>
      <c r="AV188" s="137"/>
      <c r="AW188" s="137"/>
      <c r="AX188" s="137"/>
      <c r="AY188" s="137"/>
      <c r="AZ188" s="137"/>
      <c r="BA188" s="137"/>
      <c r="BB188" s="137"/>
      <c r="BC188" s="137"/>
      <c r="BD188" s="137"/>
      <c r="BE188" s="137"/>
      <c r="BF188" s="137"/>
      <c r="BG188" s="137"/>
      <c r="BH188" s="137"/>
    </row>
    <row r="189" spans="1:60" outlineLevel="1" x14ac:dyDescent="0.25">
      <c r="A189" s="144"/>
      <c r="B189" s="145"/>
      <c r="C189" s="237" t="s">
        <v>431</v>
      </c>
      <c r="D189" s="238"/>
      <c r="E189" s="238"/>
      <c r="F189" s="238"/>
      <c r="G189" s="238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 t="s">
        <v>204</v>
      </c>
      <c r="AH189" s="137"/>
      <c r="AI189" s="137"/>
      <c r="AJ189" s="137"/>
      <c r="AK189" s="137"/>
      <c r="AL189" s="137"/>
      <c r="AM189" s="137"/>
      <c r="AN189" s="137"/>
      <c r="AO189" s="137"/>
      <c r="AP189" s="137"/>
      <c r="AQ189" s="137"/>
      <c r="AR189" s="137"/>
      <c r="AS189" s="137"/>
      <c r="AT189" s="137"/>
      <c r="AU189" s="137"/>
      <c r="AV189" s="137"/>
      <c r="AW189" s="137"/>
      <c r="AX189" s="137"/>
      <c r="AY189" s="137"/>
      <c r="AZ189" s="137"/>
      <c r="BA189" s="137"/>
      <c r="BB189" s="137"/>
      <c r="BC189" s="137"/>
      <c r="BD189" s="137"/>
      <c r="BE189" s="137"/>
      <c r="BF189" s="137"/>
      <c r="BG189" s="137"/>
      <c r="BH189" s="137"/>
    </row>
    <row r="190" spans="1:60" outlineLevel="1" x14ac:dyDescent="0.25">
      <c r="A190" s="154">
        <v>56</v>
      </c>
      <c r="B190" s="155" t="s">
        <v>434</v>
      </c>
      <c r="C190" s="171" t="s">
        <v>435</v>
      </c>
      <c r="D190" s="156" t="s">
        <v>417</v>
      </c>
      <c r="E190" s="157">
        <v>15</v>
      </c>
      <c r="F190" s="158">
        <v>720</v>
      </c>
      <c r="G190" s="159">
        <f>ROUND(E190*F190,2)</f>
        <v>10800</v>
      </c>
      <c r="H190" s="158"/>
      <c r="I190" s="159">
        <f>ROUND(E190*H190,2)</f>
        <v>0</v>
      </c>
      <c r="J190" s="158"/>
      <c r="K190" s="159">
        <f>ROUND(E190*J190,2)</f>
        <v>0</v>
      </c>
      <c r="L190" s="159">
        <v>21</v>
      </c>
      <c r="M190" s="159">
        <f>G190*(1+L190/100)</f>
        <v>13068</v>
      </c>
      <c r="N190" s="159">
        <v>0</v>
      </c>
      <c r="O190" s="159">
        <f>ROUND(E190*N190,2)</f>
        <v>0</v>
      </c>
      <c r="P190" s="159">
        <v>0</v>
      </c>
      <c r="Q190" s="159">
        <f>ROUND(E190*P190,2)</f>
        <v>0</v>
      </c>
      <c r="R190" s="159" t="s">
        <v>377</v>
      </c>
      <c r="S190" s="159" t="s">
        <v>127</v>
      </c>
      <c r="T190" s="160" t="s">
        <v>127</v>
      </c>
      <c r="U190" s="146">
        <v>0</v>
      </c>
      <c r="V190" s="146">
        <f>ROUND(E190*U190,2)</f>
        <v>0</v>
      </c>
      <c r="W190" s="146"/>
      <c r="X190" s="137"/>
      <c r="Y190" s="137"/>
      <c r="Z190" s="137"/>
      <c r="AA190" s="137"/>
      <c r="AB190" s="137"/>
      <c r="AC190" s="137"/>
      <c r="AD190" s="137"/>
      <c r="AE190" s="137"/>
      <c r="AF190" s="137"/>
      <c r="AG190" s="137" t="s">
        <v>378</v>
      </c>
      <c r="AH190" s="137"/>
      <c r="AI190" s="137"/>
      <c r="AJ190" s="137"/>
      <c r="AK190" s="137"/>
      <c r="AL190" s="137"/>
      <c r="AM190" s="137"/>
      <c r="AN190" s="137"/>
      <c r="AO190" s="137"/>
      <c r="AP190" s="137"/>
      <c r="AQ190" s="137"/>
      <c r="AR190" s="137"/>
      <c r="AS190" s="137"/>
      <c r="AT190" s="137"/>
      <c r="AU190" s="137"/>
      <c r="AV190" s="137"/>
      <c r="AW190" s="137"/>
      <c r="AX190" s="137"/>
      <c r="AY190" s="137"/>
      <c r="AZ190" s="137"/>
      <c r="BA190" s="137"/>
      <c r="BB190" s="137"/>
      <c r="BC190" s="137"/>
      <c r="BD190" s="137"/>
      <c r="BE190" s="137"/>
      <c r="BF190" s="137"/>
      <c r="BG190" s="137"/>
      <c r="BH190" s="137"/>
    </row>
    <row r="191" spans="1:60" outlineLevel="1" x14ac:dyDescent="0.25">
      <c r="A191" s="144"/>
      <c r="B191" s="145"/>
      <c r="C191" s="237" t="s">
        <v>431</v>
      </c>
      <c r="D191" s="238"/>
      <c r="E191" s="238"/>
      <c r="F191" s="238"/>
      <c r="G191" s="238"/>
      <c r="H191" s="146"/>
      <c r="I191" s="146"/>
      <c r="J191" s="146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46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 t="s">
        <v>204</v>
      </c>
      <c r="AH191" s="137"/>
      <c r="AI191" s="137"/>
      <c r="AJ191" s="137"/>
      <c r="AK191" s="137"/>
      <c r="AL191" s="137"/>
      <c r="AM191" s="137"/>
      <c r="AN191" s="137"/>
      <c r="AO191" s="137"/>
      <c r="AP191" s="137"/>
      <c r="AQ191" s="137"/>
      <c r="AR191" s="137"/>
      <c r="AS191" s="137"/>
      <c r="AT191" s="137"/>
      <c r="AU191" s="137"/>
      <c r="AV191" s="137"/>
      <c r="AW191" s="137"/>
      <c r="AX191" s="137"/>
      <c r="AY191" s="137"/>
      <c r="AZ191" s="137"/>
      <c r="BA191" s="137"/>
      <c r="BB191" s="137"/>
      <c r="BC191" s="137"/>
      <c r="BD191" s="137"/>
      <c r="BE191" s="137"/>
      <c r="BF191" s="137"/>
      <c r="BG191" s="137"/>
      <c r="BH191" s="137"/>
    </row>
    <row r="192" spans="1:60" outlineLevel="1" x14ac:dyDescent="0.25">
      <c r="A192" s="154">
        <v>57</v>
      </c>
      <c r="B192" s="155" t="s">
        <v>436</v>
      </c>
      <c r="C192" s="171" t="s">
        <v>437</v>
      </c>
      <c r="D192" s="156" t="s">
        <v>417</v>
      </c>
      <c r="E192" s="157">
        <v>15</v>
      </c>
      <c r="F192" s="158">
        <v>850</v>
      </c>
      <c r="G192" s="159">
        <f>ROUND(E192*F192,2)</f>
        <v>12750</v>
      </c>
      <c r="H192" s="158"/>
      <c r="I192" s="159">
        <f>ROUND(E192*H192,2)</f>
        <v>0</v>
      </c>
      <c r="J192" s="158"/>
      <c r="K192" s="159">
        <f>ROUND(E192*J192,2)</f>
        <v>0</v>
      </c>
      <c r="L192" s="159">
        <v>21</v>
      </c>
      <c r="M192" s="159">
        <f>G192*(1+L192/100)</f>
        <v>15427.5</v>
      </c>
      <c r="N192" s="159">
        <v>0</v>
      </c>
      <c r="O192" s="159">
        <f>ROUND(E192*N192,2)</f>
        <v>0</v>
      </c>
      <c r="P192" s="159">
        <v>0</v>
      </c>
      <c r="Q192" s="159">
        <f>ROUND(E192*P192,2)</f>
        <v>0</v>
      </c>
      <c r="R192" s="159" t="s">
        <v>377</v>
      </c>
      <c r="S192" s="159" t="s">
        <v>127</v>
      </c>
      <c r="T192" s="160" t="s">
        <v>127</v>
      </c>
      <c r="U192" s="146">
        <v>0</v>
      </c>
      <c r="V192" s="146">
        <f>ROUND(E192*U192,2)</f>
        <v>0</v>
      </c>
      <c r="W192" s="146"/>
      <c r="X192" s="137"/>
      <c r="Y192" s="137"/>
      <c r="Z192" s="137"/>
      <c r="AA192" s="137"/>
      <c r="AB192" s="137"/>
      <c r="AC192" s="137"/>
      <c r="AD192" s="137"/>
      <c r="AE192" s="137"/>
      <c r="AF192" s="137"/>
      <c r="AG192" s="137" t="s">
        <v>378</v>
      </c>
      <c r="AH192" s="137"/>
      <c r="AI192" s="137"/>
      <c r="AJ192" s="137"/>
      <c r="AK192" s="137"/>
      <c r="AL192" s="137"/>
      <c r="AM192" s="137"/>
      <c r="AN192" s="137"/>
      <c r="AO192" s="137"/>
      <c r="AP192" s="137"/>
      <c r="AQ192" s="137"/>
      <c r="AR192" s="137"/>
      <c r="AS192" s="137"/>
      <c r="AT192" s="137"/>
      <c r="AU192" s="137"/>
      <c r="AV192" s="137"/>
      <c r="AW192" s="137"/>
      <c r="AX192" s="137"/>
      <c r="AY192" s="137"/>
      <c r="AZ192" s="137"/>
      <c r="BA192" s="137"/>
      <c r="BB192" s="137"/>
      <c r="BC192" s="137"/>
      <c r="BD192" s="137"/>
      <c r="BE192" s="137"/>
      <c r="BF192" s="137"/>
      <c r="BG192" s="137"/>
      <c r="BH192" s="137"/>
    </row>
    <row r="193" spans="1:60" outlineLevel="1" x14ac:dyDescent="0.25">
      <c r="A193" s="144"/>
      <c r="B193" s="145"/>
      <c r="C193" s="237" t="s">
        <v>431</v>
      </c>
      <c r="D193" s="238"/>
      <c r="E193" s="238"/>
      <c r="F193" s="238"/>
      <c r="G193" s="238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37"/>
      <c r="Y193" s="137"/>
      <c r="Z193" s="137"/>
      <c r="AA193" s="137"/>
      <c r="AB193" s="137"/>
      <c r="AC193" s="137"/>
      <c r="AD193" s="137"/>
      <c r="AE193" s="137"/>
      <c r="AF193" s="137"/>
      <c r="AG193" s="137" t="s">
        <v>204</v>
      </c>
      <c r="AH193" s="137"/>
      <c r="AI193" s="137"/>
      <c r="AJ193" s="137"/>
      <c r="AK193" s="137"/>
      <c r="AL193" s="137"/>
      <c r="AM193" s="137"/>
      <c r="AN193" s="137"/>
      <c r="AO193" s="137"/>
      <c r="AP193" s="137"/>
      <c r="AQ193" s="137"/>
      <c r="AR193" s="137"/>
      <c r="AS193" s="137"/>
      <c r="AT193" s="137"/>
      <c r="AU193" s="137"/>
      <c r="AV193" s="137"/>
      <c r="AW193" s="137"/>
      <c r="AX193" s="137"/>
      <c r="AY193" s="137"/>
      <c r="AZ193" s="137"/>
      <c r="BA193" s="137"/>
      <c r="BB193" s="137"/>
      <c r="BC193" s="137"/>
      <c r="BD193" s="137"/>
      <c r="BE193" s="137"/>
      <c r="BF193" s="137"/>
      <c r="BG193" s="137"/>
      <c r="BH193" s="137"/>
    </row>
    <row r="194" spans="1:60" outlineLevel="1" x14ac:dyDescent="0.25">
      <c r="A194" s="154">
        <v>58</v>
      </c>
      <c r="B194" s="155" t="s">
        <v>438</v>
      </c>
      <c r="C194" s="171" t="s">
        <v>439</v>
      </c>
      <c r="D194" s="156" t="s">
        <v>417</v>
      </c>
      <c r="E194" s="157">
        <v>1</v>
      </c>
      <c r="F194" s="158">
        <v>1000</v>
      </c>
      <c r="G194" s="159">
        <f>ROUND(E194*F194,2)</f>
        <v>1000</v>
      </c>
      <c r="H194" s="158"/>
      <c r="I194" s="159">
        <f>ROUND(E194*H194,2)</f>
        <v>0</v>
      </c>
      <c r="J194" s="158"/>
      <c r="K194" s="159">
        <f>ROUND(E194*J194,2)</f>
        <v>0</v>
      </c>
      <c r="L194" s="159">
        <v>21</v>
      </c>
      <c r="M194" s="159">
        <f>G194*(1+L194/100)</f>
        <v>1210</v>
      </c>
      <c r="N194" s="159">
        <v>0</v>
      </c>
      <c r="O194" s="159">
        <f>ROUND(E194*N194,2)</f>
        <v>0</v>
      </c>
      <c r="P194" s="159">
        <v>0</v>
      </c>
      <c r="Q194" s="159">
        <f>ROUND(E194*P194,2)</f>
        <v>0</v>
      </c>
      <c r="R194" s="159" t="s">
        <v>377</v>
      </c>
      <c r="S194" s="159" t="s">
        <v>127</v>
      </c>
      <c r="T194" s="160" t="s">
        <v>127</v>
      </c>
      <c r="U194" s="146">
        <v>0.65</v>
      </c>
      <c r="V194" s="146">
        <f>ROUND(E194*U194,2)</f>
        <v>0.65</v>
      </c>
      <c r="W194" s="146"/>
      <c r="X194" s="137"/>
      <c r="Y194" s="137"/>
      <c r="Z194" s="137"/>
      <c r="AA194" s="137"/>
      <c r="AB194" s="137"/>
      <c r="AC194" s="137"/>
      <c r="AD194" s="137"/>
      <c r="AE194" s="137"/>
      <c r="AF194" s="137"/>
      <c r="AG194" s="137" t="s">
        <v>202</v>
      </c>
      <c r="AH194" s="137"/>
      <c r="AI194" s="137"/>
      <c r="AJ194" s="137"/>
      <c r="AK194" s="137"/>
      <c r="AL194" s="137"/>
      <c r="AM194" s="137"/>
      <c r="AN194" s="137"/>
      <c r="AO194" s="137"/>
      <c r="AP194" s="137"/>
      <c r="AQ194" s="137"/>
      <c r="AR194" s="137"/>
      <c r="AS194" s="137"/>
      <c r="AT194" s="137"/>
      <c r="AU194" s="137"/>
      <c r="AV194" s="137"/>
      <c r="AW194" s="137"/>
      <c r="AX194" s="137"/>
      <c r="AY194" s="137"/>
      <c r="AZ194" s="137"/>
      <c r="BA194" s="137"/>
      <c r="BB194" s="137"/>
      <c r="BC194" s="137"/>
      <c r="BD194" s="137"/>
      <c r="BE194" s="137"/>
      <c r="BF194" s="137"/>
      <c r="BG194" s="137"/>
      <c r="BH194" s="137"/>
    </row>
    <row r="195" spans="1:60" outlineLevel="1" x14ac:dyDescent="0.25">
      <c r="A195" s="144"/>
      <c r="B195" s="145"/>
      <c r="C195" s="226" t="s">
        <v>440</v>
      </c>
      <c r="D195" s="227"/>
      <c r="E195" s="227"/>
      <c r="F195" s="227"/>
      <c r="G195" s="227"/>
      <c r="H195" s="146"/>
      <c r="I195" s="146"/>
      <c r="J195" s="146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46"/>
      <c r="X195" s="137"/>
      <c r="Y195" s="137"/>
      <c r="Z195" s="137"/>
      <c r="AA195" s="137"/>
      <c r="AB195" s="137"/>
      <c r="AC195" s="137"/>
      <c r="AD195" s="137"/>
      <c r="AE195" s="137"/>
      <c r="AF195" s="137"/>
      <c r="AG195" s="137" t="s">
        <v>130</v>
      </c>
      <c r="AH195" s="137"/>
      <c r="AI195" s="137"/>
      <c r="AJ195" s="137"/>
      <c r="AK195" s="137"/>
      <c r="AL195" s="137"/>
      <c r="AM195" s="137"/>
      <c r="AN195" s="137"/>
      <c r="AO195" s="137"/>
      <c r="AP195" s="137"/>
      <c r="AQ195" s="137"/>
      <c r="AR195" s="137"/>
      <c r="AS195" s="137"/>
      <c r="AT195" s="137"/>
      <c r="AU195" s="137"/>
      <c r="AV195" s="137"/>
      <c r="AW195" s="137"/>
      <c r="AX195" s="137"/>
      <c r="AY195" s="137"/>
      <c r="AZ195" s="137"/>
      <c r="BA195" s="137"/>
      <c r="BB195" s="137"/>
      <c r="BC195" s="137"/>
      <c r="BD195" s="137"/>
      <c r="BE195" s="137"/>
      <c r="BF195" s="137"/>
      <c r="BG195" s="137"/>
      <c r="BH195" s="137"/>
    </row>
    <row r="196" spans="1:60" outlineLevel="1" x14ac:dyDescent="0.25">
      <c r="A196" s="162">
        <v>59</v>
      </c>
      <c r="B196" s="163" t="s">
        <v>441</v>
      </c>
      <c r="C196" s="172" t="s">
        <v>442</v>
      </c>
      <c r="D196" s="164" t="s">
        <v>417</v>
      </c>
      <c r="E196" s="165">
        <v>1</v>
      </c>
      <c r="F196" s="166">
        <v>3620</v>
      </c>
      <c r="G196" s="167">
        <f>ROUND(E196*F196,2)</f>
        <v>3620</v>
      </c>
      <c r="H196" s="166"/>
      <c r="I196" s="167">
        <f>ROUND(E196*H196,2)</f>
        <v>0</v>
      </c>
      <c r="J196" s="166"/>
      <c r="K196" s="167">
        <f>ROUND(E196*J196,2)</f>
        <v>0</v>
      </c>
      <c r="L196" s="167">
        <v>21</v>
      </c>
      <c r="M196" s="167">
        <f>G196*(1+L196/100)</f>
        <v>4380.2</v>
      </c>
      <c r="N196" s="167">
        <v>7.0200000000000002E-3</v>
      </c>
      <c r="O196" s="167">
        <f>ROUND(E196*N196,2)</f>
        <v>0.01</v>
      </c>
      <c r="P196" s="167">
        <v>0</v>
      </c>
      <c r="Q196" s="167">
        <f>ROUND(E196*P196,2)</f>
        <v>0</v>
      </c>
      <c r="R196" s="167" t="s">
        <v>377</v>
      </c>
      <c r="S196" s="167" t="s">
        <v>127</v>
      </c>
      <c r="T196" s="168" t="s">
        <v>127</v>
      </c>
      <c r="U196" s="146">
        <v>1.0940000000000001</v>
      </c>
      <c r="V196" s="146">
        <f>ROUND(E196*U196,2)</f>
        <v>1.0900000000000001</v>
      </c>
      <c r="W196" s="146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 t="s">
        <v>202</v>
      </c>
      <c r="AH196" s="137"/>
      <c r="AI196" s="137"/>
      <c r="AJ196" s="137"/>
      <c r="AK196" s="137"/>
      <c r="AL196" s="137"/>
      <c r="AM196" s="137"/>
      <c r="AN196" s="137"/>
      <c r="AO196" s="137"/>
      <c r="AP196" s="137"/>
      <c r="AQ196" s="137"/>
      <c r="AR196" s="137"/>
      <c r="AS196" s="137"/>
      <c r="AT196" s="137"/>
      <c r="AU196" s="137"/>
      <c r="AV196" s="137"/>
      <c r="AW196" s="137"/>
      <c r="AX196" s="137"/>
      <c r="AY196" s="137"/>
      <c r="AZ196" s="137"/>
      <c r="BA196" s="137"/>
      <c r="BB196" s="137"/>
      <c r="BC196" s="137"/>
      <c r="BD196" s="137"/>
      <c r="BE196" s="137"/>
      <c r="BF196" s="137"/>
      <c r="BG196" s="137"/>
      <c r="BH196" s="137"/>
    </row>
    <row r="197" spans="1:60" outlineLevel="1" x14ac:dyDescent="0.25">
      <c r="A197" s="162">
        <v>60</v>
      </c>
      <c r="B197" s="163" t="s">
        <v>443</v>
      </c>
      <c r="C197" s="172" t="s">
        <v>444</v>
      </c>
      <c r="D197" s="164" t="s">
        <v>417</v>
      </c>
      <c r="E197" s="165">
        <v>15</v>
      </c>
      <c r="F197" s="166">
        <v>3690</v>
      </c>
      <c r="G197" s="167">
        <f>ROUND(E197*F197,2)</f>
        <v>55350</v>
      </c>
      <c r="H197" s="166"/>
      <c r="I197" s="167">
        <f>ROUND(E197*H197,2)</f>
        <v>0</v>
      </c>
      <c r="J197" s="166"/>
      <c r="K197" s="167">
        <f>ROUND(E197*J197,2)</f>
        <v>0</v>
      </c>
      <c r="L197" s="167">
        <v>21</v>
      </c>
      <c r="M197" s="167">
        <f>G197*(1+L197/100)</f>
        <v>66973.5</v>
      </c>
      <c r="N197" s="167">
        <v>7.0200000000000002E-3</v>
      </c>
      <c r="O197" s="167">
        <f>ROUND(E197*N197,2)</f>
        <v>0.11</v>
      </c>
      <c r="P197" s="167">
        <v>0</v>
      </c>
      <c r="Q197" s="167">
        <f>ROUND(E197*P197,2)</f>
        <v>0</v>
      </c>
      <c r="R197" s="167" t="s">
        <v>377</v>
      </c>
      <c r="S197" s="167" t="s">
        <v>127</v>
      </c>
      <c r="T197" s="168" t="s">
        <v>127</v>
      </c>
      <c r="U197" s="146">
        <v>1.3140000000000001</v>
      </c>
      <c r="V197" s="146">
        <f>ROUND(E197*U197,2)</f>
        <v>19.71</v>
      </c>
      <c r="W197" s="146"/>
      <c r="X197" s="137"/>
      <c r="Y197" s="137"/>
      <c r="Z197" s="137"/>
      <c r="AA197" s="137"/>
      <c r="AB197" s="137"/>
      <c r="AC197" s="137"/>
      <c r="AD197" s="137"/>
      <c r="AE197" s="137"/>
      <c r="AF197" s="137"/>
      <c r="AG197" s="137" t="s">
        <v>378</v>
      </c>
      <c r="AH197" s="137"/>
      <c r="AI197" s="137"/>
      <c r="AJ197" s="137"/>
      <c r="AK197" s="137"/>
      <c r="AL197" s="137"/>
      <c r="AM197" s="137"/>
      <c r="AN197" s="137"/>
      <c r="AO197" s="137"/>
      <c r="AP197" s="137"/>
      <c r="AQ197" s="137"/>
      <c r="AR197" s="137"/>
      <c r="AS197" s="137"/>
      <c r="AT197" s="137"/>
      <c r="AU197" s="137"/>
      <c r="AV197" s="137"/>
      <c r="AW197" s="137"/>
      <c r="AX197" s="137"/>
      <c r="AY197" s="137"/>
      <c r="AZ197" s="137"/>
      <c r="BA197" s="137"/>
      <c r="BB197" s="137"/>
      <c r="BC197" s="137"/>
      <c r="BD197" s="137"/>
      <c r="BE197" s="137"/>
      <c r="BF197" s="137"/>
      <c r="BG197" s="137"/>
      <c r="BH197" s="137"/>
    </row>
    <row r="198" spans="1:60" outlineLevel="1" x14ac:dyDescent="0.25">
      <c r="A198" s="162">
        <v>61</v>
      </c>
      <c r="B198" s="163" t="s">
        <v>445</v>
      </c>
      <c r="C198" s="172" t="s">
        <v>446</v>
      </c>
      <c r="D198" s="164" t="s">
        <v>417</v>
      </c>
      <c r="E198" s="165">
        <v>1</v>
      </c>
      <c r="F198" s="166">
        <v>25000</v>
      </c>
      <c r="G198" s="167">
        <f>ROUND(E198*F198,2)</f>
        <v>25000</v>
      </c>
      <c r="H198" s="166"/>
      <c r="I198" s="167">
        <f>ROUND(E198*H198,2)</f>
        <v>0</v>
      </c>
      <c r="J198" s="166"/>
      <c r="K198" s="167">
        <f>ROUND(E198*J198,2)</f>
        <v>0</v>
      </c>
      <c r="L198" s="167">
        <v>21</v>
      </c>
      <c r="M198" s="167">
        <f>G198*(1+L198/100)</f>
        <v>30250</v>
      </c>
      <c r="N198" s="167">
        <v>5.1120000000000001</v>
      </c>
      <c r="O198" s="167">
        <f>ROUND(E198*N198,2)</f>
        <v>5.1100000000000003</v>
      </c>
      <c r="P198" s="167">
        <v>0</v>
      </c>
      <c r="Q198" s="167">
        <f>ROUND(E198*P198,2)</f>
        <v>0</v>
      </c>
      <c r="R198" s="167"/>
      <c r="S198" s="167" t="s">
        <v>184</v>
      </c>
      <c r="T198" s="168" t="s">
        <v>128</v>
      </c>
      <c r="U198" s="146">
        <v>39.993000000000002</v>
      </c>
      <c r="V198" s="146">
        <f>ROUND(E198*U198,2)</f>
        <v>39.99</v>
      </c>
      <c r="W198" s="146"/>
      <c r="X198" s="137"/>
      <c r="Y198" s="137"/>
      <c r="Z198" s="137"/>
      <c r="AA198" s="137"/>
      <c r="AB198" s="137"/>
      <c r="AC198" s="137"/>
      <c r="AD198" s="137"/>
      <c r="AE198" s="137"/>
      <c r="AF198" s="137"/>
      <c r="AG198" s="137" t="s">
        <v>202</v>
      </c>
      <c r="AH198" s="137"/>
      <c r="AI198" s="137"/>
      <c r="AJ198" s="137"/>
      <c r="AK198" s="137"/>
      <c r="AL198" s="137"/>
      <c r="AM198" s="137"/>
      <c r="AN198" s="137"/>
      <c r="AO198" s="137"/>
      <c r="AP198" s="137"/>
      <c r="AQ198" s="137"/>
      <c r="AR198" s="137"/>
      <c r="AS198" s="137"/>
      <c r="AT198" s="137"/>
      <c r="AU198" s="137"/>
      <c r="AV198" s="137"/>
      <c r="AW198" s="137"/>
      <c r="AX198" s="137"/>
      <c r="AY198" s="137"/>
      <c r="AZ198" s="137"/>
      <c r="BA198" s="137"/>
      <c r="BB198" s="137"/>
      <c r="BC198" s="137"/>
      <c r="BD198" s="137"/>
      <c r="BE198" s="137"/>
      <c r="BF198" s="137"/>
      <c r="BG198" s="137"/>
      <c r="BH198" s="137"/>
    </row>
    <row r="199" spans="1:60" ht="20" outlineLevel="1" x14ac:dyDescent="0.25">
      <c r="A199" s="154">
        <v>62</v>
      </c>
      <c r="B199" s="155" t="s">
        <v>447</v>
      </c>
      <c r="C199" s="171" t="s">
        <v>448</v>
      </c>
      <c r="D199" s="156" t="s">
        <v>417</v>
      </c>
      <c r="E199" s="157">
        <v>70.658000000000001</v>
      </c>
      <c r="F199" s="158">
        <v>3500</v>
      </c>
      <c r="G199" s="159">
        <f>ROUND(E199*F199,2)</f>
        <v>247303</v>
      </c>
      <c r="H199" s="158"/>
      <c r="I199" s="159">
        <f>ROUND(E199*H199,2)</f>
        <v>0</v>
      </c>
      <c r="J199" s="158"/>
      <c r="K199" s="159">
        <f>ROUND(E199*J199,2)</f>
        <v>0</v>
      </c>
      <c r="L199" s="159">
        <v>21</v>
      </c>
      <c r="M199" s="159">
        <f>G199*(1+L199/100)</f>
        <v>299236.63</v>
      </c>
      <c r="N199" s="159">
        <v>3.8949999999999999E-2</v>
      </c>
      <c r="O199" s="159">
        <f>ROUND(E199*N199,2)</f>
        <v>2.75</v>
      </c>
      <c r="P199" s="159">
        <v>0</v>
      </c>
      <c r="Q199" s="159">
        <f>ROUND(E199*P199,2)</f>
        <v>0</v>
      </c>
      <c r="R199" s="159" t="s">
        <v>321</v>
      </c>
      <c r="S199" s="159" t="s">
        <v>127</v>
      </c>
      <c r="T199" s="160" t="s">
        <v>127</v>
      </c>
      <c r="U199" s="146">
        <v>0</v>
      </c>
      <c r="V199" s="146">
        <f>ROUND(E199*U199,2)</f>
        <v>0</v>
      </c>
      <c r="W199" s="146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 t="s">
        <v>449</v>
      </c>
      <c r="AH199" s="137"/>
      <c r="AI199" s="137"/>
      <c r="AJ199" s="137"/>
      <c r="AK199" s="137"/>
      <c r="AL199" s="137"/>
      <c r="AM199" s="137"/>
      <c r="AN199" s="137"/>
      <c r="AO199" s="137"/>
      <c r="AP199" s="137"/>
      <c r="AQ199" s="137"/>
      <c r="AR199" s="137"/>
      <c r="AS199" s="137"/>
      <c r="AT199" s="137"/>
      <c r="AU199" s="137"/>
      <c r="AV199" s="137"/>
      <c r="AW199" s="137"/>
      <c r="AX199" s="137"/>
      <c r="AY199" s="137"/>
      <c r="AZ199" s="137"/>
      <c r="BA199" s="137"/>
      <c r="BB199" s="137"/>
      <c r="BC199" s="137"/>
      <c r="BD199" s="137"/>
      <c r="BE199" s="137"/>
      <c r="BF199" s="137"/>
      <c r="BG199" s="137"/>
      <c r="BH199" s="137"/>
    </row>
    <row r="200" spans="1:60" outlineLevel="1" x14ac:dyDescent="0.25">
      <c r="A200" s="144"/>
      <c r="B200" s="145"/>
      <c r="C200" s="178" t="s">
        <v>450</v>
      </c>
      <c r="D200" s="176"/>
      <c r="E200" s="177">
        <v>70.658000000000001</v>
      </c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 t="s">
        <v>218</v>
      </c>
      <c r="AH200" s="137">
        <v>0</v>
      </c>
      <c r="AI200" s="137"/>
      <c r="AJ200" s="137"/>
      <c r="AK200" s="137"/>
      <c r="AL200" s="137"/>
      <c r="AM200" s="137"/>
      <c r="AN200" s="137"/>
      <c r="AO200" s="137"/>
      <c r="AP200" s="137"/>
      <c r="AQ200" s="137"/>
      <c r="AR200" s="137"/>
      <c r="AS200" s="137"/>
      <c r="AT200" s="137"/>
      <c r="AU200" s="137"/>
      <c r="AV200" s="137"/>
      <c r="AW200" s="137"/>
      <c r="AX200" s="137"/>
      <c r="AY200" s="137"/>
      <c r="AZ200" s="137"/>
      <c r="BA200" s="137"/>
      <c r="BB200" s="137"/>
      <c r="BC200" s="137"/>
      <c r="BD200" s="137"/>
      <c r="BE200" s="137"/>
      <c r="BF200" s="137"/>
      <c r="BG200" s="137"/>
      <c r="BH200" s="137"/>
    </row>
    <row r="201" spans="1:60" outlineLevel="1" x14ac:dyDescent="0.25">
      <c r="A201" s="154">
        <v>63</v>
      </c>
      <c r="B201" s="155" t="s">
        <v>451</v>
      </c>
      <c r="C201" s="171" t="s">
        <v>452</v>
      </c>
      <c r="D201" s="156" t="s">
        <v>215</v>
      </c>
      <c r="E201" s="157">
        <v>3.0449999999999999</v>
      </c>
      <c r="F201" s="158">
        <v>240</v>
      </c>
      <c r="G201" s="159">
        <f>ROUND(E201*F201,2)</f>
        <v>730.8</v>
      </c>
      <c r="H201" s="158"/>
      <c r="I201" s="159">
        <f>ROUND(E201*H201,2)</f>
        <v>0</v>
      </c>
      <c r="J201" s="158"/>
      <c r="K201" s="159">
        <f>ROUND(E201*J201,2)</f>
        <v>0</v>
      </c>
      <c r="L201" s="159">
        <v>21</v>
      </c>
      <c r="M201" s="159">
        <f>G201*(1+L201/100)</f>
        <v>884.26799999999992</v>
      </c>
      <c r="N201" s="159">
        <v>1.0499999999999999E-3</v>
      </c>
      <c r="O201" s="159">
        <f>ROUND(E201*N201,2)</f>
        <v>0</v>
      </c>
      <c r="P201" s="159">
        <v>0</v>
      </c>
      <c r="Q201" s="159">
        <f>ROUND(E201*P201,2)</f>
        <v>0</v>
      </c>
      <c r="R201" s="159" t="s">
        <v>321</v>
      </c>
      <c r="S201" s="159" t="s">
        <v>127</v>
      </c>
      <c r="T201" s="160" t="s">
        <v>127</v>
      </c>
      <c r="U201" s="146">
        <v>0</v>
      </c>
      <c r="V201" s="146">
        <f>ROUND(E201*U201,2)</f>
        <v>0</v>
      </c>
      <c r="W201" s="146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 t="s">
        <v>322</v>
      </c>
      <c r="AH201" s="137"/>
      <c r="AI201" s="137"/>
      <c r="AJ201" s="137"/>
      <c r="AK201" s="137"/>
      <c r="AL201" s="137"/>
      <c r="AM201" s="137"/>
      <c r="AN201" s="137"/>
      <c r="AO201" s="137"/>
      <c r="AP201" s="137"/>
      <c r="AQ201" s="137"/>
      <c r="AR201" s="137"/>
      <c r="AS201" s="137"/>
      <c r="AT201" s="137"/>
      <c r="AU201" s="137"/>
      <c r="AV201" s="137"/>
      <c r="AW201" s="137"/>
      <c r="AX201" s="137"/>
      <c r="AY201" s="137"/>
      <c r="AZ201" s="137"/>
      <c r="BA201" s="137"/>
      <c r="BB201" s="137"/>
      <c r="BC201" s="137"/>
      <c r="BD201" s="137"/>
      <c r="BE201" s="137"/>
      <c r="BF201" s="137"/>
      <c r="BG201" s="137"/>
      <c r="BH201" s="137"/>
    </row>
    <row r="202" spans="1:60" outlineLevel="1" x14ac:dyDescent="0.25">
      <c r="A202" s="144"/>
      <c r="B202" s="145"/>
      <c r="C202" s="178" t="s">
        <v>453</v>
      </c>
      <c r="D202" s="176"/>
      <c r="E202" s="177">
        <v>3.0449999999999999</v>
      </c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46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 t="s">
        <v>218</v>
      </c>
      <c r="AH202" s="137">
        <v>0</v>
      </c>
      <c r="AI202" s="137"/>
      <c r="AJ202" s="137"/>
      <c r="AK202" s="137"/>
      <c r="AL202" s="137"/>
      <c r="AM202" s="137"/>
      <c r="AN202" s="137"/>
      <c r="AO202" s="137"/>
      <c r="AP202" s="137"/>
      <c r="AQ202" s="137"/>
      <c r="AR202" s="137"/>
      <c r="AS202" s="137"/>
      <c r="AT202" s="137"/>
      <c r="AU202" s="137"/>
      <c r="AV202" s="137"/>
      <c r="AW202" s="137"/>
      <c r="AX202" s="137"/>
      <c r="AY202" s="137"/>
      <c r="AZ202" s="137"/>
      <c r="BA202" s="137"/>
      <c r="BB202" s="137"/>
      <c r="BC202" s="137"/>
      <c r="BD202" s="137"/>
      <c r="BE202" s="137"/>
      <c r="BF202" s="137"/>
      <c r="BG202" s="137"/>
      <c r="BH202" s="137"/>
    </row>
    <row r="203" spans="1:60" ht="20" outlineLevel="1" x14ac:dyDescent="0.25">
      <c r="A203" s="162">
        <v>64</v>
      </c>
      <c r="B203" s="163" t="s">
        <v>454</v>
      </c>
      <c r="C203" s="172" t="s">
        <v>455</v>
      </c>
      <c r="D203" s="164" t="s">
        <v>417</v>
      </c>
      <c r="E203" s="165">
        <v>1</v>
      </c>
      <c r="F203" s="166">
        <v>1920</v>
      </c>
      <c r="G203" s="167">
        <f t="shared" ref="G203:G220" si="0">ROUND(E203*F203,2)</f>
        <v>1920</v>
      </c>
      <c r="H203" s="166"/>
      <c r="I203" s="167">
        <f t="shared" ref="I203:I220" si="1">ROUND(E203*H203,2)</f>
        <v>0</v>
      </c>
      <c r="J203" s="166"/>
      <c r="K203" s="167">
        <f t="shared" ref="K203:K220" si="2">ROUND(E203*J203,2)</f>
        <v>0</v>
      </c>
      <c r="L203" s="167">
        <v>21</v>
      </c>
      <c r="M203" s="167">
        <f t="shared" ref="M203:M220" si="3">G203*(1+L203/100)</f>
        <v>2323.1999999999998</v>
      </c>
      <c r="N203" s="167">
        <v>7.1999999999999998E-3</v>
      </c>
      <c r="O203" s="167">
        <f t="shared" ref="O203:O220" si="4">ROUND(E203*N203,2)</f>
        <v>0.01</v>
      </c>
      <c r="P203" s="167">
        <v>0</v>
      </c>
      <c r="Q203" s="167">
        <f t="shared" ref="Q203:Q220" si="5">ROUND(E203*P203,2)</f>
        <v>0</v>
      </c>
      <c r="R203" s="167"/>
      <c r="S203" s="167" t="s">
        <v>184</v>
      </c>
      <c r="T203" s="168" t="s">
        <v>127</v>
      </c>
      <c r="U203" s="146">
        <v>0</v>
      </c>
      <c r="V203" s="146">
        <f t="shared" ref="V203:V220" si="6">ROUND(E203*U203,2)</f>
        <v>0</v>
      </c>
      <c r="W203" s="146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 t="s">
        <v>449</v>
      </c>
      <c r="AH203" s="137"/>
      <c r="AI203" s="137"/>
      <c r="AJ203" s="137"/>
      <c r="AK203" s="137"/>
      <c r="AL203" s="137"/>
      <c r="AM203" s="137"/>
      <c r="AN203" s="137"/>
      <c r="AO203" s="137"/>
      <c r="AP203" s="137"/>
      <c r="AQ203" s="137"/>
      <c r="AR203" s="137"/>
      <c r="AS203" s="137"/>
      <c r="AT203" s="137"/>
      <c r="AU203" s="137"/>
      <c r="AV203" s="137"/>
      <c r="AW203" s="137"/>
      <c r="AX203" s="137"/>
      <c r="AY203" s="137"/>
      <c r="AZ203" s="137"/>
      <c r="BA203" s="137"/>
      <c r="BB203" s="137"/>
      <c r="BC203" s="137"/>
      <c r="BD203" s="137"/>
      <c r="BE203" s="137"/>
      <c r="BF203" s="137"/>
      <c r="BG203" s="137"/>
      <c r="BH203" s="137"/>
    </row>
    <row r="204" spans="1:60" outlineLevel="1" x14ac:dyDescent="0.25">
      <c r="A204" s="162">
        <v>65</v>
      </c>
      <c r="B204" s="163" t="s">
        <v>456</v>
      </c>
      <c r="C204" s="172" t="s">
        <v>457</v>
      </c>
      <c r="D204" s="164" t="s">
        <v>417</v>
      </c>
      <c r="E204" s="165">
        <v>1</v>
      </c>
      <c r="F204" s="166">
        <v>240</v>
      </c>
      <c r="G204" s="167">
        <f t="shared" si="0"/>
        <v>240</v>
      </c>
      <c r="H204" s="166"/>
      <c r="I204" s="167">
        <f t="shared" si="1"/>
        <v>0</v>
      </c>
      <c r="J204" s="166"/>
      <c r="K204" s="167">
        <f t="shared" si="2"/>
        <v>0</v>
      </c>
      <c r="L204" s="167">
        <v>21</v>
      </c>
      <c r="M204" s="167">
        <f t="shared" si="3"/>
        <v>290.39999999999998</v>
      </c>
      <c r="N204" s="167">
        <v>2.9999999999999997E-4</v>
      </c>
      <c r="O204" s="167">
        <f t="shared" si="4"/>
        <v>0</v>
      </c>
      <c r="P204" s="167">
        <v>0</v>
      </c>
      <c r="Q204" s="167">
        <f t="shared" si="5"/>
        <v>0</v>
      </c>
      <c r="R204" s="167" t="s">
        <v>321</v>
      </c>
      <c r="S204" s="167" t="s">
        <v>127</v>
      </c>
      <c r="T204" s="168" t="s">
        <v>127</v>
      </c>
      <c r="U204" s="146">
        <v>0</v>
      </c>
      <c r="V204" s="146">
        <f t="shared" si="6"/>
        <v>0</v>
      </c>
      <c r="W204" s="146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 t="s">
        <v>322</v>
      </c>
      <c r="AH204" s="137"/>
      <c r="AI204" s="137"/>
      <c r="AJ204" s="137"/>
      <c r="AK204" s="137"/>
      <c r="AL204" s="137"/>
      <c r="AM204" s="137"/>
      <c r="AN204" s="137"/>
      <c r="AO204" s="137"/>
      <c r="AP204" s="137"/>
      <c r="AQ204" s="137"/>
      <c r="AR204" s="137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137"/>
      <c r="BG204" s="137"/>
      <c r="BH204" s="137"/>
    </row>
    <row r="205" spans="1:60" outlineLevel="1" x14ac:dyDescent="0.25">
      <c r="A205" s="162">
        <v>66</v>
      </c>
      <c r="B205" s="163" t="s">
        <v>458</v>
      </c>
      <c r="C205" s="172" t="s">
        <v>459</v>
      </c>
      <c r="D205" s="164" t="s">
        <v>417</v>
      </c>
      <c r="E205" s="165">
        <v>1</v>
      </c>
      <c r="F205" s="166">
        <v>630</v>
      </c>
      <c r="G205" s="167">
        <f t="shared" si="0"/>
        <v>630</v>
      </c>
      <c r="H205" s="166"/>
      <c r="I205" s="167">
        <f t="shared" si="1"/>
        <v>0</v>
      </c>
      <c r="J205" s="166"/>
      <c r="K205" s="167">
        <f t="shared" si="2"/>
        <v>0</v>
      </c>
      <c r="L205" s="167">
        <v>21</v>
      </c>
      <c r="M205" s="167">
        <f t="shared" si="3"/>
        <v>762.3</v>
      </c>
      <c r="N205" s="167">
        <v>1.3999999999999999E-4</v>
      </c>
      <c r="O205" s="167">
        <f t="shared" si="4"/>
        <v>0</v>
      </c>
      <c r="P205" s="167">
        <v>0</v>
      </c>
      <c r="Q205" s="167">
        <f t="shared" si="5"/>
        <v>0</v>
      </c>
      <c r="R205" s="167" t="s">
        <v>321</v>
      </c>
      <c r="S205" s="167" t="s">
        <v>127</v>
      </c>
      <c r="T205" s="168" t="s">
        <v>127</v>
      </c>
      <c r="U205" s="146">
        <v>0</v>
      </c>
      <c r="V205" s="146">
        <f t="shared" si="6"/>
        <v>0</v>
      </c>
      <c r="W205" s="146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 t="s">
        <v>322</v>
      </c>
      <c r="AH205" s="137"/>
      <c r="AI205" s="137"/>
      <c r="AJ205" s="137"/>
      <c r="AK205" s="137"/>
      <c r="AL205" s="137"/>
      <c r="AM205" s="137"/>
      <c r="AN205" s="137"/>
      <c r="AO205" s="137"/>
      <c r="AP205" s="137"/>
      <c r="AQ205" s="137"/>
      <c r="AR205" s="137"/>
      <c r="AS205" s="137"/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/>
      <c r="BE205" s="137"/>
      <c r="BF205" s="137"/>
      <c r="BG205" s="137"/>
      <c r="BH205" s="137"/>
    </row>
    <row r="206" spans="1:60" outlineLevel="1" x14ac:dyDescent="0.25">
      <c r="A206" s="162">
        <v>67</v>
      </c>
      <c r="B206" s="163" t="s">
        <v>460</v>
      </c>
      <c r="C206" s="172" t="s">
        <v>461</v>
      </c>
      <c r="D206" s="164" t="s">
        <v>417</v>
      </c>
      <c r="E206" s="165">
        <v>1</v>
      </c>
      <c r="F206" s="166">
        <v>2800</v>
      </c>
      <c r="G206" s="167">
        <f t="shared" si="0"/>
        <v>2800</v>
      </c>
      <c r="H206" s="166"/>
      <c r="I206" s="167">
        <f t="shared" si="1"/>
        <v>0</v>
      </c>
      <c r="J206" s="166"/>
      <c r="K206" s="167">
        <f t="shared" si="2"/>
        <v>0</v>
      </c>
      <c r="L206" s="167">
        <v>21</v>
      </c>
      <c r="M206" s="167">
        <f t="shared" si="3"/>
        <v>3388</v>
      </c>
      <c r="N206" s="167">
        <v>8.0599999999999995E-3</v>
      </c>
      <c r="O206" s="167">
        <f t="shared" si="4"/>
        <v>0.01</v>
      </c>
      <c r="P206" s="167">
        <v>0</v>
      </c>
      <c r="Q206" s="167">
        <f t="shared" si="5"/>
        <v>0</v>
      </c>
      <c r="R206" s="167" t="s">
        <v>321</v>
      </c>
      <c r="S206" s="167" t="s">
        <v>127</v>
      </c>
      <c r="T206" s="168" t="s">
        <v>127</v>
      </c>
      <c r="U206" s="146">
        <v>0</v>
      </c>
      <c r="V206" s="146">
        <f t="shared" si="6"/>
        <v>0</v>
      </c>
      <c r="W206" s="146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 t="s">
        <v>322</v>
      </c>
      <c r="AH206" s="137"/>
      <c r="AI206" s="137"/>
      <c r="AJ206" s="137"/>
      <c r="AK206" s="137"/>
      <c r="AL206" s="137"/>
      <c r="AM206" s="137"/>
      <c r="AN206" s="137"/>
      <c r="AO206" s="137"/>
      <c r="AP206" s="137"/>
      <c r="AQ206" s="137"/>
      <c r="AR206" s="137"/>
      <c r="AS206" s="137"/>
      <c r="AT206" s="137"/>
      <c r="AU206" s="137"/>
      <c r="AV206" s="137"/>
      <c r="AW206" s="137"/>
      <c r="AX206" s="137"/>
      <c r="AY206" s="137"/>
      <c r="AZ206" s="137"/>
      <c r="BA206" s="137"/>
      <c r="BB206" s="137"/>
      <c r="BC206" s="137"/>
      <c r="BD206" s="137"/>
      <c r="BE206" s="137"/>
      <c r="BF206" s="137"/>
      <c r="BG206" s="137"/>
      <c r="BH206" s="137"/>
    </row>
    <row r="207" spans="1:60" outlineLevel="1" x14ac:dyDescent="0.25">
      <c r="A207" s="162">
        <v>68</v>
      </c>
      <c r="B207" s="163" t="s">
        <v>462</v>
      </c>
      <c r="C207" s="172" t="s">
        <v>463</v>
      </c>
      <c r="D207" s="164" t="s">
        <v>417</v>
      </c>
      <c r="E207" s="165">
        <v>1</v>
      </c>
      <c r="F207" s="166">
        <v>630</v>
      </c>
      <c r="G207" s="167">
        <f t="shared" si="0"/>
        <v>630</v>
      </c>
      <c r="H207" s="166"/>
      <c r="I207" s="167">
        <f t="shared" si="1"/>
        <v>0</v>
      </c>
      <c r="J207" s="166"/>
      <c r="K207" s="167">
        <f t="shared" si="2"/>
        <v>0</v>
      </c>
      <c r="L207" s="167">
        <v>21</v>
      </c>
      <c r="M207" s="167">
        <f t="shared" si="3"/>
        <v>762.3</v>
      </c>
      <c r="N207" s="167">
        <v>1.5E-3</v>
      </c>
      <c r="O207" s="167">
        <f t="shared" si="4"/>
        <v>0</v>
      </c>
      <c r="P207" s="167">
        <v>0</v>
      </c>
      <c r="Q207" s="167">
        <f t="shared" si="5"/>
        <v>0</v>
      </c>
      <c r="R207" s="167" t="s">
        <v>321</v>
      </c>
      <c r="S207" s="167" t="s">
        <v>127</v>
      </c>
      <c r="T207" s="168" t="s">
        <v>127</v>
      </c>
      <c r="U207" s="146">
        <v>0</v>
      </c>
      <c r="V207" s="146">
        <f t="shared" si="6"/>
        <v>0</v>
      </c>
      <c r="W207" s="146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 t="s">
        <v>322</v>
      </c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7"/>
      <c r="AR207" s="137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7"/>
      <c r="BG207" s="137"/>
      <c r="BH207" s="137"/>
    </row>
    <row r="208" spans="1:60" outlineLevel="1" x14ac:dyDescent="0.25">
      <c r="A208" s="162">
        <v>69</v>
      </c>
      <c r="B208" s="163" t="s">
        <v>464</v>
      </c>
      <c r="C208" s="172" t="s">
        <v>465</v>
      </c>
      <c r="D208" s="164" t="s">
        <v>417</v>
      </c>
      <c r="E208" s="165">
        <v>1</v>
      </c>
      <c r="F208" s="166">
        <v>1870</v>
      </c>
      <c r="G208" s="167">
        <f t="shared" si="0"/>
        <v>1870</v>
      </c>
      <c r="H208" s="166"/>
      <c r="I208" s="167">
        <f t="shared" si="1"/>
        <v>0</v>
      </c>
      <c r="J208" s="166"/>
      <c r="K208" s="167">
        <f t="shared" si="2"/>
        <v>0</v>
      </c>
      <c r="L208" s="167">
        <v>21</v>
      </c>
      <c r="M208" s="167">
        <f t="shared" si="3"/>
        <v>2262.6999999999998</v>
      </c>
      <c r="N208" s="167">
        <v>1.2E-2</v>
      </c>
      <c r="O208" s="167">
        <f t="shared" si="4"/>
        <v>0.01</v>
      </c>
      <c r="P208" s="167">
        <v>0</v>
      </c>
      <c r="Q208" s="167">
        <f t="shared" si="5"/>
        <v>0</v>
      </c>
      <c r="R208" s="167"/>
      <c r="S208" s="167" t="s">
        <v>184</v>
      </c>
      <c r="T208" s="168" t="s">
        <v>128</v>
      </c>
      <c r="U208" s="146">
        <v>0</v>
      </c>
      <c r="V208" s="146">
        <f t="shared" si="6"/>
        <v>0</v>
      </c>
      <c r="W208" s="146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 t="s">
        <v>322</v>
      </c>
      <c r="AH208" s="137"/>
      <c r="AI208" s="137"/>
      <c r="AJ208" s="137"/>
      <c r="AK208" s="137"/>
      <c r="AL208" s="137"/>
      <c r="AM208" s="137"/>
      <c r="AN208" s="137"/>
      <c r="AO208" s="137"/>
      <c r="AP208" s="137"/>
      <c r="AQ208" s="137"/>
      <c r="AR208" s="137"/>
      <c r="AS208" s="137"/>
      <c r="AT208" s="137"/>
      <c r="AU208" s="137"/>
      <c r="AV208" s="137"/>
      <c r="AW208" s="137"/>
      <c r="AX208" s="137"/>
      <c r="AY208" s="137"/>
      <c r="AZ208" s="137"/>
      <c r="BA208" s="137"/>
      <c r="BB208" s="137"/>
      <c r="BC208" s="137"/>
      <c r="BD208" s="137"/>
      <c r="BE208" s="137"/>
      <c r="BF208" s="137"/>
      <c r="BG208" s="137"/>
      <c r="BH208" s="137"/>
    </row>
    <row r="209" spans="1:60" ht="20" outlineLevel="1" x14ac:dyDescent="0.25">
      <c r="A209" s="162">
        <v>70</v>
      </c>
      <c r="B209" s="163" t="s">
        <v>466</v>
      </c>
      <c r="C209" s="172" t="s">
        <v>467</v>
      </c>
      <c r="D209" s="164" t="s">
        <v>417</v>
      </c>
      <c r="E209" s="165">
        <v>1</v>
      </c>
      <c r="F209" s="166">
        <v>4900</v>
      </c>
      <c r="G209" s="167">
        <f t="shared" si="0"/>
        <v>4900</v>
      </c>
      <c r="H209" s="166"/>
      <c r="I209" s="167">
        <f t="shared" si="1"/>
        <v>0</v>
      </c>
      <c r="J209" s="166"/>
      <c r="K209" s="167">
        <f t="shared" si="2"/>
        <v>0</v>
      </c>
      <c r="L209" s="167">
        <v>21</v>
      </c>
      <c r="M209" s="167">
        <f t="shared" si="3"/>
        <v>5929</v>
      </c>
      <c r="N209" s="167">
        <v>6.0000000000000001E-3</v>
      </c>
      <c r="O209" s="167">
        <f t="shared" si="4"/>
        <v>0.01</v>
      </c>
      <c r="P209" s="167">
        <v>0</v>
      </c>
      <c r="Q209" s="167">
        <f t="shared" si="5"/>
        <v>0</v>
      </c>
      <c r="R209" s="167" t="s">
        <v>321</v>
      </c>
      <c r="S209" s="167" t="s">
        <v>127</v>
      </c>
      <c r="T209" s="168" t="s">
        <v>127</v>
      </c>
      <c r="U209" s="146">
        <v>0</v>
      </c>
      <c r="V209" s="146">
        <f t="shared" si="6"/>
        <v>0</v>
      </c>
      <c r="W209" s="146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 t="s">
        <v>322</v>
      </c>
      <c r="AH209" s="137"/>
      <c r="AI209" s="137"/>
      <c r="AJ209" s="137"/>
      <c r="AK209" s="137"/>
      <c r="AL209" s="137"/>
      <c r="AM209" s="137"/>
      <c r="AN209" s="137"/>
      <c r="AO209" s="137"/>
      <c r="AP209" s="137"/>
      <c r="AQ209" s="137"/>
      <c r="AR209" s="137"/>
      <c r="AS209" s="137"/>
      <c r="AT209" s="137"/>
      <c r="AU209" s="137"/>
      <c r="AV209" s="137"/>
      <c r="AW209" s="137"/>
      <c r="AX209" s="137"/>
      <c r="AY209" s="137"/>
      <c r="AZ209" s="137"/>
      <c r="BA209" s="137"/>
      <c r="BB209" s="137"/>
      <c r="BC209" s="137"/>
      <c r="BD209" s="137"/>
      <c r="BE209" s="137"/>
      <c r="BF209" s="137"/>
      <c r="BG209" s="137"/>
      <c r="BH209" s="137"/>
    </row>
    <row r="210" spans="1:60" outlineLevel="1" x14ac:dyDescent="0.25">
      <c r="A210" s="162">
        <v>71</v>
      </c>
      <c r="B210" s="163" t="s">
        <v>468</v>
      </c>
      <c r="C210" s="172" t="s">
        <v>469</v>
      </c>
      <c r="D210" s="164" t="s">
        <v>417</v>
      </c>
      <c r="E210" s="165">
        <v>1</v>
      </c>
      <c r="F210" s="166">
        <v>4200</v>
      </c>
      <c r="G210" s="167">
        <f t="shared" si="0"/>
        <v>4200</v>
      </c>
      <c r="H210" s="166"/>
      <c r="I210" s="167">
        <f t="shared" si="1"/>
        <v>0</v>
      </c>
      <c r="J210" s="166"/>
      <c r="K210" s="167">
        <f t="shared" si="2"/>
        <v>0</v>
      </c>
      <c r="L210" s="167">
        <v>21</v>
      </c>
      <c r="M210" s="167">
        <f t="shared" si="3"/>
        <v>5082</v>
      </c>
      <c r="N210" s="167">
        <v>3.5000000000000003E-2</v>
      </c>
      <c r="O210" s="167">
        <f t="shared" si="4"/>
        <v>0.04</v>
      </c>
      <c r="P210" s="167">
        <v>0</v>
      </c>
      <c r="Q210" s="167">
        <f t="shared" si="5"/>
        <v>0</v>
      </c>
      <c r="R210" s="167"/>
      <c r="S210" s="167" t="s">
        <v>184</v>
      </c>
      <c r="T210" s="168" t="s">
        <v>127</v>
      </c>
      <c r="U210" s="146">
        <v>0</v>
      </c>
      <c r="V210" s="146">
        <f t="shared" si="6"/>
        <v>0</v>
      </c>
      <c r="W210" s="146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 t="s">
        <v>322</v>
      </c>
      <c r="AH210" s="137"/>
      <c r="AI210" s="137"/>
      <c r="AJ210" s="137"/>
      <c r="AK210" s="137"/>
      <c r="AL210" s="137"/>
      <c r="AM210" s="137"/>
      <c r="AN210" s="137"/>
      <c r="AO210" s="137"/>
      <c r="AP210" s="137"/>
      <c r="AQ210" s="137"/>
      <c r="AR210" s="137"/>
      <c r="AS210" s="137"/>
      <c r="AT210" s="137"/>
      <c r="AU210" s="137"/>
      <c r="AV210" s="137"/>
      <c r="AW210" s="137"/>
      <c r="AX210" s="137"/>
      <c r="AY210" s="137"/>
      <c r="AZ210" s="137"/>
      <c r="BA210" s="137"/>
      <c r="BB210" s="137"/>
      <c r="BC210" s="137"/>
      <c r="BD210" s="137"/>
      <c r="BE210" s="137"/>
      <c r="BF210" s="137"/>
      <c r="BG210" s="137"/>
      <c r="BH210" s="137"/>
    </row>
    <row r="211" spans="1:60" ht="20" outlineLevel="1" x14ac:dyDescent="0.25">
      <c r="A211" s="162">
        <v>72</v>
      </c>
      <c r="B211" s="163" t="s">
        <v>470</v>
      </c>
      <c r="C211" s="172" t="s">
        <v>471</v>
      </c>
      <c r="D211" s="164" t="s">
        <v>417</v>
      </c>
      <c r="E211" s="165">
        <v>15</v>
      </c>
      <c r="F211" s="166">
        <v>4200</v>
      </c>
      <c r="G211" s="167">
        <f t="shared" si="0"/>
        <v>63000</v>
      </c>
      <c r="H211" s="166"/>
      <c r="I211" s="167">
        <f t="shared" si="1"/>
        <v>0</v>
      </c>
      <c r="J211" s="166"/>
      <c r="K211" s="167">
        <f t="shared" si="2"/>
        <v>0</v>
      </c>
      <c r="L211" s="167">
        <v>21</v>
      </c>
      <c r="M211" s="167">
        <f t="shared" si="3"/>
        <v>76230</v>
      </c>
      <c r="N211" s="167">
        <v>0.16200000000000001</v>
      </c>
      <c r="O211" s="167">
        <f t="shared" si="4"/>
        <v>2.4300000000000002</v>
      </c>
      <c r="P211" s="167">
        <v>0</v>
      </c>
      <c r="Q211" s="167">
        <f t="shared" si="5"/>
        <v>0</v>
      </c>
      <c r="R211" s="167" t="s">
        <v>321</v>
      </c>
      <c r="S211" s="167" t="s">
        <v>127</v>
      </c>
      <c r="T211" s="168" t="s">
        <v>127</v>
      </c>
      <c r="U211" s="146">
        <v>0</v>
      </c>
      <c r="V211" s="146">
        <f t="shared" si="6"/>
        <v>0</v>
      </c>
      <c r="W211" s="146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 t="s">
        <v>449</v>
      </c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137"/>
      <c r="AW211" s="137"/>
      <c r="AX211" s="137"/>
      <c r="AY211" s="137"/>
      <c r="AZ211" s="137"/>
      <c r="BA211" s="137"/>
      <c r="BB211" s="137"/>
      <c r="BC211" s="137"/>
      <c r="BD211" s="137"/>
      <c r="BE211" s="137"/>
      <c r="BF211" s="137"/>
      <c r="BG211" s="137"/>
      <c r="BH211" s="137"/>
    </row>
    <row r="212" spans="1:60" outlineLevel="1" x14ac:dyDescent="0.25">
      <c r="A212" s="162">
        <v>73</v>
      </c>
      <c r="B212" s="163" t="s">
        <v>472</v>
      </c>
      <c r="C212" s="172" t="s">
        <v>473</v>
      </c>
      <c r="D212" s="164" t="s">
        <v>417</v>
      </c>
      <c r="E212" s="165">
        <v>10</v>
      </c>
      <c r="F212" s="166">
        <v>260</v>
      </c>
      <c r="G212" s="167">
        <f t="shared" si="0"/>
        <v>2600</v>
      </c>
      <c r="H212" s="166"/>
      <c r="I212" s="167">
        <f t="shared" si="1"/>
        <v>0</v>
      </c>
      <c r="J212" s="166"/>
      <c r="K212" s="167">
        <f t="shared" si="2"/>
        <v>0</v>
      </c>
      <c r="L212" s="167">
        <v>21</v>
      </c>
      <c r="M212" s="167">
        <f t="shared" si="3"/>
        <v>3146</v>
      </c>
      <c r="N212" s="167">
        <v>0.04</v>
      </c>
      <c r="O212" s="167">
        <f t="shared" si="4"/>
        <v>0.4</v>
      </c>
      <c r="P212" s="167">
        <v>0</v>
      </c>
      <c r="Q212" s="167">
        <f t="shared" si="5"/>
        <v>0</v>
      </c>
      <c r="R212" s="167" t="s">
        <v>321</v>
      </c>
      <c r="S212" s="167" t="s">
        <v>127</v>
      </c>
      <c r="T212" s="168" t="s">
        <v>127</v>
      </c>
      <c r="U212" s="146">
        <v>0</v>
      </c>
      <c r="V212" s="146">
        <f t="shared" si="6"/>
        <v>0</v>
      </c>
      <c r="W212" s="146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 t="s">
        <v>449</v>
      </c>
      <c r="AH212" s="137"/>
      <c r="AI212" s="137"/>
      <c r="AJ212" s="137"/>
      <c r="AK212" s="137"/>
      <c r="AL212" s="137"/>
      <c r="AM212" s="137"/>
      <c r="AN212" s="137"/>
      <c r="AO212" s="137"/>
      <c r="AP212" s="137"/>
      <c r="AQ212" s="137"/>
      <c r="AR212" s="137"/>
      <c r="AS212" s="137"/>
      <c r="AT212" s="137"/>
      <c r="AU212" s="137"/>
      <c r="AV212" s="137"/>
      <c r="AW212" s="137"/>
      <c r="AX212" s="137"/>
      <c r="AY212" s="137"/>
      <c r="AZ212" s="137"/>
      <c r="BA212" s="137"/>
      <c r="BB212" s="137"/>
      <c r="BC212" s="137"/>
      <c r="BD212" s="137"/>
      <c r="BE212" s="137"/>
      <c r="BF212" s="137"/>
      <c r="BG212" s="137"/>
      <c r="BH212" s="137"/>
    </row>
    <row r="213" spans="1:60" outlineLevel="1" x14ac:dyDescent="0.25">
      <c r="A213" s="162">
        <v>74</v>
      </c>
      <c r="B213" s="163" t="s">
        <v>474</v>
      </c>
      <c r="C213" s="172" t="s">
        <v>475</v>
      </c>
      <c r="D213" s="164" t="s">
        <v>417</v>
      </c>
      <c r="E213" s="165">
        <v>5</v>
      </c>
      <c r="F213" s="166">
        <v>290</v>
      </c>
      <c r="G213" s="167">
        <f t="shared" si="0"/>
        <v>1450</v>
      </c>
      <c r="H213" s="166"/>
      <c r="I213" s="167">
        <f t="shared" si="1"/>
        <v>0</v>
      </c>
      <c r="J213" s="166"/>
      <c r="K213" s="167">
        <f t="shared" si="2"/>
        <v>0</v>
      </c>
      <c r="L213" s="167">
        <v>21</v>
      </c>
      <c r="M213" s="167">
        <f t="shared" si="3"/>
        <v>1754.5</v>
      </c>
      <c r="N213" s="167">
        <v>5.3999999999999999E-2</v>
      </c>
      <c r="O213" s="167">
        <f t="shared" si="4"/>
        <v>0.27</v>
      </c>
      <c r="P213" s="167">
        <v>0</v>
      </c>
      <c r="Q213" s="167">
        <f t="shared" si="5"/>
        <v>0</v>
      </c>
      <c r="R213" s="167" t="s">
        <v>321</v>
      </c>
      <c r="S213" s="167" t="s">
        <v>127</v>
      </c>
      <c r="T213" s="168" t="s">
        <v>127</v>
      </c>
      <c r="U213" s="146">
        <v>0</v>
      </c>
      <c r="V213" s="146">
        <f t="shared" si="6"/>
        <v>0</v>
      </c>
      <c r="W213" s="146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 t="s">
        <v>449</v>
      </c>
      <c r="AH213" s="137"/>
      <c r="AI213" s="137"/>
      <c r="AJ213" s="137"/>
      <c r="AK213" s="137"/>
      <c r="AL213" s="137"/>
      <c r="AM213" s="137"/>
      <c r="AN213" s="137"/>
      <c r="AO213" s="137"/>
      <c r="AP213" s="137"/>
      <c r="AQ213" s="137"/>
      <c r="AR213" s="137"/>
      <c r="AS213" s="137"/>
      <c r="AT213" s="137"/>
      <c r="AU213" s="137"/>
      <c r="AV213" s="137"/>
      <c r="AW213" s="137"/>
      <c r="AX213" s="137"/>
      <c r="AY213" s="137"/>
      <c r="AZ213" s="137"/>
      <c r="BA213" s="137"/>
      <c r="BB213" s="137"/>
      <c r="BC213" s="137"/>
      <c r="BD213" s="137"/>
      <c r="BE213" s="137"/>
      <c r="BF213" s="137"/>
      <c r="BG213" s="137"/>
      <c r="BH213" s="137"/>
    </row>
    <row r="214" spans="1:60" outlineLevel="1" x14ac:dyDescent="0.25">
      <c r="A214" s="162">
        <v>75</v>
      </c>
      <c r="B214" s="163" t="s">
        <v>476</v>
      </c>
      <c r="C214" s="172" t="s">
        <v>477</v>
      </c>
      <c r="D214" s="164" t="s">
        <v>417</v>
      </c>
      <c r="E214" s="165">
        <v>13</v>
      </c>
      <c r="F214" s="166">
        <v>330</v>
      </c>
      <c r="G214" s="167">
        <f t="shared" si="0"/>
        <v>4290</v>
      </c>
      <c r="H214" s="166"/>
      <c r="I214" s="167">
        <f t="shared" si="1"/>
        <v>0</v>
      </c>
      <c r="J214" s="166"/>
      <c r="K214" s="167">
        <f t="shared" si="2"/>
        <v>0</v>
      </c>
      <c r="L214" s="167">
        <v>21</v>
      </c>
      <c r="M214" s="167">
        <f t="shared" si="3"/>
        <v>5190.8999999999996</v>
      </c>
      <c r="N214" s="167">
        <v>6.8000000000000005E-2</v>
      </c>
      <c r="O214" s="167">
        <f t="shared" si="4"/>
        <v>0.88</v>
      </c>
      <c r="P214" s="167">
        <v>0</v>
      </c>
      <c r="Q214" s="167">
        <f t="shared" si="5"/>
        <v>0</v>
      </c>
      <c r="R214" s="167" t="s">
        <v>321</v>
      </c>
      <c r="S214" s="167" t="s">
        <v>127</v>
      </c>
      <c r="T214" s="168" t="s">
        <v>127</v>
      </c>
      <c r="U214" s="146">
        <v>0</v>
      </c>
      <c r="V214" s="146">
        <f t="shared" si="6"/>
        <v>0</v>
      </c>
      <c r="W214" s="146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 t="s">
        <v>449</v>
      </c>
      <c r="AH214" s="137"/>
      <c r="AI214" s="137"/>
      <c r="AJ214" s="137"/>
      <c r="AK214" s="137"/>
      <c r="AL214" s="137"/>
      <c r="AM214" s="137"/>
      <c r="AN214" s="137"/>
      <c r="AO214" s="137"/>
      <c r="AP214" s="137"/>
      <c r="AQ214" s="137"/>
      <c r="AR214" s="137"/>
      <c r="AS214" s="137"/>
      <c r="AT214" s="137"/>
      <c r="AU214" s="137"/>
      <c r="AV214" s="137"/>
      <c r="AW214" s="137"/>
      <c r="AX214" s="137"/>
      <c r="AY214" s="137"/>
      <c r="AZ214" s="137"/>
      <c r="BA214" s="137"/>
      <c r="BB214" s="137"/>
      <c r="BC214" s="137"/>
      <c r="BD214" s="137"/>
      <c r="BE214" s="137"/>
      <c r="BF214" s="137"/>
      <c r="BG214" s="137"/>
      <c r="BH214" s="137"/>
    </row>
    <row r="215" spans="1:60" ht="20" outlineLevel="1" x14ac:dyDescent="0.25">
      <c r="A215" s="162">
        <v>76</v>
      </c>
      <c r="B215" s="163" t="s">
        <v>478</v>
      </c>
      <c r="C215" s="172" t="s">
        <v>479</v>
      </c>
      <c r="D215" s="164" t="s">
        <v>417</v>
      </c>
      <c r="E215" s="165">
        <v>15</v>
      </c>
      <c r="F215" s="166">
        <v>1870</v>
      </c>
      <c r="G215" s="167">
        <f t="shared" si="0"/>
        <v>28050</v>
      </c>
      <c r="H215" s="166"/>
      <c r="I215" s="167">
        <f t="shared" si="1"/>
        <v>0</v>
      </c>
      <c r="J215" s="166"/>
      <c r="K215" s="167">
        <f t="shared" si="2"/>
        <v>0</v>
      </c>
      <c r="L215" s="167">
        <v>21</v>
      </c>
      <c r="M215" s="167">
        <f t="shared" si="3"/>
        <v>33940.5</v>
      </c>
      <c r="N215" s="167">
        <v>0.58499999999999996</v>
      </c>
      <c r="O215" s="167">
        <f t="shared" si="4"/>
        <v>8.7799999999999994</v>
      </c>
      <c r="P215" s="167">
        <v>0</v>
      </c>
      <c r="Q215" s="167">
        <f t="shared" si="5"/>
        <v>0</v>
      </c>
      <c r="R215" s="167" t="s">
        <v>321</v>
      </c>
      <c r="S215" s="167" t="s">
        <v>127</v>
      </c>
      <c r="T215" s="168" t="s">
        <v>127</v>
      </c>
      <c r="U215" s="146">
        <v>0</v>
      </c>
      <c r="V215" s="146">
        <f t="shared" si="6"/>
        <v>0</v>
      </c>
      <c r="W215" s="146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 t="s">
        <v>449</v>
      </c>
      <c r="AH215" s="137"/>
      <c r="AI215" s="137"/>
      <c r="AJ215" s="137"/>
      <c r="AK215" s="137"/>
      <c r="AL215" s="137"/>
      <c r="AM215" s="137"/>
      <c r="AN215" s="137"/>
      <c r="AO215" s="137"/>
      <c r="AP215" s="137"/>
      <c r="AQ215" s="137"/>
      <c r="AR215" s="137"/>
      <c r="AS215" s="137"/>
      <c r="AT215" s="137"/>
      <c r="AU215" s="137"/>
      <c r="AV215" s="137"/>
      <c r="AW215" s="137"/>
      <c r="AX215" s="137"/>
      <c r="AY215" s="137"/>
      <c r="AZ215" s="137"/>
      <c r="BA215" s="137"/>
      <c r="BB215" s="137"/>
      <c r="BC215" s="137"/>
      <c r="BD215" s="137"/>
      <c r="BE215" s="137"/>
      <c r="BF215" s="137"/>
      <c r="BG215" s="137"/>
      <c r="BH215" s="137"/>
    </row>
    <row r="216" spans="1:60" outlineLevel="1" x14ac:dyDescent="0.25">
      <c r="A216" s="162">
        <v>77</v>
      </c>
      <c r="B216" s="163" t="s">
        <v>480</v>
      </c>
      <c r="C216" s="172" t="s">
        <v>481</v>
      </c>
      <c r="D216" s="164" t="s">
        <v>417</v>
      </c>
      <c r="E216" s="165">
        <v>3</v>
      </c>
      <c r="F216" s="166">
        <v>790</v>
      </c>
      <c r="G216" s="167">
        <f t="shared" si="0"/>
        <v>2370</v>
      </c>
      <c r="H216" s="166"/>
      <c r="I216" s="167">
        <f t="shared" si="1"/>
        <v>0</v>
      </c>
      <c r="J216" s="166"/>
      <c r="K216" s="167">
        <f t="shared" si="2"/>
        <v>0</v>
      </c>
      <c r="L216" s="167">
        <v>21</v>
      </c>
      <c r="M216" s="167">
        <f t="shared" si="3"/>
        <v>2867.7</v>
      </c>
      <c r="N216" s="167">
        <v>0.25</v>
      </c>
      <c r="O216" s="167">
        <f t="shared" si="4"/>
        <v>0.75</v>
      </c>
      <c r="P216" s="167">
        <v>0</v>
      </c>
      <c r="Q216" s="167">
        <f t="shared" si="5"/>
        <v>0</v>
      </c>
      <c r="R216" s="167" t="s">
        <v>321</v>
      </c>
      <c r="S216" s="167" t="s">
        <v>127</v>
      </c>
      <c r="T216" s="168" t="s">
        <v>127</v>
      </c>
      <c r="U216" s="146">
        <v>0</v>
      </c>
      <c r="V216" s="146">
        <f t="shared" si="6"/>
        <v>0</v>
      </c>
      <c r="W216" s="146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 t="s">
        <v>449</v>
      </c>
      <c r="AH216" s="137"/>
      <c r="AI216" s="137"/>
      <c r="AJ216" s="137"/>
      <c r="AK216" s="137"/>
      <c r="AL216" s="137"/>
      <c r="AM216" s="137"/>
      <c r="AN216" s="137"/>
      <c r="AO216" s="137"/>
      <c r="AP216" s="137"/>
      <c r="AQ216" s="137"/>
      <c r="AR216" s="137"/>
      <c r="AS216" s="137"/>
      <c r="AT216" s="137"/>
      <c r="AU216" s="137"/>
      <c r="AV216" s="137"/>
      <c r="AW216" s="137"/>
      <c r="AX216" s="137"/>
      <c r="AY216" s="137"/>
      <c r="AZ216" s="137"/>
      <c r="BA216" s="137"/>
      <c r="BB216" s="137"/>
      <c r="BC216" s="137"/>
      <c r="BD216" s="137"/>
      <c r="BE216" s="137"/>
      <c r="BF216" s="137"/>
      <c r="BG216" s="137"/>
      <c r="BH216" s="137"/>
    </row>
    <row r="217" spans="1:60" outlineLevel="1" x14ac:dyDescent="0.25">
      <c r="A217" s="162">
        <v>78</v>
      </c>
      <c r="B217" s="163" t="s">
        <v>482</v>
      </c>
      <c r="C217" s="172" t="s">
        <v>483</v>
      </c>
      <c r="D217" s="164" t="s">
        <v>417</v>
      </c>
      <c r="E217" s="165">
        <v>13</v>
      </c>
      <c r="F217" s="166">
        <v>1420</v>
      </c>
      <c r="G217" s="167">
        <f t="shared" si="0"/>
        <v>18460</v>
      </c>
      <c r="H217" s="166"/>
      <c r="I217" s="167">
        <f t="shared" si="1"/>
        <v>0</v>
      </c>
      <c r="J217" s="166"/>
      <c r="K217" s="167">
        <f t="shared" si="2"/>
        <v>0</v>
      </c>
      <c r="L217" s="167">
        <v>21</v>
      </c>
      <c r="M217" s="167">
        <f t="shared" si="3"/>
        <v>22336.6</v>
      </c>
      <c r="N217" s="167">
        <v>0.5</v>
      </c>
      <c r="O217" s="167">
        <f t="shared" si="4"/>
        <v>6.5</v>
      </c>
      <c r="P217" s="167">
        <v>0</v>
      </c>
      <c r="Q217" s="167">
        <f t="shared" si="5"/>
        <v>0</v>
      </c>
      <c r="R217" s="167" t="s">
        <v>321</v>
      </c>
      <c r="S217" s="167" t="s">
        <v>127</v>
      </c>
      <c r="T217" s="168" t="s">
        <v>127</v>
      </c>
      <c r="U217" s="146">
        <v>0</v>
      </c>
      <c r="V217" s="146">
        <f t="shared" si="6"/>
        <v>0</v>
      </c>
      <c r="W217" s="146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 t="s">
        <v>449</v>
      </c>
      <c r="AH217" s="137"/>
      <c r="AI217" s="137"/>
      <c r="AJ217" s="137"/>
      <c r="AK217" s="137"/>
      <c r="AL217" s="137"/>
      <c r="AM217" s="137"/>
      <c r="AN217" s="137"/>
      <c r="AO217" s="137"/>
      <c r="AP217" s="137"/>
      <c r="AQ217" s="137"/>
      <c r="AR217" s="137"/>
      <c r="AS217" s="137"/>
      <c r="AT217" s="137"/>
      <c r="AU217" s="137"/>
      <c r="AV217" s="137"/>
      <c r="AW217" s="137"/>
      <c r="AX217" s="137"/>
      <c r="AY217" s="137"/>
      <c r="AZ217" s="137"/>
      <c r="BA217" s="137"/>
      <c r="BB217" s="137"/>
      <c r="BC217" s="137"/>
      <c r="BD217" s="137"/>
      <c r="BE217" s="137"/>
      <c r="BF217" s="137"/>
      <c r="BG217" s="137"/>
      <c r="BH217" s="137"/>
    </row>
    <row r="218" spans="1:60" outlineLevel="1" x14ac:dyDescent="0.25">
      <c r="A218" s="162">
        <v>79</v>
      </c>
      <c r="B218" s="163" t="s">
        <v>484</v>
      </c>
      <c r="C218" s="172" t="s">
        <v>485</v>
      </c>
      <c r="D218" s="164" t="s">
        <v>417</v>
      </c>
      <c r="E218" s="165">
        <v>5</v>
      </c>
      <c r="F218" s="166">
        <v>1960</v>
      </c>
      <c r="G218" s="167">
        <f t="shared" si="0"/>
        <v>9800</v>
      </c>
      <c r="H218" s="166"/>
      <c r="I218" s="167">
        <f t="shared" si="1"/>
        <v>0</v>
      </c>
      <c r="J218" s="166"/>
      <c r="K218" s="167">
        <f t="shared" si="2"/>
        <v>0</v>
      </c>
      <c r="L218" s="167">
        <v>21</v>
      </c>
      <c r="M218" s="167">
        <f t="shared" si="3"/>
        <v>11858</v>
      </c>
      <c r="N218" s="167">
        <v>1</v>
      </c>
      <c r="O218" s="167">
        <f t="shared" si="4"/>
        <v>5</v>
      </c>
      <c r="P218" s="167">
        <v>0</v>
      </c>
      <c r="Q218" s="167">
        <f t="shared" si="5"/>
        <v>0</v>
      </c>
      <c r="R218" s="167" t="s">
        <v>321</v>
      </c>
      <c r="S218" s="167" t="s">
        <v>127</v>
      </c>
      <c r="T218" s="168" t="s">
        <v>127</v>
      </c>
      <c r="U218" s="146">
        <v>0</v>
      </c>
      <c r="V218" s="146">
        <f t="shared" si="6"/>
        <v>0</v>
      </c>
      <c r="W218" s="146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 t="s">
        <v>322</v>
      </c>
      <c r="AH218" s="137"/>
      <c r="AI218" s="137"/>
      <c r="AJ218" s="137"/>
      <c r="AK218" s="137"/>
      <c r="AL218" s="137"/>
      <c r="AM218" s="137"/>
      <c r="AN218" s="137"/>
      <c r="AO218" s="137"/>
      <c r="AP218" s="137"/>
      <c r="AQ218" s="137"/>
      <c r="AR218" s="137"/>
      <c r="AS218" s="137"/>
      <c r="AT218" s="137"/>
      <c r="AU218" s="137"/>
      <c r="AV218" s="137"/>
      <c r="AW218" s="137"/>
      <c r="AX218" s="137"/>
      <c r="AY218" s="137"/>
      <c r="AZ218" s="137"/>
      <c r="BA218" s="137"/>
      <c r="BB218" s="137"/>
      <c r="BC218" s="137"/>
      <c r="BD218" s="137"/>
      <c r="BE218" s="137"/>
      <c r="BF218" s="137"/>
      <c r="BG218" s="137"/>
      <c r="BH218" s="137"/>
    </row>
    <row r="219" spans="1:60" ht="20" outlineLevel="1" x14ac:dyDescent="0.25">
      <c r="A219" s="162">
        <v>80</v>
      </c>
      <c r="B219" s="163" t="s">
        <v>486</v>
      </c>
      <c r="C219" s="172" t="s">
        <v>487</v>
      </c>
      <c r="D219" s="164" t="s">
        <v>417</v>
      </c>
      <c r="E219" s="165">
        <v>15</v>
      </c>
      <c r="F219" s="166">
        <v>7000</v>
      </c>
      <c r="G219" s="167">
        <f t="shared" si="0"/>
        <v>105000</v>
      </c>
      <c r="H219" s="166"/>
      <c r="I219" s="167">
        <f t="shared" si="1"/>
        <v>0</v>
      </c>
      <c r="J219" s="166"/>
      <c r="K219" s="167">
        <f t="shared" si="2"/>
        <v>0</v>
      </c>
      <c r="L219" s="167">
        <v>21</v>
      </c>
      <c r="M219" s="167">
        <f t="shared" si="3"/>
        <v>127050</v>
      </c>
      <c r="N219" s="167">
        <v>1.6</v>
      </c>
      <c r="O219" s="167">
        <f t="shared" si="4"/>
        <v>24</v>
      </c>
      <c r="P219" s="167">
        <v>0</v>
      </c>
      <c r="Q219" s="167">
        <f t="shared" si="5"/>
        <v>0</v>
      </c>
      <c r="R219" s="167" t="s">
        <v>321</v>
      </c>
      <c r="S219" s="167" t="s">
        <v>127</v>
      </c>
      <c r="T219" s="168" t="s">
        <v>127</v>
      </c>
      <c r="U219" s="146">
        <v>0</v>
      </c>
      <c r="V219" s="146">
        <f t="shared" si="6"/>
        <v>0</v>
      </c>
      <c r="W219" s="146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 t="s">
        <v>449</v>
      </c>
      <c r="AH219" s="137"/>
      <c r="AI219" s="137"/>
      <c r="AJ219" s="137"/>
      <c r="AK219" s="137"/>
      <c r="AL219" s="137"/>
      <c r="AM219" s="137"/>
      <c r="AN219" s="137"/>
      <c r="AO219" s="137"/>
      <c r="AP219" s="137"/>
      <c r="AQ219" s="137"/>
      <c r="AR219" s="137"/>
      <c r="AS219" s="137"/>
      <c r="AT219" s="137"/>
      <c r="AU219" s="137"/>
      <c r="AV219" s="137"/>
      <c r="AW219" s="137"/>
      <c r="AX219" s="137"/>
      <c r="AY219" s="137"/>
      <c r="AZ219" s="137"/>
      <c r="BA219" s="137"/>
      <c r="BB219" s="137"/>
      <c r="BC219" s="137"/>
      <c r="BD219" s="137"/>
      <c r="BE219" s="137"/>
      <c r="BF219" s="137"/>
      <c r="BG219" s="137"/>
      <c r="BH219" s="137"/>
    </row>
    <row r="220" spans="1:60" outlineLevel="1" x14ac:dyDescent="0.25">
      <c r="A220" s="162">
        <v>81</v>
      </c>
      <c r="B220" s="163" t="s">
        <v>488</v>
      </c>
      <c r="C220" s="172" t="s">
        <v>489</v>
      </c>
      <c r="D220" s="164" t="s">
        <v>417</v>
      </c>
      <c r="E220" s="165">
        <v>30</v>
      </c>
      <c r="F220" s="166">
        <v>320</v>
      </c>
      <c r="G220" s="167">
        <f t="shared" si="0"/>
        <v>9600</v>
      </c>
      <c r="H220" s="166"/>
      <c r="I220" s="167">
        <f t="shared" si="1"/>
        <v>0</v>
      </c>
      <c r="J220" s="166"/>
      <c r="K220" s="167">
        <f t="shared" si="2"/>
        <v>0</v>
      </c>
      <c r="L220" s="167">
        <v>21</v>
      </c>
      <c r="M220" s="167">
        <f t="shared" si="3"/>
        <v>11616</v>
      </c>
      <c r="N220" s="167">
        <v>2E-3</v>
      </c>
      <c r="O220" s="167">
        <f t="shared" si="4"/>
        <v>0.06</v>
      </c>
      <c r="P220" s="167">
        <v>0</v>
      </c>
      <c r="Q220" s="167">
        <f t="shared" si="5"/>
        <v>0</v>
      </c>
      <c r="R220" s="167" t="s">
        <v>321</v>
      </c>
      <c r="S220" s="167" t="s">
        <v>127</v>
      </c>
      <c r="T220" s="168" t="s">
        <v>127</v>
      </c>
      <c r="U220" s="146">
        <v>0</v>
      </c>
      <c r="V220" s="146">
        <f t="shared" si="6"/>
        <v>0</v>
      </c>
      <c r="W220" s="146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 t="s">
        <v>449</v>
      </c>
      <c r="AH220" s="137"/>
      <c r="AI220" s="137"/>
      <c r="AJ220" s="137"/>
      <c r="AK220" s="137"/>
      <c r="AL220" s="137"/>
      <c r="AM220" s="137"/>
      <c r="AN220" s="137"/>
      <c r="AO220" s="137"/>
      <c r="AP220" s="137"/>
      <c r="AQ220" s="137"/>
      <c r="AR220" s="137"/>
      <c r="AS220" s="137"/>
      <c r="AT220" s="137"/>
      <c r="AU220" s="137"/>
      <c r="AV220" s="137"/>
      <c r="AW220" s="137"/>
      <c r="AX220" s="137"/>
      <c r="AY220" s="137"/>
      <c r="AZ220" s="137"/>
      <c r="BA220" s="137"/>
      <c r="BB220" s="137"/>
      <c r="BC220" s="137"/>
      <c r="BD220" s="137"/>
      <c r="BE220" s="137"/>
      <c r="BF220" s="137"/>
      <c r="BG220" s="137"/>
      <c r="BH220" s="137"/>
    </row>
    <row r="221" spans="1:60" ht="13" x14ac:dyDescent="0.25">
      <c r="A221" s="148" t="s">
        <v>122</v>
      </c>
      <c r="B221" s="149" t="s">
        <v>76</v>
      </c>
      <c r="C221" s="170" t="s">
        <v>77</v>
      </c>
      <c r="D221" s="150"/>
      <c r="E221" s="151"/>
      <c r="F221" s="152"/>
      <c r="G221" s="152">
        <f>SUMIF(AG222:AG223,"&lt;&gt;NOR",G222:G223)</f>
        <v>40204</v>
      </c>
      <c r="H221" s="152"/>
      <c r="I221" s="152">
        <f>SUM(I222:I223)</f>
        <v>0</v>
      </c>
      <c r="J221" s="152"/>
      <c r="K221" s="152">
        <f>SUM(K222:K223)</f>
        <v>0</v>
      </c>
      <c r="L221" s="152"/>
      <c r="M221" s="152">
        <f>SUM(M222:M223)</f>
        <v>48646.84</v>
      </c>
      <c r="N221" s="152"/>
      <c r="O221" s="152">
        <f>SUM(O222:O223)</f>
        <v>0.77</v>
      </c>
      <c r="P221" s="152"/>
      <c r="Q221" s="152">
        <f>SUM(Q222:Q223)</f>
        <v>0</v>
      </c>
      <c r="R221" s="152"/>
      <c r="S221" s="152"/>
      <c r="T221" s="153"/>
      <c r="U221" s="147"/>
      <c r="V221" s="147">
        <f>SUM(V222:V223)</f>
        <v>0</v>
      </c>
      <c r="W221" s="147"/>
      <c r="AG221" t="s">
        <v>123</v>
      </c>
    </row>
    <row r="222" spans="1:60" outlineLevel="1" x14ac:dyDescent="0.25">
      <c r="A222" s="154">
        <v>82</v>
      </c>
      <c r="B222" s="155" t="s">
        <v>490</v>
      </c>
      <c r="C222" s="171" t="s">
        <v>491</v>
      </c>
      <c r="D222" s="156" t="s">
        <v>215</v>
      </c>
      <c r="E222" s="157">
        <v>423.2</v>
      </c>
      <c r="F222" s="158">
        <v>95</v>
      </c>
      <c r="G222" s="159">
        <f>ROUND(E222*F222,2)</f>
        <v>40204</v>
      </c>
      <c r="H222" s="158"/>
      <c r="I222" s="159">
        <f>ROUND(E222*H222,2)</f>
        <v>0</v>
      </c>
      <c r="J222" s="158"/>
      <c r="K222" s="159">
        <f>ROUND(E222*J222,2)</f>
        <v>0</v>
      </c>
      <c r="L222" s="159">
        <v>21</v>
      </c>
      <c r="M222" s="159">
        <f>G222*(1+L222/100)</f>
        <v>48646.84</v>
      </c>
      <c r="N222" s="159">
        <v>1.81E-3</v>
      </c>
      <c r="O222" s="159">
        <f>ROUND(E222*N222,2)</f>
        <v>0.77</v>
      </c>
      <c r="P222" s="159">
        <v>0</v>
      </c>
      <c r="Q222" s="159">
        <f>ROUND(E222*P222,2)</f>
        <v>0</v>
      </c>
      <c r="R222" s="159"/>
      <c r="S222" s="159" t="s">
        <v>184</v>
      </c>
      <c r="T222" s="160" t="s">
        <v>128</v>
      </c>
      <c r="U222" s="146">
        <v>0</v>
      </c>
      <c r="V222" s="146">
        <f>ROUND(E222*U222,2)</f>
        <v>0</v>
      </c>
      <c r="W222" s="146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 t="s">
        <v>378</v>
      </c>
      <c r="AH222" s="137"/>
      <c r="AI222" s="137"/>
      <c r="AJ222" s="137"/>
      <c r="AK222" s="137"/>
      <c r="AL222" s="137"/>
      <c r="AM222" s="137"/>
      <c r="AN222" s="137"/>
      <c r="AO222" s="137"/>
      <c r="AP222" s="137"/>
      <c r="AQ222" s="137"/>
      <c r="AR222" s="137"/>
      <c r="AS222" s="137"/>
      <c r="AT222" s="137"/>
      <c r="AU222" s="137"/>
      <c r="AV222" s="137"/>
      <c r="AW222" s="137"/>
      <c r="AX222" s="137"/>
      <c r="AY222" s="137"/>
      <c r="AZ222" s="137"/>
      <c r="BA222" s="137"/>
      <c r="BB222" s="137"/>
      <c r="BC222" s="137"/>
      <c r="BD222" s="137"/>
      <c r="BE222" s="137"/>
      <c r="BF222" s="137"/>
      <c r="BG222" s="137"/>
      <c r="BH222" s="137"/>
    </row>
    <row r="223" spans="1:60" outlineLevel="1" x14ac:dyDescent="0.25">
      <c r="A223" s="144"/>
      <c r="B223" s="145"/>
      <c r="C223" s="226" t="s">
        <v>492</v>
      </c>
      <c r="D223" s="227"/>
      <c r="E223" s="227"/>
      <c r="F223" s="227"/>
      <c r="G223" s="227"/>
      <c r="H223" s="146"/>
      <c r="I223" s="146"/>
      <c r="J223" s="146"/>
      <c r="K223" s="146"/>
      <c r="L223" s="146"/>
      <c r="M223" s="146"/>
      <c r="N223" s="146"/>
      <c r="O223" s="146"/>
      <c r="P223" s="146"/>
      <c r="Q223" s="146"/>
      <c r="R223" s="146"/>
      <c r="S223" s="146"/>
      <c r="T223" s="146"/>
      <c r="U223" s="146"/>
      <c r="V223" s="146"/>
      <c r="W223" s="146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 t="s">
        <v>130</v>
      </c>
      <c r="AH223" s="137"/>
      <c r="AI223" s="137"/>
      <c r="AJ223" s="137"/>
      <c r="AK223" s="137"/>
      <c r="AL223" s="137"/>
      <c r="AM223" s="137"/>
      <c r="AN223" s="137"/>
      <c r="AO223" s="137"/>
      <c r="AP223" s="137"/>
      <c r="AQ223" s="137"/>
      <c r="AR223" s="137"/>
      <c r="AS223" s="137"/>
      <c r="AT223" s="137"/>
      <c r="AU223" s="137"/>
      <c r="AV223" s="137"/>
      <c r="AW223" s="137"/>
      <c r="AX223" s="137"/>
      <c r="AY223" s="137"/>
      <c r="AZ223" s="137"/>
      <c r="BA223" s="137"/>
      <c r="BB223" s="137"/>
      <c r="BC223" s="137"/>
      <c r="BD223" s="137"/>
      <c r="BE223" s="137"/>
      <c r="BF223" s="137"/>
      <c r="BG223" s="137"/>
      <c r="BH223" s="137"/>
    </row>
    <row r="224" spans="1:60" ht="13" x14ac:dyDescent="0.25">
      <c r="A224" s="148" t="s">
        <v>122</v>
      </c>
      <c r="B224" s="149" t="s">
        <v>80</v>
      </c>
      <c r="C224" s="170" t="s">
        <v>81</v>
      </c>
      <c r="D224" s="150"/>
      <c r="E224" s="151"/>
      <c r="F224" s="152"/>
      <c r="G224" s="152">
        <f>SUMIF(AG225:AG230,"&lt;&gt;NOR",G225:G230)</f>
        <v>54991.33</v>
      </c>
      <c r="H224" s="152"/>
      <c r="I224" s="152">
        <f>SUM(I225:I230)</f>
        <v>0</v>
      </c>
      <c r="J224" s="152"/>
      <c r="K224" s="152">
        <f>SUM(K225:K230)</f>
        <v>0</v>
      </c>
      <c r="L224" s="152"/>
      <c r="M224" s="152">
        <f>SUM(M225:M230)</f>
        <v>66539.509300000005</v>
      </c>
      <c r="N224" s="152"/>
      <c r="O224" s="152">
        <f>SUM(O225:O230)</f>
        <v>0</v>
      </c>
      <c r="P224" s="152"/>
      <c r="Q224" s="152">
        <f>SUM(Q225:Q230)</f>
        <v>0</v>
      </c>
      <c r="R224" s="152"/>
      <c r="S224" s="152"/>
      <c r="T224" s="153"/>
      <c r="U224" s="147"/>
      <c r="V224" s="147">
        <f>SUM(V225:V230)</f>
        <v>193.84</v>
      </c>
      <c r="W224" s="147"/>
      <c r="AG224" t="s">
        <v>123</v>
      </c>
    </row>
    <row r="225" spans="1:60" outlineLevel="1" x14ac:dyDescent="0.25">
      <c r="A225" s="154">
        <v>83</v>
      </c>
      <c r="B225" s="155" t="s">
        <v>493</v>
      </c>
      <c r="C225" s="171" t="s">
        <v>494</v>
      </c>
      <c r="D225" s="156" t="s">
        <v>332</v>
      </c>
      <c r="E225" s="157">
        <v>916.52211999999997</v>
      </c>
      <c r="F225" s="158">
        <v>60</v>
      </c>
      <c r="G225" s="159">
        <f>ROUND(E225*F225,2)</f>
        <v>54991.33</v>
      </c>
      <c r="H225" s="158"/>
      <c r="I225" s="159">
        <f>ROUND(E225*H225,2)</f>
        <v>0</v>
      </c>
      <c r="J225" s="158"/>
      <c r="K225" s="159">
        <f>ROUND(E225*J225,2)</f>
        <v>0</v>
      </c>
      <c r="L225" s="159">
        <v>21</v>
      </c>
      <c r="M225" s="159">
        <f>G225*(1+L225/100)</f>
        <v>66539.509300000005</v>
      </c>
      <c r="N225" s="159">
        <v>0</v>
      </c>
      <c r="O225" s="159">
        <f>ROUND(E225*N225,2)</f>
        <v>0</v>
      </c>
      <c r="P225" s="159">
        <v>0</v>
      </c>
      <c r="Q225" s="159">
        <f>ROUND(E225*P225,2)</f>
        <v>0</v>
      </c>
      <c r="R225" s="159" t="s">
        <v>377</v>
      </c>
      <c r="S225" s="159" t="s">
        <v>127</v>
      </c>
      <c r="T225" s="160" t="s">
        <v>127</v>
      </c>
      <c r="U225" s="146">
        <v>0.21149999999999999</v>
      </c>
      <c r="V225" s="146">
        <f>ROUND(E225*U225,2)</f>
        <v>193.84</v>
      </c>
      <c r="W225" s="146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 t="s">
        <v>495</v>
      </c>
      <c r="AH225" s="137"/>
      <c r="AI225" s="137"/>
      <c r="AJ225" s="137"/>
      <c r="AK225" s="137"/>
      <c r="AL225" s="137"/>
      <c r="AM225" s="137"/>
      <c r="AN225" s="137"/>
      <c r="AO225" s="137"/>
      <c r="AP225" s="137"/>
      <c r="AQ225" s="137"/>
      <c r="AR225" s="137"/>
      <c r="AS225" s="137"/>
      <c r="AT225" s="137"/>
      <c r="AU225" s="137"/>
      <c r="AV225" s="137"/>
      <c r="AW225" s="137"/>
      <c r="AX225" s="137"/>
      <c r="AY225" s="137"/>
      <c r="AZ225" s="137"/>
      <c r="BA225" s="137"/>
      <c r="BB225" s="137"/>
      <c r="BC225" s="137"/>
      <c r="BD225" s="137"/>
      <c r="BE225" s="137"/>
      <c r="BF225" s="137"/>
      <c r="BG225" s="137"/>
      <c r="BH225" s="137"/>
    </row>
    <row r="226" spans="1:60" outlineLevel="1" x14ac:dyDescent="0.25">
      <c r="A226" s="144"/>
      <c r="B226" s="145"/>
      <c r="C226" s="237" t="s">
        <v>496</v>
      </c>
      <c r="D226" s="238"/>
      <c r="E226" s="238"/>
      <c r="F226" s="238"/>
      <c r="G226" s="238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37"/>
      <c r="Y226" s="137"/>
      <c r="Z226" s="137"/>
      <c r="AA226" s="137"/>
      <c r="AB226" s="137"/>
      <c r="AC226" s="137"/>
      <c r="AD226" s="137"/>
      <c r="AE226" s="137"/>
      <c r="AF226" s="137"/>
      <c r="AG226" s="137" t="s">
        <v>204</v>
      </c>
      <c r="AH226" s="137"/>
      <c r="AI226" s="137"/>
      <c r="AJ226" s="137"/>
      <c r="AK226" s="137"/>
      <c r="AL226" s="137"/>
      <c r="AM226" s="137"/>
      <c r="AN226" s="137"/>
      <c r="AO226" s="137"/>
      <c r="AP226" s="137"/>
      <c r="AQ226" s="137"/>
      <c r="AR226" s="137"/>
      <c r="AS226" s="137"/>
      <c r="AT226" s="137"/>
      <c r="AU226" s="137"/>
      <c r="AV226" s="137"/>
      <c r="AW226" s="137"/>
      <c r="AX226" s="137"/>
      <c r="AY226" s="137"/>
      <c r="AZ226" s="137"/>
      <c r="BA226" s="137"/>
      <c r="BB226" s="137"/>
      <c r="BC226" s="137"/>
      <c r="BD226" s="137"/>
      <c r="BE226" s="137"/>
      <c r="BF226" s="137"/>
      <c r="BG226" s="137"/>
      <c r="BH226" s="137"/>
    </row>
    <row r="227" spans="1:60" outlineLevel="1" x14ac:dyDescent="0.25">
      <c r="A227" s="144"/>
      <c r="B227" s="145"/>
      <c r="C227" s="178" t="s">
        <v>497</v>
      </c>
      <c r="D227" s="176"/>
      <c r="E227" s="177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 t="s">
        <v>218</v>
      </c>
      <c r="AH227" s="137">
        <v>0</v>
      </c>
      <c r="AI227" s="137"/>
      <c r="AJ227" s="137"/>
      <c r="AK227" s="137"/>
      <c r="AL227" s="137"/>
      <c r="AM227" s="137"/>
      <c r="AN227" s="137"/>
      <c r="AO227" s="137"/>
      <c r="AP227" s="137"/>
      <c r="AQ227" s="137"/>
      <c r="AR227" s="137"/>
      <c r="AS227" s="137"/>
      <c r="AT227" s="137"/>
      <c r="AU227" s="137"/>
      <c r="AV227" s="137"/>
      <c r="AW227" s="137"/>
      <c r="AX227" s="137"/>
      <c r="AY227" s="137"/>
      <c r="AZ227" s="137"/>
      <c r="BA227" s="137"/>
      <c r="BB227" s="137"/>
      <c r="BC227" s="137"/>
      <c r="BD227" s="137"/>
      <c r="BE227" s="137"/>
      <c r="BF227" s="137"/>
      <c r="BG227" s="137"/>
      <c r="BH227" s="137"/>
    </row>
    <row r="228" spans="1:60" ht="20" outlineLevel="1" x14ac:dyDescent="0.25">
      <c r="A228" s="144"/>
      <c r="B228" s="145"/>
      <c r="C228" s="178" t="s">
        <v>498</v>
      </c>
      <c r="D228" s="176"/>
      <c r="E228" s="177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37"/>
      <c r="Y228" s="137"/>
      <c r="Z228" s="137"/>
      <c r="AA228" s="137"/>
      <c r="AB228" s="137"/>
      <c r="AC228" s="137"/>
      <c r="AD228" s="137"/>
      <c r="AE228" s="137"/>
      <c r="AF228" s="137"/>
      <c r="AG228" s="137" t="s">
        <v>218</v>
      </c>
      <c r="AH228" s="137">
        <v>0</v>
      </c>
      <c r="AI228" s="137"/>
      <c r="AJ228" s="137"/>
      <c r="AK228" s="137"/>
      <c r="AL228" s="137"/>
      <c r="AM228" s="137"/>
      <c r="AN228" s="137"/>
      <c r="AO228" s="137"/>
      <c r="AP228" s="137"/>
      <c r="AQ228" s="137"/>
      <c r="AR228" s="137"/>
      <c r="AS228" s="137"/>
      <c r="AT228" s="137"/>
      <c r="AU228" s="137"/>
      <c r="AV228" s="137"/>
      <c r="AW228" s="137"/>
      <c r="AX228" s="137"/>
      <c r="AY228" s="137"/>
      <c r="AZ228" s="137"/>
      <c r="BA228" s="137"/>
      <c r="BB228" s="137"/>
      <c r="BC228" s="137"/>
      <c r="BD228" s="137"/>
      <c r="BE228" s="137"/>
      <c r="BF228" s="137"/>
      <c r="BG228" s="137"/>
      <c r="BH228" s="137"/>
    </row>
    <row r="229" spans="1:60" outlineLevel="1" x14ac:dyDescent="0.25">
      <c r="A229" s="144"/>
      <c r="B229" s="145"/>
      <c r="C229" s="178" t="s">
        <v>499</v>
      </c>
      <c r="D229" s="176"/>
      <c r="E229" s="177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37"/>
      <c r="Y229" s="137"/>
      <c r="Z229" s="137"/>
      <c r="AA229" s="137"/>
      <c r="AB229" s="137"/>
      <c r="AC229" s="137"/>
      <c r="AD229" s="137"/>
      <c r="AE229" s="137"/>
      <c r="AF229" s="137"/>
      <c r="AG229" s="137" t="s">
        <v>218</v>
      </c>
      <c r="AH229" s="137">
        <v>0</v>
      </c>
      <c r="AI229" s="137"/>
      <c r="AJ229" s="137"/>
      <c r="AK229" s="137"/>
      <c r="AL229" s="137"/>
      <c r="AM229" s="137"/>
      <c r="AN229" s="137"/>
      <c r="AO229" s="137"/>
      <c r="AP229" s="137"/>
      <c r="AQ229" s="137"/>
      <c r="AR229" s="137"/>
      <c r="AS229" s="137"/>
      <c r="AT229" s="137"/>
      <c r="AU229" s="137"/>
      <c r="AV229" s="137"/>
      <c r="AW229" s="137"/>
      <c r="AX229" s="137"/>
      <c r="AY229" s="137"/>
      <c r="AZ229" s="137"/>
      <c r="BA229" s="137"/>
      <c r="BB229" s="137"/>
      <c r="BC229" s="137"/>
      <c r="BD229" s="137"/>
      <c r="BE229" s="137"/>
      <c r="BF229" s="137"/>
      <c r="BG229" s="137"/>
      <c r="BH229" s="137"/>
    </row>
    <row r="230" spans="1:60" outlineLevel="1" x14ac:dyDescent="0.25">
      <c r="A230" s="144"/>
      <c r="B230" s="145"/>
      <c r="C230" s="178" t="s">
        <v>500</v>
      </c>
      <c r="D230" s="176"/>
      <c r="E230" s="177">
        <v>916.52211999999997</v>
      </c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37"/>
      <c r="Y230" s="137"/>
      <c r="Z230" s="137"/>
      <c r="AA230" s="137"/>
      <c r="AB230" s="137"/>
      <c r="AC230" s="137"/>
      <c r="AD230" s="137"/>
      <c r="AE230" s="137"/>
      <c r="AF230" s="137"/>
      <c r="AG230" s="137" t="s">
        <v>218</v>
      </c>
      <c r="AH230" s="137">
        <v>0</v>
      </c>
      <c r="AI230" s="137"/>
      <c r="AJ230" s="137"/>
      <c r="AK230" s="137"/>
      <c r="AL230" s="137"/>
      <c r="AM230" s="137"/>
      <c r="AN230" s="137"/>
      <c r="AO230" s="137"/>
      <c r="AP230" s="137"/>
      <c r="AQ230" s="137"/>
      <c r="AR230" s="137"/>
      <c r="AS230" s="137"/>
      <c r="AT230" s="137"/>
      <c r="AU230" s="137"/>
      <c r="AV230" s="137"/>
      <c r="AW230" s="137"/>
      <c r="AX230" s="137"/>
      <c r="AY230" s="137"/>
      <c r="AZ230" s="137"/>
      <c r="BA230" s="137"/>
      <c r="BB230" s="137"/>
      <c r="BC230" s="137"/>
      <c r="BD230" s="137"/>
      <c r="BE230" s="137"/>
      <c r="BF230" s="137"/>
      <c r="BG230" s="137"/>
      <c r="BH230" s="137"/>
    </row>
    <row r="231" spans="1:60" ht="13" x14ac:dyDescent="0.25">
      <c r="A231" s="148" t="s">
        <v>122</v>
      </c>
      <c r="B231" s="149" t="s">
        <v>90</v>
      </c>
      <c r="C231" s="170" t="s">
        <v>91</v>
      </c>
      <c r="D231" s="150"/>
      <c r="E231" s="151"/>
      <c r="F231" s="152"/>
      <c r="G231" s="152">
        <f>SUMIF(AG232:AG235,"&lt;&gt;NOR",G232:G235)</f>
        <v>129700</v>
      </c>
      <c r="H231" s="152"/>
      <c r="I231" s="152">
        <f>SUM(I232:I235)</f>
        <v>0</v>
      </c>
      <c r="J231" s="152"/>
      <c r="K231" s="152">
        <f>SUM(K232:K235)</f>
        <v>0</v>
      </c>
      <c r="L231" s="152"/>
      <c r="M231" s="152">
        <f>SUM(M232:M235)</f>
        <v>156937</v>
      </c>
      <c r="N231" s="152"/>
      <c r="O231" s="152">
        <f>SUM(O232:O235)</f>
        <v>1.1400000000000001</v>
      </c>
      <c r="P231" s="152"/>
      <c r="Q231" s="152">
        <f>SUM(Q232:Q235)</f>
        <v>0</v>
      </c>
      <c r="R231" s="152"/>
      <c r="S231" s="152"/>
      <c r="T231" s="153"/>
      <c r="U231" s="147"/>
      <c r="V231" s="147">
        <f>SUM(V232:V235)</f>
        <v>18.149999999999999</v>
      </c>
      <c r="W231" s="147"/>
      <c r="AG231" t="s">
        <v>123</v>
      </c>
    </row>
    <row r="232" spans="1:60" outlineLevel="1" x14ac:dyDescent="0.25">
      <c r="A232" s="154">
        <v>84</v>
      </c>
      <c r="B232" s="155" t="s">
        <v>501</v>
      </c>
      <c r="C232" s="171" t="s">
        <v>502</v>
      </c>
      <c r="D232" s="156" t="s">
        <v>215</v>
      </c>
      <c r="E232" s="157">
        <v>22</v>
      </c>
      <c r="F232" s="158">
        <v>550</v>
      </c>
      <c r="G232" s="159">
        <f>ROUND(E232*F232,2)</f>
        <v>12100</v>
      </c>
      <c r="H232" s="158"/>
      <c r="I232" s="159">
        <f>ROUND(E232*H232,2)</f>
        <v>0</v>
      </c>
      <c r="J232" s="158"/>
      <c r="K232" s="159">
        <f>ROUND(E232*J232,2)</f>
        <v>0</v>
      </c>
      <c r="L232" s="159">
        <v>21</v>
      </c>
      <c r="M232" s="159">
        <f>G232*(1+L232/100)</f>
        <v>14641</v>
      </c>
      <c r="N232" s="159">
        <v>2.7119999999999998E-2</v>
      </c>
      <c r="O232" s="159">
        <f>ROUND(E232*N232,2)</f>
        <v>0.6</v>
      </c>
      <c r="P232" s="159">
        <v>0</v>
      </c>
      <c r="Q232" s="159">
        <f>ROUND(E232*P232,2)</f>
        <v>0</v>
      </c>
      <c r="R232" s="159"/>
      <c r="S232" s="159" t="s">
        <v>127</v>
      </c>
      <c r="T232" s="160" t="s">
        <v>127</v>
      </c>
      <c r="U232" s="146">
        <v>0.82499999999999996</v>
      </c>
      <c r="V232" s="146">
        <f>ROUND(E232*U232,2)</f>
        <v>18.149999999999999</v>
      </c>
      <c r="W232" s="146"/>
      <c r="X232" s="137"/>
      <c r="Y232" s="137"/>
      <c r="Z232" s="137"/>
      <c r="AA232" s="137"/>
      <c r="AB232" s="137"/>
      <c r="AC232" s="137"/>
      <c r="AD232" s="137"/>
      <c r="AE232" s="137"/>
      <c r="AF232" s="137"/>
      <c r="AG232" s="137" t="s">
        <v>202</v>
      </c>
      <c r="AH232" s="137"/>
      <c r="AI232" s="137"/>
      <c r="AJ232" s="137"/>
      <c r="AK232" s="137"/>
      <c r="AL232" s="137"/>
      <c r="AM232" s="137"/>
      <c r="AN232" s="137"/>
      <c r="AO232" s="137"/>
      <c r="AP232" s="137"/>
      <c r="AQ232" s="137"/>
      <c r="AR232" s="137"/>
      <c r="AS232" s="137"/>
      <c r="AT232" s="137"/>
      <c r="AU232" s="137"/>
      <c r="AV232" s="137"/>
      <c r="AW232" s="137"/>
      <c r="AX232" s="137"/>
      <c r="AY232" s="137"/>
      <c r="AZ232" s="137"/>
      <c r="BA232" s="137"/>
      <c r="BB232" s="137"/>
      <c r="BC232" s="137"/>
      <c r="BD232" s="137"/>
      <c r="BE232" s="137"/>
      <c r="BF232" s="137"/>
      <c r="BG232" s="137"/>
      <c r="BH232" s="137"/>
    </row>
    <row r="233" spans="1:60" outlineLevel="1" x14ac:dyDescent="0.25">
      <c r="A233" s="144"/>
      <c r="B233" s="145"/>
      <c r="C233" s="226" t="s">
        <v>503</v>
      </c>
      <c r="D233" s="227"/>
      <c r="E233" s="227"/>
      <c r="F233" s="227"/>
      <c r="G233" s="227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37"/>
      <c r="Y233" s="137"/>
      <c r="Z233" s="137"/>
      <c r="AA233" s="137"/>
      <c r="AB233" s="137"/>
      <c r="AC233" s="137"/>
      <c r="AD233" s="137"/>
      <c r="AE233" s="137"/>
      <c r="AF233" s="137"/>
      <c r="AG233" s="137" t="s">
        <v>130</v>
      </c>
      <c r="AH233" s="137"/>
      <c r="AI233" s="137"/>
      <c r="AJ233" s="137"/>
      <c r="AK233" s="137"/>
      <c r="AL233" s="137"/>
      <c r="AM233" s="137"/>
      <c r="AN233" s="137"/>
      <c r="AO233" s="137"/>
      <c r="AP233" s="137"/>
      <c r="AQ233" s="137"/>
      <c r="AR233" s="137"/>
      <c r="AS233" s="137"/>
      <c r="AT233" s="137"/>
      <c r="AU233" s="137"/>
      <c r="AV233" s="137"/>
      <c r="AW233" s="137"/>
      <c r="AX233" s="137"/>
      <c r="AY233" s="137"/>
      <c r="AZ233" s="137"/>
      <c r="BA233" s="137"/>
      <c r="BB233" s="137"/>
      <c r="BC233" s="137"/>
      <c r="BD233" s="137"/>
      <c r="BE233" s="137"/>
      <c r="BF233" s="137"/>
      <c r="BG233" s="137"/>
      <c r="BH233" s="137"/>
    </row>
    <row r="234" spans="1:60" ht="20" outlineLevel="1" x14ac:dyDescent="0.25">
      <c r="A234" s="154">
        <v>85</v>
      </c>
      <c r="B234" s="155" t="s">
        <v>504</v>
      </c>
      <c r="C234" s="171" t="s">
        <v>505</v>
      </c>
      <c r="D234" s="156" t="s">
        <v>215</v>
      </c>
      <c r="E234" s="157">
        <v>24</v>
      </c>
      <c r="F234" s="158">
        <v>4900</v>
      </c>
      <c r="G234" s="159">
        <f>ROUND(E234*F234,2)</f>
        <v>117600</v>
      </c>
      <c r="H234" s="158"/>
      <c r="I234" s="159">
        <f>ROUND(E234*H234,2)</f>
        <v>0</v>
      </c>
      <c r="J234" s="158"/>
      <c r="K234" s="159">
        <f>ROUND(E234*J234,2)</f>
        <v>0</v>
      </c>
      <c r="L234" s="159">
        <v>21</v>
      </c>
      <c r="M234" s="159">
        <f>G234*(1+L234/100)</f>
        <v>142296</v>
      </c>
      <c r="N234" s="159">
        <v>2.2380000000000001E-2</v>
      </c>
      <c r="O234" s="159">
        <f>ROUND(E234*N234,2)</f>
        <v>0.54</v>
      </c>
      <c r="P234" s="159">
        <v>0</v>
      </c>
      <c r="Q234" s="159">
        <f>ROUND(E234*P234,2)</f>
        <v>0</v>
      </c>
      <c r="R234" s="159" t="s">
        <v>321</v>
      </c>
      <c r="S234" s="159" t="s">
        <v>127</v>
      </c>
      <c r="T234" s="160" t="s">
        <v>127</v>
      </c>
      <c r="U234" s="146">
        <v>0</v>
      </c>
      <c r="V234" s="146">
        <f>ROUND(E234*U234,2)</f>
        <v>0</v>
      </c>
      <c r="W234" s="146"/>
      <c r="X234" s="137"/>
      <c r="Y234" s="137"/>
      <c r="Z234" s="137"/>
      <c r="AA234" s="137"/>
      <c r="AB234" s="137"/>
      <c r="AC234" s="137"/>
      <c r="AD234" s="137"/>
      <c r="AE234" s="137"/>
      <c r="AF234" s="137"/>
      <c r="AG234" s="137" t="s">
        <v>322</v>
      </c>
      <c r="AH234" s="137"/>
      <c r="AI234" s="137"/>
      <c r="AJ234" s="137"/>
      <c r="AK234" s="137"/>
      <c r="AL234" s="137"/>
      <c r="AM234" s="137"/>
      <c r="AN234" s="137"/>
      <c r="AO234" s="137"/>
      <c r="AP234" s="137"/>
      <c r="AQ234" s="137"/>
      <c r="AR234" s="137"/>
      <c r="AS234" s="137"/>
      <c r="AT234" s="137"/>
      <c r="AU234" s="137"/>
      <c r="AV234" s="137"/>
      <c r="AW234" s="137"/>
      <c r="AX234" s="137"/>
      <c r="AY234" s="137"/>
      <c r="AZ234" s="137"/>
      <c r="BA234" s="137"/>
      <c r="BB234" s="137"/>
      <c r="BC234" s="137"/>
      <c r="BD234" s="137"/>
      <c r="BE234" s="137"/>
      <c r="BF234" s="137"/>
      <c r="BG234" s="137"/>
      <c r="BH234" s="137"/>
    </row>
    <row r="235" spans="1:60" outlineLevel="1" x14ac:dyDescent="0.25">
      <c r="A235" s="144"/>
      <c r="B235" s="145"/>
      <c r="C235" s="178" t="s">
        <v>506</v>
      </c>
      <c r="D235" s="176"/>
      <c r="E235" s="177">
        <v>24</v>
      </c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37"/>
      <c r="Y235" s="137"/>
      <c r="Z235" s="137"/>
      <c r="AA235" s="137"/>
      <c r="AB235" s="137"/>
      <c r="AC235" s="137"/>
      <c r="AD235" s="137"/>
      <c r="AE235" s="137"/>
      <c r="AF235" s="137"/>
      <c r="AG235" s="137" t="s">
        <v>218</v>
      </c>
      <c r="AH235" s="137">
        <v>0</v>
      </c>
      <c r="AI235" s="137"/>
      <c r="AJ235" s="137"/>
      <c r="AK235" s="137"/>
      <c r="AL235" s="137"/>
      <c r="AM235" s="137"/>
      <c r="AN235" s="137"/>
      <c r="AO235" s="137"/>
      <c r="AP235" s="137"/>
      <c r="AQ235" s="137"/>
      <c r="AR235" s="137"/>
      <c r="AS235" s="137"/>
      <c r="AT235" s="137"/>
      <c r="AU235" s="137"/>
      <c r="AV235" s="137"/>
      <c r="AW235" s="137"/>
      <c r="AX235" s="137"/>
      <c r="AY235" s="137"/>
      <c r="AZ235" s="137"/>
      <c r="BA235" s="137"/>
      <c r="BB235" s="137"/>
      <c r="BC235" s="137"/>
      <c r="BD235" s="137"/>
      <c r="BE235" s="137"/>
      <c r="BF235" s="137"/>
      <c r="BG235" s="137"/>
      <c r="BH235" s="137"/>
    </row>
    <row r="236" spans="1:60" x14ac:dyDescent="0.25">
      <c r="A236" s="3"/>
      <c r="B236" s="4"/>
      <c r="C236" s="173"/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AE236">
        <v>15</v>
      </c>
      <c r="AF236">
        <v>21</v>
      </c>
    </row>
    <row r="237" spans="1:60" ht="13" x14ac:dyDescent="0.25">
      <c r="A237" s="140"/>
      <c r="B237" s="141" t="s">
        <v>29</v>
      </c>
      <c r="C237" s="174"/>
      <c r="D237" s="142"/>
      <c r="E237" s="143"/>
      <c r="F237" s="143"/>
      <c r="G237" s="169">
        <f>G8+G109+G135+G138+G152+G167+G221+G224+G231</f>
        <v>2992855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AE237">
        <f>SUMIF(L7:L235,AE236,G7:G235)</f>
        <v>0</v>
      </c>
      <c r="AF237">
        <f>SUMIF(L7:L235,AF236,G7:G235)</f>
        <v>2992855</v>
      </c>
      <c r="AG237" t="s">
        <v>190</v>
      </c>
    </row>
    <row r="238" spans="1:60" x14ac:dyDescent="0.25">
      <c r="A238" s="241" t="s">
        <v>507</v>
      </c>
      <c r="B238" s="241"/>
      <c r="C238" s="173"/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60" x14ac:dyDescent="0.25">
      <c r="A239" s="3"/>
      <c r="B239" s="4" t="s">
        <v>508</v>
      </c>
      <c r="C239" s="173" t="s">
        <v>509</v>
      </c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AG239" t="s">
        <v>510</v>
      </c>
    </row>
    <row r="240" spans="1:60" x14ac:dyDescent="0.25">
      <c r="A240" s="3"/>
      <c r="B240" s="4" t="s">
        <v>511</v>
      </c>
      <c r="C240" s="173" t="s">
        <v>512</v>
      </c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AG240" t="s">
        <v>513</v>
      </c>
    </row>
    <row r="241" spans="1:33" x14ac:dyDescent="0.25">
      <c r="A241" s="3"/>
      <c r="B241" s="4"/>
      <c r="C241" s="173" t="s">
        <v>514</v>
      </c>
      <c r="D241" s="6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AG241" t="s">
        <v>515</v>
      </c>
    </row>
    <row r="242" spans="1:33" x14ac:dyDescent="0.25">
      <c r="A242" s="3"/>
      <c r="B242" s="4"/>
      <c r="C242" s="173"/>
      <c r="D242" s="6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33" x14ac:dyDescent="0.25">
      <c r="C243" s="175"/>
      <c r="D243" s="10"/>
      <c r="AG243" t="s">
        <v>195</v>
      </c>
    </row>
    <row r="244" spans="1:33" x14ac:dyDescent="0.25">
      <c r="D244" s="10"/>
    </row>
    <row r="245" spans="1:33" x14ac:dyDescent="0.25">
      <c r="D245" s="10"/>
    </row>
    <row r="246" spans="1:33" x14ac:dyDescent="0.25">
      <c r="D246" s="10"/>
    </row>
    <row r="247" spans="1:33" x14ac:dyDescent="0.25">
      <c r="D247" s="10"/>
    </row>
    <row r="248" spans="1:33" x14ac:dyDescent="0.25">
      <c r="D248" s="10"/>
    </row>
    <row r="249" spans="1:33" x14ac:dyDescent="0.25">
      <c r="D249" s="10"/>
    </row>
    <row r="250" spans="1:33" x14ac:dyDescent="0.25">
      <c r="D250" s="10"/>
    </row>
    <row r="251" spans="1:33" x14ac:dyDescent="0.25">
      <c r="D251" s="10"/>
    </row>
    <row r="252" spans="1:33" x14ac:dyDescent="0.25">
      <c r="D252" s="10"/>
    </row>
    <row r="253" spans="1:33" x14ac:dyDescent="0.25">
      <c r="D253" s="10"/>
    </row>
    <row r="254" spans="1:33" x14ac:dyDescent="0.25">
      <c r="D254" s="10"/>
    </row>
    <row r="255" spans="1:33" x14ac:dyDescent="0.25">
      <c r="D255" s="10"/>
    </row>
    <row r="256" spans="1:33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OHolMaLWIHhzn+NHD8hLdxN7sfvT3EHCGW/bPt9/4tU38uhVz6Zu1bWM/i3JZJP6BmMcG9o337OnDbcXebD0A==" saltValue="601EB+Uh0BxLhyJCbNyodw==" spinCount="100000" sheet="1"/>
  <mergeCells count="54">
    <mergeCell ref="A1:G1"/>
    <mergeCell ref="C2:G2"/>
    <mergeCell ref="C3:G3"/>
    <mergeCell ref="C4:G4"/>
    <mergeCell ref="A238:B238"/>
    <mergeCell ref="C10:G10"/>
    <mergeCell ref="C12:G12"/>
    <mergeCell ref="C14:G14"/>
    <mergeCell ref="C16:G16"/>
    <mergeCell ref="C20:G20"/>
    <mergeCell ref="C67:G67"/>
    <mergeCell ref="C24:G24"/>
    <mergeCell ref="C30:G30"/>
    <mergeCell ref="C36:G36"/>
    <mergeCell ref="C47:G47"/>
    <mergeCell ref="C50:G50"/>
    <mergeCell ref="C51:G51"/>
    <mergeCell ref="C53:G53"/>
    <mergeCell ref="C57:G57"/>
    <mergeCell ref="C59:G59"/>
    <mergeCell ref="C62:G62"/>
    <mergeCell ref="C63:G63"/>
    <mergeCell ref="C145:G145"/>
    <mergeCell ref="C68:G68"/>
    <mergeCell ref="C77:G77"/>
    <mergeCell ref="C78:G78"/>
    <mergeCell ref="C79:G79"/>
    <mergeCell ref="C90:G90"/>
    <mergeCell ref="C99:G99"/>
    <mergeCell ref="C119:G119"/>
    <mergeCell ref="C123:G123"/>
    <mergeCell ref="C137:G137"/>
    <mergeCell ref="C140:G140"/>
    <mergeCell ref="C144:G144"/>
    <mergeCell ref="C184:G184"/>
    <mergeCell ref="C149:G149"/>
    <mergeCell ref="C154:G154"/>
    <mergeCell ref="C162:G162"/>
    <mergeCell ref="C164:G164"/>
    <mergeCell ref="C169:G169"/>
    <mergeCell ref="C171:G171"/>
    <mergeCell ref="C173:G173"/>
    <mergeCell ref="C174:G174"/>
    <mergeCell ref="C177:G177"/>
    <mergeCell ref="C179:G179"/>
    <mergeCell ref="C181:G181"/>
    <mergeCell ref="C226:G226"/>
    <mergeCell ref="C233:G233"/>
    <mergeCell ref="C187:G187"/>
    <mergeCell ref="C189:G189"/>
    <mergeCell ref="C191:G191"/>
    <mergeCell ref="C193:G193"/>
    <mergeCell ref="C195:G195"/>
    <mergeCell ref="C223:G22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46" activePane="bottomLeft" state="frozen"/>
      <selection pane="bottomLeft" activeCell="C14" sqref="C14:G14"/>
    </sheetView>
  </sheetViews>
  <sheetFormatPr defaultRowHeight="12.5" outlineLevelRow="1" x14ac:dyDescent="0.25"/>
  <cols>
    <col min="1" max="1" width="3.36328125" customWidth="1"/>
    <col min="2" max="2" width="12.453125" style="78" customWidth="1"/>
    <col min="3" max="3" width="63.26953125" style="78" customWidth="1"/>
    <col min="4" max="4" width="4.7265625" customWidth="1"/>
    <col min="5" max="5" width="10.453125" customWidth="1"/>
    <col min="6" max="6" width="9.7265625" customWidth="1"/>
    <col min="7" max="7" width="12.6328125" customWidth="1"/>
    <col min="8" max="17" width="0" hidden="1" customWidth="1"/>
    <col min="18" max="18" width="6.7265625" customWidth="1"/>
    <col min="20" max="20" width="8.36328125" customWidth="1"/>
    <col min="21" max="23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230" t="s">
        <v>196</v>
      </c>
      <c r="B1" s="230"/>
      <c r="C1" s="230"/>
      <c r="D1" s="230"/>
      <c r="E1" s="230"/>
      <c r="F1" s="230"/>
      <c r="G1" s="230"/>
      <c r="AG1" t="s">
        <v>97</v>
      </c>
    </row>
    <row r="2" spans="1:60" ht="25" customHeight="1" x14ac:dyDescent="0.25">
      <c r="A2" s="129" t="s">
        <v>7</v>
      </c>
      <c r="B2" s="66" t="s">
        <v>43</v>
      </c>
      <c r="C2" s="231" t="s">
        <v>44</v>
      </c>
      <c r="D2" s="232"/>
      <c r="E2" s="232"/>
      <c r="F2" s="232"/>
      <c r="G2" s="233"/>
      <c r="AG2" t="s">
        <v>98</v>
      </c>
    </row>
    <row r="3" spans="1:60" ht="25" customHeight="1" x14ac:dyDescent="0.25">
      <c r="A3" s="129" t="s">
        <v>8</v>
      </c>
      <c r="B3" s="66" t="s">
        <v>49</v>
      </c>
      <c r="C3" s="231" t="s">
        <v>50</v>
      </c>
      <c r="D3" s="232"/>
      <c r="E3" s="232"/>
      <c r="F3" s="232"/>
      <c r="G3" s="233"/>
      <c r="AC3" s="78" t="s">
        <v>197</v>
      </c>
      <c r="AG3" t="s">
        <v>100</v>
      </c>
    </row>
    <row r="4" spans="1:60" ht="25" customHeight="1" x14ac:dyDescent="0.25">
      <c r="A4" s="130" t="s">
        <v>9</v>
      </c>
      <c r="B4" s="131" t="s">
        <v>52</v>
      </c>
      <c r="C4" s="234" t="s">
        <v>53</v>
      </c>
      <c r="D4" s="235"/>
      <c r="E4" s="235"/>
      <c r="F4" s="235"/>
      <c r="G4" s="236"/>
      <c r="AG4" t="s">
        <v>101</v>
      </c>
    </row>
    <row r="5" spans="1:60" x14ac:dyDescent="0.25">
      <c r="D5" s="10"/>
    </row>
    <row r="6" spans="1:60" ht="37.5" x14ac:dyDescent="0.25">
      <c r="A6" s="133" t="s">
        <v>102</v>
      </c>
      <c r="B6" s="135" t="s">
        <v>103</v>
      </c>
      <c r="C6" s="135" t="s">
        <v>104</v>
      </c>
      <c r="D6" s="134" t="s">
        <v>105</v>
      </c>
      <c r="E6" s="133" t="s">
        <v>106</v>
      </c>
      <c r="F6" s="132" t="s">
        <v>107</v>
      </c>
      <c r="G6" s="133" t="s">
        <v>29</v>
      </c>
      <c r="H6" s="136" t="s">
        <v>30</v>
      </c>
      <c r="I6" s="136" t="s">
        <v>108</v>
      </c>
      <c r="J6" s="136" t="s">
        <v>31</v>
      </c>
      <c r="K6" s="136" t="s">
        <v>109</v>
      </c>
      <c r="L6" s="136" t="s">
        <v>110</v>
      </c>
      <c r="M6" s="136" t="s">
        <v>111</v>
      </c>
      <c r="N6" s="136" t="s">
        <v>112</v>
      </c>
      <c r="O6" s="136" t="s">
        <v>113</v>
      </c>
      <c r="P6" s="136" t="s">
        <v>114</v>
      </c>
      <c r="Q6" s="136" t="s">
        <v>115</v>
      </c>
      <c r="R6" s="136" t="s">
        <v>116</v>
      </c>
      <c r="S6" s="136" t="s">
        <v>117</v>
      </c>
      <c r="T6" s="136" t="s">
        <v>118</v>
      </c>
      <c r="U6" s="136" t="s">
        <v>119</v>
      </c>
      <c r="V6" s="136" t="s">
        <v>120</v>
      </c>
      <c r="W6" s="136" t="s">
        <v>121</v>
      </c>
    </row>
    <row r="7" spans="1:60" hidden="1" x14ac:dyDescent="0.25">
      <c r="A7" s="3"/>
      <c r="B7" s="4"/>
      <c r="C7" s="4"/>
      <c r="D7" s="6"/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60" ht="13" x14ac:dyDescent="0.25">
      <c r="A8" s="148" t="s">
        <v>122</v>
      </c>
      <c r="B8" s="149" t="s">
        <v>62</v>
      </c>
      <c r="C8" s="170" t="s">
        <v>63</v>
      </c>
      <c r="D8" s="150"/>
      <c r="E8" s="151"/>
      <c r="F8" s="152"/>
      <c r="G8" s="152">
        <f>SUMIF(AG9:AG83,"&lt;&gt;NOR",G9:G83)</f>
        <v>135466.43</v>
      </c>
      <c r="H8" s="152"/>
      <c r="I8" s="152">
        <f>SUM(I9:I83)</f>
        <v>0</v>
      </c>
      <c r="J8" s="152"/>
      <c r="K8" s="152">
        <f>SUM(K9:K83)</f>
        <v>0</v>
      </c>
      <c r="L8" s="152"/>
      <c r="M8" s="152">
        <f>SUM(M9:M83)</f>
        <v>163914.38029999996</v>
      </c>
      <c r="N8" s="152"/>
      <c r="O8" s="152">
        <f>SUM(O9:O83)</f>
        <v>40.659999999999997</v>
      </c>
      <c r="P8" s="152"/>
      <c r="Q8" s="152">
        <f>SUM(Q9:Q83)</f>
        <v>0</v>
      </c>
      <c r="R8" s="152"/>
      <c r="S8" s="152"/>
      <c r="T8" s="153"/>
      <c r="U8" s="147"/>
      <c r="V8" s="147">
        <f>SUM(V9:V83)</f>
        <v>400.96</v>
      </c>
      <c r="W8" s="147"/>
      <c r="AG8" t="s">
        <v>123</v>
      </c>
    </row>
    <row r="9" spans="1:60" ht="20" outlineLevel="1" x14ac:dyDescent="0.25">
      <c r="A9" s="154">
        <v>1</v>
      </c>
      <c r="B9" s="155" t="s">
        <v>205</v>
      </c>
      <c r="C9" s="171" t="s">
        <v>206</v>
      </c>
      <c r="D9" s="156" t="s">
        <v>207</v>
      </c>
      <c r="E9" s="157">
        <v>4</v>
      </c>
      <c r="F9" s="158">
        <v>68.319999999999993</v>
      </c>
      <c r="G9" s="159">
        <f>ROUND(E9*F9,2)</f>
        <v>273.27999999999997</v>
      </c>
      <c r="H9" s="158"/>
      <c r="I9" s="159">
        <f>ROUND(E9*H9,2)</f>
        <v>0</v>
      </c>
      <c r="J9" s="158"/>
      <c r="K9" s="159">
        <f>ROUND(E9*J9,2)</f>
        <v>0</v>
      </c>
      <c r="L9" s="159">
        <v>21</v>
      </c>
      <c r="M9" s="159">
        <f>G9*(1+L9/100)</f>
        <v>330.66879999999998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59" t="s">
        <v>201</v>
      </c>
      <c r="S9" s="159" t="s">
        <v>127</v>
      </c>
      <c r="T9" s="160" t="s">
        <v>127</v>
      </c>
      <c r="U9" s="146">
        <v>0.20300000000000001</v>
      </c>
      <c r="V9" s="146">
        <f>ROUND(E9*U9,2)</f>
        <v>0.81</v>
      </c>
      <c r="W9" s="146"/>
      <c r="X9" s="137"/>
      <c r="Y9" s="137"/>
      <c r="Z9" s="137"/>
      <c r="AA9" s="137"/>
      <c r="AB9" s="137"/>
      <c r="AC9" s="137"/>
      <c r="AD9" s="137"/>
      <c r="AE9" s="137"/>
      <c r="AF9" s="137"/>
      <c r="AG9" s="137" t="s">
        <v>202</v>
      </c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</row>
    <row r="10" spans="1:60" outlineLevel="1" x14ac:dyDescent="0.25">
      <c r="A10" s="144"/>
      <c r="B10" s="145"/>
      <c r="C10" s="237" t="s">
        <v>208</v>
      </c>
      <c r="D10" s="238"/>
      <c r="E10" s="238"/>
      <c r="F10" s="238"/>
      <c r="G10" s="238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37"/>
      <c r="Y10" s="137"/>
      <c r="Z10" s="137"/>
      <c r="AA10" s="137"/>
      <c r="AB10" s="137"/>
      <c r="AC10" s="137"/>
      <c r="AD10" s="137"/>
      <c r="AE10" s="137"/>
      <c r="AF10" s="137"/>
      <c r="AG10" s="137" t="s">
        <v>204</v>
      </c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61" t="str">
        <f>C10</f>
        <v>na vzdálenost (výšku) od hladiny vody v jímce po výšku roviny proložené osou nejvyššího bodu výtlačného potrubí, odpadní potrubí v délce do 20 m,</v>
      </c>
      <c r="BB10" s="137"/>
      <c r="BC10" s="137"/>
      <c r="BD10" s="137"/>
      <c r="BE10" s="137"/>
      <c r="BF10" s="137"/>
      <c r="BG10" s="137"/>
      <c r="BH10" s="137"/>
    </row>
    <row r="11" spans="1:60" ht="20" outlineLevel="1" x14ac:dyDescent="0.25">
      <c r="A11" s="154">
        <v>2</v>
      </c>
      <c r="B11" s="155" t="s">
        <v>209</v>
      </c>
      <c r="C11" s="171" t="s">
        <v>210</v>
      </c>
      <c r="D11" s="156" t="s">
        <v>211</v>
      </c>
      <c r="E11" s="157">
        <v>10</v>
      </c>
      <c r="F11" s="158">
        <v>40.64</v>
      </c>
      <c r="G11" s="159">
        <f>ROUND(E11*F11,2)</f>
        <v>406.4</v>
      </c>
      <c r="H11" s="158"/>
      <c r="I11" s="159">
        <f>ROUND(E11*H11,2)</f>
        <v>0</v>
      </c>
      <c r="J11" s="158"/>
      <c r="K11" s="159">
        <f>ROUND(E11*J11,2)</f>
        <v>0</v>
      </c>
      <c r="L11" s="159">
        <v>21</v>
      </c>
      <c r="M11" s="159">
        <f>G11*(1+L11/100)</f>
        <v>491.74399999999997</v>
      </c>
      <c r="N11" s="159">
        <v>0</v>
      </c>
      <c r="O11" s="159">
        <f>ROUND(E11*N11,2)</f>
        <v>0</v>
      </c>
      <c r="P11" s="159">
        <v>0</v>
      </c>
      <c r="Q11" s="159">
        <f>ROUND(E11*P11,2)</f>
        <v>0</v>
      </c>
      <c r="R11" s="159" t="s">
        <v>201</v>
      </c>
      <c r="S11" s="159" t="s">
        <v>127</v>
      </c>
      <c r="T11" s="160" t="s">
        <v>127</v>
      </c>
      <c r="U11" s="146">
        <v>0</v>
      </c>
      <c r="V11" s="146">
        <f>ROUND(E11*U11,2)</f>
        <v>0</v>
      </c>
      <c r="W11" s="146"/>
      <c r="X11" s="137"/>
      <c r="Y11" s="137"/>
      <c r="Z11" s="137"/>
      <c r="AA11" s="137"/>
      <c r="AB11" s="137"/>
      <c r="AC11" s="137"/>
      <c r="AD11" s="137"/>
      <c r="AE11" s="137"/>
      <c r="AF11" s="137"/>
      <c r="AG11" s="137" t="s">
        <v>202</v>
      </c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</row>
    <row r="12" spans="1:60" ht="20.5" outlineLevel="1" x14ac:dyDescent="0.25">
      <c r="A12" s="144"/>
      <c r="B12" s="145"/>
      <c r="C12" s="237" t="s">
        <v>212</v>
      </c>
      <c r="D12" s="238"/>
      <c r="E12" s="238"/>
      <c r="F12" s="238"/>
      <c r="G12" s="238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37"/>
      <c r="Y12" s="137"/>
      <c r="Z12" s="137"/>
      <c r="AA12" s="137"/>
      <c r="AB12" s="137"/>
      <c r="AC12" s="137"/>
      <c r="AD12" s="137"/>
      <c r="AE12" s="137"/>
      <c r="AF12" s="137"/>
      <c r="AG12" s="137" t="s">
        <v>204</v>
      </c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61" t="str">
        <f>C12</f>
        <v>na vzdálenost (výšku) od hladiny vody v jímce po výšku roviny proložené osou nejvyššího bodu výtlačného potrubí, včetně sacího a výtlačného potrubí, příp. odpadní žlaby a lešení pod čerpadlo a pod potrubí nebo pod odpadní žlaby,</v>
      </c>
      <c r="BB12" s="137"/>
      <c r="BC12" s="137"/>
      <c r="BD12" s="137"/>
      <c r="BE12" s="137"/>
      <c r="BF12" s="137"/>
      <c r="BG12" s="137"/>
      <c r="BH12" s="137"/>
    </row>
    <row r="13" spans="1:60" ht="20" outlineLevel="1" x14ac:dyDescent="0.25">
      <c r="A13" s="154">
        <v>3</v>
      </c>
      <c r="B13" s="155" t="s">
        <v>213</v>
      </c>
      <c r="C13" s="171" t="s">
        <v>214</v>
      </c>
      <c r="D13" s="156" t="s">
        <v>215</v>
      </c>
      <c r="E13" s="157">
        <v>20</v>
      </c>
      <c r="F13" s="158">
        <v>384.8</v>
      </c>
      <c r="G13" s="159">
        <f>ROUND(E13*F13,2)</f>
        <v>7696</v>
      </c>
      <c r="H13" s="158"/>
      <c r="I13" s="159">
        <f>ROUND(E13*H13,2)</f>
        <v>0</v>
      </c>
      <c r="J13" s="158"/>
      <c r="K13" s="159">
        <f>ROUND(E13*J13,2)</f>
        <v>0</v>
      </c>
      <c r="L13" s="159">
        <v>21</v>
      </c>
      <c r="M13" s="159">
        <f>G13*(1+L13/100)</f>
        <v>9312.16</v>
      </c>
      <c r="N13" s="159">
        <v>1.0699999999999999E-2</v>
      </c>
      <c r="O13" s="159">
        <f>ROUND(E13*N13,2)</f>
        <v>0.21</v>
      </c>
      <c r="P13" s="159">
        <v>0</v>
      </c>
      <c r="Q13" s="159">
        <f>ROUND(E13*P13,2)</f>
        <v>0</v>
      </c>
      <c r="R13" s="159" t="s">
        <v>201</v>
      </c>
      <c r="S13" s="159" t="s">
        <v>127</v>
      </c>
      <c r="T13" s="160" t="s">
        <v>127</v>
      </c>
      <c r="U13" s="146">
        <v>0.90800000000000003</v>
      </c>
      <c r="V13" s="146">
        <f>ROUND(E13*U13,2)</f>
        <v>18.16</v>
      </c>
      <c r="W13" s="146"/>
      <c r="X13" s="137"/>
      <c r="Y13" s="137"/>
      <c r="Z13" s="137"/>
      <c r="AA13" s="137"/>
      <c r="AB13" s="137"/>
      <c r="AC13" s="137"/>
      <c r="AD13" s="137"/>
      <c r="AE13" s="137"/>
      <c r="AF13" s="137"/>
      <c r="AG13" s="137" t="s">
        <v>202</v>
      </c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</row>
    <row r="14" spans="1:60" ht="20.5" outlineLevel="1" x14ac:dyDescent="0.25">
      <c r="A14" s="144"/>
      <c r="B14" s="145"/>
      <c r="C14" s="237" t="s">
        <v>216</v>
      </c>
      <c r="D14" s="238"/>
      <c r="E14" s="238"/>
      <c r="F14" s="238"/>
      <c r="G14" s="238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37"/>
      <c r="Y14" s="137"/>
      <c r="Z14" s="137"/>
      <c r="AA14" s="137"/>
      <c r="AB14" s="137"/>
      <c r="AC14" s="137"/>
      <c r="AD14" s="137"/>
      <c r="AE14" s="137"/>
      <c r="AF14" s="137"/>
      <c r="AG14" s="137" t="s">
        <v>204</v>
      </c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61" t="str">
        <f>C14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4" s="137"/>
      <c r="BC14" s="137"/>
      <c r="BD14" s="137"/>
      <c r="BE14" s="137"/>
      <c r="BF14" s="137"/>
      <c r="BG14" s="137"/>
      <c r="BH14" s="137"/>
    </row>
    <row r="15" spans="1:60" outlineLevel="1" x14ac:dyDescent="0.25">
      <c r="A15" s="144"/>
      <c r="B15" s="145"/>
      <c r="C15" s="178" t="s">
        <v>516</v>
      </c>
      <c r="D15" s="176"/>
      <c r="E15" s="177">
        <v>8</v>
      </c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37"/>
      <c r="Y15" s="137"/>
      <c r="Z15" s="137"/>
      <c r="AA15" s="137"/>
      <c r="AB15" s="137"/>
      <c r="AC15" s="137"/>
      <c r="AD15" s="137"/>
      <c r="AE15" s="137"/>
      <c r="AF15" s="137"/>
      <c r="AG15" s="137" t="s">
        <v>218</v>
      </c>
      <c r="AH15" s="137">
        <v>0</v>
      </c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</row>
    <row r="16" spans="1:60" outlineLevel="1" x14ac:dyDescent="0.25">
      <c r="A16" s="144"/>
      <c r="B16" s="145"/>
      <c r="C16" s="178" t="s">
        <v>517</v>
      </c>
      <c r="D16" s="176"/>
      <c r="E16" s="177">
        <v>12</v>
      </c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37"/>
      <c r="Y16" s="137"/>
      <c r="Z16" s="137"/>
      <c r="AA16" s="137"/>
      <c r="AB16" s="137"/>
      <c r="AC16" s="137"/>
      <c r="AD16" s="137"/>
      <c r="AE16" s="137"/>
      <c r="AF16" s="137"/>
      <c r="AG16" s="137" t="s">
        <v>218</v>
      </c>
      <c r="AH16" s="137">
        <v>0</v>
      </c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</row>
    <row r="17" spans="1:60" outlineLevel="1" x14ac:dyDescent="0.25">
      <c r="A17" s="154">
        <v>4</v>
      </c>
      <c r="B17" s="155" t="s">
        <v>220</v>
      </c>
      <c r="C17" s="171" t="s">
        <v>221</v>
      </c>
      <c r="D17" s="156" t="s">
        <v>215</v>
      </c>
      <c r="E17" s="157">
        <v>16</v>
      </c>
      <c r="F17" s="158">
        <v>244.8</v>
      </c>
      <c r="G17" s="159">
        <f>ROUND(E17*F17,2)</f>
        <v>3916.8</v>
      </c>
      <c r="H17" s="158"/>
      <c r="I17" s="159">
        <f>ROUND(E17*H17,2)</f>
        <v>0</v>
      </c>
      <c r="J17" s="158"/>
      <c r="K17" s="159">
        <f>ROUND(E17*J17,2)</f>
        <v>0</v>
      </c>
      <c r="L17" s="159">
        <v>21</v>
      </c>
      <c r="M17" s="159">
        <f>G17*(1+L17/100)</f>
        <v>4739.3280000000004</v>
      </c>
      <c r="N17" s="159">
        <v>2.478E-2</v>
      </c>
      <c r="O17" s="159">
        <f>ROUND(E17*N17,2)</f>
        <v>0.4</v>
      </c>
      <c r="P17" s="159">
        <v>0</v>
      </c>
      <c r="Q17" s="159">
        <f>ROUND(E17*P17,2)</f>
        <v>0</v>
      </c>
      <c r="R17" s="159" t="s">
        <v>201</v>
      </c>
      <c r="S17" s="159" t="s">
        <v>127</v>
      </c>
      <c r="T17" s="160" t="s">
        <v>127</v>
      </c>
      <c r="U17" s="146">
        <v>0.54700000000000004</v>
      </c>
      <c r="V17" s="146">
        <f>ROUND(E17*U17,2)</f>
        <v>8.75</v>
      </c>
      <c r="W17" s="146"/>
      <c r="X17" s="137"/>
      <c r="Y17" s="137"/>
      <c r="Z17" s="137"/>
      <c r="AA17" s="137"/>
      <c r="AB17" s="137"/>
      <c r="AC17" s="137"/>
      <c r="AD17" s="137"/>
      <c r="AE17" s="137"/>
      <c r="AF17" s="137"/>
      <c r="AG17" s="137" t="s">
        <v>202</v>
      </c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</row>
    <row r="18" spans="1:60" ht="20.5" outlineLevel="1" x14ac:dyDescent="0.25">
      <c r="A18" s="144"/>
      <c r="B18" s="145"/>
      <c r="C18" s="237" t="s">
        <v>216</v>
      </c>
      <c r="D18" s="238"/>
      <c r="E18" s="238"/>
      <c r="F18" s="238"/>
      <c r="G18" s="238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37"/>
      <c r="Y18" s="137"/>
      <c r="Z18" s="137"/>
      <c r="AA18" s="137"/>
      <c r="AB18" s="137"/>
      <c r="AC18" s="137"/>
      <c r="AD18" s="137"/>
      <c r="AE18" s="137"/>
      <c r="AF18" s="137"/>
      <c r="AG18" s="137" t="s">
        <v>204</v>
      </c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61" t="str">
        <f>C18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8" s="137"/>
      <c r="BC18" s="137"/>
      <c r="BD18" s="137"/>
      <c r="BE18" s="137"/>
      <c r="BF18" s="137"/>
      <c r="BG18" s="137"/>
      <c r="BH18" s="137"/>
    </row>
    <row r="19" spans="1:60" outlineLevel="1" x14ac:dyDescent="0.25">
      <c r="A19" s="144"/>
      <c r="B19" s="145"/>
      <c r="C19" s="178" t="s">
        <v>518</v>
      </c>
      <c r="D19" s="176"/>
      <c r="E19" s="177">
        <v>12</v>
      </c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37"/>
      <c r="Y19" s="137"/>
      <c r="Z19" s="137"/>
      <c r="AA19" s="137"/>
      <c r="AB19" s="137"/>
      <c r="AC19" s="137"/>
      <c r="AD19" s="137"/>
      <c r="AE19" s="137"/>
      <c r="AF19" s="137"/>
      <c r="AG19" s="137" t="s">
        <v>218</v>
      </c>
      <c r="AH19" s="137">
        <v>0</v>
      </c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</row>
    <row r="20" spans="1:60" outlineLevel="1" x14ac:dyDescent="0.25">
      <c r="A20" s="144"/>
      <c r="B20" s="145"/>
      <c r="C20" s="178" t="s">
        <v>519</v>
      </c>
      <c r="D20" s="176"/>
      <c r="E20" s="177">
        <v>4</v>
      </c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37"/>
      <c r="Y20" s="137"/>
      <c r="Z20" s="137"/>
      <c r="AA20" s="137"/>
      <c r="AB20" s="137"/>
      <c r="AC20" s="137"/>
      <c r="AD20" s="137"/>
      <c r="AE20" s="137"/>
      <c r="AF20" s="137"/>
      <c r="AG20" s="137" t="s">
        <v>218</v>
      </c>
      <c r="AH20" s="137">
        <v>0</v>
      </c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</row>
    <row r="21" spans="1:60" outlineLevel="1" x14ac:dyDescent="0.25">
      <c r="A21" s="154">
        <v>5</v>
      </c>
      <c r="B21" s="155" t="s">
        <v>224</v>
      </c>
      <c r="C21" s="171" t="s">
        <v>225</v>
      </c>
      <c r="D21" s="156" t="s">
        <v>226</v>
      </c>
      <c r="E21" s="157">
        <v>41.4</v>
      </c>
      <c r="F21" s="158">
        <v>417.6</v>
      </c>
      <c r="G21" s="159">
        <f>ROUND(E21*F21,2)</f>
        <v>17288.64</v>
      </c>
      <c r="H21" s="158"/>
      <c r="I21" s="159">
        <f>ROUND(E21*H21,2)</f>
        <v>0</v>
      </c>
      <c r="J21" s="158"/>
      <c r="K21" s="159">
        <f>ROUND(E21*J21,2)</f>
        <v>0</v>
      </c>
      <c r="L21" s="159">
        <v>21</v>
      </c>
      <c r="M21" s="159">
        <f>G21*(1+L21/100)</f>
        <v>20919.254399999998</v>
      </c>
      <c r="N21" s="159">
        <v>0</v>
      </c>
      <c r="O21" s="159">
        <f>ROUND(E21*N21,2)</f>
        <v>0</v>
      </c>
      <c r="P21" s="159">
        <v>0</v>
      </c>
      <c r="Q21" s="159">
        <f>ROUND(E21*P21,2)</f>
        <v>0</v>
      </c>
      <c r="R21" s="159" t="s">
        <v>201</v>
      </c>
      <c r="S21" s="159" t="s">
        <v>127</v>
      </c>
      <c r="T21" s="160" t="s">
        <v>127</v>
      </c>
      <c r="U21" s="146">
        <v>1.548</v>
      </c>
      <c r="V21" s="146">
        <f>ROUND(E21*U21,2)</f>
        <v>64.09</v>
      </c>
      <c r="W21" s="146"/>
      <c r="X21" s="137"/>
      <c r="Y21" s="137"/>
      <c r="Z21" s="137"/>
      <c r="AA21" s="137"/>
      <c r="AB21" s="137"/>
      <c r="AC21" s="137"/>
      <c r="AD21" s="137"/>
      <c r="AE21" s="137"/>
      <c r="AF21" s="137"/>
      <c r="AG21" s="137" t="s">
        <v>202</v>
      </c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</row>
    <row r="22" spans="1:60" outlineLevel="1" x14ac:dyDescent="0.25">
      <c r="A22" s="144"/>
      <c r="B22" s="145"/>
      <c r="C22" s="237" t="s">
        <v>227</v>
      </c>
      <c r="D22" s="238"/>
      <c r="E22" s="238"/>
      <c r="F22" s="238"/>
      <c r="G22" s="238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37"/>
      <c r="Y22" s="137"/>
      <c r="Z22" s="137"/>
      <c r="AA22" s="137"/>
      <c r="AB22" s="137"/>
      <c r="AC22" s="137"/>
      <c r="AD22" s="137"/>
      <c r="AE22" s="137"/>
      <c r="AF22" s="137"/>
      <c r="AG22" s="137" t="s">
        <v>204</v>
      </c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</row>
    <row r="23" spans="1:60" outlineLevel="1" x14ac:dyDescent="0.25">
      <c r="A23" s="144"/>
      <c r="B23" s="145"/>
      <c r="C23" s="178" t="s">
        <v>520</v>
      </c>
      <c r="D23" s="176"/>
      <c r="E23" s="177">
        <v>11.52</v>
      </c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37"/>
      <c r="Y23" s="137"/>
      <c r="Z23" s="137"/>
      <c r="AA23" s="137"/>
      <c r="AB23" s="137"/>
      <c r="AC23" s="137"/>
      <c r="AD23" s="137"/>
      <c r="AE23" s="137"/>
      <c r="AF23" s="137"/>
      <c r="AG23" s="137" t="s">
        <v>218</v>
      </c>
      <c r="AH23" s="137">
        <v>0</v>
      </c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</row>
    <row r="24" spans="1:60" outlineLevel="1" x14ac:dyDescent="0.25">
      <c r="A24" s="144"/>
      <c r="B24" s="145"/>
      <c r="C24" s="178" t="s">
        <v>521</v>
      </c>
      <c r="D24" s="176"/>
      <c r="E24" s="177">
        <v>14.04</v>
      </c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37"/>
      <c r="Y24" s="137"/>
      <c r="Z24" s="137"/>
      <c r="AA24" s="137"/>
      <c r="AB24" s="137"/>
      <c r="AC24" s="137"/>
      <c r="AD24" s="137"/>
      <c r="AE24" s="137"/>
      <c r="AF24" s="137"/>
      <c r="AG24" s="137" t="s">
        <v>218</v>
      </c>
      <c r="AH24" s="137">
        <v>0</v>
      </c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</row>
    <row r="25" spans="1:60" outlineLevel="1" x14ac:dyDescent="0.25">
      <c r="A25" s="144"/>
      <c r="B25" s="145"/>
      <c r="C25" s="178" t="s">
        <v>522</v>
      </c>
      <c r="D25" s="176"/>
      <c r="E25" s="177">
        <v>11.88</v>
      </c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37"/>
      <c r="Y25" s="137"/>
      <c r="Z25" s="137"/>
      <c r="AA25" s="137"/>
      <c r="AB25" s="137"/>
      <c r="AC25" s="137"/>
      <c r="AD25" s="137"/>
      <c r="AE25" s="137"/>
      <c r="AF25" s="137"/>
      <c r="AG25" s="137" t="s">
        <v>218</v>
      </c>
      <c r="AH25" s="137">
        <v>0</v>
      </c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</row>
    <row r="26" spans="1:60" outlineLevel="1" x14ac:dyDescent="0.25">
      <c r="A26" s="144"/>
      <c r="B26" s="145"/>
      <c r="C26" s="178" t="s">
        <v>523</v>
      </c>
      <c r="D26" s="176"/>
      <c r="E26" s="177">
        <v>3.96</v>
      </c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37"/>
      <c r="Y26" s="137"/>
      <c r="Z26" s="137"/>
      <c r="AA26" s="137"/>
      <c r="AB26" s="137"/>
      <c r="AC26" s="137"/>
      <c r="AD26" s="137"/>
      <c r="AE26" s="137"/>
      <c r="AF26" s="137"/>
      <c r="AG26" s="137" t="s">
        <v>218</v>
      </c>
      <c r="AH26" s="137">
        <v>0</v>
      </c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</row>
    <row r="27" spans="1:60" outlineLevel="1" x14ac:dyDescent="0.25">
      <c r="A27" s="154">
        <v>6</v>
      </c>
      <c r="B27" s="155" t="s">
        <v>232</v>
      </c>
      <c r="C27" s="171" t="s">
        <v>233</v>
      </c>
      <c r="D27" s="156" t="s">
        <v>226</v>
      </c>
      <c r="E27" s="157">
        <v>2.7675000000000001</v>
      </c>
      <c r="F27" s="158">
        <v>59.2</v>
      </c>
      <c r="G27" s="159">
        <f>ROUND(E27*F27,2)</f>
        <v>163.84</v>
      </c>
      <c r="H27" s="158"/>
      <c r="I27" s="159">
        <f>ROUND(E27*H27,2)</f>
        <v>0</v>
      </c>
      <c r="J27" s="158"/>
      <c r="K27" s="159">
        <f>ROUND(E27*J27,2)</f>
        <v>0</v>
      </c>
      <c r="L27" s="159">
        <v>21</v>
      </c>
      <c r="M27" s="159">
        <f>G27*(1+L27/100)</f>
        <v>198.24639999999999</v>
      </c>
      <c r="N27" s="159">
        <v>0</v>
      </c>
      <c r="O27" s="159">
        <f>ROUND(E27*N27,2)</f>
        <v>0</v>
      </c>
      <c r="P27" s="159">
        <v>0</v>
      </c>
      <c r="Q27" s="159">
        <f>ROUND(E27*P27,2)</f>
        <v>0</v>
      </c>
      <c r="R27" s="159" t="s">
        <v>201</v>
      </c>
      <c r="S27" s="159" t="s">
        <v>127</v>
      </c>
      <c r="T27" s="160" t="s">
        <v>127</v>
      </c>
      <c r="U27" s="146">
        <v>1.34E-2</v>
      </c>
      <c r="V27" s="146">
        <f>ROUND(E27*U27,2)</f>
        <v>0.04</v>
      </c>
      <c r="W27" s="146"/>
      <c r="X27" s="137"/>
      <c r="Y27" s="137"/>
      <c r="Z27" s="137"/>
      <c r="AA27" s="137"/>
      <c r="AB27" s="137"/>
      <c r="AC27" s="137"/>
      <c r="AD27" s="137"/>
      <c r="AE27" s="137"/>
      <c r="AF27" s="137"/>
      <c r="AG27" s="137" t="s">
        <v>202</v>
      </c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</row>
    <row r="28" spans="1:60" outlineLevel="1" x14ac:dyDescent="0.25">
      <c r="A28" s="144"/>
      <c r="B28" s="145"/>
      <c r="C28" s="237" t="s">
        <v>234</v>
      </c>
      <c r="D28" s="238"/>
      <c r="E28" s="238"/>
      <c r="F28" s="238"/>
      <c r="G28" s="238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37"/>
      <c r="Y28" s="137"/>
      <c r="Z28" s="137"/>
      <c r="AA28" s="137"/>
      <c r="AB28" s="137"/>
      <c r="AC28" s="137"/>
      <c r="AD28" s="137"/>
      <c r="AE28" s="137"/>
      <c r="AF28" s="137"/>
      <c r="AG28" s="137" t="s">
        <v>204</v>
      </c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</row>
    <row r="29" spans="1:60" outlineLevel="1" x14ac:dyDescent="0.25">
      <c r="A29" s="144"/>
      <c r="B29" s="145"/>
      <c r="C29" s="178" t="s">
        <v>524</v>
      </c>
      <c r="D29" s="176"/>
      <c r="E29" s="177">
        <v>2.7675000000000001</v>
      </c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37"/>
      <c r="Y29" s="137"/>
      <c r="Z29" s="137"/>
      <c r="AA29" s="137"/>
      <c r="AB29" s="137"/>
      <c r="AC29" s="137"/>
      <c r="AD29" s="137"/>
      <c r="AE29" s="137"/>
      <c r="AF29" s="137"/>
      <c r="AG29" s="137" t="s">
        <v>218</v>
      </c>
      <c r="AH29" s="137">
        <v>0</v>
      </c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</row>
    <row r="30" spans="1:60" outlineLevel="1" x14ac:dyDescent="0.25">
      <c r="A30" s="154">
        <v>7</v>
      </c>
      <c r="B30" s="155" t="s">
        <v>239</v>
      </c>
      <c r="C30" s="171" t="s">
        <v>240</v>
      </c>
      <c r="D30" s="156" t="s">
        <v>226</v>
      </c>
      <c r="E30" s="157">
        <v>91.125</v>
      </c>
      <c r="F30" s="158">
        <v>280</v>
      </c>
      <c r="G30" s="159">
        <f>ROUND(E30*F30,2)</f>
        <v>25515</v>
      </c>
      <c r="H30" s="158"/>
      <c r="I30" s="159">
        <f>ROUND(E30*H30,2)</f>
        <v>0</v>
      </c>
      <c r="J30" s="158"/>
      <c r="K30" s="159">
        <f>ROUND(E30*J30,2)</f>
        <v>0</v>
      </c>
      <c r="L30" s="159">
        <v>21</v>
      </c>
      <c r="M30" s="159">
        <f>G30*(1+L30/100)</f>
        <v>30873.149999999998</v>
      </c>
      <c r="N30" s="159">
        <v>0</v>
      </c>
      <c r="O30" s="159">
        <f>ROUND(E30*N30,2)</f>
        <v>0</v>
      </c>
      <c r="P30" s="159">
        <v>0</v>
      </c>
      <c r="Q30" s="159">
        <f>ROUND(E30*P30,2)</f>
        <v>0</v>
      </c>
      <c r="R30" s="159" t="s">
        <v>201</v>
      </c>
      <c r="S30" s="159" t="s">
        <v>127</v>
      </c>
      <c r="T30" s="160" t="s">
        <v>127</v>
      </c>
      <c r="U30" s="146">
        <v>0.16</v>
      </c>
      <c r="V30" s="146">
        <f>ROUND(E30*U30,2)</f>
        <v>14.58</v>
      </c>
      <c r="W30" s="146"/>
      <c r="X30" s="137"/>
      <c r="Y30" s="137"/>
      <c r="Z30" s="137"/>
      <c r="AA30" s="137"/>
      <c r="AB30" s="137"/>
      <c r="AC30" s="137"/>
      <c r="AD30" s="137"/>
      <c r="AE30" s="137"/>
      <c r="AF30" s="137"/>
      <c r="AG30" s="137" t="s">
        <v>202</v>
      </c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</row>
    <row r="31" spans="1:60" ht="20.5" outlineLevel="1" x14ac:dyDescent="0.25">
      <c r="A31" s="144"/>
      <c r="B31" s="145"/>
      <c r="C31" s="237" t="s">
        <v>241</v>
      </c>
      <c r="D31" s="238"/>
      <c r="E31" s="238"/>
      <c r="F31" s="238"/>
      <c r="G31" s="238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37"/>
      <c r="Y31" s="137"/>
      <c r="Z31" s="137"/>
      <c r="AA31" s="137"/>
      <c r="AB31" s="137"/>
      <c r="AC31" s="137"/>
      <c r="AD31" s="137"/>
      <c r="AE31" s="137"/>
      <c r="AF31" s="137"/>
      <c r="AG31" s="137" t="s">
        <v>204</v>
      </c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61" t="str">
        <f>C31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1" s="137"/>
      <c r="BC31" s="137"/>
      <c r="BD31" s="137"/>
      <c r="BE31" s="137"/>
      <c r="BF31" s="137"/>
      <c r="BG31" s="137"/>
      <c r="BH31" s="137"/>
    </row>
    <row r="32" spans="1:60" outlineLevel="1" x14ac:dyDescent="0.25">
      <c r="A32" s="144"/>
      <c r="B32" s="145"/>
      <c r="C32" s="178" t="s">
        <v>525</v>
      </c>
      <c r="D32" s="176"/>
      <c r="E32" s="177">
        <v>43.74</v>
      </c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37"/>
      <c r="Y32" s="137"/>
      <c r="Z32" s="137"/>
      <c r="AA32" s="137"/>
      <c r="AB32" s="137"/>
      <c r="AC32" s="137"/>
      <c r="AD32" s="137"/>
      <c r="AE32" s="137"/>
      <c r="AF32" s="137"/>
      <c r="AG32" s="137" t="s">
        <v>218</v>
      </c>
      <c r="AH32" s="137">
        <v>0</v>
      </c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</row>
    <row r="33" spans="1:60" outlineLevel="1" x14ac:dyDescent="0.25">
      <c r="A33" s="144"/>
      <c r="B33" s="145"/>
      <c r="C33" s="178" t="s">
        <v>526</v>
      </c>
      <c r="D33" s="176"/>
      <c r="E33" s="177">
        <v>11.407500000000001</v>
      </c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37"/>
      <c r="Y33" s="137"/>
      <c r="Z33" s="137"/>
      <c r="AA33" s="137"/>
      <c r="AB33" s="137"/>
      <c r="AC33" s="137"/>
      <c r="AD33" s="137"/>
      <c r="AE33" s="137"/>
      <c r="AF33" s="137"/>
      <c r="AG33" s="137" t="s">
        <v>218</v>
      </c>
      <c r="AH33" s="137">
        <v>0</v>
      </c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</row>
    <row r="34" spans="1:60" outlineLevel="1" x14ac:dyDescent="0.25">
      <c r="A34" s="144"/>
      <c r="B34" s="145"/>
      <c r="C34" s="178" t="s">
        <v>527</v>
      </c>
      <c r="D34" s="176"/>
      <c r="E34" s="177">
        <v>35.977499999999999</v>
      </c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37"/>
      <c r="Y34" s="137"/>
      <c r="Z34" s="137"/>
      <c r="AA34" s="137"/>
      <c r="AB34" s="137"/>
      <c r="AC34" s="137"/>
      <c r="AD34" s="137"/>
      <c r="AE34" s="137"/>
      <c r="AF34" s="137"/>
      <c r="AG34" s="137" t="s">
        <v>218</v>
      </c>
      <c r="AH34" s="137">
        <v>0</v>
      </c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</row>
    <row r="35" spans="1:60" outlineLevel="1" x14ac:dyDescent="0.25">
      <c r="A35" s="154">
        <v>8</v>
      </c>
      <c r="B35" s="155" t="s">
        <v>250</v>
      </c>
      <c r="C35" s="171" t="s">
        <v>251</v>
      </c>
      <c r="D35" s="156" t="s">
        <v>226</v>
      </c>
      <c r="E35" s="157">
        <v>27.337499999999999</v>
      </c>
      <c r="F35" s="158">
        <v>13.6</v>
      </c>
      <c r="G35" s="159">
        <f>ROUND(E35*F35,2)</f>
        <v>371.79</v>
      </c>
      <c r="H35" s="158"/>
      <c r="I35" s="159">
        <f>ROUND(E35*H35,2)</f>
        <v>0</v>
      </c>
      <c r="J35" s="158"/>
      <c r="K35" s="159">
        <f>ROUND(E35*J35,2)</f>
        <v>0</v>
      </c>
      <c r="L35" s="159">
        <v>21</v>
      </c>
      <c r="M35" s="159">
        <f>G35*(1+L35/100)</f>
        <v>449.86590000000001</v>
      </c>
      <c r="N35" s="159">
        <v>0</v>
      </c>
      <c r="O35" s="159">
        <f>ROUND(E35*N35,2)</f>
        <v>0</v>
      </c>
      <c r="P35" s="159">
        <v>0</v>
      </c>
      <c r="Q35" s="159">
        <f>ROUND(E35*P35,2)</f>
        <v>0</v>
      </c>
      <c r="R35" s="159" t="s">
        <v>201</v>
      </c>
      <c r="S35" s="159" t="s">
        <v>127</v>
      </c>
      <c r="T35" s="160" t="s">
        <v>127</v>
      </c>
      <c r="U35" s="146">
        <v>8.4000000000000005E-2</v>
      </c>
      <c r="V35" s="146">
        <f>ROUND(E35*U35,2)</f>
        <v>2.2999999999999998</v>
      </c>
      <c r="W35" s="146"/>
      <c r="X35" s="137"/>
      <c r="Y35" s="137"/>
      <c r="Z35" s="137"/>
      <c r="AA35" s="137"/>
      <c r="AB35" s="137"/>
      <c r="AC35" s="137"/>
      <c r="AD35" s="137"/>
      <c r="AE35" s="137"/>
      <c r="AF35" s="137"/>
      <c r="AG35" s="137" t="s">
        <v>202</v>
      </c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</row>
    <row r="36" spans="1:60" ht="20.5" outlineLevel="1" x14ac:dyDescent="0.25">
      <c r="A36" s="144"/>
      <c r="B36" s="145"/>
      <c r="C36" s="237" t="s">
        <v>241</v>
      </c>
      <c r="D36" s="238"/>
      <c r="E36" s="238"/>
      <c r="F36" s="238"/>
      <c r="G36" s="238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37"/>
      <c r="Y36" s="137"/>
      <c r="Z36" s="137"/>
      <c r="AA36" s="137"/>
      <c r="AB36" s="137"/>
      <c r="AC36" s="137"/>
      <c r="AD36" s="137"/>
      <c r="AE36" s="137"/>
      <c r="AF36" s="137"/>
      <c r="AG36" s="137" t="s">
        <v>204</v>
      </c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61" t="str">
        <f>C36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6" s="137"/>
      <c r="BC36" s="137"/>
      <c r="BD36" s="137"/>
      <c r="BE36" s="137"/>
      <c r="BF36" s="137"/>
      <c r="BG36" s="137"/>
      <c r="BH36" s="137"/>
    </row>
    <row r="37" spans="1:60" outlineLevel="1" x14ac:dyDescent="0.25">
      <c r="A37" s="144"/>
      <c r="B37" s="145"/>
      <c r="C37" s="178" t="s">
        <v>528</v>
      </c>
      <c r="D37" s="176"/>
      <c r="E37" s="177">
        <v>27.337499999999999</v>
      </c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37"/>
      <c r="Y37" s="137"/>
      <c r="Z37" s="137"/>
      <c r="AA37" s="137"/>
      <c r="AB37" s="137"/>
      <c r="AC37" s="137"/>
      <c r="AD37" s="137"/>
      <c r="AE37" s="137"/>
      <c r="AF37" s="137"/>
      <c r="AG37" s="137" t="s">
        <v>218</v>
      </c>
      <c r="AH37" s="137">
        <v>0</v>
      </c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</row>
    <row r="38" spans="1:60" outlineLevel="1" x14ac:dyDescent="0.25">
      <c r="A38" s="154">
        <v>9</v>
      </c>
      <c r="B38" s="155" t="s">
        <v>257</v>
      </c>
      <c r="C38" s="171" t="s">
        <v>258</v>
      </c>
      <c r="D38" s="156" t="s">
        <v>200</v>
      </c>
      <c r="E38" s="157">
        <v>226.8</v>
      </c>
      <c r="F38" s="158">
        <v>50</v>
      </c>
      <c r="G38" s="159">
        <f>ROUND(E38*F38,2)</f>
        <v>11340</v>
      </c>
      <c r="H38" s="158"/>
      <c r="I38" s="159">
        <f>ROUND(E38*H38,2)</f>
        <v>0</v>
      </c>
      <c r="J38" s="158"/>
      <c r="K38" s="159">
        <f>ROUND(E38*J38,2)</f>
        <v>0</v>
      </c>
      <c r="L38" s="159">
        <v>21</v>
      </c>
      <c r="M38" s="159">
        <f>G38*(1+L38/100)</f>
        <v>13721.4</v>
      </c>
      <c r="N38" s="159">
        <v>8.5999999999999998E-4</v>
      </c>
      <c r="O38" s="159">
        <f>ROUND(E38*N38,2)</f>
        <v>0.2</v>
      </c>
      <c r="P38" s="159">
        <v>0</v>
      </c>
      <c r="Q38" s="159">
        <f>ROUND(E38*P38,2)</f>
        <v>0</v>
      </c>
      <c r="R38" s="159" t="s">
        <v>201</v>
      </c>
      <c r="S38" s="159" t="s">
        <v>127</v>
      </c>
      <c r="T38" s="160" t="s">
        <v>127</v>
      </c>
      <c r="U38" s="146">
        <v>0.47899999999999998</v>
      </c>
      <c r="V38" s="146">
        <f>ROUND(E38*U38,2)</f>
        <v>108.64</v>
      </c>
      <c r="W38" s="146"/>
      <c r="X38" s="137"/>
      <c r="Y38" s="137"/>
      <c r="Z38" s="137"/>
      <c r="AA38" s="137"/>
      <c r="AB38" s="137"/>
      <c r="AC38" s="137"/>
      <c r="AD38" s="137"/>
      <c r="AE38" s="137"/>
      <c r="AF38" s="137"/>
      <c r="AG38" s="137" t="s">
        <v>202</v>
      </c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</row>
    <row r="39" spans="1:60" outlineLevel="1" x14ac:dyDescent="0.25">
      <c r="A39" s="144"/>
      <c r="B39" s="145"/>
      <c r="C39" s="237" t="s">
        <v>259</v>
      </c>
      <c r="D39" s="238"/>
      <c r="E39" s="238"/>
      <c r="F39" s="238"/>
      <c r="G39" s="238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37"/>
      <c r="Y39" s="137"/>
      <c r="Z39" s="137"/>
      <c r="AA39" s="137"/>
      <c r="AB39" s="137"/>
      <c r="AC39" s="137"/>
      <c r="AD39" s="137"/>
      <c r="AE39" s="137"/>
      <c r="AF39" s="137"/>
      <c r="AG39" s="137" t="s">
        <v>204</v>
      </c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</row>
    <row r="40" spans="1:60" outlineLevel="1" x14ac:dyDescent="0.25">
      <c r="A40" s="144"/>
      <c r="B40" s="145"/>
      <c r="C40" s="178" t="s">
        <v>529</v>
      </c>
      <c r="D40" s="176"/>
      <c r="E40" s="177">
        <v>226.8</v>
      </c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37"/>
      <c r="Y40" s="137"/>
      <c r="Z40" s="137"/>
      <c r="AA40" s="137"/>
      <c r="AB40" s="137"/>
      <c r="AC40" s="137"/>
      <c r="AD40" s="137"/>
      <c r="AE40" s="137"/>
      <c r="AF40" s="137"/>
      <c r="AG40" s="137" t="s">
        <v>218</v>
      </c>
      <c r="AH40" s="137">
        <v>0</v>
      </c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</row>
    <row r="41" spans="1:60" outlineLevel="1" x14ac:dyDescent="0.25">
      <c r="A41" s="154">
        <v>10</v>
      </c>
      <c r="B41" s="155" t="s">
        <v>262</v>
      </c>
      <c r="C41" s="171" t="s">
        <v>263</v>
      </c>
      <c r="D41" s="156" t="s">
        <v>200</v>
      </c>
      <c r="E41" s="157">
        <v>226.8</v>
      </c>
      <c r="F41" s="158">
        <v>30</v>
      </c>
      <c r="G41" s="159">
        <f>ROUND(E41*F41,2)</f>
        <v>6804</v>
      </c>
      <c r="H41" s="158"/>
      <c r="I41" s="159">
        <f>ROUND(E41*H41,2)</f>
        <v>0</v>
      </c>
      <c r="J41" s="158"/>
      <c r="K41" s="159">
        <f>ROUND(E41*J41,2)</f>
        <v>0</v>
      </c>
      <c r="L41" s="159">
        <v>21</v>
      </c>
      <c r="M41" s="159">
        <f>G41*(1+L41/100)</f>
        <v>8232.84</v>
      </c>
      <c r="N41" s="159">
        <v>0</v>
      </c>
      <c r="O41" s="159">
        <f>ROUND(E41*N41,2)</f>
        <v>0</v>
      </c>
      <c r="P41" s="159">
        <v>0</v>
      </c>
      <c r="Q41" s="159">
        <f>ROUND(E41*P41,2)</f>
        <v>0</v>
      </c>
      <c r="R41" s="159" t="s">
        <v>201</v>
      </c>
      <c r="S41" s="159" t="s">
        <v>127</v>
      </c>
      <c r="T41" s="160" t="s">
        <v>127</v>
      </c>
      <c r="U41" s="146">
        <v>0.32700000000000001</v>
      </c>
      <c r="V41" s="146">
        <f>ROUND(E41*U41,2)</f>
        <v>74.16</v>
      </c>
      <c r="W41" s="146"/>
      <c r="X41" s="137"/>
      <c r="Y41" s="137"/>
      <c r="Z41" s="137"/>
      <c r="AA41" s="137"/>
      <c r="AB41" s="137"/>
      <c r="AC41" s="137"/>
      <c r="AD41" s="137"/>
      <c r="AE41" s="137"/>
      <c r="AF41" s="137"/>
      <c r="AG41" s="137" t="s">
        <v>202</v>
      </c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</row>
    <row r="42" spans="1:60" outlineLevel="1" x14ac:dyDescent="0.25">
      <c r="A42" s="144"/>
      <c r="B42" s="145"/>
      <c r="C42" s="237" t="s">
        <v>264</v>
      </c>
      <c r="D42" s="238"/>
      <c r="E42" s="238"/>
      <c r="F42" s="238"/>
      <c r="G42" s="238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37"/>
      <c r="Y42" s="137"/>
      <c r="Z42" s="137"/>
      <c r="AA42" s="137"/>
      <c r="AB42" s="137"/>
      <c r="AC42" s="137"/>
      <c r="AD42" s="137"/>
      <c r="AE42" s="137"/>
      <c r="AF42" s="137"/>
      <c r="AG42" s="137" t="s">
        <v>204</v>
      </c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</row>
    <row r="43" spans="1:60" outlineLevel="1" x14ac:dyDescent="0.25">
      <c r="A43" s="154">
        <v>11</v>
      </c>
      <c r="B43" s="155" t="s">
        <v>265</v>
      </c>
      <c r="C43" s="171" t="s">
        <v>266</v>
      </c>
      <c r="D43" s="156" t="s">
        <v>226</v>
      </c>
      <c r="E43" s="157">
        <v>50.118749999999999</v>
      </c>
      <c r="F43" s="158">
        <v>72</v>
      </c>
      <c r="G43" s="159">
        <f>ROUND(E43*F43,2)</f>
        <v>3608.55</v>
      </c>
      <c r="H43" s="158"/>
      <c r="I43" s="159">
        <f>ROUND(E43*H43,2)</f>
        <v>0</v>
      </c>
      <c r="J43" s="158"/>
      <c r="K43" s="159">
        <f>ROUND(E43*J43,2)</f>
        <v>0</v>
      </c>
      <c r="L43" s="159">
        <v>21</v>
      </c>
      <c r="M43" s="159">
        <f>G43*(1+L43/100)</f>
        <v>4366.3455000000004</v>
      </c>
      <c r="N43" s="159">
        <v>0</v>
      </c>
      <c r="O43" s="159">
        <f>ROUND(E43*N43,2)</f>
        <v>0</v>
      </c>
      <c r="P43" s="159">
        <v>0</v>
      </c>
      <c r="Q43" s="159">
        <f>ROUND(E43*P43,2)</f>
        <v>0</v>
      </c>
      <c r="R43" s="159" t="s">
        <v>201</v>
      </c>
      <c r="S43" s="159" t="s">
        <v>127</v>
      </c>
      <c r="T43" s="160" t="s">
        <v>127</v>
      </c>
      <c r="U43" s="146">
        <v>0.34499999999999997</v>
      </c>
      <c r="V43" s="146">
        <f>ROUND(E43*U43,2)</f>
        <v>17.29</v>
      </c>
      <c r="W43" s="146"/>
      <c r="X43" s="137"/>
      <c r="Y43" s="137"/>
      <c r="Z43" s="137"/>
      <c r="AA43" s="137"/>
      <c r="AB43" s="137"/>
      <c r="AC43" s="137"/>
      <c r="AD43" s="137"/>
      <c r="AE43" s="137"/>
      <c r="AF43" s="137"/>
      <c r="AG43" s="137" t="s">
        <v>202</v>
      </c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</row>
    <row r="44" spans="1:60" outlineLevel="1" x14ac:dyDescent="0.25">
      <c r="A44" s="144"/>
      <c r="B44" s="145"/>
      <c r="C44" s="237" t="s">
        <v>267</v>
      </c>
      <c r="D44" s="238"/>
      <c r="E44" s="238"/>
      <c r="F44" s="238"/>
      <c r="G44" s="238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37"/>
      <c r="Y44" s="137"/>
      <c r="Z44" s="137"/>
      <c r="AA44" s="137"/>
      <c r="AB44" s="137"/>
      <c r="AC44" s="137"/>
      <c r="AD44" s="137"/>
      <c r="AE44" s="137"/>
      <c r="AF44" s="137"/>
      <c r="AG44" s="137" t="s">
        <v>204</v>
      </c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</row>
    <row r="45" spans="1:60" outlineLevel="1" x14ac:dyDescent="0.25">
      <c r="A45" s="144"/>
      <c r="B45" s="145"/>
      <c r="C45" s="178" t="s">
        <v>530</v>
      </c>
      <c r="D45" s="176"/>
      <c r="E45" s="177">
        <v>50.118749999999999</v>
      </c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37"/>
      <c r="Y45" s="137"/>
      <c r="Z45" s="137"/>
      <c r="AA45" s="137"/>
      <c r="AB45" s="137"/>
      <c r="AC45" s="137"/>
      <c r="AD45" s="137"/>
      <c r="AE45" s="137"/>
      <c r="AF45" s="137"/>
      <c r="AG45" s="137" t="s">
        <v>218</v>
      </c>
      <c r="AH45" s="137">
        <v>0</v>
      </c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</row>
    <row r="46" spans="1:60" outlineLevel="1" x14ac:dyDescent="0.25">
      <c r="A46" s="154">
        <v>12</v>
      </c>
      <c r="B46" s="155" t="s">
        <v>269</v>
      </c>
      <c r="C46" s="171" t="s">
        <v>270</v>
      </c>
      <c r="D46" s="156" t="s">
        <v>226</v>
      </c>
      <c r="E46" s="157">
        <v>118.238</v>
      </c>
      <c r="F46" s="158">
        <v>64</v>
      </c>
      <c r="G46" s="159">
        <f>ROUND(E46*F46,2)</f>
        <v>7567.23</v>
      </c>
      <c r="H46" s="158"/>
      <c r="I46" s="159">
        <f>ROUND(E46*H46,2)</f>
        <v>0</v>
      </c>
      <c r="J46" s="158"/>
      <c r="K46" s="159">
        <f>ROUND(E46*J46,2)</f>
        <v>0</v>
      </c>
      <c r="L46" s="159">
        <v>21</v>
      </c>
      <c r="M46" s="159">
        <f>G46*(1+L46/100)</f>
        <v>9156.3482999999997</v>
      </c>
      <c r="N46" s="159">
        <v>0</v>
      </c>
      <c r="O46" s="159">
        <f>ROUND(E46*N46,2)</f>
        <v>0</v>
      </c>
      <c r="P46" s="159">
        <v>0</v>
      </c>
      <c r="Q46" s="159">
        <f>ROUND(E46*P46,2)</f>
        <v>0</v>
      </c>
      <c r="R46" s="159" t="s">
        <v>201</v>
      </c>
      <c r="S46" s="159" t="s">
        <v>127</v>
      </c>
      <c r="T46" s="160" t="s">
        <v>127</v>
      </c>
      <c r="U46" s="146">
        <v>1.0999999999999999E-2</v>
      </c>
      <c r="V46" s="146">
        <f>ROUND(E46*U46,2)</f>
        <v>1.3</v>
      </c>
      <c r="W46" s="146"/>
      <c r="X46" s="137"/>
      <c r="Y46" s="137"/>
      <c r="Z46" s="137"/>
      <c r="AA46" s="137"/>
      <c r="AB46" s="137"/>
      <c r="AC46" s="137"/>
      <c r="AD46" s="137"/>
      <c r="AE46" s="137"/>
      <c r="AF46" s="137"/>
      <c r="AG46" s="137" t="s">
        <v>202</v>
      </c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</row>
    <row r="47" spans="1:60" outlineLevel="1" x14ac:dyDescent="0.25">
      <c r="A47" s="144"/>
      <c r="B47" s="145"/>
      <c r="C47" s="237" t="s">
        <v>271</v>
      </c>
      <c r="D47" s="238"/>
      <c r="E47" s="238"/>
      <c r="F47" s="238"/>
      <c r="G47" s="238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37"/>
      <c r="Y47" s="137"/>
      <c r="Z47" s="137"/>
      <c r="AA47" s="137"/>
      <c r="AB47" s="137"/>
      <c r="AC47" s="137"/>
      <c r="AD47" s="137"/>
      <c r="AE47" s="137"/>
      <c r="AF47" s="137"/>
      <c r="AG47" s="137" t="s">
        <v>204</v>
      </c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</row>
    <row r="48" spans="1:60" outlineLevel="1" x14ac:dyDescent="0.25">
      <c r="A48" s="144"/>
      <c r="B48" s="145"/>
      <c r="C48" s="228" t="s">
        <v>272</v>
      </c>
      <c r="D48" s="229"/>
      <c r="E48" s="229"/>
      <c r="F48" s="229"/>
      <c r="G48" s="229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37"/>
      <c r="Y48" s="137"/>
      <c r="Z48" s="137"/>
      <c r="AA48" s="137"/>
      <c r="AB48" s="137"/>
      <c r="AC48" s="137"/>
      <c r="AD48" s="137"/>
      <c r="AE48" s="137"/>
      <c r="AF48" s="137"/>
      <c r="AG48" s="137" t="s">
        <v>130</v>
      </c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</row>
    <row r="49" spans="1:60" outlineLevel="1" x14ac:dyDescent="0.25">
      <c r="A49" s="144"/>
      <c r="B49" s="145"/>
      <c r="C49" s="178" t="s">
        <v>531</v>
      </c>
      <c r="D49" s="176"/>
      <c r="E49" s="177">
        <v>115.47</v>
      </c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37"/>
      <c r="Y49" s="137"/>
      <c r="Z49" s="137"/>
      <c r="AA49" s="137"/>
      <c r="AB49" s="137"/>
      <c r="AC49" s="137"/>
      <c r="AD49" s="137"/>
      <c r="AE49" s="137"/>
      <c r="AF49" s="137"/>
      <c r="AG49" s="137" t="s">
        <v>218</v>
      </c>
      <c r="AH49" s="137">
        <v>0</v>
      </c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</row>
    <row r="50" spans="1:60" outlineLevel="1" x14ac:dyDescent="0.25">
      <c r="A50" s="144"/>
      <c r="B50" s="145"/>
      <c r="C50" s="178" t="s">
        <v>532</v>
      </c>
      <c r="D50" s="176"/>
      <c r="E50" s="177">
        <v>2.7679999999999998</v>
      </c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37"/>
      <c r="Y50" s="137"/>
      <c r="Z50" s="137"/>
      <c r="AA50" s="137"/>
      <c r="AB50" s="137"/>
      <c r="AC50" s="137"/>
      <c r="AD50" s="137"/>
      <c r="AE50" s="137"/>
      <c r="AF50" s="137"/>
      <c r="AG50" s="137" t="s">
        <v>218</v>
      </c>
      <c r="AH50" s="137">
        <v>0</v>
      </c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</row>
    <row r="51" spans="1:60" outlineLevel="1" x14ac:dyDescent="0.25">
      <c r="A51" s="154">
        <v>13</v>
      </c>
      <c r="B51" s="155" t="s">
        <v>275</v>
      </c>
      <c r="C51" s="171" t="s">
        <v>276</v>
      </c>
      <c r="D51" s="156" t="s">
        <v>226</v>
      </c>
      <c r="E51" s="157">
        <v>33.39</v>
      </c>
      <c r="F51" s="158">
        <v>96</v>
      </c>
      <c r="G51" s="159">
        <f>ROUND(E51*F51,2)</f>
        <v>3205.44</v>
      </c>
      <c r="H51" s="158"/>
      <c r="I51" s="159">
        <f>ROUND(E51*H51,2)</f>
        <v>0</v>
      </c>
      <c r="J51" s="158"/>
      <c r="K51" s="159">
        <f>ROUND(E51*J51,2)</f>
        <v>0</v>
      </c>
      <c r="L51" s="159">
        <v>21</v>
      </c>
      <c r="M51" s="159">
        <f>G51*(1+L51/100)</f>
        <v>3878.5823999999998</v>
      </c>
      <c r="N51" s="159">
        <v>0</v>
      </c>
      <c r="O51" s="159">
        <f>ROUND(E51*N51,2)</f>
        <v>0</v>
      </c>
      <c r="P51" s="159">
        <v>0</v>
      </c>
      <c r="Q51" s="159">
        <f>ROUND(E51*P51,2)</f>
        <v>0</v>
      </c>
      <c r="R51" s="159" t="s">
        <v>201</v>
      </c>
      <c r="S51" s="159" t="s">
        <v>127</v>
      </c>
      <c r="T51" s="160" t="s">
        <v>127</v>
      </c>
      <c r="U51" s="146">
        <v>1.0999999999999999E-2</v>
      </c>
      <c r="V51" s="146">
        <f>ROUND(E51*U51,2)</f>
        <v>0.37</v>
      </c>
      <c r="W51" s="146"/>
      <c r="X51" s="137"/>
      <c r="Y51" s="137"/>
      <c r="Z51" s="137"/>
      <c r="AA51" s="137"/>
      <c r="AB51" s="137"/>
      <c r="AC51" s="137"/>
      <c r="AD51" s="137"/>
      <c r="AE51" s="137"/>
      <c r="AF51" s="137"/>
      <c r="AG51" s="137" t="s">
        <v>202</v>
      </c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</row>
    <row r="52" spans="1:60" outlineLevel="1" x14ac:dyDescent="0.25">
      <c r="A52" s="144"/>
      <c r="B52" s="145"/>
      <c r="C52" s="237" t="s">
        <v>271</v>
      </c>
      <c r="D52" s="238"/>
      <c r="E52" s="238"/>
      <c r="F52" s="238"/>
      <c r="G52" s="238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37"/>
      <c r="Y52" s="137"/>
      <c r="Z52" s="137"/>
      <c r="AA52" s="137"/>
      <c r="AB52" s="137"/>
      <c r="AC52" s="137"/>
      <c r="AD52" s="137"/>
      <c r="AE52" s="137"/>
      <c r="AF52" s="137"/>
      <c r="AG52" s="137" t="s">
        <v>204</v>
      </c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</row>
    <row r="53" spans="1:60" outlineLevel="1" x14ac:dyDescent="0.25">
      <c r="A53" s="144"/>
      <c r="B53" s="145"/>
      <c r="C53" s="228" t="s">
        <v>277</v>
      </c>
      <c r="D53" s="229"/>
      <c r="E53" s="229"/>
      <c r="F53" s="229"/>
      <c r="G53" s="229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37"/>
      <c r="Y53" s="137"/>
      <c r="Z53" s="137"/>
      <c r="AA53" s="137"/>
      <c r="AB53" s="137"/>
      <c r="AC53" s="137"/>
      <c r="AD53" s="137"/>
      <c r="AE53" s="137"/>
      <c r="AF53" s="137"/>
      <c r="AG53" s="137" t="s">
        <v>130</v>
      </c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</row>
    <row r="54" spans="1:60" outlineLevel="1" x14ac:dyDescent="0.25">
      <c r="A54" s="144"/>
      <c r="B54" s="145"/>
      <c r="C54" s="178" t="s">
        <v>533</v>
      </c>
      <c r="D54" s="176"/>
      <c r="E54" s="177">
        <v>33.39</v>
      </c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37"/>
      <c r="Y54" s="137"/>
      <c r="Z54" s="137"/>
      <c r="AA54" s="137"/>
      <c r="AB54" s="137"/>
      <c r="AC54" s="137"/>
      <c r="AD54" s="137"/>
      <c r="AE54" s="137"/>
      <c r="AF54" s="137"/>
      <c r="AG54" s="137" t="s">
        <v>218</v>
      </c>
      <c r="AH54" s="137">
        <v>0</v>
      </c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</row>
    <row r="55" spans="1:60" ht="20" outlineLevel="1" x14ac:dyDescent="0.25">
      <c r="A55" s="154">
        <v>14</v>
      </c>
      <c r="B55" s="155" t="s">
        <v>279</v>
      </c>
      <c r="C55" s="171" t="s">
        <v>280</v>
      </c>
      <c r="D55" s="156" t="s">
        <v>226</v>
      </c>
      <c r="E55" s="157">
        <v>60.503</v>
      </c>
      <c r="F55" s="158">
        <v>36</v>
      </c>
      <c r="G55" s="159">
        <f>ROUND(E55*F55,2)</f>
        <v>2178.11</v>
      </c>
      <c r="H55" s="158"/>
      <c r="I55" s="159">
        <f>ROUND(E55*H55,2)</f>
        <v>0</v>
      </c>
      <c r="J55" s="158"/>
      <c r="K55" s="159">
        <f>ROUND(E55*J55,2)</f>
        <v>0</v>
      </c>
      <c r="L55" s="159">
        <v>21</v>
      </c>
      <c r="M55" s="159">
        <f>G55*(1+L55/100)</f>
        <v>2635.5131000000001</v>
      </c>
      <c r="N55" s="159">
        <v>0</v>
      </c>
      <c r="O55" s="159">
        <f>ROUND(E55*N55,2)</f>
        <v>0</v>
      </c>
      <c r="P55" s="159">
        <v>0</v>
      </c>
      <c r="Q55" s="159">
        <f>ROUND(E55*P55,2)</f>
        <v>0</v>
      </c>
      <c r="R55" s="159" t="s">
        <v>201</v>
      </c>
      <c r="S55" s="159" t="s">
        <v>127</v>
      </c>
      <c r="T55" s="160" t="s">
        <v>127</v>
      </c>
      <c r="U55" s="146">
        <v>0.65200000000000002</v>
      </c>
      <c r="V55" s="146">
        <f>ROUND(E55*U55,2)</f>
        <v>39.450000000000003</v>
      </c>
      <c r="W55" s="146"/>
      <c r="X55" s="137"/>
      <c r="Y55" s="137"/>
      <c r="Z55" s="137"/>
      <c r="AA55" s="137"/>
      <c r="AB55" s="137"/>
      <c r="AC55" s="137"/>
      <c r="AD55" s="137"/>
      <c r="AE55" s="137"/>
      <c r="AF55" s="137"/>
      <c r="AG55" s="137" t="s">
        <v>202</v>
      </c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</row>
    <row r="56" spans="1:60" outlineLevel="1" x14ac:dyDescent="0.25">
      <c r="A56" s="144"/>
      <c r="B56" s="145"/>
      <c r="C56" s="178" t="s">
        <v>534</v>
      </c>
      <c r="D56" s="176"/>
      <c r="E56" s="177">
        <v>57.734999999999999</v>
      </c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37"/>
      <c r="Y56" s="137"/>
      <c r="Z56" s="137"/>
      <c r="AA56" s="137"/>
      <c r="AB56" s="137"/>
      <c r="AC56" s="137"/>
      <c r="AD56" s="137"/>
      <c r="AE56" s="137"/>
      <c r="AF56" s="137"/>
      <c r="AG56" s="137" t="s">
        <v>218</v>
      </c>
      <c r="AH56" s="137">
        <v>0</v>
      </c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</row>
    <row r="57" spans="1:60" outlineLevel="1" x14ac:dyDescent="0.25">
      <c r="A57" s="144"/>
      <c r="B57" s="145"/>
      <c r="C57" s="178" t="s">
        <v>532</v>
      </c>
      <c r="D57" s="176"/>
      <c r="E57" s="177">
        <v>2.7679999999999998</v>
      </c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37"/>
      <c r="Y57" s="137"/>
      <c r="Z57" s="137"/>
      <c r="AA57" s="137"/>
      <c r="AB57" s="137"/>
      <c r="AC57" s="137"/>
      <c r="AD57" s="137"/>
      <c r="AE57" s="137"/>
      <c r="AF57" s="137"/>
      <c r="AG57" s="137" t="s">
        <v>218</v>
      </c>
      <c r="AH57" s="137">
        <v>0</v>
      </c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</row>
    <row r="58" spans="1:60" ht="20" outlineLevel="1" x14ac:dyDescent="0.25">
      <c r="A58" s="154">
        <v>15</v>
      </c>
      <c r="B58" s="155" t="s">
        <v>282</v>
      </c>
      <c r="C58" s="171" t="s">
        <v>283</v>
      </c>
      <c r="D58" s="156" t="s">
        <v>226</v>
      </c>
      <c r="E58" s="157">
        <v>30.2515</v>
      </c>
      <c r="F58" s="158">
        <v>17.600000000000001</v>
      </c>
      <c r="G58" s="159">
        <f>ROUND(E58*F58,2)</f>
        <v>532.42999999999995</v>
      </c>
      <c r="H58" s="158"/>
      <c r="I58" s="159">
        <f>ROUND(E58*H58,2)</f>
        <v>0</v>
      </c>
      <c r="J58" s="158"/>
      <c r="K58" s="159">
        <f>ROUND(E58*J58,2)</f>
        <v>0</v>
      </c>
      <c r="L58" s="159">
        <v>21</v>
      </c>
      <c r="M58" s="159">
        <f>G58*(1+L58/100)</f>
        <v>644.24029999999993</v>
      </c>
      <c r="N58" s="159">
        <v>0</v>
      </c>
      <c r="O58" s="159">
        <f>ROUND(E58*N58,2)</f>
        <v>0</v>
      </c>
      <c r="P58" s="159">
        <v>0</v>
      </c>
      <c r="Q58" s="159">
        <f>ROUND(E58*P58,2)</f>
        <v>0</v>
      </c>
      <c r="R58" s="159" t="s">
        <v>201</v>
      </c>
      <c r="S58" s="159" t="s">
        <v>127</v>
      </c>
      <c r="T58" s="160" t="s">
        <v>127</v>
      </c>
      <c r="U58" s="146">
        <v>8.9999999999999993E-3</v>
      </c>
      <c r="V58" s="146">
        <f>ROUND(E58*U58,2)</f>
        <v>0.27</v>
      </c>
      <c r="W58" s="146"/>
      <c r="X58" s="137"/>
      <c r="Y58" s="137"/>
      <c r="Z58" s="137"/>
      <c r="AA58" s="137"/>
      <c r="AB58" s="137"/>
      <c r="AC58" s="137"/>
      <c r="AD58" s="137"/>
      <c r="AE58" s="137"/>
      <c r="AF58" s="137"/>
      <c r="AG58" s="137" t="s">
        <v>202</v>
      </c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</row>
    <row r="59" spans="1:60" outlineLevel="1" x14ac:dyDescent="0.25">
      <c r="A59" s="144"/>
      <c r="B59" s="145"/>
      <c r="C59" s="178" t="s">
        <v>535</v>
      </c>
      <c r="D59" s="176"/>
      <c r="E59" s="177">
        <v>28.8675</v>
      </c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37"/>
      <c r="Y59" s="137"/>
      <c r="Z59" s="137"/>
      <c r="AA59" s="137"/>
      <c r="AB59" s="137"/>
      <c r="AC59" s="137"/>
      <c r="AD59" s="137"/>
      <c r="AE59" s="137"/>
      <c r="AF59" s="137"/>
      <c r="AG59" s="137" t="s">
        <v>218</v>
      </c>
      <c r="AH59" s="137">
        <v>0</v>
      </c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</row>
    <row r="60" spans="1:60" outlineLevel="1" x14ac:dyDescent="0.25">
      <c r="A60" s="144"/>
      <c r="B60" s="145"/>
      <c r="C60" s="178" t="s">
        <v>536</v>
      </c>
      <c r="D60" s="176"/>
      <c r="E60" s="177">
        <v>1.3839999999999999</v>
      </c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37"/>
      <c r="Y60" s="137"/>
      <c r="Z60" s="137"/>
      <c r="AA60" s="137"/>
      <c r="AB60" s="137"/>
      <c r="AC60" s="137"/>
      <c r="AD60" s="137"/>
      <c r="AE60" s="137"/>
      <c r="AF60" s="137"/>
      <c r="AG60" s="137" t="s">
        <v>218</v>
      </c>
      <c r="AH60" s="137">
        <v>0</v>
      </c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</row>
    <row r="61" spans="1:60" outlineLevel="1" x14ac:dyDescent="0.25">
      <c r="A61" s="154">
        <v>16</v>
      </c>
      <c r="B61" s="155" t="s">
        <v>286</v>
      </c>
      <c r="C61" s="171" t="s">
        <v>287</v>
      </c>
      <c r="D61" s="156" t="s">
        <v>226</v>
      </c>
      <c r="E61" s="157">
        <v>57.734999999999999</v>
      </c>
      <c r="F61" s="158">
        <v>136</v>
      </c>
      <c r="G61" s="159">
        <f>ROUND(E61*F61,2)</f>
        <v>7851.96</v>
      </c>
      <c r="H61" s="158"/>
      <c r="I61" s="159">
        <f>ROUND(E61*H61,2)</f>
        <v>0</v>
      </c>
      <c r="J61" s="158"/>
      <c r="K61" s="159">
        <f>ROUND(E61*J61,2)</f>
        <v>0</v>
      </c>
      <c r="L61" s="159">
        <v>21</v>
      </c>
      <c r="M61" s="159">
        <f>G61*(1+L61/100)</f>
        <v>9500.8716000000004</v>
      </c>
      <c r="N61" s="159">
        <v>0</v>
      </c>
      <c r="O61" s="159">
        <f>ROUND(E61*N61,2)</f>
        <v>0</v>
      </c>
      <c r="P61" s="159">
        <v>0</v>
      </c>
      <c r="Q61" s="159">
        <f>ROUND(E61*P61,2)</f>
        <v>0</v>
      </c>
      <c r="R61" s="159" t="s">
        <v>201</v>
      </c>
      <c r="S61" s="159" t="s">
        <v>127</v>
      </c>
      <c r="T61" s="160" t="s">
        <v>127</v>
      </c>
      <c r="U61" s="146">
        <v>0.20200000000000001</v>
      </c>
      <c r="V61" s="146">
        <f>ROUND(E61*U61,2)</f>
        <v>11.66</v>
      </c>
      <c r="W61" s="146"/>
      <c r="X61" s="137"/>
      <c r="Y61" s="137"/>
      <c r="Z61" s="137"/>
      <c r="AA61" s="137"/>
      <c r="AB61" s="137"/>
      <c r="AC61" s="137"/>
      <c r="AD61" s="137"/>
      <c r="AE61" s="137"/>
      <c r="AF61" s="137"/>
      <c r="AG61" s="137" t="s">
        <v>202</v>
      </c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</row>
    <row r="62" spans="1:60" outlineLevel="1" x14ac:dyDescent="0.25">
      <c r="A62" s="144"/>
      <c r="B62" s="145"/>
      <c r="C62" s="237" t="s">
        <v>288</v>
      </c>
      <c r="D62" s="238"/>
      <c r="E62" s="238"/>
      <c r="F62" s="238"/>
      <c r="G62" s="238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37"/>
      <c r="Y62" s="137"/>
      <c r="Z62" s="137"/>
      <c r="AA62" s="137"/>
      <c r="AB62" s="137"/>
      <c r="AC62" s="137"/>
      <c r="AD62" s="137"/>
      <c r="AE62" s="137"/>
      <c r="AF62" s="137"/>
      <c r="AG62" s="137" t="s">
        <v>204</v>
      </c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</row>
    <row r="63" spans="1:60" outlineLevel="1" x14ac:dyDescent="0.25">
      <c r="A63" s="144"/>
      <c r="B63" s="145"/>
      <c r="C63" s="228" t="s">
        <v>289</v>
      </c>
      <c r="D63" s="229"/>
      <c r="E63" s="229"/>
      <c r="F63" s="229"/>
      <c r="G63" s="229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37"/>
      <c r="Y63" s="137"/>
      <c r="Z63" s="137"/>
      <c r="AA63" s="137"/>
      <c r="AB63" s="137"/>
      <c r="AC63" s="137"/>
      <c r="AD63" s="137"/>
      <c r="AE63" s="137"/>
      <c r="AF63" s="137"/>
      <c r="AG63" s="137" t="s">
        <v>130</v>
      </c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</row>
    <row r="64" spans="1:60" outlineLevel="1" x14ac:dyDescent="0.25">
      <c r="A64" s="144"/>
      <c r="B64" s="145"/>
      <c r="C64" s="228" t="s">
        <v>290</v>
      </c>
      <c r="D64" s="229"/>
      <c r="E64" s="229"/>
      <c r="F64" s="229"/>
      <c r="G64" s="229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37"/>
      <c r="Y64" s="137"/>
      <c r="Z64" s="137"/>
      <c r="AA64" s="137"/>
      <c r="AB64" s="137"/>
      <c r="AC64" s="137"/>
      <c r="AD64" s="137"/>
      <c r="AE64" s="137"/>
      <c r="AF64" s="137"/>
      <c r="AG64" s="137" t="s">
        <v>130</v>
      </c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</row>
    <row r="65" spans="1:60" outlineLevel="1" x14ac:dyDescent="0.25">
      <c r="A65" s="144"/>
      <c r="B65" s="145"/>
      <c r="C65" s="178" t="s">
        <v>537</v>
      </c>
      <c r="D65" s="176"/>
      <c r="E65" s="177">
        <v>25.515000000000001</v>
      </c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37"/>
      <c r="Y65" s="137"/>
      <c r="Z65" s="137"/>
      <c r="AA65" s="137"/>
      <c r="AB65" s="137"/>
      <c r="AC65" s="137"/>
      <c r="AD65" s="137"/>
      <c r="AE65" s="137"/>
      <c r="AF65" s="137"/>
      <c r="AG65" s="137" t="s">
        <v>218</v>
      </c>
      <c r="AH65" s="137">
        <v>0</v>
      </c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</row>
    <row r="66" spans="1:60" outlineLevel="1" x14ac:dyDescent="0.25">
      <c r="A66" s="144"/>
      <c r="B66" s="145"/>
      <c r="C66" s="178" t="s">
        <v>538</v>
      </c>
      <c r="D66" s="176"/>
      <c r="E66" s="177">
        <v>7.3125</v>
      </c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37"/>
      <c r="Y66" s="137"/>
      <c r="Z66" s="137"/>
      <c r="AA66" s="137"/>
      <c r="AB66" s="137"/>
      <c r="AC66" s="137"/>
      <c r="AD66" s="137"/>
      <c r="AE66" s="137"/>
      <c r="AF66" s="137"/>
      <c r="AG66" s="137" t="s">
        <v>218</v>
      </c>
      <c r="AH66" s="137">
        <v>0</v>
      </c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</row>
    <row r="67" spans="1:60" outlineLevel="1" x14ac:dyDescent="0.25">
      <c r="A67" s="144"/>
      <c r="B67" s="145"/>
      <c r="C67" s="178" t="s">
        <v>539</v>
      </c>
      <c r="D67" s="176"/>
      <c r="E67" s="177">
        <v>24.907499999999999</v>
      </c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37"/>
      <c r="Y67" s="137"/>
      <c r="Z67" s="137"/>
      <c r="AA67" s="137"/>
      <c r="AB67" s="137"/>
      <c r="AC67" s="137"/>
      <c r="AD67" s="137"/>
      <c r="AE67" s="137"/>
      <c r="AF67" s="137"/>
      <c r="AG67" s="137" t="s">
        <v>218</v>
      </c>
      <c r="AH67" s="137">
        <v>0</v>
      </c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</row>
    <row r="68" spans="1:60" outlineLevel="1" x14ac:dyDescent="0.25">
      <c r="A68" s="154">
        <v>17</v>
      </c>
      <c r="B68" s="155" t="s">
        <v>299</v>
      </c>
      <c r="C68" s="171" t="s">
        <v>300</v>
      </c>
      <c r="D68" s="156" t="s">
        <v>226</v>
      </c>
      <c r="E68" s="157">
        <v>21.87</v>
      </c>
      <c r="F68" s="158">
        <v>200</v>
      </c>
      <c r="G68" s="159">
        <f>ROUND(E68*F68,2)</f>
        <v>4374</v>
      </c>
      <c r="H68" s="158"/>
      <c r="I68" s="159">
        <f>ROUND(E68*H68,2)</f>
        <v>0</v>
      </c>
      <c r="J68" s="158"/>
      <c r="K68" s="159">
        <f>ROUND(E68*J68,2)</f>
        <v>0</v>
      </c>
      <c r="L68" s="159">
        <v>21</v>
      </c>
      <c r="M68" s="159">
        <f>G68*(1+L68/100)</f>
        <v>5292.54</v>
      </c>
      <c r="N68" s="159">
        <v>0</v>
      </c>
      <c r="O68" s="159">
        <f>ROUND(E68*N68,2)</f>
        <v>0</v>
      </c>
      <c r="P68" s="159">
        <v>0</v>
      </c>
      <c r="Q68" s="159">
        <f>ROUND(E68*P68,2)</f>
        <v>0</v>
      </c>
      <c r="R68" s="159" t="s">
        <v>201</v>
      </c>
      <c r="S68" s="159" t="s">
        <v>127</v>
      </c>
      <c r="T68" s="160" t="s">
        <v>127</v>
      </c>
      <c r="U68" s="146">
        <v>1.587</v>
      </c>
      <c r="V68" s="146">
        <f>ROUND(E68*U68,2)</f>
        <v>34.71</v>
      </c>
      <c r="W68" s="146"/>
      <c r="X68" s="137"/>
      <c r="Y68" s="137"/>
      <c r="Z68" s="137"/>
      <c r="AA68" s="137"/>
      <c r="AB68" s="137"/>
      <c r="AC68" s="137"/>
      <c r="AD68" s="137"/>
      <c r="AE68" s="137"/>
      <c r="AF68" s="137"/>
      <c r="AG68" s="137" t="s">
        <v>202</v>
      </c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</row>
    <row r="69" spans="1:60" ht="20.5" outlineLevel="1" x14ac:dyDescent="0.25">
      <c r="A69" s="144"/>
      <c r="B69" s="145"/>
      <c r="C69" s="237" t="s">
        <v>301</v>
      </c>
      <c r="D69" s="238"/>
      <c r="E69" s="238"/>
      <c r="F69" s="238"/>
      <c r="G69" s="238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37"/>
      <c r="Y69" s="137"/>
      <c r="Z69" s="137"/>
      <c r="AA69" s="137"/>
      <c r="AB69" s="137"/>
      <c r="AC69" s="137"/>
      <c r="AD69" s="137"/>
      <c r="AE69" s="137"/>
      <c r="AF69" s="137"/>
      <c r="AG69" s="137" t="s">
        <v>204</v>
      </c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61" t="str">
        <f>C69</f>
        <v>sypaninou z vhodných hornin tř. 1 - 4 nebo materiálem připraveným podél výkopu ve vzdálenosti do 3 m od jeho kraje, pro jakoukoliv hloubku výkopu a jakoukoliv míru zhutnění,</v>
      </c>
      <c r="BB69" s="137"/>
      <c r="BC69" s="137"/>
      <c r="BD69" s="137"/>
      <c r="BE69" s="137"/>
      <c r="BF69" s="137"/>
      <c r="BG69" s="137"/>
      <c r="BH69" s="137"/>
    </row>
    <row r="70" spans="1:60" outlineLevel="1" x14ac:dyDescent="0.25">
      <c r="A70" s="144"/>
      <c r="B70" s="145"/>
      <c r="C70" s="178" t="s">
        <v>540</v>
      </c>
      <c r="D70" s="176"/>
      <c r="E70" s="177">
        <v>21.87</v>
      </c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37"/>
      <c r="Y70" s="137"/>
      <c r="Z70" s="137"/>
      <c r="AA70" s="137"/>
      <c r="AB70" s="137"/>
      <c r="AC70" s="137"/>
      <c r="AD70" s="137"/>
      <c r="AE70" s="137"/>
      <c r="AF70" s="137"/>
      <c r="AG70" s="137" t="s">
        <v>218</v>
      </c>
      <c r="AH70" s="137">
        <v>0</v>
      </c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7"/>
      <c r="BG70" s="137"/>
      <c r="BH70" s="137"/>
    </row>
    <row r="71" spans="1:60" outlineLevel="1" x14ac:dyDescent="0.25">
      <c r="A71" s="154">
        <v>18</v>
      </c>
      <c r="B71" s="155" t="s">
        <v>304</v>
      </c>
      <c r="C71" s="171" t="s">
        <v>305</v>
      </c>
      <c r="D71" s="156" t="s">
        <v>200</v>
      </c>
      <c r="E71" s="157">
        <v>18.45</v>
      </c>
      <c r="F71" s="158">
        <v>19.2</v>
      </c>
      <c r="G71" s="159">
        <f>ROUND(E71*F71,2)</f>
        <v>354.24</v>
      </c>
      <c r="H71" s="158"/>
      <c r="I71" s="159">
        <f>ROUND(E71*H71,2)</f>
        <v>0</v>
      </c>
      <c r="J71" s="158"/>
      <c r="K71" s="159">
        <f>ROUND(E71*J71,2)</f>
        <v>0</v>
      </c>
      <c r="L71" s="159">
        <v>21</v>
      </c>
      <c r="M71" s="159">
        <f>G71*(1+L71/100)</f>
        <v>428.63040000000001</v>
      </c>
      <c r="N71" s="159">
        <v>0</v>
      </c>
      <c r="O71" s="159">
        <f>ROUND(E71*N71,2)</f>
        <v>0</v>
      </c>
      <c r="P71" s="159">
        <v>0</v>
      </c>
      <c r="Q71" s="159">
        <f>ROUND(E71*P71,2)</f>
        <v>0</v>
      </c>
      <c r="R71" s="159"/>
      <c r="S71" s="159" t="s">
        <v>127</v>
      </c>
      <c r="T71" s="160" t="s">
        <v>127</v>
      </c>
      <c r="U71" s="146">
        <v>0.06</v>
      </c>
      <c r="V71" s="146">
        <f>ROUND(E71*U71,2)</f>
        <v>1.1100000000000001</v>
      </c>
      <c r="W71" s="146"/>
      <c r="X71" s="137"/>
      <c r="Y71" s="137"/>
      <c r="Z71" s="137"/>
      <c r="AA71" s="137"/>
      <c r="AB71" s="137"/>
      <c r="AC71" s="137"/>
      <c r="AD71" s="137"/>
      <c r="AE71" s="137"/>
      <c r="AF71" s="137"/>
      <c r="AG71" s="137" t="s">
        <v>202</v>
      </c>
      <c r="AH71" s="137"/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37"/>
      <c r="BB71" s="137"/>
      <c r="BC71" s="137"/>
      <c r="BD71" s="137"/>
      <c r="BE71" s="137"/>
      <c r="BF71" s="137"/>
      <c r="BG71" s="137"/>
      <c r="BH71" s="137"/>
    </row>
    <row r="72" spans="1:60" outlineLevel="1" x14ac:dyDescent="0.25">
      <c r="A72" s="144"/>
      <c r="B72" s="145"/>
      <c r="C72" s="178" t="s">
        <v>541</v>
      </c>
      <c r="D72" s="176"/>
      <c r="E72" s="177">
        <v>18.45</v>
      </c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37"/>
      <c r="Y72" s="137"/>
      <c r="Z72" s="137"/>
      <c r="AA72" s="137"/>
      <c r="AB72" s="137"/>
      <c r="AC72" s="137"/>
      <c r="AD72" s="137"/>
      <c r="AE72" s="137"/>
      <c r="AF72" s="137"/>
      <c r="AG72" s="137" t="s">
        <v>218</v>
      </c>
      <c r="AH72" s="137">
        <v>0</v>
      </c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137"/>
      <c r="BG72" s="137"/>
      <c r="BH72" s="137"/>
    </row>
    <row r="73" spans="1:60" ht="20" outlineLevel="1" x14ac:dyDescent="0.25">
      <c r="A73" s="154">
        <v>19</v>
      </c>
      <c r="B73" s="155" t="s">
        <v>310</v>
      </c>
      <c r="C73" s="171" t="s">
        <v>311</v>
      </c>
      <c r="D73" s="156" t="s">
        <v>200</v>
      </c>
      <c r="E73" s="157">
        <v>18.45</v>
      </c>
      <c r="F73" s="158">
        <v>48.56</v>
      </c>
      <c r="G73" s="159">
        <f>ROUND(E73*F73,2)</f>
        <v>895.93</v>
      </c>
      <c r="H73" s="158"/>
      <c r="I73" s="159">
        <f>ROUND(E73*H73,2)</f>
        <v>0</v>
      </c>
      <c r="J73" s="158"/>
      <c r="K73" s="159">
        <f>ROUND(E73*J73,2)</f>
        <v>0</v>
      </c>
      <c r="L73" s="159">
        <v>21</v>
      </c>
      <c r="M73" s="159">
        <f>G73*(1+L73/100)</f>
        <v>1084.0753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59" t="s">
        <v>201</v>
      </c>
      <c r="S73" s="159" t="s">
        <v>127</v>
      </c>
      <c r="T73" s="160" t="s">
        <v>127</v>
      </c>
      <c r="U73" s="146">
        <v>0.17699999999999999</v>
      </c>
      <c r="V73" s="146">
        <f>ROUND(E73*U73,2)</f>
        <v>3.27</v>
      </c>
      <c r="W73" s="146"/>
      <c r="X73" s="137"/>
      <c r="Y73" s="137"/>
      <c r="Z73" s="137"/>
      <c r="AA73" s="137"/>
      <c r="AB73" s="137"/>
      <c r="AC73" s="137"/>
      <c r="AD73" s="137"/>
      <c r="AE73" s="137"/>
      <c r="AF73" s="137"/>
      <c r="AG73" s="137" t="s">
        <v>202</v>
      </c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7"/>
      <c r="BG73" s="137"/>
      <c r="BH73" s="137"/>
    </row>
    <row r="74" spans="1:60" outlineLevel="1" x14ac:dyDescent="0.25">
      <c r="A74" s="144"/>
      <c r="B74" s="145"/>
      <c r="C74" s="237" t="s">
        <v>312</v>
      </c>
      <c r="D74" s="238"/>
      <c r="E74" s="238"/>
      <c r="F74" s="238"/>
      <c r="G74" s="238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37"/>
      <c r="Y74" s="137"/>
      <c r="Z74" s="137"/>
      <c r="AA74" s="137"/>
      <c r="AB74" s="137"/>
      <c r="AC74" s="137"/>
      <c r="AD74" s="137"/>
      <c r="AE74" s="137"/>
      <c r="AF74" s="137"/>
      <c r="AG74" s="137" t="s">
        <v>204</v>
      </c>
      <c r="AH74" s="137"/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E74" s="137"/>
      <c r="BF74" s="137"/>
      <c r="BG74" s="137"/>
      <c r="BH74" s="137"/>
    </row>
    <row r="75" spans="1:60" outlineLevel="1" x14ac:dyDescent="0.25">
      <c r="A75" s="162">
        <v>20</v>
      </c>
      <c r="B75" s="163" t="s">
        <v>313</v>
      </c>
      <c r="C75" s="172" t="s">
        <v>314</v>
      </c>
      <c r="D75" s="164" t="s">
        <v>226</v>
      </c>
      <c r="E75" s="165">
        <v>33.39</v>
      </c>
      <c r="F75" s="166">
        <v>240</v>
      </c>
      <c r="G75" s="167">
        <f>ROUND(E75*F75,2)</f>
        <v>8013.6</v>
      </c>
      <c r="H75" s="166"/>
      <c r="I75" s="167">
        <f>ROUND(E75*H75,2)</f>
        <v>0</v>
      </c>
      <c r="J75" s="166"/>
      <c r="K75" s="167">
        <f>ROUND(E75*J75,2)</f>
        <v>0</v>
      </c>
      <c r="L75" s="167">
        <v>21</v>
      </c>
      <c r="M75" s="167">
        <f>G75*(1+L75/100)</f>
        <v>9696.4560000000001</v>
      </c>
      <c r="N75" s="167">
        <v>0</v>
      </c>
      <c r="O75" s="167">
        <f>ROUND(E75*N75,2)</f>
        <v>0</v>
      </c>
      <c r="P75" s="167">
        <v>0</v>
      </c>
      <c r="Q75" s="167">
        <f>ROUND(E75*P75,2)</f>
        <v>0</v>
      </c>
      <c r="R75" s="167" t="s">
        <v>201</v>
      </c>
      <c r="S75" s="167" t="s">
        <v>127</v>
      </c>
      <c r="T75" s="168" t="s">
        <v>127</v>
      </c>
      <c r="U75" s="146">
        <v>0</v>
      </c>
      <c r="V75" s="146">
        <f>ROUND(E75*U75,2)</f>
        <v>0</v>
      </c>
      <c r="W75" s="146"/>
      <c r="X75" s="137"/>
      <c r="Y75" s="137"/>
      <c r="Z75" s="137"/>
      <c r="AA75" s="137"/>
      <c r="AB75" s="137"/>
      <c r="AC75" s="137"/>
      <c r="AD75" s="137"/>
      <c r="AE75" s="137"/>
      <c r="AF75" s="137"/>
      <c r="AG75" s="137" t="s">
        <v>202</v>
      </c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  <c r="AZ75" s="137"/>
      <c r="BA75" s="137"/>
      <c r="BB75" s="137"/>
      <c r="BC75" s="137"/>
      <c r="BD75" s="137"/>
      <c r="BE75" s="137"/>
      <c r="BF75" s="137"/>
      <c r="BG75" s="137"/>
      <c r="BH75" s="137"/>
    </row>
    <row r="76" spans="1:60" outlineLevel="1" x14ac:dyDescent="0.25">
      <c r="A76" s="162">
        <v>21</v>
      </c>
      <c r="B76" s="163" t="s">
        <v>315</v>
      </c>
      <c r="C76" s="172" t="s">
        <v>316</v>
      </c>
      <c r="D76" s="164" t="s">
        <v>317</v>
      </c>
      <c r="E76" s="165">
        <v>16</v>
      </c>
      <c r="F76" s="166">
        <v>168</v>
      </c>
      <c r="G76" s="167">
        <f>ROUND(E76*F76,2)</f>
        <v>2688</v>
      </c>
      <c r="H76" s="166"/>
      <c r="I76" s="167">
        <f>ROUND(E76*H76,2)</f>
        <v>0</v>
      </c>
      <c r="J76" s="166"/>
      <c r="K76" s="167">
        <f>ROUND(E76*J76,2)</f>
        <v>0</v>
      </c>
      <c r="L76" s="167">
        <v>21</v>
      </c>
      <c r="M76" s="167">
        <f>G76*(1+L76/100)</f>
        <v>3252.48</v>
      </c>
      <c r="N76" s="167">
        <v>0</v>
      </c>
      <c r="O76" s="167">
        <f>ROUND(E76*N76,2)</f>
        <v>0</v>
      </c>
      <c r="P76" s="167">
        <v>0</v>
      </c>
      <c r="Q76" s="167">
        <f>ROUND(E76*P76,2)</f>
        <v>0</v>
      </c>
      <c r="R76" s="167"/>
      <c r="S76" s="167" t="s">
        <v>184</v>
      </c>
      <c r="T76" s="168" t="s">
        <v>128</v>
      </c>
      <c r="U76" s="146">
        <v>0</v>
      </c>
      <c r="V76" s="146">
        <f>ROUND(E76*U76,2)</f>
        <v>0</v>
      </c>
      <c r="W76" s="146"/>
      <c r="X76" s="137"/>
      <c r="Y76" s="137"/>
      <c r="Z76" s="137"/>
      <c r="AA76" s="137"/>
      <c r="AB76" s="137"/>
      <c r="AC76" s="137"/>
      <c r="AD76" s="137"/>
      <c r="AE76" s="137"/>
      <c r="AF76" s="137"/>
      <c r="AG76" s="137" t="s">
        <v>202</v>
      </c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7"/>
      <c r="BD76" s="137"/>
      <c r="BE76" s="137"/>
      <c r="BF76" s="137"/>
      <c r="BG76" s="137"/>
      <c r="BH76" s="137"/>
    </row>
    <row r="77" spans="1:60" outlineLevel="1" x14ac:dyDescent="0.25">
      <c r="A77" s="154">
        <v>22</v>
      </c>
      <c r="B77" s="155" t="s">
        <v>318</v>
      </c>
      <c r="C77" s="171" t="s">
        <v>319</v>
      </c>
      <c r="D77" s="156" t="s">
        <v>320</v>
      </c>
      <c r="E77" s="157">
        <v>0.36899999999999999</v>
      </c>
      <c r="F77" s="158">
        <v>90.4</v>
      </c>
      <c r="G77" s="159">
        <f>ROUND(E77*F77,2)</f>
        <v>33.36</v>
      </c>
      <c r="H77" s="158"/>
      <c r="I77" s="159">
        <f>ROUND(E77*H77,2)</f>
        <v>0</v>
      </c>
      <c r="J77" s="158"/>
      <c r="K77" s="159">
        <f>ROUND(E77*J77,2)</f>
        <v>0</v>
      </c>
      <c r="L77" s="159">
        <v>21</v>
      </c>
      <c r="M77" s="159">
        <f>G77*(1+L77/100)</f>
        <v>40.365600000000001</v>
      </c>
      <c r="N77" s="159">
        <v>1E-3</v>
      </c>
      <c r="O77" s="159">
        <f>ROUND(E77*N77,2)</f>
        <v>0</v>
      </c>
      <c r="P77" s="159">
        <v>0</v>
      </c>
      <c r="Q77" s="159">
        <f>ROUND(E77*P77,2)</f>
        <v>0</v>
      </c>
      <c r="R77" s="159" t="s">
        <v>321</v>
      </c>
      <c r="S77" s="159" t="s">
        <v>127</v>
      </c>
      <c r="T77" s="160" t="s">
        <v>127</v>
      </c>
      <c r="U77" s="146">
        <v>0</v>
      </c>
      <c r="V77" s="146">
        <f>ROUND(E77*U77,2)</f>
        <v>0</v>
      </c>
      <c r="W77" s="146"/>
      <c r="X77" s="137"/>
      <c r="Y77" s="137"/>
      <c r="Z77" s="137"/>
      <c r="AA77" s="137"/>
      <c r="AB77" s="137"/>
      <c r="AC77" s="137"/>
      <c r="AD77" s="137"/>
      <c r="AE77" s="137"/>
      <c r="AF77" s="137"/>
      <c r="AG77" s="137" t="s">
        <v>322</v>
      </c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</row>
    <row r="78" spans="1:60" outlineLevel="1" x14ac:dyDescent="0.25">
      <c r="A78" s="144"/>
      <c r="B78" s="145"/>
      <c r="C78" s="178" t="s">
        <v>542</v>
      </c>
      <c r="D78" s="176"/>
      <c r="E78" s="177">
        <v>0.36899999999999999</v>
      </c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37"/>
      <c r="Y78" s="137"/>
      <c r="Z78" s="137"/>
      <c r="AA78" s="137"/>
      <c r="AB78" s="137"/>
      <c r="AC78" s="137"/>
      <c r="AD78" s="137"/>
      <c r="AE78" s="137"/>
      <c r="AF78" s="137"/>
      <c r="AG78" s="137" t="s">
        <v>218</v>
      </c>
      <c r="AH78" s="137">
        <v>0</v>
      </c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</row>
    <row r="79" spans="1:60" outlineLevel="1" x14ac:dyDescent="0.25">
      <c r="A79" s="162">
        <v>23</v>
      </c>
      <c r="B79" s="163" t="s">
        <v>324</v>
      </c>
      <c r="C79" s="172" t="s">
        <v>325</v>
      </c>
      <c r="D79" s="164" t="s">
        <v>326</v>
      </c>
      <c r="E79" s="165">
        <v>16</v>
      </c>
      <c r="F79" s="166">
        <v>256</v>
      </c>
      <c r="G79" s="167">
        <f>ROUND(E79*F79,2)</f>
        <v>4096</v>
      </c>
      <c r="H79" s="166"/>
      <c r="I79" s="167">
        <f>ROUND(E79*H79,2)</f>
        <v>0</v>
      </c>
      <c r="J79" s="166"/>
      <c r="K79" s="167">
        <f>ROUND(E79*J79,2)</f>
        <v>0</v>
      </c>
      <c r="L79" s="167">
        <v>21</v>
      </c>
      <c r="M79" s="167">
        <f>G79*(1+L79/100)</f>
        <v>4956.16</v>
      </c>
      <c r="N79" s="167">
        <v>0.02</v>
      </c>
      <c r="O79" s="167">
        <f>ROUND(E79*N79,2)</f>
        <v>0.32</v>
      </c>
      <c r="P79" s="167">
        <v>0</v>
      </c>
      <c r="Q79" s="167">
        <f>ROUND(E79*P79,2)</f>
        <v>0</v>
      </c>
      <c r="R79" s="167"/>
      <c r="S79" s="167" t="s">
        <v>184</v>
      </c>
      <c r="T79" s="168" t="s">
        <v>128</v>
      </c>
      <c r="U79" s="146">
        <v>0</v>
      </c>
      <c r="V79" s="146">
        <f>ROUND(E79*U79,2)</f>
        <v>0</v>
      </c>
      <c r="W79" s="146"/>
      <c r="X79" s="137"/>
      <c r="Y79" s="137"/>
      <c r="Z79" s="137"/>
      <c r="AA79" s="137"/>
      <c r="AB79" s="137"/>
      <c r="AC79" s="137"/>
      <c r="AD79" s="137"/>
      <c r="AE79" s="137"/>
      <c r="AF79" s="137"/>
      <c r="AG79" s="137" t="s">
        <v>322</v>
      </c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</row>
    <row r="80" spans="1:60" outlineLevel="1" x14ac:dyDescent="0.25">
      <c r="A80" s="154">
        <v>24</v>
      </c>
      <c r="B80" s="155" t="s">
        <v>327</v>
      </c>
      <c r="C80" s="171" t="s">
        <v>328</v>
      </c>
      <c r="D80" s="156" t="s">
        <v>326</v>
      </c>
      <c r="E80" s="157">
        <v>32</v>
      </c>
      <c r="F80" s="158">
        <v>144</v>
      </c>
      <c r="G80" s="159">
        <f>ROUND(E80*F80,2)</f>
        <v>4608</v>
      </c>
      <c r="H80" s="158"/>
      <c r="I80" s="159">
        <f>ROUND(E80*H80,2)</f>
        <v>0</v>
      </c>
      <c r="J80" s="158"/>
      <c r="K80" s="159">
        <f>ROUND(E80*J80,2)</f>
        <v>0</v>
      </c>
      <c r="L80" s="159">
        <v>21</v>
      </c>
      <c r="M80" s="159">
        <f>G80*(1+L80/100)</f>
        <v>5575.68</v>
      </c>
      <c r="N80" s="159">
        <v>5.0000000000000001E-3</v>
      </c>
      <c r="O80" s="159">
        <f>ROUND(E80*N80,2)</f>
        <v>0.16</v>
      </c>
      <c r="P80" s="159">
        <v>0</v>
      </c>
      <c r="Q80" s="159">
        <f>ROUND(E80*P80,2)</f>
        <v>0</v>
      </c>
      <c r="R80" s="159"/>
      <c r="S80" s="159" t="s">
        <v>184</v>
      </c>
      <c r="T80" s="160" t="s">
        <v>128</v>
      </c>
      <c r="U80" s="146">
        <v>0</v>
      </c>
      <c r="V80" s="146">
        <f>ROUND(E80*U80,2)</f>
        <v>0</v>
      </c>
      <c r="W80" s="146"/>
      <c r="X80" s="137"/>
      <c r="Y80" s="137"/>
      <c r="Z80" s="137"/>
      <c r="AA80" s="137"/>
      <c r="AB80" s="137"/>
      <c r="AC80" s="137"/>
      <c r="AD80" s="137"/>
      <c r="AE80" s="137"/>
      <c r="AF80" s="137"/>
      <c r="AG80" s="137" t="s">
        <v>322</v>
      </c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</row>
    <row r="81" spans="1:60" outlineLevel="1" x14ac:dyDescent="0.25">
      <c r="A81" s="144"/>
      <c r="B81" s="145"/>
      <c r="C81" s="178" t="s">
        <v>543</v>
      </c>
      <c r="D81" s="176"/>
      <c r="E81" s="177">
        <v>32</v>
      </c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37"/>
      <c r="Y81" s="137"/>
      <c r="Z81" s="137"/>
      <c r="AA81" s="137"/>
      <c r="AB81" s="137"/>
      <c r="AC81" s="137"/>
      <c r="AD81" s="137"/>
      <c r="AE81" s="137"/>
      <c r="AF81" s="137"/>
      <c r="AG81" s="137" t="s">
        <v>218</v>
      </c>
      <c r="AH81" s="137">
        <v>0</v>
      </c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</row>
    <row r="82" spans="1:60" outlineLevel="1" x14ac:dyDescent="0.25">
      <c r="A82" s="154">
        <v>25</v>
      </c>
      <c r="B82" s="155" t="s">
        <v>330</v>
      </c>
      <c r="C82" s="171" t="s">
        <v>331</v>
      </c>
      <c r="D82" s="156" t="s">
        <v>332</v>
      </c>
      <c r="E82" s="157">
        <v>39.366</v>
      </c>
      <c r="F82" s="158">
        <v>296.8</v>
      </c>
      <c r="G82" s="159">
        <f>ROUND(E82*F82,2)</f>
        <v>11683.83</v>
      </c>
      <c r="H82" s="158"/>
      <c r="I82" s="159">
        <f>ROUND(E82*H82,2)</f>
        <v>0</v>
      </c>
      <c r="J82" s="158"/>
      <c r="K82" s="159">
        <f>ROUND(E82*J82,2)</f>
        <v>0</v>
      </c>
      <c r="L82" s="159">
        <v>21</v>
      </c>
      <c r="M82" s="159">
        <f>G82*(1+L82/100)</f>
        <v>14137.434299999999</v>
      </c>
      <c r="N82" s="159">
        <v>1</v>
      </c>
      <c r="O82" s="159">
        <f>ROUND(E82*N82,2)</f>
        <v>39.369999999999997</v>
      </c>
      <c r="P82" s="159">
        <v>0</v>
      </c>
      <c r="Q82" s="159">
        <f>ROUND(E82*P82,2)</f>
        <v>0</v>
      </c>
      <c r="R82" s="159" t="s">
        <v>321</v>
      </c>
      <c r="S82" s="159" t="s">
        <v>127</v>
      </c>
      <c r="T82" s="160" t="s">
        <v>127</v>
      </c>
      <c r="U82" s="146">
        <v>0</v>
      </c>
      <c r="V82" s="146">
        <f>ROUND(E82*U82,2)</f>
        <v>0</v>
      </c>
      <c r="W82" s="146"/>
      <c r="X82" s="137"/>
      <c r="Y82" s="137"/>
      <c r="Z82" s="137"/>
      <c r="AA82" s="137"/>
      <c r="AB82" s="137"/>
      <c r="AC82" s="137"/>
      <c r="AD82" s="137"/>
      <c r="AE82" s="137"/>
      <c r="AF82" s="137"/>
      <c r="AG82" s="137" t="s">
        <v>322</v>
      </c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</row>
    <row r="83" spans="1:60" outlineLevel="1" x14ac:dyDescent="0.25">
      <c r="A83" s="144"/>
      <c r="B83" s="145"/>
      <c r="C83" s="178" t="s">
        <v>544</v>
      </c>
      <c r="D83" s="176"/>
      <c r="E83" s="177">
        <v>39.366</v>
      </c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37"/>
      <c r="Y83" s="137"/>
      <c r="Z83" s="137"/>
      <c r="AA83" s="137"/>
      <c r="AB83" s="137"/>
      <c r="AC83" s="137"/>
      <c r="AD83" s="137"/>
      <c r="AE83" s="137"/>
      <c r="AF83" s="137"/>
      <c r="AG83" s="137" t="s">
        <v>218</v>
      </c>
      <c r="AH83" s="137">
        <v>0</v>
      </c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</row>
    <row r="84" spans="1:60" ht="13" x14ac:dyDescent="0.25">
      <c r="A84" s="148" t="s">
        <v>122</v>
      </c>
      <c r="B84" s="149" t="s">
        <v>64</v>
      </c>
      <c r="C84" s="170" t="s">
        <v>65</v>
      </c>
      <c r="D84" s="150"/>
      <c r="E84" s="151"/>
      <c r="F84" s="152"/>
      <c r="G84" s="152">
        <f>SUMIF(AG85:AG105,"&lt;&gt;NOR",G85:G105)</f>
        <v>35226.379999999997</v>
      </c>
      <c r="H84" s="152"/>
      <c r="I84" s="152">
        <f>SUM(I85:I105)</f>
        <v>0</v>
      </c>
      <c r="J84" s="152"/>
      <c r="K84" s="152">
        <f>SUM(K85:K105)</f>
        <v>0</v>
      </c>
      <c r="L84" s="152"/>
      <c r="M84" s="152">
        <f>SUM(M85:M105)</f>
        <v>42623.919799999996</v>
      </c>
      <c r="N84" s="152"/>
      <c r="O84" s="152">
        <f>SUM(O85:O105)</f>
        <v>0</v>
      </c>
      <c r="P84" s="152"/>
      <c r="Q84" s="152">
        <f>SUM(Q85:Q105)</f>
        <v>25.09</v>
      </c>
      <c r="R84" s="152"/>
      <c r="S84" s="152"/>
      <c r="T84" s="153"/>
      <c r="U84" s="147"/>
      <c r="V84" s="147">
        <f>SUM(V85:V105)</f>
        <v>8.59</v>
      </c>
      <c r="W84" s="147"/>
      <c r="AG84" t="s">
        <v>123</v>
      </c>
    </row>
    <row r="85" spans="1:60" ht="20" outlineLevel="1" x14ac:dyDescent="0.25">
      <c r="A85" s="154">
        <v>26</v>
      </c>
      <c r="B85" s="155" t="s">
        <v>334</v>
      </c>
      <c r="C85" s="171" t="s">
        <v>335</v>
      </c>
      <c r="D85" s="156" t="s">
        <v>200</v>
      </c>
      <c r="E85" s="157">
        <v>5.85</v>
      </c>
      <c r="F85" s="158">
        <v>61.4</v>
      </c>
      <c r="G85" s="159">
        <f>ROUND(E85*F85,2)</f>
        <v>359.19</v>
      </c>
      <c r="H85" s="158"/>
      <c r="I85" s="159">
        <f>ROUND(E85*H85,2)</f>
        <v>0</v>
      </c>
      <c r="J85" s="158"/>
      <c r="K85" s="159">
        <f>ROUND(E85*J85,2)</f>
        <v>0</v>
      </c>
      <c r="L85" s="159">
        <v>21</v>
      </c>
      <c r="M85" s="159">
        <f>G85*(1+L85/100)</f>
        <v>434.61989999999997</v>
      </c>
      <c r="N85" s="159">
        <v>0</v>
      </c>
      <c r="O85" s="159">
        <f>ROUND(E85*N85,2)</f>
        <v>0</v>
      </c>
      <c r="P85" s="159">
        <v>0.33</v>
      </c>
      <c r="Q85" s="159">
        <f>ROUND(E85*P85,2)</f>
        <v>1.93</v>
      </c>
      <c r="R85" s="159" t="s">
        <v>336</v>
      </c>
      <c r="S85" s="159" t="s">
        <v>127</v>
      </c>
      <c r="T85" s="160" t="s">
        <v>127</v>
      </c>
      <c r="U85" s="146">
        <v>0.06</v>
      </c>
      <c r="V85" s="146">
        <f>ROUND(E85*U85,2)</f>
        <v>0.35</v>
      </c>
      <c r="W85" s="146"/>
      <c r="X85" s="137"/>
      <c r="Y85" s="137"/>
      <c r="Z85" s="137"/>
      <c r="AA85" s="137"/>
      <c r="AB85" s="137"/>
      <c r="AC85" s="137"/>
      <c r="AD85" s="137"/>
      <c r="AE85" s="137"/>
      <c r="AF85" s="137"/>
      <c r="AG85" s="137" t="s">
        <v>202</v>
      </c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</row>
    <row r="86" spans="1:60" outlineLevel="1" x14ac:dyDescent="0.25">
      <c r="A86" s="144"/>
      <c r="B86" s="145"/>
      <c r="C86" s="178" t="s">
        <v>545</v>
      </c>
      <c r="D86" s="176"/>
      <c r="E86" s="177">
        <v>5.85</v>
      </c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37"/>
      <c r="Y86" s="137"/>
      <c r="Z86" s="137"/>
      <c r="AA86" s="137"/>
      <c r="AB86" s="137"/>
      <c r="AC86" s="137"/>
      <c r="AD86" s="137"/>
      <c r="AE86" s="137"/>
      <c r="AF86" s="137"/>
      <c r="AG86" s="137" t="s">
        <v>218</v>
      </c>
      <c r="AH86" s="137">
        <v>0</v>
      </c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</row>
    <row r="87" spans="1:60" ht="20" outlineLevel="1" x14ac:dyDescent="0.25">
      <c r="A87" s="154">
        <v>27</v>
      </c>
      <c r="B87" s="155" t="s">
        <v>339</v>
      </c>
      <c r="C87" s="171" t="s">
        <v>340</v>
      </c>
      <c r="D87" s="156" t="s">
        <v>200</v>
      </c>
      <c r="E87" s="157">
        <v>35.1</v>
      </c>
      <c r="F87" s="158">
        <v>61.4</v>
      </c>
      <c r="G87" s="159">
        <f>ROUND(E87*F87,2)</f>
        <v>2155.14</v>
      </c>
      <c r="H87" s="158"/>
      <c r="I87" s="159">
        <f>ROUND(E87*H87,2)</f>
        <v>0</v>
      </c>
      <c r="J87" s="158"/>
      <c r="K87" s="159">
        <f>ROUND(E87*J87,2)</f>
        <v>0</v>
      </c>
      <c r="L87" s="159">
        <v>21</v>
      </c>
      <c r="M87" s="159">
        <f>G87*(1+L87/100)</f>
        <v>2607.7194</v>
      </c>
      <c r="N87" s="159">
        <v>0</v>
      </c>
      <c r="O87" s="159">
        <f>ROUND(E87*N87,2)</f>
        <v>0</v>
      </c>
      <c r="P87" s="159">
        <v>0.44</v>
      </c>
      <c r="Q87" s="159">
        <f>ROUND(E87*P87,2)</f>
        <v>15.44</v>
      </c>
      <c r="R87" s="159" t="s">
        <v>336</v>
      </c>
      <c r="S87" s="159" t="s">
        <v>127</v>
      </c>
      <c r="T87" s="160" t="s">
        <v>127</v>
      </c>
      <c r="U87" s="146">
        <v>7.2999999999999995E-2</v>
      </c>
      <c r="V87" s="146">
        <f>ROUND(E87*U87,2)</f>
        <v>2.56</v>
      </c>
      <c r="W87" s="146"/>
      <c r="X87" s="137"/>
      <c r="Y87" s="137"/>
      <c r="Z87" s="137"/>
      <c r="AA87" s="137"/>
      <c r="AB87" s="137"/>
      <c r="AC87" s="137"/>
      <c r="AD87" s="137"/>
      <c r="AE87" s="137"/>
      <c r="AF87" s="137"/>
      <c r="AG87" s="137" t="s">
        <v>202</v>
      </c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</row>
    <row r="88" spans="1:60" outlineLevel="1" x14ac:dyDescent="0.25">
      <c r="A88" s="144"/>
      <c r="B88" s="145"/>
      <c r="C88" s="178" t="s">
        <v>546</v>
      </c>
      <c r="D88" s="176"/>
      <c r="E88" s="177">
        <v>35.1</v>
      </c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37"/>
      <c r="Y88" s="137"/>
      <c r="Z88" s="137"/>
      <c r="AA88" s="137"/>
      <c r="AB88" s="137"/>
      <c r="AC88" s="137"/>
      <c r="AD88" s="137"/>
      <c r="AE88" s="137"/>
      <c r="AF88" s="137"/>
      <c r="AG88" s="137" t="s">
        <v>218</v>
      </c>
      <c r="AH88" s="137">
        <v>0</v>
      </c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</row>
    <row r="89" spans="1:60" outlineLevel="1" x14ac:dyDescent="0.25">
      <c r="A89" s="162">
        <v>28</v>
      </c>
      <c r="B89" s="163" t="s">
        <v>343</v>
      </c>
      <c r="C89" s="172" t="s">
        <v>344</v>
      </c>
      <c r="D89" s="164" t="s">
        <v>200</v>
      </c>
      <c r="E89" s="165">
        <v>35.1</v>
      </c>
      <c r="F89" s="166">
        <v>71.8</v>
      </c>
      <c r="G89" s="167">
        <f>ROUND(E89*F89,2)</f>
        <v>2520.1799999999998</v>
      </c>
      <c r="H89" s="166"/>
      <c r="I89" s="167">
        <f>ROUND(E89*H89,2)</f>
        <v>0</v>
      </c>
      <c r="J89" s="166"/>
      <c r="K89" s="167">
        <f>ROUND(E89*J89,2)</f>
        <v>0</v>
      </c>
      <c r="L89" s="167">
        <v>21</v>
      </c>
      <c r="M89" s="167">
        <f>G89*(1+L89/100)</f>
        <v>3049.4177999999997</v>
      </c>
      <c r="N89" s="167">
        <v>0</v>
      </c>
      <c r="O89" s="167">
        <f>ROUND(E89*N89,2)</f>
        <v>0</v>
      </c>
      <c r="P89" s="167">
        <v>0.22</v>
      </c>
      <c r="Q89" s="167">
        <f>ROUND(E89*P89,2)</f>
        <v>7.72</v>
      </c>
      <c r="R89" s="167" t="s">
        <v>336</v>
      </c>
      <c r="S89" s="167" t="s">
        <v>127</v>
      </c>
      <c r="T89" s="168" t="s">
        <v>127</v>
      </c>
      <c r="U89" s="146">
        <v>7.0000000000000007E-2</v>
      </c>
      <c r="V89" s="146">
        <f>ROUND(E89*U89,2)</f>
        <v>2.46</v>
      </c>
      <c r="W89" s="146"/>
      <c r="X89" s="137"/>
      <c r="Y89" s="137"/>
      <c r="Z89" s="137"/>
      <c r="AA89" s="137"/>
      <c r="AB89" s="137"/>
      <c r="AC89" s="137"/>
      <c r="AD89" s="137"/>
      <c r="AE89" s="137"/>
      <c r="AF89" s="137"/>
      <c r="AG89" s="137" t="s">
        <v>202</v>
      </c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</row>
    <row r="90" spans="1:60" outlineLevel="1" x14ac:dyDescent="0.25">
      <c r="A90" s="154">
        <v>29</v>
      </c>
      <c r="B90" s="155" t="s">
        <v>345</v>
      </c>
      <c r="C90" s="171" t="s">
        <v>346</v>
      </c>
      <c r="D90" s="156" t="s">
        <v>215</v>
      </c>
      <c r="E90" s="157">
        <v>54</v>
      </c>
      <c r="F90" s="158">
        <v>158</v>
      </c>
      <c r="G90" s="159">
        <f>ROUND(E90*F90,2)</f>
        <v>8532</v>
      </c>
      <c r="H90" s="158"/>
      <c r="I90" s="159">
        <f>ROUND(E90*H90,2)</f>
        <v>0</v>
      </c>
      <c r="J90" s="158"/>
      <c r="K90" s="159">
        <f>ROUND(E90*J90,2)</f>
        <v>0</v>
      </c>
      <c r="L90" s="159">
        <v>21</v>
      </c>
      <c r="M90" s="159">
        <f>G90*(1+L90/100)</f>
        <v>10323.719999999999</v>
      </c>
      <c r="N90" s="159">
        <v>0</v>
      </c>
      <c r="O90" s="159">
        <f>ROUND(E90*N90,2)</f>
        <v>0</v>
      </c>
      <c r="P90" s="159">
        <v>0</v>
      </c>
      <c r="Q90" s="159">
        <f>ROUND(E90*P90,2)</f>
        <v>0</v>
      </c>
      <c r="R90" s="159" t="s">
        <v>336</v>
      </c>
      <c r="S90" s="159" t="s">
        <v>127</v>
      </c>
      <c r="T90" s="160" t="s">
        <v>127</v>
      </c>
      <c r="U90" s="146">
        <v>5.5E-2</v>
      </c>
      <c r="V90" s="146">
        <f>ROUND(E90*U90,2)</f>
        <v>2.97</v>
      </c>
      <c r="W90" s="146"/>
      <c r="X90" s="137"/>
      <c r="Y90" s="137"/>
      <c r="Z90" s="137"/>
      <c r="AA90" s="137"/>
      <c r="AB90" s="137"/>
      <c r="AC90" s="137"/>
      <c r="AD90" s="137"/>
      <c r="AE90" s="137"/>
      <c r="AF90" s="137"/>
      <c r="AG90" s="137" t="s">
        <v>202</v>
      </c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</row>
    <row r="91" spans="1:60" outlineLevel="1" x14ac:dyDescent="0.25">
      <c r="A91" s="144"/>
      <c r="B91" s="145"/>
      <c r="C91" s="237" t="s">
        <v>347</v>
      </c>
      <c r="D91" s="238"/>
      <c r="E91" s="238"/>
      <c r="F91" s="238"/>
      <c r="G91" s="238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37"/>
      <c r="Y91" s="137"/>
      <c r="Z91" s="137"/>
      <c r="AA91" s="137"/>
      <c r="AB91" s="137"/>
      <c r="AC91" s="137"/>
      <c r="AD91" s="137"/>
      <c r="AE91" s="137"/>
      <c r="AF91" s="137"/>
      <c r="AG91" s="137" t="s">
        <v>204</v>
      </c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</row>
    <row r="92" spans="1:60" outlineLevel="1" x14ac:dyDescent="0.25">
      <c r="A92" s="144"/>
      <c r="B92" s="145"/>
      <c r="C92" s="178" t="s">
        <v>547</v>
      </c>
      <c r="D92" s="176"/>
      <c r="E92" s="177">
        <v>54</v>
      </c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37"/>
      <c r="Y92" s="137"/>
      <c r="Z92" s="137"/>
      <c r="AA92" s="137"/>
      <c r="AB92" s="137"/>
      <c r="AC92" s="137"/>
      <c r="AD92" s="137"/>
      <c r="AE92" s="137"/>
      <c r="AF92" s="137"/>
      <c r="AG92" s="137" t="s">
        <v>218</v>
      </c>
      <c r="AH92" s="137">
        <v>0</v>
      </c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</row>
    <row r="93" spans="1:60" outlineLevel="1" x14ac:dyDescent="0.25">
      <c r="A93" s="154">
        <v>30</v>
      </c>
      <c r="B93" s="155" t="s">
        <v>350</v>
      </c>
      <c r="C93" s="171" t="s">
        <v>351</v>
      </c>
      <c r="D93" s="156" t="s">
        <v>332</v>
      </c>
      <c r="E93" s="157">
        <v>225.864</v>
      </c>
      <c r="F93" s="158">
        <v>34.700000000000003</v>
      </c>
      <c r="G93" s="159">
        <f>ROUND(E93*F93,2)</f>
        <v>7837.48</v>
      </c>
      <c r="H93" s="158"/>
      <c r="I93" s="159">
        <f>ROUND(E93*H93,2)</f>
        <v>0</v>
      </c>
      <c r="J93" s="158"/>
      <c r="K93" s="159">
        <f>ROUND(E93*J93,2)</f>
        <v>0</v>
      </c>
      <c r="L93" s="159">
        <v>21</v>
      </c>
      <c r="M93" s="159">
        <f>G93*(1+L93/100)</f>
        <v>9483.3507999999983</v>
      </c>
      <c r="N93" s="159">
        <v>0</v>
      </c>
      <c r="O93" s="159">
        <f>ROUND(E93*N93,2)</f>
        <v>0</v>
      </c>
      <c r="P93" s="159">
        <v>0</v>
      </c>
      <c r="Q93" s="159">
        <f>ROUND(E93*P93,2)</f>
        <v>0</v>
      </c>
      <c r="R93" s="159" t="s">
        <v>336</v>
      </c>
      <c r="S93" s="159" t="s">
        <v>127</v>
      </c>
      <c r="T93" s="160" t="s">
        <v>127</v>
      </c>
      <c r="U93" s="146">
        <v>0</v>
      </c>
      <c r="V93" s="146">
        <f>ROUND(E93*U93,2)</f>
        <v>0</v>
      </c>
      <c r="W93" s="146"/>
      <c r="X93" s="137"/>
      <c r="Y93" s="137"/>
      <c r="Z93" s="137"/>
      <c r="AA93" s="137"/>
      <c r="AB93" s="137"/>
      <c r="AC93" s="137"/>
      <c r="AD93" s="137"/>
      <c r="AE93" s="137"/>
      <c r="AF93" s="137"/>
      <c r="AG93" s="137" t="s">
        <v>202</v>
      </c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</row>
    <row r="94" spans="1:60" outlineLevel="1" x14ac:dyDescent="0.25">
      <c r="A94" s="144"/>
      <c r="B94" s="145"/>
      <c r="C94" s="226" t="s">
        <v>352</v>
      </c>
      <c r="D94" s="227"/>
      <c r="E94" s="227"/>
      <c r="F94" s="227"/>
      <c r="G94" s="227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37"/>
      <c r="Y94" s="137"/>
      <c r="Z94" s="137"/>
      <c r="AA94" s="137"/>
      <c r="AB94" s="137"/>
      <c r="AC94" s="137"/>
      <c r="AD94" s="137"/>
      <c r="AE94" s="137"/>
      <c r="AF94" s="137"/>
      <c r="AG94" s="137" t="s">
        <v>130</v>
      </c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</row>
    <row r="95" spans="1:60" outlineLevel="1" x14ac:dyDescent="0.25">
      <c r="A95" s="144"/>
      <c r="B95" s="145"/>
      <c r="C95" s="178" t="s">
        <v>548</v>
      </c>
      <c r="D95" s="176"/>
      <c r="E95" s="177">
        <v>225.864</v>
      </c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37"/>
      <c r="Y95" s="137"/>
      <c r="Z95" s="137"/>
      <c r="AA95" s="137"/>
      <c r="AB95" s="137"/>
      <c r="AC95" s="137"/>
      <c r="AD95" s="137"/>
      <c r="AE95" s="137"/>
      <c r="AF95" s="137"/>
      <c r="AG95" s="137" t="s">
        <v>218</v>
      </c>
      <c r="AH95" s="137">
        <v>0</v>
      </c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</row>
    <row r="96" spans="1:60" outlineLevel="1" x14ac:dyDescent="0.25">
      <c r="A96" s="154">
        <v>31</v>
      </c>
      <c r="B96" s="155" t="s">
        <v>354</v>
      </c>
      <c r="C96" s="171" t="s">
        <v>355</v>
      </c>
      <c r="D96" s="156" t="s">
        <v>332</v>
      </c>
      <c r="E96" s="157">
        <v>7.7220000000000004</v>
      </c>
      <c r="F96" s="158">
        <v>350</v>
      </c>
      <c r="G96" s="159">
        <f>ROUND(E96*F96,2)</f>
        <v>2702.7</v>
      </c>
      <c r="H96" s="158"/>
      <c r="I96" s="159">
        <f>ROUND(E96*H96,2)</f>
        <v>0</v>
      </c>
      <c r="J96" s="158"/>
      <c r="K96" s="159">
        <f>ROUND(E96*J96,2)</f>
        <v>0</v>
      </c>
      <c r="L96" s="159">
        <v>21</v>
      </c>
      <c r="M96" s="159">
        <f>G96*(1+L96/100)</f>
        <v>3270.2669999999998</v>
      </c>
      <c r="N96" s="159">
        <v>0</v>
      </c>
      <c r="O96" s="159">
        <f>ROUND(E96*N96,2)</f>
        <v>0</v>
      </c>
      <c r="P96" s="159">
        <v>0</v>
      </c>
      <c r="Q96" s="159">
        <f>ROUND(E96*P96,2)</f>
        <v>0</v>
      </c>
      <c r="R96" s="159" t="s">
        <v>356</v>
      </c>
      <c r="S96" s="159" t="s">
        <v>127</v>
      </c>
      <c r="T96" s="160" t="s">
        <v>127</v>
      </c>
      <c r="U96" s="146">
        <v>0</v>
      </c>
      <c r="V96" s="146">
        <f>ROUND(E96*U96,2)</f>
        <v>0</v>
      </c>
      <c r="W96" s="146"/>
      <c r="X96" s="137"/>
      <c r="Y96" s="137"/>
      <c r="Z96" s="137"/>
      <c r="AA96" s="137"/>
      <c r="AB96" s="137"/>
      <c r="AC96" s="137"/>
      <c r="AD96" s="137"/>
      <c r="AE96" s="137"/>
      <c r="AF96" s="137"/>
      <c r="AG96" s="137" t="s">
        <v>202</v>
      </c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</row>
    <row r="97" spans="1:60" outlineLevel="1" x14ac:dyDescent="0.25">
      <c r="A97" s="144"/>
      <c r="B97" s="145"/>
      <c r="C97" s="178" t="s">
        <v>549</v>
      </c>
      <c r="D97" s="176"/>
      <c r="E97" s="177">
        <v>7.7220000000000004</v>
      </c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37"/>
      <c r="Y97" s="137"/>
      <c r="Z97" s="137"/>
      <c r="AA97" s="137"/>
      <c r="AB97" s="137"/>
      <c r="AC97" s="137"/>
      <c r="AD97" s="137"/>
      <c r="AE97" s="137"/>
      <c r="AF97" s="137"/>
      <c r="AG97" s="137" t="s">
        <v>218</v>
      </c>
      <c r="AH97" s="137">
        <v>7</v>
      </c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7"/>
      <c r="BG97" s="137"/>
      <c r="BH97" s="137"/>
    </row>
    <row r="98" spans="1:60" outlineLevel="1" x14ac:dyDescent="0.25">
      <c r="A98" s="144"/>
      <c r="B98" s="145"/>
      <c r="C98" s="178" t="s">
        <v>550</v>
      </c>
      <c r="D98" s="176"/>
      <c r="E98" s="177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37"/>
      <c r="Y98" s="137"/>
      <c r="Z98" s="137"/>
      <c r="AA98" s="137"/>
      <c r="AB98" s="137"/>
      <c r="AC98" s="137"/>
      <c r="AD98" s="137"/>
      <c r="AE98" s="137"/>
      <c r="AF98" s="137"/>
      <c r="AG98" s="137" t="s">
        <v>218</v>
      </c>
      <c r="AH98" s="137">
        <v>7</v>
      </c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7"/>
      <c r="BG98" s="137"/>
      <c r="BH98" s="137"/>
    </row>
    <row r="99" spans="1:60" outlineLevel="1" x14ac:dyDescent="0.25">
      <c r="A99" s="154">
        <v>32</v>
      </c>
      <c r="B99" s="155" t="s">
        <v>359</v>
      </c>
      <c r="C99" s="171" t="s">
        <v>360</v>
      </c>
      <c r="D99" s="156" t="s">
        <v>332</v>
      </c>
      <c r="E99" s="157">
        <v>17.374500000000001</v>
      </c>
      <c r="F99" s="158">
        <v>250</v>
      </c>
      <c r="G99" s="159">
        <f>ROUND(E99*F99,2)</f>
        <v>4343.63</v>
      </c>
      <c r="H99" s="158"/>
      <c r="I99" s="159">
        <f>ROUND(E99*H99,2)</f>
        <v>0</v>
      </c>
      <c r="J99" s="158"/>
      <c r="K99" s="159">
        <f>ROUND(E99*J99,2)</f>
        <v>0</v>
      </c>
      <c r="L99" s="159">
        <v>21</v>
      </c>
      <c r="M99" s="159">
        <f>G99*(1+L99/100)</f>
        <v>5255.7923000000001</v>
      </c>
      <c r="N99" s="159">
        <v>0</v>
      </c>
      <c r="O99" s="159">
        <f>ROUND(E99*N99,2)</f>
        <v>0</v>
      </c>
      <c r="P99" s="159">
        <v>0</v>
      </c>
      <c r="Q99" s="159">
        <f>ROUND(E99*P99,2)</f>
        <v>0</v>
      </c>
      <c r="R99" s="159"/>
      <c r="S99" s="159" t="s">
        <v>184</v>
      </c>
      <c r="T99" s="160" t="s">
        <v>128</v>
      </c>
      <c r="U99" s="146">
        <v>0</v>
      </c>
      <c r="V99" s="146">
        <f>ROUND(E99*U99,2)</f>
        <v>0</v>
      </c>
      <c r="W99" s="146"/>
      <c r="X99" s="137"/>
      <c r="Y99" s="137"/>
      <c r="Z99" s="137"/>
      <c r="AA99" s="137"/>
      <c r="AB99" s="137"/>
      <c r="AC99" s="137"/>
      <c r="AD99" s="137"/>
      <c r="AE99" s="137"/>
      <c r="AF99" s="137"/>
      <c r="AG99" s="137" t="s">
        <v>202</v>
      </c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</row>
    <row r="100" spans="1:60" outlineLevel="1" x14ac:dyDescent="0.25">
      <c r="A100" s="144"/>
      <c r="B100" s="145"/>
      <c r="C100" s="178" t="s">
        <v>551</v>
      </c>
      <c r="D100" s="176"/>
      <c r="E100" s="177">
        <v>1.9305000000000001</v>
      </c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 t="s">
        <v>218</v>
      </c>
      <c r="AH100" s="137">
        <v>7</v>
      </c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</row>
    <row r="101" spans="1:60" outlineLevel="1" x14ac:dyDescent="0.25">
      <c r="A101" s="144"/>
      <c r="B101" s="145"/>
      <c r="C101" s="178" t="s">
        <v>552</v>
      </c>
      <c r="D101" s="176"/>
      <c r="E101" s="177">
        <v>15.444000000000001</v>
      </c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 t="s">
        <v>218</v>
      </c>
      <c r="AH101" s="137">
        <v>7</v>
      </c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</row>
    <row r="102" spans="1:60" ht="20" outlineLevel="1" x14ac:dyDescent="0.25">
      <c r="A102" s="154">
        <v>33</v>
      </c>
      <c r="B102" s="155" t="s">
        <v>363</v>
      </c>
      <c r="C102" s="171" t="s">
        <v>364</v>
      </c>
      <c r="D102" s="156" t="s">
        <v>332</v>
      </c>
      <c r="E102" s="157">
        <v>25.096499999999999</v>
      </c>
      <c r="F102" s="158">
        <v>270</v>
      </c>
      <c r="G102" s="159">
        <f>ROUND(E102*F102,2)</f>
        <v>6776.06</v>
      </c>
      <c r="H102" s="158"/>
      <c r="I102" s="159">
        <f>ROUND(E102*H102,2)</f>
        <v>0</v>
      </c>
      <c r="J102" s="158"/>
      <c r="K102" s="159">
        <f>ROUND(E102*J102,2)</f>
        <v>0</v>
      </c>
      <c r="L102" s="159">
        <v>21</v>
      </c>
      <c r="M102" s="159">
        <f>G102*(1+L102/100)</f>
        <v>8199.0326000000005</v>
      </c>
      <c r="N102" s="159">
        <v>0</v>
      </c>
      <c r="O102" s="159">
        <f>ROUND(E102*N102,2)</f>
        <v>0</v>
      </c>
      <c r="P102" s="159">
        <v>0</v>
      </c>
      <c r="Q102" s="159">
        <f>ROUND(E102*P102,2)</f>
        <v>0</v>
      </c>
      <c r="R102" s="159" t="s">
        <v>336</v>
      </c>
      <c r="S102" s="159" t="s">
        <v>127</v>
      </c>
      <c r="T102" s="160" t="s">
        <v>127</v>
      </c>
      <c r="U102" s="146">
        <v>0.01</v>
      </c>
      <c r="V102" s="146">
        <f>ROUND(E102*U102,2)</f>
        <v>0.25</v>
      </c>
      <c r="W102" s="146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 t="s">
        <v>365</v>
      </c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7"/>
      <c r="BG102" s="137"/>
      <c r="BH102" s="137"/>
    </row>
    <row r="103" spans="1:60" outlineLevel="1" x14ac:dyDescent="0.25">
      <c r="A103" s="144"/>
      <c r="B103" s="145"/>
      <c r="C103" s="178" t="s">
        <v>366</v>
      </c>
      <c r="D103" s="176"/>
      <c r="E103" s="177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 t="s">
        <v>218</v>
      </c>
      <c r="AH103" s="137">
        <v>0</v>
      </c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</row>
    <row r="104" spans="1:60" outlineLevel="1" x14ac:dyDescent="0.25">
      <c r="A104" s="144"/>
      <c r="B104" s="145"/>
      <c r="C104" s="178" t="s">
        <v>553</v>
      </c>
      <c r="D104" s="176"/>
      <c r="E104" s="177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 t="s">
        <v>218</v>
      </c>
      <c r="AH104" s="137">
        <v>0</v>
      </c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</row>
    <row r="105" spans="1:60" outlineLevel="1" x14ac:dyDescent="0.25">
      <c r="A105" s="144"/>
      <c r="B105" s="145"/>
      <c r="C105" s="178" t="s">
        <v>554</v>
      </c>
      <c r="D105" s="176"/>
      <c r="E105" s="177">
        <v>25.096499999999999</v>
      </c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 t="s">
        <v>218</v>
      </c>
      <c r="AH105" s="137">
        <v>0</v>
      </c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</row>
    <row r="106" spans="1:60" ht="13" x14ac:dyDescent="0.25">
      <c r="A106" s="148" t="s">
        <v>122</v>
      </c>
      <c r="B106" s="149" t="s">
        <v>66</v>
      </c>
      <c r="C106" s="170" t="s">
        <v>67</v>
      </c>
      <c r="D106" s="150"/>
      <c r="E106" s="151"/>
      <c r="F106" s="152"/>
      <c r="G106" s="152">
        <f>SUMIF(AG107:AG109,"&lt;&gt;NOR",G107:G109)</f>
        <v>1337.6</v>
      </c>
      <c r="H106" s="152"/>
      <c r="I106" s="152">
        <f>SUM(I107:I109)</f>
        <v>0</v>
      </c>
      <c r="J106" s="152"/>
      <c r="K106" s="152">
        <f>SUM(K107:K109)</f>
        <v>0</v>
      </c>
      <c r="L106" s="152"/>
      <c r="M106" s="152">
        <f>SUM(M107:M109)</f>
        <v>1618.4959999999999</v>
      </c>
      <c r="N106" s="152"/>
      <c r="O106" s="152">
        <f>SUM(O107:O109)</f>
        <v>1.52</v>
      </c>
      <c r="P106" s="152"/>
      <c r="Q106" s="152">
        <f>SUM(Q107:Q109)</f>
        <v>0</v>
      </c>
      <c r="R106" s="152"/>
      <c r="S106" s="152"/>
      <c r="T106" s="153"/>
      <c r="U106" s="147"/>
      <c r="V106" s="147">
        <f>SUM(V107:V109)</f>
        <v>0.76</v>
      </c>
      <c r="W106" s="147"/>
      <c r="AG106" t="s">
        <v>123</v>
      </c>
    </row>
    <row r="107" spans="1:60" outlineLevel="1" x14ac:dyDescent="0.25">
      <c r="A107" s="154">
        <v>34</v>
      </c>
      <c r="B107" s="155" t="s">
        <v>555</v>
      </c>
      <c r="C107" s="171" t="s">
        <v>556</v>
      </c>
      <c r="D107" s="156" t="s">
        <v>226</v>
      </c>
      <c r="E107" s="157">
        <v>0.70399999999999996</v>
      </c>
      <c r="F107" s="158">
        <v>1900</v>
      </c>
      <c r="G107" s="159">
        <f>ROUND(E107*F107,2)</f>
        <v>1337.6</v>
      </c>
      <c r="H107" s="158"/>
      <c r="I107" s="159">
        <f>ROUND(E107*H107,2)</f>
        <v>0</v>
      </c>
      <c r="J107" s="158"/>
      <c r="K107" s="159">
        <f>ROUND(E107*J107,2)</f>
        <v>0</v>
      </c>
      <c r="L107" s="159">
        <v>21</v>
      </c>
      <c r="M107" s="159">
        <f>G107*(1+L107/100)</f>
        <v>1618.4959999999999</v>
      </c>
      <c r="N107" s="159">
        <v>2.16</v>
      </c>
      <c r="O107" s="159">
        <f>ROUND(E107*N107,2)</f>
        <v>1.52</v>
      </c>
      <c r="P107" s="159">
        <v>0</v>
      </c>
      <c r="Q107" s="159">
        <f>ROUND(E107*P107,2)</f>
        <v>0</v>
      </c>
      <c r="R107" s="159" t="s">
        <v>557</v>
      </c>
      <c r="S107" s="159" t="s">
        <v>127</v>
      </c>
      <c r="T107" s="160" t="s">
        <v>127</v>
      </c>
      <c r="U107" s="146">
        <v>1.085</v>
      </c>
      <c r="V107" s="146">
        <f>ROUND(E107*U107,2)</f>
        <v>0.76</v>
      </c>
      <c r="W107" s="14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 t="s">
        <v>202</v>
      </c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</row>
    <row r="108" spans="1:60" outlineLevel="1" x14ac:dyDescent="0.25">
      <c r="A108" s="144"/>
      <c r="B108" s="145"/>
      <c r="C108" s="226" t="s">
        <v>558</v>
      </c>
      <c r="D108" s="227"/>
      <c r="E108" s="227"/>
      <c r="F108" s="227"/>
      <c r="G108" s="227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 t="s">
        <v>130</v>
      </c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7"/>
      <c r="BG108" s="137"/>
      <c r="BH108" s="137"/>
    </row>
    <row r="109" spans="1:60" outlineLevel="1" x14ac:dyDescent="0.25">
      <c r="A109" s="144"/>
      <c r="B109" s="145"/>
      <c r="C109" s="178" t="s">
        <v>559</v>
      </c>
      <c r="D109" s="176"/>
      <c r="E109" s="177">
        <v>0.70399999999999996</v>
      </c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 t="s">
        <v>218</v>
      </c>
      <c r="AH109" s="137">
        <v>0</v>
      </c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7"/>
      <c r="BG109" s="137"/>
      <c r="BH109" s="137"/>
    </row>
    <row r="110" spans="1:60" ht="13" x14ac:dyDescent="0.25">
      <c r="A110" s="148" t="s">
        <v>122</v>
      </c>
      <c r="B110" s="149" t="s">
        <v>70</v>
      </c>
      <c r="C110" s="170" t="s">
        <v>71</v>
      </c>
      <c r="D110" s="150"/>
      <c r="E110" s="151"/>
      <c r="F110" s="152"/>
      <c r="G110" s="152">
        <f>SUMIF(AG111:AG113,"&lt;&gt;NOR",G111:G113)</f>
        <v>10206</v>
      </c>
      <c r="H110" s="152"/>
      <c r="I110" s="152">
        <f>SUM(I111:I113)</f>
        <v>0</v>
      </c>
      <c r="J110" s="152"/>
      <c r="K110" s="152">
        <f>SUM(K111:K113)</f>
        <v>0</v>
      </c>
      <c r="L110" s="152"/>
      <c r="M110" s="152">
        <f>SUM(M111:M113)</f>
        <v>12349.26</v>
      </c>
      <c r="N110" s="152"/>
      <c r="O110" s="152">
        <f>SUM(O111:O113)</f>
        <v>8.25</v>
      </c>
      <c r="P110" s="152"/>
      <c r="Q110" s="152">
        <f>SUM(Q111:Q113)</f>
        <v>0</v>
      </c>
      <c r="R110" s="152"/>
      <c r="S110" s="152"/>
      <c r="T110" s="153"/>
      <c r="U110" s="147"/>
      <c r="V110" s="147">
        <f>SUM(V111:V113)</f>
        <v>0</v>
      </c>
      <c r="W110" s="147"/>
      <c r="AG110" t="s">
        <v>123</v>
      </c>
    </row>
    <row r="111" spans="1:60" outlineLevel="1" x14ac:dyDescent="0.25">
      <c r="A111" s="154">
        <v>35</v>
      </c>
      <c r="B111" s="155" t="s">
        <v>375</v>
      </c>
      <c r="C111" s="171" t="s">
        <v>376</v>
      </c>
      <c r="D111" s="156" t="s">
        <v>226</v>
      </c>
      <c r="E111" s="157">
        <v>7.29</v>
      </c>
      <c r="F111" s="158">
        <v>1400</v>
      </c>
      <c r="G111" s="159">
        <f>ROUND(E111*F111,2)</f>
        <v>10206</v>
      </c>
      <c r="H111" s="158"/>
      <c r="I111" s="159">
        <f>ROUND(E111*H111,2)</f>
        <v>0</v>
      </c>
      <c r="J111" s="158"/>
      <c r="K111" s="159">
        <f>ROUND(E111*J111,2)</f>
        <v>0</v>
      </c>
      <c r="L111" s="159">
        <v>21</v>
      </c>
      <c r="M111" s="159">
        <f>G111*(1+L111/100)</f>
        <v>12349.26</v>
      </c>
      <c r="N111" s="159">
        <v>1.1322000000000001</v>
      </c>
      <c r="O111" s="159">
        <f>ROUND(E111*N111,2)</f>
        <v>8.25</v>
      </c>
      <c r="P111" s="159">
        <v>0</v>
      </c>
      <c r="Q111" s="159">
        <f>ROUND(E111*P111,2)</f>
        <v>0</v>
      </c>
      <c r="R111" s="159" t="s">
        <v>377</v>
      </c>
      <c r="S111" s="159" t="s">
        <v>127</v>
      </c>
      <c r="T111" s="160" t="s">
        <v>127</v>
      </c>
      <c r="U111" s="146">
        <v>0</v>
      </c>
      <c r="V111" s="146">
        <f>ROUND(E111*U111,2)</f>
        <v>0</v>
      </c>
      <c r="W111" s="146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 t="s">
        <v>378</v>
      </c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</row>
    <row r="112" spans="1:60" outlineLevel="1" x14ac:dyDescent="0.25">
      <c r="A112" s="144"/>
      <c r="B112" s="145"/>
      <c r="C112" s="237" t="s">
        <v>379</v>
      </c>
      <c r="D112" s="238"/>
      <c r="E112" s="238"/>
      <c r="F112" s="238"/>
      <c r="G112" s="238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 t="s">
        <v>204</v>
      </c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7"/>
      <c r="BF112" s="137"/>
      <c r="BG112" s="137"/>
      <c r="BH112" s="137"/>
    </row>
    <row r="113" spans="1:60" outlineLevel="1" x14ac:dyDescent="0.25">
      <c r="A113" s="144"/>
      <c r="B113" s="145"/>
      <c r="C113" s="178" t="s">
        <v>560</v>
      </c>
      <c r="D113" s="176"/>
      <c r="E113" s="177">
        <v>7.29</v>
      </c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 t="s">
        <v>218</v>
      </c>
      <c r="AH113" s="137">
        <v>0</v>
      </c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</row>
    <row r="114" spans="1:60" ht="13" x14ac:dyDescent="0.25">
      <c r="A114" s="148" t="s">
        <v>122</v>
      </c>
      <c r="B114" s="149" t="s">
        <v>72</v>
      </c>
      <c r="C114" s="170" t="s">
        <v>73</v>
      </c>
      <c r="D114" s="150"/>
      <c r="E114" s="151"/>
      <c r="F114" s="152"/>
      <c r="G114" s="152">
        <f>SUMIF(AG115:AG125,"&lt;&gt;NOR",G115:G125)</f>
        <v>48896.06</v>
      </c>
      <c r="H114" s="152"/>
      <c r="I114" s="152">
        <f>SUM(I115:I125)</f>
        <v>0</v>
      </c>
      <c r="J114" s="152"/>
      <c r="K114" s="152">
        <f>SUM(K115:K125)</f>
        <v>0</v>
      </c>
      <c r="L114" s="152"/>
      <c r="M114" s="152">
        <f>SUM(M115:M125)</f>
        <v>59164.232599999996</v>
      </c>
      <c r="N114" s="152"/>
      <c r="O114" s="152">
        <f>SUM(O115:O125)</f>
        <v>41.81</v>
      </c>
      <c r="P114" s="152"/>
      <c r="Q114" s="152">
        <f>SUM(Q115:Q125)</f>
        <v>0</v>
      </c>
      <c r="R114" s="152"/>
      <c r="S114" s="152"/>
      <c r="T114" s="153"/>
      <c r="U114" s="147"/>
      <c r="V114" s="147">
        <f>SUM(V115:V125)</f>
        <v>2.61</v>
      </c>
      <c r="W114" s="147"/>
      <c r="AG114" t="s">
        <v>123</v>
      </c>
    </row>
    <row r="115" spans="1:60" outlineLevel="1" x14ac:dyDescent="0.25">
      <c r="A115" s="154">
        <v>36</v>
      </c>
      <c r="B115" s="155" t="s">
        <v>392</v>
      </c>
      <c r="C115" s="171" t="s">
        <v>393</v>
      </c>
      <c r="D115" s="156" t="s">
        <v>200</v>
      </c>
      <c r="E115" s="157">
        <v>5.85</v>
      </c>
      <c r="F115" s="158">
        <v>470.7</v>
      </c>
      <c r="G115" s="159">
        <f>ROUND(E115*F115,2)</f>
        <v>2753.6</v>
      </c>
      <c r="H115" s="158"/>
      <c r="I115" s="159">
        <f>ROUND(E115*H115,2)</f>
        <v>0</v>
      </c>
      <c r="J115" s="158"/>
      <c r="K115" s="159">
        <f>ROUND(E115*J115,2)</f>
        <v>0</v>
      </c>
      <c r="L115" s="159">
        <v>21</v>
      </c>
      <c r="M115" s="159">
        <f>G115*(1+L115/100)</f>
        <v>3331.8559999999998</v>
      </c>
      <c r="N115" s="159">
        <v>0.71643999999999997</v>
      </c>
      <c r="O115" s="159">
        <f>ROUND(E115*N115,2)</f>
        <v>4.1900000000000004</v>
      </c>
      <c r="P115" s="159">
        <v>0</v>
      </c>
      <c r="Q115" s="159">
        <f>ROUND(E115*P115,2)</f>
        <v>0</v>
      </c>
      <c r="R115" s="159" t="s">
        <v>336</v>
      </c>
      <c r="S115" s="159" t="s">
        <v>127</v>
      </c>
      <c r="T115" s="160" t="s">
        <v>127</v>
      </c>
      <c r="U115" s="146">
        <v>7.2999999999999995E-2</v>
      </c>
      <c r="V115" s="146">
        <f>ROUND(E115*U115,2)</f>
        <v>0.43</v>
      </c>
      <c r="W115" s="146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 t="s">
        <v>202</v>
      </c>
      <c r="AH115" s="137"/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</row>
    <row r="116" spans="1:60" outlineLevel="1" x14ac:dyDescent="0.25">
      <c r="A116" s="144"/>
      <c r="B116" s="145"/>
      <c r="C116" s="237" t="s">
        <v>394</v>
      </c>
      <c r="D116" s="238"/>
      <c r="E116" s="238"/>
      <c r="F116" s="238"/>
      <c r="G116" s="238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 t="s">
        <v>204</v>
      </c>
      <c r="AH116" s="137"/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7"/>
      <c r="BE116" s="137"/>
      <c r="BF116" s="137"/>
      <c r="BG116" s="137"/>
      <c r="BH116" s="137"/>
    </row>
    <row r="117" spans="1:60" outlineLevel="1" x14ac:dyDescent="0.25">
      <c r="A117" s="144"/>
      <c r="B117" s="145"/>
      <c r="C117" s="178" t="s">
        <v>545</v>
      </c>
      <c r="D117" s="176"/>
      <c r="E117" s="177">
        <v>5.85</v>
      </c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 t="s">
        <v>218</v>
      </c>
      <c r="AH117" s="137">
        <v>0</v>
      </c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7"/>
      <c r="AZ117" s="137"/>
      <c r="BA117" s="137"/>
      <c r="BB117" s="137"/>
      <c r="BC117" s="137"/>
      <c r="BD117" s="137"/>
      <c r="BE117" s="137"/>
      <c r="BF117" s="137"/>
      <c r="BG117" s="137"/>
      <c r="BH117" s="137"/>
    </row>
    <row r="118" spans="1:60" outlineLevel="1" x14ac:dyDescent="0.25">
      <c r="A118" s="154">
        <v>37</v>
      </c>
      <c r="B118" s="155" t="s">
        <v>395</v>
      </c>
      <c r="C118" s="171" t="s">
        <v>396</v>
      </c>
      <c r="D118" s="156" t="s">
        <v>200</v>
      </c>
      <c r="E118" s="157">
        <v>35.1</v>
      </c>
      <c r="F118" s="158">
        <v>246.6</v>
      </c>
      <c r="G118" s="159">
        <f>ROUND(E118*F118,2)</f>
        <v>8655.66</v>
      </c>
      <c r="H118" s="158"/>
      <c r="I118" s="159">
        <f>ROUND(E118*H118,2)</f>
        <v>0</v>
      </c>
      <c r="J118" s="158"/>
      <c r="K118" s="159">
        <f>ROUND(E118*J118,2)</f>
        <v>0</v>
      </c>
      <c r="L118" s="159">
        <v>21</v>
      </c>
      <c r="M118" s="159">
        <f>G118*(1+L118/100)</f>
        <v>10473.348599999999</v>
      </c>
      <c r="N118" s="159">
        <v>0.441</v>
      </c>
      <c r="O118" s="159">
        <f>ROUND(E118*N118,2)</f>
        <v>15.48</v>
      </c>
      <c r="P118" s="159">
        <v>0</v>
      </c>
      <c r="Q118" s="159">
        <f>ROUND(E118*P118,2)</f>
        <v>0</v>
      </c>
      <c r="R118" s="159" t="s">
        <v>336</v>
      </c>
      <c r="S118" s="159" t="s">
        <v>127</v>
      </c>
      <c r="T118" s="160" t="s">
        <v>127</v>
      </c>
      <c r="U118" s="146">
        <v>2.9000000000000001E-2</v>
      </c>
      <c r="V118" s="146">
        <f>ROUND(E118*U118,2)</f>
        <v>1.02</v>
      </c>
      <c r="W118" s="146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 t="s">
        <v>378</v>
      </c>
      <c r="AH118" s="137"/>
      <c r="AI118" s="137"/>
      <c r="AJ118" s="137"/>
      <c r="AK118" s="137"/>
      <c r="AL118" s="137"/>
      <c r="AM118" s="137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7"/>
      <c r="AY118" s="137"/>
      <c r="AZ118" s="137"/>
      <c r="BA118" s="137"/>
      <c r="BB118" s="137"/>
      <c r="BC118" s="137"/>
      <c r="BD118" s="137"/>
      <c r="BE118" s="137"/>
      <c r="BF118" s="137"/>
      <c r="BG118" s="137"/>
      <c r="BH118" s="137"/>
    </row>
    <row r="119" spans="1:60" outlineLevel="1" x14ac:dyDescent="0.25">
      <c r="A119" s="144"/>
      <c r="B119" s="145"/>
      <c r="C119" s="178" t="s">
        <v>546</v>
      </c>
      <c r="D119" s="176"/>
      <c r="E119" s="177">
        <v>35.1</v>
      </c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 t="s">
        <v>218</v>
      </c>
      <c r="AH119" s="137">
        <v>0</v>
      </c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7"/>
      <c r="BC119" s="137"/>
      <c r="BD119" s="137"/>
      <c r="BE119" s="137"/>
      <c r="BF119" s="137"/>
      <c r="BG119" s="137"/>
      <c r="BH119" s="137"/>
    </row>
    <row r="120" spans="1:60" outlineLevel="1" x14ac:dyDescent="0.25">
      <c r="A120" s="154">
        <v>38</v>
      </c>
      <c r="B120" s="155" t="s">
        <v>397</v>
      </c>
      <c r="C120" s="171" t="s">
        <v>398</v>
      </c>
      <c r="D120" s="156" t="s">
        <v>200</v>
      </c>
      <c r="E120" s="157">
        <v>35.1</v>
      </c>
      <c r="F120" s="158">
        <v>278.10000000000002</v>
      </c>
      <c r="G120" s="159">
        <f>ROUND(E120*F120,2)</f>
        <v>9761.31</v>
      </c>
      <c r="H120" s="158"/>
      <c r="I120" s="159">
        <f>ROUND(E120*H120,2)</f>
        <v>0</v>
      </c>
      <c r="J120" s="158"/>
      <c r="K120" s="159">
        <f>ROUND(E120*J120,2)</f>
        <v>0</v>
      </c>
      <c r="L120" s="159">
        <v>21</v>
      </c>
      <c r="M120" s="159">
        <f>G120*(1+L120/100)</f>
        <v>11811.185099999999</v>
      </c>
      <c r="N120" s="159">
        <v>0.36834</v>
      </c>
      <c r="O120" s="159">
        <f>ROUND(E120*N120,2)</f>
        <v>12.93</v>
      </c>
      <c r="P120" s="159">
        <v>0</v>
      </c>
      <c r="Q120" s="159">
        <f>ROUND(E120*P120,2)</f>
        <v>0</v>
      </c>
      <c r="R120" s="159" t="s">
        <v>336</v>
      </c>
      <c r="S120" s="159" t="s">
        <v>127</v>
      </c>
      <c r="T120" s="160" t="s">
        <v>127</v>
      </c>
      <c r="U120" s="146">
        <v>3.3000000000000002E-2</v>
      </c>
      <c r="V120" s="146">
        <f>ROUND(E120*U120,2)</f>
        <v>1.1599999999999999</v>
      </c>
      <c r="W120" s="146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 t="s">
        <v>202</v>
      </c>
      <c r="AH120" s="137"/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7"/>
      <c r="AZ120" s="137"/>
      <c r="BA120" s="137"/>
      <c r="BB120" s="137"/>
      <c r="BC120" s="137"/>
      <c r="BD120" s="137"/>
      <c r="BE120" s="137"/>
      <c r="BF120" s="137"/>
      <c r="BG120" s="137"/>
      <c r="BH120" s="137"/>
    </row>
    <row r="121" spans="1:60" outlineLevel="1" x14ac:dyDescent="0.25">
      <c r="A121" s="144"/>
      <c r="B121" s="145"/>
      <c r="C121" s="237" t="s">
        <v>399</v>
      </c>
      <c r="D121" s="238"/>
      <c r="E121" s="238"/>
      <c r="F121" s="238"/>
      <c r="G121" s="238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 t="s">
        <v>204</v>
      </c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AZ121" s="137"/>
      <c r="BA121" s="137"/>
      <c r="BB121" s="137"/>
      <c r="BC121" s="137"/>
      <c r="BD121" s="137"/>
      <c r="BE121" s="137"/>
      <c r="BF121" s="137"/>
      <c r="BG121" s="137"/>
      <c r="BH121" s="137"/>
    </row>
    <row r="122" spans="1:60" ht="20" outlineLevel="1" x14ac:dyDescent="0.25">
      <c r="A122" s="154">
        <v>39</v>
      </c>
      <c r="B122" s="155" t="s">
        <v>400</v>
      </c>
      <c r="C122" s="171" t="s">
        <v>401</v>
      </c>
      <c r="D122" s="156" t="s">
        <v>200</v>
      </c>
      <c r="E122" s="157">
        <v>35.1</v>
      </c>
      <c r="F122" s="158">
        <v>409</v>
      </c>
      <c r="G122" s="159">
        <f>ROUND(E122*F122,2)</f>
        <v>14355.9</v>
      </c>
      <c r="H122" s="158"/>
      <c r="I122" s="159">
        <f>ROUND(E122*H122,2)</f>
        <v>0</v>
      </c>
      <c r="J122" s="158"/>
      <c r="K122" s="159">
        <f>ROUND(E122*J122,2)</f>
        <v>0</v>
      </c>
      <c r="L122" s="159">
        <v>21</v>
      </c>
      <c r="M122" s="159">
        <f>G122*(1+L122/100)</f>
        <v>17370.638999999999</v>
      </c>
      <c r="N122" s="159">
        <v>0.15826000000000001</v>
      </c>
      <c r="O122" s="159">
        <f>ROUND(E122*N122,2)</f>
        <v>5.55</v>
      </c>
      <c r="P122" s="159">
        <v>0</v>
      </c>
      <c r="Q122" s="159">
        <f>ROUND(E122*P122,2)</f>
        <v>0</v>
      </c>
      <c r="R122" s="159" t="s">
        <v>336</v>
      </c>
      <c r="S122" s="159" t="s">
        <v>127</v>
      </c>
      <c r="T122" s="160" t="s">
        <v>127</v>
      </c>
      <c r="U122" s="146">
        <v>0</v>
      </c>
      <c r="V122" s="146">
        <f>ROUND(E122*U122,2)</f>
        <v>0</v>
      </c>
      <c r="W122" s="146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 t="s">
        <v>378</v>
      </c>
      <c r="AH122" s="137"/>
      <c r="AI122" s="137"/>
      <c r="AJ122" s="137"/>
      <c r="AK122" s="137"/>
      <c r="AL122" s="137"/>
      <c r="AM122" s="137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7"/>
      <c r="AY122" s="137"/>
      <c r="AZ122" s="137"/>
      <c r="BA122" s="137"/>
      <c r="BB122" s="137"/>
      <c r="BC122" s="137"/>
      <c r="BD122" s="137"/>
      <c r="BE122" s="137"/>
      <c r="BF122" s="137"/>
      <c r="BG122" s="137"/>
      <c r="BH122" s="137"/>
    </row>
    <row r="123" spans="1:60" outlineLevel="1" x14ac:dyDescent="0.25">
      <c r="A123" s="144"/>
      <c r="B123" s="145"/>
      <c r="C123" s="237" t="s">
        <v>399</v>
      </c>
      <c r="D123" s="238"/>
      <c r="E123" s="238"/>
      <c r="F123" s="238"/>
      <c r="G123" s="238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 t="s">
        <v>204</v>
      </c>
      <c r="AH123" s="137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7"/>
      <c r="BE123" s="137"/>
      <c r="BF123" s="137"/>
      <c r="BG123" s="137"/>
      <c r="BH123" s="137"/>
    </row>
    <row r="124" spans="1:60" outlineLevel="1" x14ac:dyDescent="0.25">
      <c r="A124" s="162">
        <v>40</v>
      </c>
      <c r="B124" s="163" t="s">
        <v>402</v>
      </c>
      <c r="C124" s="172" t="s">
        <v>403</v>
      </c>
      <c r="D124" s="164" t="s">
        <v>200</v>
      </c>
      <c r="E124" s="165">
        <v>35.1</v>
      </c>
      <c r="F124" s="166">
        <v>19.899999999999999</v>
      </c>
      <c r="G124" s="167">
        <f>ROUND(E124*F124,2)</f>
        <v>698.49</v>
      </c>
      <c r="H124" s="166"/>
      <c r="I124" s="167">
        <f>ROUND(E124*H124,2)</f>
        <v>0</v>
      </c>
      <c r="J124" s="166"/>
      <c r="K124" s="167">
        <f>ROUND(E124*J124,2)</f>
        <v>0</v>
      </c>
      <c r="L124" s="167">
        <v>21</v>
      </c>
      <c r="M124" s="167">
        <f>G124*(1+L124/100)</f>
        <v>845.17290000000003</v>
      </c>
      <c r="N124" s="167">
        <v>5.0000000000000001E-4</v>
      </c>
      <c r="O124" s="167">
        <f>ROUND(E124*N124,2)</f>
        <v>0.02</v>
      </c>
      <c r="P124" s="167">
        <v>0</v>
      </c>
      <c r="Q124" s="167">
        <f>ROUND(E124*P124,2)</f>
        <v>0</v>
      </c>
      <c r="R124" s="167" t="s">
        <v>336</v>
      </c>
      <c r="S124" s="167" t="s">
        <v>127</v>
      </c>
      <c r="T124" s="168" t="s">
        <v>127</v>
      </c>
      <c r="U124" s="146">
        <v>0</v>
      </c>
      <c r="V124" s="146">
        <f>ROUND(E124*U124,2)</f>
        <v>0</v>
      </c>
      <c r="W124" s="146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 t="s">
        <v>378</v>
      </c>
      <c r="AH124" s="137"/>
      <c r="AI124" s="137"/>
      <c r="AJ124" s="137"/>
      <c r="AK124" s="137"/>
      <c r="AL124" s="137"/>
      <c r="AM124" s="137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7"/>
      <c r="AY124" s="137"/>
      <c r="AZ124" s="137"/>
      <c r="BA124" s="137"/>
      <c r="BB124" s="137"/>
      <c r="BC124" s="137"/>
      <c r="BD124" s="137"/>
      <c r="BE124" s="137"/>
      <c r="BF124" s="137"/>
      <c r="BG124" s="137"/>
      <c r="BH124" s="137"/>
    </row>
    <row r="125" spans="1:60" ht="20" outlineLevel="1" x14ac:dyDescent="0.25">
      <c r="A125" s="162">
        <v>41</v>
      </c>
      <c r="B125" s="163" t="s">
        <v>404</v>
      </c>
      <c r="C125" s="172" t="s">
        <v>405</v>
      </c>
      <c r="D125" s="164" t="s">
        <v>200</v>
      </c>
      <c r="E125" s="165">
        <v>35.1</v>
      </c>
      <c r="F125" s="166">
        <v>361</v>
      </c>
      <c r="G125" s="167">
        <f>ROUND(E125*F125,2)</f>
        <v>12671.1</v>
      </c>
      <c r="H125" s="166"/>
      <c r="I125" s="167">
        <f>ROUND(E125*H125,2)</f>
        <v>0</v>
      </c>
      <c r="J125" s="166"/>
      <c r="K125" s="167">
        <f>ROUND(E125*J125,2)</f>
        <v>0</v>
      </c>
      <c r="L125" s="167">
        <v>21</v>
      </c>
      <c r="M125" s="167">
        <f>G125*(1+L125/100)</f>
        <v>15332.031000000001</v>
      </c>
      <c r="N125" s="167">
        <v>0.10373</v>
      </c>
      <c r="O125" s="167">
        <f>ROUND(E125*N125,2)</f>
        <v>3.64</v>
      </c>
      <c r="P125" s="167">
        <v>0</v>
      </c>
      <c r="Q125" s="167">
        <f>ROUND(E125*P125,2)</f>
        <v>0</v>
      </c>
      <c r="R125" s="167" t="s">
        <v>336</v>
      </c>
      <c r="S125" s="167" t="s">
        <v>127</v>
      </c>
      <c r="T125" s="168" t="s">
        <v>127</v>
      </c>
      <c r="U125" s="146">
        <v>0</v>
      </c>
      <c r="V125" s="146">
        <f>ROUND(E125*U125,2)</f>
        <v>0</v>
      </c>
      <c r="W125" s="146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 t="s">
        <v>378</v>
      </c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</row>
    <row r="126" spans="1:60" ht="13" x14ac:dyDescent="0.25">
      <c r="A126" s="148" t="s">
        <v>122</v>
      </c>
      <c r="B126" s="149" t="s">
        <v>74</v>
      </c>
      <c r="C126" s="170" t="s">
        <v>75</v>
      </c>
      <c r="D126" s="150"/>
      <c r="E126" s="151"/>
      <c r="F126" s="152"/>
      <c r="G126" s="152">
        <f>SUMIF(AG127:AG143,"&lt;&gt;NOR",G127:G143)</f>
        <v>189861.2</v>
      </c>
      <c r="H126" s="152"/>
      <c r="I126" s="152">
        <f>SUM(I127:I143)</f>
        <v>0</v>
      </c>
      <c r="J126" s="152"/>
      <c r="K126" s="152">
        <f>SUM(K127:K143)</f>
        <v>0</v>
      </c>
      <c r="L126" s="152"/>
      <c r="M126" s="152">
        <f>SUM(M127:M143)</f>
        <v>229732.052</v>
      </c>
      <c r="N126" s="152"/>
      <c r="O126" s="152">
        <f>SUM(O127:O143)</f>
        <v>0.69000000000000006</v>
      </c>
      <c r="P126" s="152"/>
      <c r="Q126" s="152">
        <f>SUM(Q127:Q143)</f>
        <v>0</v>
      </c>
      <c r="R126" s="152"/>
      <c r="S126" s="152"/>
      <c r="T126" s="153"/>
      <c r="U126" s="147"/>
      <c r="V126" s="147">
        <f>SUM(V127:V143)</f>
        <v>17.21</v>
      </c>
      <c r="W126" s="147"/>
      <c r="AG126" t="s">
        <v>123</v>
      </c>
    </row>
    <row r="127" spans="1:60" outlineLevel="1" x14ac:dyDescent="0.25">
      <c r="A127" s="154">
        <v>42</v>
      </c>
      <c r="B127" s="155" t="s">
        <v>408</v>
      </c>
      <c r="C127" s="171" t="s">
        <v>409</v>
      </c>
      <c r="D127" s="156" t="s">
        <v>215</v>
      </c>
      <c r="E127" s="157">
        <v>54</v>
      </c>
      <c r="F127" s="158">
        <v>171</v>
      </c>
      <c r="G127" s="159">
        <f>ROUND(E127*F127,2)</f>
        <v>9234</v>
      </c>
      <c r="H127" s="158"/>
      <c r="I127" s="159">
        <f>ROUND(E127*H127,2)</f>
        <v>0</v>
      </c>
      <c r="J127" s="158"/>
      <c r="K127" s="159">
        <f>ROUND(E127*J127,2)</f>
        <v>0</v>
      </c>
      <c r="L127" s="159">
        <v>21</v>
      </c>
      <c r="M127" s="159">
        <f>G127*(1+L127/100)</f>
        <v>11173.14</v>
      </c>
      <c r="N127" s="159">
        <v>0</v>
      </c>
      <c r="O127" s="159">
        <f>ROUND(E127*N127,2)</f>
        <v>0</v>
      </c>
      <c r="P127" s="159">
        <v>0</v>
      </c>
      <c r="Q127" s="159">
        <f>ROUND(E127*P127,2)</f>
        <v>0</v>
      </c>
      <c r="R127" s="159" t="s">
        <v>377</v>
      </c>
      <c r="S127" s="159" t="s">
        <v>127</v>
      </c>
      <c r="T127" s="160" t="s">
        <v>127</v>
      </c>
      <c r="U127" s="146">
        <v>6.6000000000000003E-2</v>
      </c>
      <c r="V127" s="146">
        <f>ROUND(E127*U127,2)</f>
        <v>3.56</v>
      </c>
      <c r="W127" s="146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 t="s">
        <v>202</v>
      </c>
      <c r="AH127" s="137"/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</row>
    <row r="128" spans="1:60" outlineLevel="1" x14ac:dyDescent="0.25">
      <c r="A128" s="144"/>
      <c r="B128" s="145"/>
      <c r="C128" s="237" t="s">
        <v>410</v>
      </c>
      <c r="D128" s="238"/>
      <c r="E128" s="238"/>
      <c r="F128" s="238"/>
      <c r="G128" s="238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 t="s">
        <v>204</v>
      </c>
      <c r="AH128" s="137"/>
      <c r="AI128" s="137"/>
      <c r="AJ128" s="137"/>
      <c r="AK128" s="137"/>
      <c r="AL128" s="137"/>
      <c r="AM128" s="137"/>
      <c r="AN128" s="137"/>
      <c r="AO128" s="137"/>
      <c r="AP128" s="137"/>
      <c r="AQ128" s="137"/>
      <c r="AR128" s="137"/>
      <c r="AS128" s="137"/>
      <c r="AT128" s="137"/>
      <c r="AU128" s="137"/>
      <c r="AV128" s="137"/>
      <c r="AW128" s="137"/>
      <c r="AX128" s="137"/>
      <c r="AY128" s="137"/>
      <c r="AZ128" s="137"/>
      <c r="BA128" s="137"/>
      <c r="BB128" s="137"/>
      <c r="BC128" s="137"/>
      <c r="BD128" s="137"/>
      <c r="BE128" s="137"/>
      <c r="BF128" s="137"/>
      <c r="BG128" s="137"/>
      <c r="BH128" s="137"/>
    </row>
    <row r="129" spans="1:60" outlineLevel="1" x14ac:dyDescent="0.25">
      <c r="A129" s="154">
        <v>43</v>
      </c>
      <c r="B129" s="155" t="s">
        <v>561</v>
      </c>
      <c r="C129" s="171" t="s">
        <v>562</v>
      </c>
      <c r="D129" s="156" t="s">
        <v>417</v>
      </c>
      <c r="E129" s="157">
        <v>11</v>
      </c>
      <c r="F129" s="158">
        <v>630</v>
      </c>
      <c r="G129" s="159">
        <f>ROUND(E129*F129,2)</f>
        <v>6930</v>
      </c>
      <c r="H129" s="158"/>
      <c r="I129" s="159">
        <f>ROUND(E129*H129,2)</f>
        <v>0</v>
      </c>
      <c r="J129" s="158"/>
      <c r="K129" s="159">
        <f>ROUND(E129*J129,2)</f>
        <v>0</v>
      </c>
      <c r="L129" s="159">
        <v>21</v>
      </c>
      <c r="M129" s="159">
        <f>G129*(1+L129/100)</f>
        <v>8385.2999999999993</v>
      </c>
      <c r="N129" s="159">
        <v>4.0000000000000003E-5</v>
      </c>
      <c r="O129" s="159">
        <f>ROUND(E129*N129,2)</f>
        <v>0</v>
      </c>
      <c r="P129" s="159">
        <v>0</v>
      </c>
      <c r="Q129" s="159">
        <f>ROUND(E129*P129,2)</f>
        <v>0</v>
      </c>
      <c r="R129" s="159" t="s">
        <v>377</v>
      </c>
      <c r="S129" s="159" t="s">
        <v>127</v>
      </c>
      <c r="T129" s="160" t="s">
        <v>127</v>
      </c>
      <c r="U129" s="146">
        <v>0.38</v>
      </c>
      <c r="V129" s="146">
        <f>ROUND(E129*U129,2)</f>
        <v>4.18</v>
      </c>
      <c r="W129" s="146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 t="s">
        <v>378</v>
      </c>
      <c r="AH129" s="137"/>
      <c r="AI129" s="137"/>
      <c r="AJ129" s="137"/>
      <c r="AK129" s="137"/>
      <c r="AL129" s="137"/>
      <c r="AM129" s="137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7"/>
      <c r="AY129" s="137"/>
      <c r="AZ129" s="137"/>
      <c r="BA129" s="137"/>
      <c r="BB129" s="137"/>
      <c r="BC129" s="137"/>
      <c r="BD129" s="137"/>
      <c r="BE129" s="137"/>
      <c r="BF129" s="137"/>
      <c r="BG129" s="137"/>
      <c r="BH129" s="137"/>
    </row>
    <row r="130" spans="1:60" outlineLevel="1" x14ac:dyDescent="0.25">
      <c r="A130" s="144"/>
      <c r="B130" s="145"/>
      <c r="C130" s="237" t="s">
        <v>379</v>
      </c>
      <c r="D130" s="238"/>
      <c r="E130" s="238"/>
      <c r="F130" s="238"/>
      <c r="G130" s="238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 t="s">
        <v>204</v>
      </c>
      <c r="AH130" s="137"/>
      <c r="AI130" s="137"/>
      <c r="AJ130" s="137"/>
      <c r="AK130" s="137"/>
      <c r="AL130" s="137"/>
      <c r="AM130" s="137"/>
      <c r="AN130" s="137"/>
      <c r="AO130" s="137"/>
      <c r="AP130" s="137"/>
      <c r="AQ130" s="137"/>
      <c r="AR130" s="137"/>
      <c r="AS130" s="137"/>
      <c r="AT130" s="137"/>
      <c r="AU130" s="137"/>
      <c r="AV130" s="137"/>
      <c r="AW130" s="137"/>
      <c r="AX130" s="137"/>
      <c r="AY130" s="137"/>
      <c r="AZ130" s="137"/>
      <c r="BA130" s="137"/>
      <c r="BB130" s="137"/>
      <c r="BC130" s="137"/>
      <c r="BD130" s="137"/>
      <c r="BE130" s="137"/>
      <c r="BF130" s="137"/>
      <c r="BG130" s="137"/>
      <c r="BH130" s="137"/>
    </row>
    <row r="131" spans="1:60" outlineLevel="1" x14ac:dyDescent="0.25">
      <c r="A131" s="154">
        <v>44</v>
      </c>
      <c r="B131" s="155" t="s">
        <v>418</v>
      </c>
      <c r="C131" s="171" t="s">
        <v>419</v>
      </c>
      <c r="D131" s="156" t="s">
        <v>417</v>
      </c>
      <c r="E131" s="157">
        <v>11</v>
      </c>
      <c r="F131" s="158">
        <v>540</v>
      </c>
      <c r="G131" s="159">
        <f>ROUND(E131*F131,2)</f>
        <v>5940</v>
      </c>
      <c r="H131" s="158"/>
      <c r="I131" s="159">
        <f>ROUND(E131*H131,2)</f>
        <v>0</v>
      </c>
      <c r="J131" s="158"/>
      <c r="K131" s="159">
        <f>ROUND(E131*J131,2)</f>
        <v>0</v>
      </c>
      <c r="L131" s="159">
        <v>21</v>
      </c>
      <c r="M131" s="159">
        <f>G131*(1+L131/100)</f>
        <v>7187.4</v>
      </c>
      <c r="N131" s="159">
        <v>1.0000000000000001E-5</v>
      </c>
      <c r="O131" s="159">
        <f>ROUND(E131*N131,2)</f>
        <v>0</v>
      </c>
      <c r="P131" s="159">
        <v>0</v>
      </c>
      <c r="Q131" s="159">
        <f>ROUND(E131*P131,2)</f>
        <v>0</v>
      </c>
      <c r="R131" s="159" t="s">
        <v>377</v>
      </c>
      <c r="S131" s="159" t="s">
        <v>127</v>
      </c>
      <c r="T131" s="160" t="s">
        <v>127</v>
      </c>
      <c r="U131" s="146">
        <v>0.17599999999999999</v>
      </c>
      <c r="V131" s="146">
        <f>ROUND(E131*U131,2)</f>
        <v>1.94</v>
      </c>
      <c r="W131" s="146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 t="s">
        <v>202</v>
      </c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AZ131" s="137"/>
      <c r="BA131" s="137"/>
      <c r="BB131" s="137"/>
      <c r="BC131" s="137"/>
      <c r="BD131" s="137"/>
      <c r="BE131" s="137"/>
      <c r="BF131" s="137"/>
      <c r="BG131" s="137"/>
      <c r="BH131" s="137"/>
    </row>
    <row r="132" spans="1:60" outlineLevel="1" x14ac:dyDescent="0.25">
      <c r="A132" s="144"/>
      <c r="B132" s="145"/>
      <c r="C132" s="237" t="s">
        <v>379</v>
      </c>
      <c r="D132" s="238"/>
      <c r="E132" s="238"/>
      <c r="F132" s="238"/>
      <c r="G132" s="238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 t="s">
        <v>204</v>
      </c>
      <c r="AH132" s="137"/>
      <c r="AI132" s="137"/>
      <c r="AJ132" s="137"/>
      <c r="AK132" s="137"/>
      <c r="AL132" s="137"/>
      <c r="AM132" s="137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7"/>
      <c r="AY132" s="137"/>
      <c r="AZ132" s="137"/>
      <c r="BA132" s="137"/>
      <c r="BB132" s="137"/>
      <c r="BC132" s="137"/>
      <c r="BD132" s="137"/>
      <c r="BE132" s="137"/>
      <c r="BF132" s="137"/>
      <c r="BG132" s="137"/>
      <c r="BH132" s="137"/>
    </row>
    <row r="133" spans="1:60" ht="20" outlineLevel="1" x14ac:dyDescent="0.25">
      <c r="A133" s="154">
        <v>45</v>
      </c>
      <c r="B133" s="155" t="s">
        <v>563</v>
      </c>
      <c r="C133" s="171" t="s">
        <v>564</v>
      </c>
      <c r="D133" s="156" t="s">
        <v>215</v>
      </c>
      <c r="E133" s="157">
        <v>54</v>
      </c>
      <c r="F133" s="158">
        <v>37.799999999999997</v>
      </c>
      <c r="G133" s="159">
        <f>ROUND(E133*F133,2)</f>
        <v>2041.2</v>
      </c>
      <c r="H133" s="158"/>
      <c r="I133" s="159">
        <f>ROUND(E133*H133,2)</f>
        <v>0</v>
      </c>
      <c r="J133" s="158"/>
      <c r="K133" s="159">
        <f>ROUND(E133*J133,2)</f>
        <v>0</v>
      </c>
      <c r="L133" s="159">
        <v>21</v>
      </c>
      <c r="M133" s="159">
        <f>G133*(1+L133/100)</f>
        <v>2469.8519999999999</v>
      </c>
      <c r="N133" s="159">
        <v>0</v>
      </c>
      <c r="O133" s="159">
        <f>ROUND(E133*N133,2)</f>
        <v>0</v>
      </c>
      <c r="P133" s="159">
        <v>0</v>
      </c>
      <c r="Q133" s="159">
        <f>ROUND(E133*P133,2)</f>
        <v>0</v>
      </c>
      <c r="R133" s="159" t="s">
        <v>377</v>
      </c>
      <c r="S133" s="159" t="s">
        <v>127</v>
      </c>
      <c r="T133" s="160" t="s">
        <v>127</v>
      </c>
      <c r="U133" s="146">
        <v>5.8999999999999997E-2</v>
      </c>
      <c r="V133" s="146">
        <f>ROUND(E133*U133,2)</f>
        <v>3.19</v>
      </c>
      <c r="W133" s="146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 t="s">
        <v>202</v>
      </c>
      <c r="AH133" s="137"/>
      <c r="AI133" s="137"/>
      <c r="AJ133" s="137"/>
      <c r="AK133" s="137"/>
      <c r="AL133" s="137"/>
      <c r="AM133" s="137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7"/>
      <c r="AY133" s="137"/>
      <c r="AZ133" s="137"/>
      <c r="BA133" s="137"/>
      <c r="BB133" s="137"/>
      <c r="BC133" s="137"/>
      <c r="BD133" s="137"/>
      <c r="BE133" s="137"/>
      <c r="BF133" s="137"/>
      <c r="BG133" s="137"/>
      <c r="BH133" s="137"/>
    </row>
    <row r="134" spans="1:60" outlineLevel="1" x14ac:dyDescent="0.25">
      <c r="A134" s="144"/>
      <c r="B134" s="145"/>
      <c r="C134" s="237" t="s">
        <v>422</v>
      </c>
      <c r="D134" s="238"/>
      <c r="E134" s="238"/>
      <c r="F134" s="238"/>
      <c r="G134" s="238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 t="s">
        <v>204</v>
      </c>
      <c r="AH134" s="137"/>
      <c r="AI134" s="137"/>
      <c r="AJ134" s="137"/>
      <c r="AK134" s="137"/>
      <c r="AL134" s="137"/>
      <c r="AM134" s="137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7"/>
      <c r="AY134" s="137"/>
      <c r="AZ134" s="137"/>
      <c r="BA134" s="137"/>
      <c r="BB134" s="137"/>
      <c r="BC134" s="137"/>
      <c r="BD134" s="137"/>
      <c r="BE134" s="137"/>
      <c r="BF134" s="137"/>
      <c r="BG134" s="137"/>
      <c r="BH134" s="137"/>
    </row>
    <row r="135" spans="1:60" ht="20" outlineLevel="1" x14ac:dyDescent="0.25">
      <c r="A135" s="154">
        <v>46</v>
      </c>
      <c r="B135" s="155" t="s">
        <v>565</v>
      </c>
      <c r="C135" s="171" t="s">
        <v>566</v>
      </c>
      <c r="D135" s="156" t="s">
        <v>567</v>
      </c>
      <c r="E135" s="157">
        <v>14</v>
      </c>
      <c r="F135" s="158">
        <v>2500</v>
      </c>
      <c r="G135" s="159">
        <f>ROUND(E135*F135,2)</f>
        <v>35000</v>
      </c>
      <c r="H135" s="158"/>
      <c r="I135" s="159">
        <f>ROUND(E135*H135,2)</f>
        <v>0</v>
      </c>
      <c r="J135" s="158"/>
      <c r="K135" s="159">
        <f>ROUND(E135*J135,2)</f>
        <v>0</v>
      </c>
      <c r="L135" s="159">
        <v>21</v>
      </c>
      <c r="M135" s="159">
        <f>G135*(1+L135/100)</f>
        <v>42350</v>
      </c>
      <c r="N135" s="159">
        <v>2.0000000000000002E-5</v>
      </c>
      <c r="O135" s="159">
        <f>ROUND(E135*N135,2)</f>
        <v>0</v>
      </c>
      <c r="P135" s="159">
        <v>0</v>
      </c>
      <c r="Q135" s="159">
        <f>ROUND(E135*P135,2)</f>
        <v>0</v>
      </c>
      <c r="R135" s="159" t="s">
        <v>377</v>
      </c>
      <c r="S135" s="159" t="s">
        <v>127</v>
      </c>
      <c r="T135" s="160" t="s">
        <v>127</v>
      </c>
      <c r="U135" s="146">
        <v>0.31</v>
      </c>
      <c r="V135" s="146">
        <f>ROUND(E135*U135,2)</f>
        <v>4.34</v>
      </c>
      <c r="W135" s="146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 t="s">
        <v>378</v>
      </c>
      <c r="AH135" s="137"/>
      <c r="AI135" s="137"/>
      <c r="AJ135" s="137"/>
      <c r="AK135" s="137"/>
      <c r="AL135" s="137"/>
      <c r="AM135" s="137"/>
      <c r="AN135" s="137"/>
      <c r="AO135" s="137"/>
      <c r="AP135" s="137"/>
      <c r="AQ135" s="137"/>
      <c r="AR135" s="137"/>
      <c r="AS135" s="137"/>
      <c r="AT135" s="137"/>
      <c r="AU135" s="137"/>
      <c r="AV135" s="137"/>
      <c r="AW135" s="137"/>
      <c r="AX135" s="137"/>
      <c r="AY135" s="137"/>
      <c r="AZ135" s="137"/>
      <c r="BA135" s="137"/>
      <c r="BB135" s="137"/>
      <c r="BC135" s="137"/>
      <c r="BD135" s="137"/>
      <c r="BE135" s="137"/>
      <c r="BF135" s="137"/>
      <c r="BG135" s="137"/>
      <c r="BH135" s="137"/>
    </row>
    <row r="136" spans="1:60" outlineLevel="1" x14ac:dyDescent="0.25">
      <c r="A136" s="144"/>
      <c r="B136" s="145"/>
      <c r="C136" s="237" t="s">
        <v>422</v>
      </c>
      <c r="D136" s="238"/>
      <c r="E136" s="238"/>
      <c r="F136" s="238"/>
      <c r="G136" s="238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 t="s">
        <v>204</v>
      </c>
      <c r="AH136" s="137"/>
      <c r="AI136" s="137"/>
      <c r="AJ136" s="137"/>
      <c r="AK136" s="137"/>
      <c r="AL136" s="137"/>
      <c r="AM136" s="137"/>
      <c r="AN136" s="137"/>
      <c r="AO136" s="137"/>
      <c r="AP136" s="137"/>
      <c r="AQ136" s="137"/>
      <c r="AR136" s="137"/>
      <c r="AS136" s="137"/>
      <c r="AT136" s="137"/>
      <c r="AU136" s="137"/>
      <c r="AV136" s="137"/>
      <c r="AW136" s="137"/>
      <c r="AX136" s="137"/>
      <c r="AY136" s="137"/>
      <c r="AZ136" s="137"/>
      <c r="BA136" s="137"/>
      <c r="BB136" s="137"/>
      <c r="BC136" s="137"/>
      <c r="BD136" s="137"/>
      <c r="BE136" s="137"/>
      <c r="BF136" s="137"/>
      <c r="BG136" s="137"/>
      <c r="BH136" s="137"/>
    </row>
    <row r="137" spans="1:60" outlineLevel="1" x14ac:dyDescent="0.25">
      <c r="A137" s="162">
        <v>47</v>
      </c>
      <c r="B137" s="163" t="s">
        <v>427</v>
      </c>
      <c r="C137" s="172" t="s">
        <v>428</v>
      </c>
      <c r="D137" s="164" t="s">
        <v>215</v>
      </c>
      <c r="E137" s="165">
        <v>54</v>
      </c>
      <c r="F137" s="166">
        <v>95</v>
      </c>
      <c r="G137" s="167">
        <f>ROUND(E137*F137,2)</f>
        <v>5130</v>
      </c>
      <c r="H137" s="166"/>
      <c r="I137" s="167">
        <f>ROUND(E137*H137,2)</f>
        <v>0</v>
      </c>
      <c r="J137" s="166"/>
      <c r="K137" s="167">
        <f>ROUND(E137*J137,2)</f>
        <v>0</v>
      </c>
      <c r="L137" s="167">
        <v>21</v>
      </c>
      <c r="M137" s="167">
        <f>G137*(1+L137/100)</f>
        <v>6207.3</v>
      </c>
      <c r="N137" s="167">
        <v>0</v>
      </c>
      <c r="O137" s="167">
        <f>ROUND(E137*N137,2)</f>
        <v>0</v>
      </c>
      <c r="P137" s="167">
        <v>0</v>
      </c>
      <c r="Q137" s="167">
        <f>ROUND(E137*P137,2)</f>
        <v>0</v>
      </c>
      <c r="R137" s="167" t="s">
        <v>377</v>
      </c>
      <c r="S137" s="167" t="s">
        <v>127</v>
      </c>
      <c r="T137" s="168" t="s">
        <v>127</v>
      </c>
      <c r="U137" s="146">
        <v>0</v>
      </c>
      <c r="V137" s="146">
        <f>ROUND(E137*U137,2)</f>
        <v>0</v>
      </c>
      <c r="W137" s="146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 t="s">
        <v>378</v>
      </c>
      <c r="AH137" s="137"/>
      <c r="AI137" s="137"/>
      <c r="AJ137" s="137"/>
      <c r="AK137" s="137"/>
      <c r="AL137" s="137"/>
      <c r="AM137" s="137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7"/>
      <c r="AY137" s="137"/>
      <c r="AZ137" s="137"/>
      <c r="BA137" s="137"/>
      <c r="BB137" s="137"/>
      <c r="BC137" s="137"/>
      <c r="BD137" s="137"/>
      <c r="BE137" s="137"/>
      <c r="BF137" s="137"/>
      <c r="BG137" s="137"/>
      <c r="BH137" s="137"/>
    </row>
    <row r="138" spans="1:60" ht="20" outlineLevel="1" x14ac:dyDescent="0.25">
      <c r="A138" s="154">
        <v>48</v>
      </c>
      <c r="B138" s="155" t="s">
        <v>568</v>
      </c>
      <c r="C138" s="171" t="s">
        <v>569</v>
      </c>
      <c r="D138" s="156" t="s">
        <v>417</v>
      </c>
      <c r="E138" s="157">
        <v>11</v>
      </c>
      <c r="F138" s="158">
        <v>7800</v>
      </c>
      <c r="G138" s="159">
        <f>ROUND(E138*F138,2)</f>
        <v>85800</v>
      </c>
      <c r="H138" s="158"/>
      <c r="I138" s="159">
        <f>ROUND(E138*H138,2)</f>
        <v>0</v>
      </c>
      <c r="J138" s="158"/>
      <c r="K138" s="159">
        <f>ROUND(E138*J138,2)</f>
        <v>0</v>
      </c>
      <c r="L138" s="159">
        <v>21</v>
      </c>
      <c r="M138" s="159">
        <f>G138*(1+L138/100)</f>
        <v>103818</v>
      </c>
      <c r="N138" s="159">
        <v>4.1599999999999998E-2</v>
      </c>
      <c r="O138" s="159">
        <f>ROUND(E138*N138,2)</f>
        <v>0.46</v>
      </c>
      <c r="P138" s="159">
        <v>0</v>
      </c>
      <c r="Q138" s="159">
        <f>ROUND(E138*P138,2)</f>
        <v>0</v>
      </c>
      <c r="R138" s="159" t="s">
        <v>371</v>
      </c>
      <c r="S138" s="159" t="s">
        <v>127</v>
      </c>
      <c r="T138" s="160" t="s">
        <v>128</v>
      </c>
      <c r="U138" s="146">
        <v>0</v>
      </c>
      <c r="V138" s="146">
        <f>ROUND(E138*U138,2)</f>
        <v>0</v>
      </c>
      <c r="W138" s="146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 t="s">
        <v>373</v>
      </c>
      <c r="AH138" s="137"/>
      <c r="AI138" s="137"/>
      <c r="AJ138" s="137"/>
      <c r="AK138" s="137"/>
      <c r="AL138" s="137"/>
      <c r="AM138" s="137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7"/>
      <c r="AY138" s="137"/>
      <c r="AZ138" s="137"/>
      <c r="BA138" s="137"/>
      <c r="BB138" s="137"/>
      <c r="BC138" s="137"/>
      <c r="BD138" s="137"/>
      <c r="BE138" s="137"/>
      <c r="BF138" s="137"/>
      <c r="BG138" s="137"/>
      <c r="BH138" s="137"/>
    </row>
    <row r="139" spans="1:60" outlineLevel="1" x14ac:dyDescent="0.25">
      <c r="A139" s="144"/>
      <c r="B139" s="145"/>
      <c r="C139" s="226" t="s">
        <v>570</v>
      </c>
      <c r="D139" s="227"/>
      <c r="E139" s="227"/>
      <c r="F139" s="227"/>
      <c r="G139" s="227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 t="s">
        <v>130</v>
      </c>
      <c r="AH139" s="137"/>
      <c r="AI139" s="137"/>
      <c r="AJ139" s="137"/>
      <c r="AK139" s="137"/>
      <c r="AL139" s="137"/>
      <c r="AM139" s="137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7"/>
      <c r="AY139" s="137"/>
      <c r="AZ139" s="137"/>
      <c r="BA139" s="137"/>
      <c r="BB139" s="137"/>
      <c r="BC139" s="137"/>
      <c r="BD139" s="137"/>
      <c r="BE139" s="137"/>
      <c r="BF139" s="137"/>
      <c r="BG139" s="137"/>
      <c r="BH139" s="137"/>
    </row>
    <row r="140" spans="1:60" ht="20" outlineLevel="1" x14ac:dyDescent="0.25">
      <c r="A140" s="154">
        <v>49</v>
      </c>
      <c r="B140" s="155" t="s">
        <v>571</v>
      </c>
      <c r="C140" s="171" t="s">
        <v>572</v>
      </c>
      <c r="D140" s="156" t="s">
        <v>417</v>
      </c>
      <c r="E140" s="157">
        <v>18.54</v>
      </c>
      <c r="F140" s="158">
        <v>900</v>
      </c>
      <c r="G140" s="159">
        <f>ROUND(E140*F140,2)</f>
        <v>16686</v>
      </c>
      <c r="H140" s="158"/>
      <c r="I140" s="159">
        <f>ROUND(E140*H140,2)</f>
        <v>0</v>
      </c>
      <c r="J140" s="158"/>
      <c r="K140" s="159">
        <f>ROUND(E140*J140,2)</f>
        <v>0</v>
      </c>
      <c r="L140" s="159">
        <v>21</v>
      </c>
      <c r="M140" s="159">
        <f>G140*(1+L140/100)</f>
        <v>20190.059999999998</v>
      </c>
      <c r="N140" s="159">
        <v>9.6299999999999997E-3</v>
      </c>
      <c r="O140" s="159">
        <f>ROUND(E140*N140,2)</f>
        <v>0.18</v>
      </c>
      <c r="P140" s="159">
        <v>0</v>
      </c>
      <c r="Q140" s="159">
        <f>ROUND(E140*P140,2)</f>
        <v>0</v>
      </c>
      <c r="R140" s="159" t="s">
        <v>321</v>
      </c>
      <c r="S140" s="159" t="s">
        <v>127</v>
      </c>
      <c r="T140" s="160" t="s">
        <v>127</v>
      </c>
      <c r="U140" s="146">
        <v>0</v>
      </c>
      <c r="V140" s="146">
        <f>ROUND(E140*U140,2)</f>
        <v>0</v>
      </c>
      <c r="W140" s="146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 t="s">
        <v>449</v>
      </c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7"/>
      <c r="AR140" s="137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7"/>
      <c r="BG140" s="137"/>
      <c r="BH140" s="137"/>
    </row>
    <row r="141" spans="1:60" outlineLevel="1" x14ac:dyDescent="0.25">
      <c r="A141" s="144"/>
      <c r="B141" s="145"/>
      <c r="C141" s="178" t="s">
        <v>573</v>
      </c>
      <c r="D141" s="176"/>
      <c r="E141" s="177">
        <v>18.54</v>
      </c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 t="s">
        <v>218</v>
      </c>
      <c r="AH141" s="137">
        <v>0</v>
      </c>
      <c r="AI141" s="137"/>
      <c r="AJ141" s="137"/>
      <c r="AK141" s="137"/>
      <c r="AL141" s="137"/>
      <c r="AM141" s="137"/>
      <c r="AN141" s="137"/>
      <c r="AO141" s="137"/>
      <c r="AP141" s="137"/>
      <c r="AQ141" s="137"/>
      <c r="AR141" s="137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7"/>
      <c r="BG141" s="137"/>
      <c r="BH141" s="137"/>
    </row>
    <row r="142" spans="1:60" outlineLevel="1" x14ac:dyDescent="0.25">
      <c r="A142" s="162">
        <v>50</v>
      </c>
      <c r="B142" s="163" t="s">
        <v>574</v>
      </c>
      <c r="C142" s="172" t="s">
        <v>575</v>
      </c>
      <c r="D142" s="164" t="s">
        <v>417</v>
      </c>
      <c r="E142" s="165">
        <v>11</v>
      </c>
      <c r="F142" s="166">
        <v>320</v>
      </c>
      <c r="G142" s="167">
        <f>ROUND(E142*F142,2)</f>
        <v>3520</v>
      </c>
      <c r="H142" s="166"/>
      <c r="I142" s="167">
        <f>ROUND(E142*H142,2)</f>
        <v>0</v>
      </c>
      <c r="J142" s="166"/>
      <c r="K142" s="167">
        <f>ROUND(E142*J142,2)</f>
        <v>0</v>
      </c>
      <c r="L142" s="167">
        <v>21</v>
      </c>
      <c r="M142" s="167">
        <f>G142*(1+L142/100)</f>
        <v>4259.2</v>
      </c>
      <c r="N142" s="167">
        <v>6.6E-4</v>
      </c>
      <c r="O142" s="167">
        <f>ROUND(E142*N142,2)</f>
        <v>0.01</v>
      </c>
      <c r="P142" s="167">
        <v>0</v>
      </c>
      <c r="Q142" s="167">
        <f>ROUND(E142*P142,2)</f>
        <v>0</v>
      </c>
      <c r="R142" s="167" t="s">
        <v>321</v>
      </c>
      <c r="S142" s="167" t="s">
        <v>127</v>
      </c>
      <c r="T142" s="168" t="s">
        <v>127</v>
      </c>
      <c r="U142" s="146">
        <v>0</v>
      </c>
      <c r="V142" s="146">
        <f>ROUND(E142*U142,2)</f>
        <v>0</v>
      </c>
      <c r="W142" s="146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 t="s">
        <v>322</v>
      </c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</row>
    <row r="143" spans="1:60" ht="20" outlineLevel="1" x14ac:dyDescent="0.25">
      <c r="A143" s="162">
        <v>51</v>
      </c>
      <c r="B143" s="163" t="s">
        <v>576</v>
      </c>
      <c r="C143" s="172" t="s">
        <v>577</v>
      </c>
      <c r="D143" s="164" t="s">
        <v>417</v>
      </c>
      <c r="E143" s="165">
        <v>11</v>
      </c>
      <c r="F143" s="166">
        <v>1780</v>
      </c>
      <c r="G143" s="167">
        <f>ROUND(E143*F143,2)</f>
        <v>19580</v>
      </c>
      <c r="H143" s="166"/>
      <c r="I143" s="167">
        <f>ROUND(E143*H143,2)</f>
        <v>0</v>
      </c>
      <c r="J143" s="166"/>
      <c r="K143" s="167">
        <f>ROUND(E143*J143,2)</f>
        <v>0</v>
      </c>
      <c r="L143" s="167">
        <v>21</v>
      </c>
      <c r="M143" s="167">
        <f>G143*(1+L143/100)</f>
        <v>23691.8</v>
      </c>
      <c r="N143" s="167">
        <v>3.6700000000000001E-3</v>
      </c>
      <c r="O143" s="167">
        <f>ROUND(E143*N143,2)</f>
        <v>0.04</v>
      </c>
      <c r="P143" s="167">
        <v>0</v>
      </c>
      <c r="Q143" s="167">
        <f>ROUND(E143*P143,2)</f>
        <v>0</v>
      </c>
      <c r="R143" s="167" t="s">
        <v>321</v>
      </c>
      <c r="S143" s="167" t="s">
        <v>127</v>
      </c>
      <c r="T143" s="168" t="s">
        <v>127</v>
      </c>
      <c r="U143" s="146">
        <v>0</v>
      </c>
      <c r="V143" s="146">
        <f>ROUND(E143*U143,2)</f>
        <v>0</v>
      </c>
      <c r="W143" s="146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 t="s">
        <v>322</v>
      </c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7"/>
      <c r="BG143" s="137"/>
      <c r="BH143" s="137"/>
    </row>
    <row r="144" spans="1:60" ht="13" x14ac:dyDescent="0.25">
      <c r="A144" s="148" t="s">
        <v>122</v>
      </c>
      <c r="B144" s="149" t="s">
        <v>80</v>
      </c>
      <c r="C144" s="170" t="s">
        <v>81</v>
      </c>
      <c r="D144" s="150"/>
      <c r="E144" s="151"/>
      <c r="F144" s="152"/>
      <c r="G144" s="152">
        <f>SUMIF(AG145:AG149,"&lt;&gt;NOR",G145:G149)</f>
        <v>5547.94</v>
      </c>
      <c r="H144" s="152"/>
      <c r="I144" s="152">
        <f>SUM(I145:I149)</f>
        <v>0</v>
      </c>
      <c r="J144" s="152"/>
      <c r="K144" s="152">
        <f>SUM(K145:K149)</f>
        <v>0</v>
      </c>
      <c r="L144" s="152"/>
      <c r="M144" s="152">
        <f>SUM(M145:M149)</f>
        <v>6713.0073999999995</v>
      </c>
      <c r="N144" s="152"/>
      <c r="O144" s="152">
        <f>SUM(O145:O149)</f>
        <v>0</v>
      </c>
      <c r="P144" s="152"/>
      <c r="Q144" s="152">
        <f>SUM(Q145:Q149)</f>
        <v>0</v>
      </c>
      <c r="R144" s="152"/>
      <c r="S144" s="152"/>
      <c r="T144" s="153"/>
      <c r="U144" s="147"/>
      <c r="V144" s="147">
        <f>SUM(V145:V149)</f>
        <v>19.559999999999999</v>
      </c>
      <c r="W144" s="147"/>
      <c r="AG144" t="s">
        <v>123</v>
      </c>
    </row>
    <row r="145" spans="1:60" outlineLevel="1" x14ac:dyDescent="0.25">
      <c r="A145" s="154">
        <v>52</v>
      </c>
      <c r="B145" s="155" t="s">
        <v>493</v>
      </c>
      <c r="C145" s="171" t="s">
        <v>494</v>
      </c>
      <c r="D145" s="156" t="s">
        <v>332</v>
      </c>
      <c r="E145" s="157">
        <v>92.465680000000006</v>
      </c>
      <c r="F145" s="158">
        <v>60</v>
      </c>
      <c r="G145" s="159">
        <f>ROUND(E145*F145,2)</f>
        <v>5547.94</v>
      </c>
      <c r="H145" s="158"/>
      <c r="I145" s="159">
        <f>ROUND(E145*H145,2)</f>
        <v>0</v>
      </c>
      <c r="J145" s="158"/>
      <c r="K145" s="159">
        <f>ROUND(E145*J145,2)</f>
        <v>0</v>
      </c>
      <c r="L145" s="159">
        <v>21</v>
      </c>
      <c r="M145" s="159">
        <f>G145*(1+L145/100)</f>
        <v>6713.0073999999995</v>
      </c>
      <c r="N145" s="159">
        <v>0</v>
      </c>
      <c r="O145" s="159">
        <f>ROUND(E145*N145,2)</f>
        <v>0</v>
      </c>
      <c r="P145" s="159">
        <v>0</v>
      </c>
      <c r="Q145" s="159">
        <f>ROUND(E145*P145,2)</f>
        <v>0</v>
      </c>
      <c r="R145" s="159" t="s">
        <v>377</v>
      </c>
      <c r="S145" s="159" t="s">
        <v>127</v>
      </c>
      <c r="T145" s="160" t="s">
        <v>127</v>
      </c>
      <c r="U145" s="146">
        <v>0.21149999999999999</v>
      </c>
      <c r="V145" s="146">
        <f>ROUND(E145*U145,2)</f>
        <v>19.559999999999999</v>
      </c>
      <c r="W145" s="146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 t="s">
        <v>495</v>
      </c>
      <c r="AH145" s="137"/>
      <c r="AI145" s="137"/>
      <c r="AJ145" s="137"/>
      <c r="AK145" s="137"/>
      <c r="AL145" s="137"/>
      <c r="AM145" s="137"/>
      <c r="AN145" s="137"/>
      <c r="AO145" s="137"/>
      <c r="AP145" s="137"/>
      <c r="AQ145" s="137"/>
      <c r="AR145" s="137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7"/>
      <c r="BG145" s="137"/>
      <c r="BH145" s="137"/>
    </row>
    <row r="146" spans="1:60" outlineLevel="1" x14ac:dyDescent="0.25">
      <c r="A146" s="144"/>
      <c r="B146" s="145"/>
      <c r="C146" s="237" t="s">
        <v>496</v>
      </c>
      <c r="D146" s="238"/>
      <c r="E146" s="238"/>
      <c r="F146" s="238"/>
      <c r="G146" s="238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 t="s">
        <v>204</v>
      </c>
      <c r="AH146" s="137"/>
      <c r="AI146" s="137"/>
      <c r="AJ146" s="137"/>
      <c r="AK146" s="137"/>
      <c r="AL146" s="137"/>
      <c r="AM146" s="137"/>
      <c r="AN146" s="137"/>
      <c r="AO146" s="137"/>
      <c r="AP146" s="137"/>
      <c r="AQ146" s="137"/>
      <c r="AR146" s="137"/>
      <c r="AS146" s="137"/>
      <c r="AT146" s="137"/>
      <c r="AU146" s="137"/>
      <c r="AV146" s="137"/>
      <c r="AW146" s="137"/>
      <c r="AX146" s="137"/>
      <c r="AY146" s="137"/>
      <c r="AZ146" s="137"/>
      <c r="BA146" s="137"/>
      <c r="BB146" s="137"/>
      <c r="BC146" s="137"/>
      <c r="BD146" s="137"/>
      <c r="BE146" s="137"/>
      <c r="BF146" s="137"/>
      <c r="BG146" s="137"/>
      <c r="BH146" s="137"/>
    </row>
    <row r="147" spans="1:60" outlineLevel="1" x14ac:dyDescent="0.25">
      <c r="A147" s="144"/>
      <c r="B147" s="145"/>
      <c r="C147" s="178" t="s">
        <v>497</v>
      </c>
      <c r="D147" s="176"/>
      <c r="E147" s="177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 t="s">
        <v>218</v>
      </c>
      <c r="AH147" s="137">
        <v>0</v>
      </c>
      <c r="AI147" s="137"/>
      <c r="AJ147" s="137"/>
      <c r="AK147" s="137"/>
      <c r="AL147" s="137"/>
      <c r="AM147" s="137"/>
      <c r="AN147" s="137"/>
      <c r="AO147" s="137"/>
      <c r="AP147" s="137"/>
      <c r="AQ147" s="137"/>
      <c r="AR147" s="137"/>
      <c r="AS147" s="137"/>
      <c r="AT147" s="137"/>
      <c r="AU147" s="137"/>
      <c r="AV147" s="137"/>
      <c r="AW147" s="137"/>
      <c r="AX147" s="137"/>
      <c r="AY147" s="137"/>
      <c r="AZ147" s="137"/>
      <c r="BA147" s="137"/>
      <c r="BB147" s="137"/>
      <c r="BC147" s="137"/>
      <c r="BD147" s="137"/>
      <c r="BE147" s="137"/>
      <c r="BF147" s="137"/>
      <c r="BG147" s="137"/>
      <c r="BH147" s="137"/>
    </row>
    <row r="148" spans="1:60" outlineLevel="1" x14ac:dyDescent="0.25">
      <c r="A148" s="144"/>
      <c r="B148" s="145"/>
      <c r="C148" s="178" t="s">
        <v>578</v>
      </c>
      <c r="D148" s="176"/>
      <c r="E148" s="177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 t="s">
        <v>218</v>
      </c>
      <c r="AH148" s="137">
        <v>0</v>
      </c>
      <c r="AI148" s="137"/>
      <c r="AJ148" s="137"/>
      <c r="AK148" s="137"/>
      <c r="AL148" s="137"/>
      <c r="AM148" s="137"/>
      <c r="AN148" s="137"/>
      <c r="AO148" s="137"/>
      <c r="AP148" s="137"/>
      <c r="AQ148" s="137"/>
      <c r="AR148" s="137"/>
      <c r="AS148" s="137"/>
      <c r="AT148" s="137"/>
      <c r="AU148" s="137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7"/>
      <c r="BF148" s="137"/>
      <c r="BG148" s="137"/>
      <c r="BH148" s="137"/>
    </row>
    <row r="149" spans="1:60" outlineLevel="1" x14ac:dyDescent="0.25">
      <c r="A149" s="144"/>
      <c r="B149" s="145"/>
      <c r="C149" s="178" t="s">
        <v>579</v>
      </c>
      <c r="D149" s="176"/>
      <c r="E149" s="177">
        <v>92.465680000000006</v>
      </c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 t="s">
        <v>218</v>
      </c>
      <c r="AH149" s="137">
        <v>0</v>
      </c>
      <c r="AI149" s="137"/>
      <c r="AJ149" s="137"/>
      <c r="AK149" s="137"/>
      <c r="AL149" s="137"/>
      <c r="AM149" s="137"/>
      <c r="AN149" s="137"/>
      <c r="AO149" s="137"/>
      <c r="AP149" s="137"/>
      <c r="AQ149" s="137"/>
      <c r="AR149" s="137"/>
      <c r="AS149" s="137"/>
      <c r="AT149" s="137"/>
      <c r="AU149" s="137"/>
      <c r="AV149" s="137"/>
      <c r="AW149" s="137"/>
      <c r="AX149" s="137"/>
      <c r="AY149" s="137"/>
      <c r="AZ149" s="137"/>
      <c r="BA149" s="137"/>
      <c r="BB149" s="137"/>
      <c r="BC149" s="137"/>
      <c r="BD149" s="137"/>
      <c r="BE149" s="137"/>
      <c r="BF149" s="137"/>
      <c r="BG149" s="137"/>
      <c r="BH149" s="137"/>
    </row>
    <row r="150" spans="1:60" x14ac:dyDescent="0.25">
      <c r="A150" s="3"/>
      <c r="B150" s="4"/>
      <c r="C150" s="173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AE150">
        <v>15</v>
      </c>
      <c r="AF150">
        <v>21</v>
      </c>
    </row>
    <row r="151" spans="1:60" ht="13" x14ac:dyDescent="0.25">
      <c r="A151" s="140"/>
      <c r="B151" s="141" t="s">
        <v>29</v>
      </c>
      <c r="C151" s="174"/>
      <c r="D151" s="142"/>
      <c r="E151" s="143"/>
      <c r="F151" s="143"/>
      <c r="G151" s="169">
        <f>G8+G84+G106+G110+G114+G126+G144</f>
        <v>426541.61000000004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AE151">
        <f>SUMIF(L7:L149,AE150,G7:G149)</f>
        <v>0</v>
      </c>
      <c r="AF151">
        <f>SUMIF(L7:L149,AF150,G7:G149)</f>
        <v>426541.61000000004</v>
      </c>
      <c r="AG151" t="s">
        <v>190</v>
      </c>
    </row>
    <row r="152" spans="1:60" x14ac:dyDescent="0.25">
      <c r="A152" s="241" t="s">
        <v>507</v>
      </c>
      <c r="B152" s="241"/>
      <c r="C152" s="173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60" x14ac:dyDescent="0.25">
      <c r="A153" s="3"/>
      <c r="B153" s="4" t="s">
        <v>508</v>
      </c>
      <c r="C153" s="173" t="s">
        <v>509</v>
      </c>
      <c r="D153" s="6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AG153" t="s">
        <v>510</v>
      </c>
    </row>
    <row r="154" spans="1:60" x14ac:dyDescent="0.25">
      <c r="A154" s="3"/>
      <c r="B154" s="4" t="s">
        <v>511</v>
      </c>
      <c r="C154" s="173" t="s">
        <v>512</v>
      </c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AG154" t="s">
        <v>513</v>
      </c>
    </row>
    <row r="155" spans="1:60" x14ac:dyDescent="0.25">
      <c r="A155" s="3"/>
      <c r="B155" s="4"/>
      <c r="C155" s="173" t="s">
        <v>514</v>
      </c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AG155" t="s">
        <v>515</v>
      </c>
    </row>
    <row r="156" spans="1:60" x14ac:dyDescent="0.25">
      <c r="A156" s="3"/>
      <c r="B156" s="4"/>
      <c r="C156" s="173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60" x14ac:dyDescent="0.25">
      <c r="C157" s="175"/>
      <c r="D157" s="10"/>
      <c r="AG157" t="s">
        <v>195</v>
      </c>
    </row>
    <row r="158" spans="1:60" x14ac:dyDescent="0.25">
      <c r="D158" s="10"/>
    </row>
    <row r="159" spans="1:60" x14ac:dyDescent="0.25">
      <c r="D159" s="10"/>
    </row>
    <row r="160" spans="1:60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35Nagf/e+5T+3fiUicEVvluzfBnPHYVOAzLY6Y6ZdIhnmYBYwN6dRQ+iQ6gUFASSmABi2c1jGJBVI1cJkI2keQ==" saltValue="wtqJ3YgIkeCBqDqC5uCcOw==" spinCount="100000" sheet="1"/>
  <mergeCells count="39">
    <mergeCell ref="A1:G1"/>
    <mergeCell ref="C2:G2"/>
    <mergeCell ref="C3:G3"/>
    <mergeCell ref="C4:G4"/>
    <mergeCell ref="A152:B152"/>
    <mergeCell ref="C10:G10"/>
    <mergeCell ref="C12:G12"/>
    <mergeCell ref="C14:G14"/>
    <mergeCell ref="C18:G18"/>
    <mergeCell ref="C22:G22"/>
    <mergeCell ref="C63:G63"/>
    <mergeCell ref="C28:G28"/>
    <mergeCell ref="C31:G31"/>
    <mergeCell ref="C36:G36"/>
    <mergeCell ref="C39:G39"/>
    <mergeCell ref="C42:G42"/>
    <mergeCell ref="C44:G44"/>
    <mergeCell ref="C47:G47"/>
    <mergeCell ref="C48:G48"/>
    <mergeCell ref="C52:G52"/>
    <mergeCell ref="C53:G53"/>
    <mergeCell ref="C62:G62"/>
    <mergeCell ref="C130:G130"/>
    <mergeCell ref="C64:G64"/>
    <mergeCell ref="C69:G69"/>
    <mergeCell ref="C74:G74"/>
    <mergeCell ref="C91:G91"/>
    <mergeCell ref="C94:G94"/>
    <mergeCell ref="C108:G108"/>
    <mergeCell ref="C112:G112"/>
    <mergeCell ref="C116:G116"/>
    <mergeCell ref="C121:G121"/>
    <mergeCell ref="C123:G123"/>
    <mergeCell ref="C128:G128"/>
    <mergeCell ref="C132:G132"/>
    <mergeCell ref="C134:G134"/>
    <mergeCell ref="C136:G136"/>
    <mergeCell ref="C139:G139"/>
    <mergeCell ref="C146:G14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zoomScale="110" zoomScaleNormal="110" workbookViewId="0">
      <pane ySplit="7" topLeftCell="A148" activePane="bottomLeft" state="frozen"/>
      <selection pane="bottomLeft" activeCell="C150" sqref="C150:G150"/>
    </sheetView>
  </sheetViews>
  <sheetFormatPr defaultRowHeight="12.5" outlineLevelRow="1" x14ac:dyDescent="0.25"/>
  <cols>
    <col min="1" max="1" width="3.36328125" customWidth="1"/>
    <col min="2" max="2" width="12.453125" style="78" customWidth="1"/>
    <col min="3" max="3" width="63.26953125" style="78" customWidth="1"/>
    <col min="4" max="4" width="4.7265625" customWidth="1"/>
    <col min="5" max="5" width="10.453125" customWidth="1"/>
    <col min="6" max="6" width="9.7265625" customWidth="1"/>
    <col min="7" max="7" width="12.6328125" customWidth="1"/>
    <col min="8" max="17" width="0" hidden="1" customWidth="1"/>
    <col min="18" max="18" width="6.7265625" customWidth="1"/>
    <col min="20" max="20" width="8.36328125" customWidth="1"/>
    <col min="21" max="23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230" t="s">
        <v>196</v>
      </c>
      <c r="B1" s="230"/>
      <c r="C1" s="230"/>
      <c r="D1" s="230"/>
      <c r="E1" s="230"/>
      <c r="F1" s="230"/>
      <c r="G1" s="230"/>
      <c r="AG1" t="s">
        <v>97</v>
      </c>
    </row>
    <row r="2" spans="1:60" ht="25" customHeight="1" x14ac:dyDescent="0.25">
      <c r="A2" s="129" t="s">
        <v>7</v>
      </c>
      <c r="B2" s="66" t="s">
        <v>43</v>
      </c>
      <c r="C2" s="231" t="s">
        <v>44</v>
      </c>
      <c r="D2" s="232"/>
      <c r="E2" s="232"/>
      <c r="F2" s="232"/>
      <c r="G2" s="233"/>
      <c r="AG2" t="s">
        <v>98</v>
      </c>
    </row>
    <row r="3" spans="1:60" ht="25" customHeight="1" x14ac:dyDescent="0.25">
      <c r="A3" s="129" t="s">
        <v>8</v>
      </c>
      <c r="B3" s="66" t="s">
        <v>49</v>
      </c>
      <c r="C3" s="231" t="s">
        <v>50</v>
      </c>
      <c r="D3" s="232"/>
      <c r="E3" s="232"/>
      <c r="F3" s="232"/>
      <c r="G3" s="233"/>
      <c r="AC3" s="78" t="s">
        <v>197</v>
      </c>
      <c r="AG3" t="s">
        <v>100</v>
      </c>
    </row>
    <row r="4" spans="1:60" ht="25" customHeight="1" x14ac:dyDescent="0.25">
      <c r="A4" s="130" t="s">
        <v>9</v>
      </c>
      <c r="B4" s="131" t="s">
        <v>54</v>
      </c>
      <c r="C4" s="234" t="s">
        <v>55</v>
      </c>
      <c r="D4" s="235"/>
      <c r="E4" s="235"/>
      <c r="F4" s="235"/>
      <c r="G4" s="236"/>
      <c r="AG4" t="s">
        <v>101</v>
      </c>
    </row>
    <row r="5" spans="1:60" x14ac:dyDescent="0.25">
      <c r="D5" s="10"/>
    </row>
    <row r="6" spans="1:60" ht="37.5" x14ac:dyDescent="0.25">
      <c r="A6" s="133" t="s">
        <v>102</v>
      </c>
      <c r="B6" s="135" t="s">
        <v>103</v>
      </c>
      <c r="C6" s="135" t="s">
        <v>104</v>
      </c>
      <c r="D6" s="134" t="s">
        <v>105</v>
      </c>
      <c r="E6" s="133" t="s">
        <v>106</v>
      </c>
      <c r="F6" s="132" t="s">
        <v>107</v>
      </c>
      <c r="G6" s="133" t="s">
        <v>29</v>
      </c>
      <c r="H6" s="136" t="s">
        <v>30</v>
      </c>
      <c r="I6" s="136" t="s">
        <v>108</v>
      </c>
      <c r="J6" s="136" t="s">
        <v>31</v>
      </c>
      <c r="K6" s="136" t="s">
        <v>109</v>
      </c>
      <c r="L6" s="136" t="s">
        <v>110</v>
      </c>
      <c r="M6" s="136" t="s">
        <v>111</v>
      </c>
      <c r="N6" s="136" t="s">
        <v>112</v>
      </c>
      <c r="O6" s="136" t="s">
        <v>113</v>
      </c>
      <c r="P6" s="136" t="s">
        <v>114</v>
      </c>
      <c r="Q6" s="136" t="s">
        <v>115</v>
      </c>
      <c r="R6" s="136" t="s">
        <v>116</v>
      </c>
      <c r="S6" s="136" t="s">
        <v>117</v>
      </c>
      <c r="T6" s="136" t="s">
        <v>118</v>
      </c>
      <c r="U6" s="136" t="s">
        <v>119</v>
      </c>
      <c r="V6" s="136" t="s">
        <v>120</v>
      </c>
      <c r="W6" s="136" t="s">
        <v>121</v>
      </c>
    </row>
    <row r="7" spans="1:60" hidden="1" x14ac:dyDescent="0.25">
      <c r="A7" s="3"/>
      <c r="B7" s="4"/>
      <c r="C7" s="4"/>
      <c r="D7" s="6"/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60" ht="13" x14ac:dyDescent="0.25">
      <c r="A8" s="148" t="s">
        <v>122</v>
      </c>
      <c r="B8" s="149" t="s">
        <v>62</v>
      </c>
      <c r="C8" s="170" t="s">
        <v>63</v>
      </c>
      <c r="D8" s="150"/>
      <c r="E8" s="151"/>
      <c r="F8" s="152"/>
      <c r="G8" s="152">
        <f>SUMIF(AG9:AG62,"&lt;&gt;NOR",G9:G62)</f>
        <v>159717.71000000002</v>
      </c>
      <c r="H8" s="152"/>
      <c r="I8" s="152">
        <f>SUM(I9:I62)</f>
        <v>0</v>
      </c>
      <c r="J8" s="152"/>
      <c r="K8" s="152">
        <f>SUM(K9:K62)</f>
        <v>0</v>
      </c>
      <c r="L8" s="152"/>
      <c r="M8" s="152">
        <f>SUM(M9:M62)</f>
        <v>193258.42910000001</v>
      </c>
      <c r="N8" s="152"/>
      <c r="O8" s="152">
        <f>SUM(O9:O62)</f>
        <v>0.83</v>
      </c>
      <c r="P8" s="152"/>
      <c r="Q8" s="152">
        <f>SUM(Q9:Q62)</f>
        <v>0</v>
      </c>
      <c r="R8" s="152"/>
      <c r="S8" s="152"/>
      <c r="T8" s="153"/>
      <c r="U8" s="147"/>
      <c r="V8" s="147">
        <f>SUM(V9:V62)</f>
        <v>158.99</v>
      </c>
      <c r="W8" s="147"/>
      <c r="AG8" t="s">
        <v>123</v>
      </c>
    </row>
    <row r="9" spans="1:60" outlineLevel="1" x14ac:dyDescent="0.25">
      <c r="A9" s="154">
        <v>1</v>
      </c>
      <c r="B9" s="155" t="s">
        <v>198</v>
      </c>
      <c r="C9" s="171" t="s">
        <v>199</v>
      </c>
      <c r="D9" s="156" t="s">
        <v>200</v>
      </c>
      <c r="E9" s="157">
        <v>25</v>
      </c>
      <c r="F9" s="158">
        <v>10.48</v>
      </c>
      <c r="G9" s="159">
        <f>ROUND(E9*F9,2)</f>
        <v>262</v>
      </c>
      <c r="H9" s="158"/>
      <c r="I9" s="159">
        <f>ROUND(E9*H9,2)</f>
        <v>0</v>
      </c>
      <c r="J9" s="158"/>
      <c r="K9" s="159">
        <f>ROUND(E9*J9,2)</f>
        <v>0</v>
      </c>
      <c r="L9" s="159">
        <v>21</v>
      </c>
      <c r="M9" s="159">
        <f>G9*(1+L9/100)</f>
        <v>317.02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59" t="s">
        <v>201</v>
      </c>
      <c r="S9" s="159" t="s">
        <v>127</v>
      </c>
      <c r="T9" s="160" t="s">
        <v>127</v>
      </c>
      <c r="U9" s="146">
        <v>0</v>
      </c>
      <c r="V9" s="146">
        <f>ROUND(E9*U9,2)</f>
        <v>0</v>
      </c>
      <c r="W9" s="146"/>
      <c r="X9" s="137"/>
      <c r="Y9" s="137"/>
      <c r="Z9" s="137"/>
      <c r="AA9" s="137"/>
      <c r="AB9" s="137"/>
      <c r="AC9" s="137"/>
      <c r="AD9" s="137"/>
      <c r="AE9" s="137"/>
      <c r="AF9" s="137"/>
      <c r="AG9" s="137" t="s">
        <v>378</v>
      </c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</row>
    <row r="10" spans="1:60" ht="20.5" outlineLevel="1" x14ac:dyDescent="0.25">
      <c r="A10" s="144"/>
      <c r="B10" s="145"/>
      <c r="C10" s="237" t="s">
        <v>203</v>
      </c>
      <c r="D10" s="238"/>
      <c r="E10" s="238"/>
      <c r="F10" s="238"/>
      <c r="G10" s="238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37"/>
      <c r="Y10" s="137"/>
      <c r="Z10" s="137"/>
      <c r="AA10" s="137"/>
      <c r="AB10" s="137"/>
      <c r="AC10" s="137"/>
      <c r="AD10" s="137"/>
      <c r="AE10" s="137"/>
      <c r="AF10" s="137"/>
      <c r="AG10" s="137" t="s">
        <v>204</v>
      </c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61" t="str">
        <f>C10</f>
        <v>s odstraněním kořenů a s případným nutným odklizením křovin a stromů na hromady na vzdálenost do 50 m nebo s naložením na dopravní prostředek, do sklonu terénu 1 : 5,</v>
      </c>
      <c r="BB10" s="137"/>
      <c r="BC10" s="137"/>
      <c r="BD10" s="137"/>
      <c r="BE10" s="137"/>
      <c r="BF10" s="137"/>
      <c r="BG10" s="137"/>
      <c r="BH10" s="137"/>
    </row>
    <row r="11" spans="1:60" outlineLevel="1" x14ac:dyDescent="0.25">
      <c r="A11" s="144"/>
      <c r="B11" s="145"/>
      <c r="C11" s="228" t="s">
        <v>580</v>
      </c>
      <c r="D11" s="229"/>
      <c r="E11" s="229"/>
      <c r="F11" s="229"/>
      <c r="G11" s="229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37"/>
      <c r="Y11" s="137"/>
      <c r="Z11" s="137"/>
      <c r="AA11" s="137"/>
      <c r="AB11" s="137"/>
      <c r="AC11" s="137"/>
      <c r="AD11" s="137"/>
      <c r="AE11" s="137"/>
      <c r="AF11" s="137"/>
      <c r="AG11" s="137" t="s">
        <v>130</v>
      </c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</row>
    <row r="12" spans="1:60" ht="20" outlineLevel="1" x14ac:dyDescent="0.25">
      <c r="A12" s="154">
        <v>2</v>
      </c>
      <c r="B12" s="155" t="s">
        <v>205</v>
      </c>
      <c r="C12" s="171" t="s">
        <v>206</v>
      </c>
      <c r="D12" s="156" t="s">
        <v>207</v>
      </c>
      <c r="E12" s="157">
        <v>80</v>
      </c>
      <c r="F12" s="158">
        <v>68.319999999999993</v>
      </c>
      <c r="G12" s="159">
        <f>ROUND(E12*F12,2)</f>
        <v>5465.6</v>
      </c>
      <c r="H12" s="158"/>
      <c r="I12" s="159">
        <f>ROUND(E12*H12,2)</f>
        <v>0</v>
      </c>
      <c r="J12" s="158"/>
      <c r="K12" s="159">
        <f>ROUND(E12*J12,2)</f>
        <v>0</v>
      </c>
      <c r="L12" s="159">
        <v>21</v>
      </c>
      <c r="M12" s="159">
        <f>G12*(1+L12/100)</f>
        <v>6613.3760000000002</v>
      </c>
      <c r="N12" s="159">
        <v>0</v>
      </c>
      <c r="O12" s="159">
        <f>ROUND(E12*N12,2)</f>
        <v>0</v>
      </c>
      <c r="P12" s="159">
        <v>0</v>
      </c>
      <c r="Q12" s="159">
        <f>ROUND(E12*P12,2)</f>
        <v>0</v>
      </c>
      <c r="R12" s="159" t="s">
        <v>201</v>
      </c>
      <c r="S12" s="159" t="s">
        <v>127</v>
      </c>
      <c r="T12" s="160" t="s">
        <v>127</v>
      </c>
      <c r="U12" s="146">
        <v>0</v>
      </c>
      <c r="V12" s="146">
        <f>ROUND(E12*U12,2)</f>
        <v>0</v>
      </c>
      <c r="W12" s="146"/>
      <c r="X12" s="137"/>
      <c r="Y12" s="137"/>
      <c r="Z12" s="137"/>
      <c r="AA12" s="137"/>
      <c r="AB12" s="137"/>
      <c r="AC12" s="137"/>
      <c r="AD12" s="137"/>
      <c r="AE12" s="137"/>
      <c r="AF12" s="137"/>
      <c r="AG12" s="137" t="s">
        <v>378</v>
      </c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</row>
    <row r="13" spans="1:60" outlineLevel="1" x14ac:dyDescent="0.25">
      <c r="A13" s="144"/>
      <c r="B13" s="145"/>
      <c r="C13" s="237" t="s">
        <v>581</v>
      </c>
      <c r="D13" s="238"/>
      <c r="E13" s="238"/>
      <c r="F13" s="238"/>
      <c r="G13" s="238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37"/>
      <c r="Y13" s="137"/>
      <c r="Z13" s="137"/>
      <c r="AA13" s="137"/>
      <c r="AB13" s="137"/>
      <c r="AC13" s="137"/>
      <c r="AD13" s="137"/>
      <c r="AE13" s="137"/>
      <c r="AF13" s="137"/>
      <c r="AG13" s="137" t="s">
        <v>204</v>
      </c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61" t="str">
        <f>C13</f>
        <v>na vzdálenost od hladiny vody v jímce po výšku roviny proložené osou nejvyššího bodu výtlačného potrubí. Včetně odpadní potrubí v délce do 20 m.</v>
      </c>
      <c r="BB13" s="137"/>
      <c r="BC13" s="137"/>
      <c r="BD13" s="137"/>
      <c r="BE13" s="137"/>
      <c r="BF13" s="137"/>
      <c r="BG13" s="137"/>
      <c r="BH13" s="137"/>
    </row>
    <row r="14" spans="1:60" ht="20" outlineLevel="1" x14ac:dyDescent="0.25">
      <c r="A14" s="154">
        <v>3</v>
      </c>
      <c r="B14" s="155" t="s">
        <v>209</v>
      </c>
      <c r="C14" s="171" t="s">
        <v>210</v>
      </c>
      <c r="D14" s="156" t="s">
        <v>211</v>
      </c>
      <c r="E14" s="157">
        <v>10</v>
      </c>
      <c r="F14" s="158">
        <v>40.64</v>
      </c>
      <c r="G14" s="159">
        <f>ROUND(E14*F14,2)</f>
        <v>406.4</v>
      </c>
      <c r="H14" s="158"/>
      <c r="I14" s="159">
        <f>ROUND(E14*H14,2)</f>
        <v>0</v>
      </c>
      <c r="J14" s="158"/>
      <c r="K14" s="159">
        <f>ROUND(E14*J14,2)</f>
        <v>0</v>
      </c>
      <c r="L14" s="159">
        <v>21</v>
      </c>
      <c r="M14" s="159">
        <f>G14*(1+L14/100)</f>
        <v>491.74399999999997</v>
      </c>
      <c r="N14" s="159">
        <v>0</v>
      </c>
      <c r="O14" s="159">
        <f>ROUND(E14*N14,2)</f>
        <v>0</v>
      </c>
      <c r="P14" s="159">
        <v>0</v>
      </c>
      <c r="Q14" s="159">
        <f>ROUND(E14*P14,2)</f>
        <v>0</v>
      </c>
      <c r="R14" s="159" t="s">
        <v>201</v>
      </c>
      <c r="S14" s="159" t="s">
        <v>127</v>
      </c>
      <c r="T14" s="160" t="s">
        <v>127</v>
      </c>
      <c r="U14" s="146">
        <v>0</v>
      </c>
      <c r="V14" s="146">
        <f>ROUND(E14*U14,2)</f>
        <v>0</v>
      </c>
      <c r="W14" s="146"/>
      <c r="X14" s="137"/>
      <c r="Y14" s="137"/>
      <c r="Z14" s="137"/>
      <c r="AA14" s="137"/>
      <c r="AB14" s="137"/>
      <c r="AC14" s="137"/>
      <c r="AD14" s="137"/>
      <c r="AE14" s="137"/>
      <c r="AF14" s="137"/>
      <c r="AG14" s="137" t="s">
        <v>378</v>
      </c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</row>
    <row r="15" spans="1:60" ht="20.5" outlineLevel="1" x14ac:dyDescent="0.25">
      <c r="A15" s="144"/>
      <c r="B15" s="145"/>
      <c r="C15" s="237" t="s">
        <v>582</v>
      </c>
      <c r="D15" s="238"/>
      <c r="E15" s="238"/>
      <c r="F15" s="238"/>
      <c r="G15" s="238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37"/>
      <c r="Y15" s="137"/>
      <c r="Z15" s="137"/>
      <c r="AA15" s="137"/>
      <c r="AB15" s="137"/>
      <c r="AC15" s="137"/>
      <c r="AD15" s="137"/>
      <c r="AE15" s="137"/>
      <c r="AF15" s="137"/>
      <c r="AG15" s="137" t="s">
        <v>204</v>
      </c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61" t="str">
        <f>C15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15" s="137"/>
      <c r="BC15" s="137"/>
      <c r="BD15" s="137"/>
      <c r="BE15" s="137"/>
      <c r="BF15" s="137"/>
      <c r="BG15" s="137"/>
      <c r="BH15" s="137"/>
    </row>
    <row r="16" spans="1:60" outlineLevel="1" x14ac:dyDescent="0.25">
      <c r="A16" s="154">
        <v>4</v>
      </c>
      <c r="B16" s="155" t="s">
        <v>220</v>
      </c>
      <c r="C16" s="171" t="s">
        <v>221</v>
      </c>
      <c r="D16" s="156" t="s">
        <v>215</v>
      </c>
      <c r="E16" s="157">
        <v>20</v>
      </c>
      <c r="F16" s="158">
        <v>244.8</v>
      </c>
      <c r="G16" s="159">
        <f>ROUND(E16*F16,2)</f>
        <v>4896</v>
      </c>
      <c r="H16" s="158"/>
      <c r="I16" s="159">
        <f>ROUND(E16*H16,2)</f>
        <v>0</v>
      </c>
      <c r="J16" s="158"/>
      <c r="K16" s="159">
        <f>ROUND(E16*J16,2)</f>
        <v>0</v>
      </c>
      <c r="L16" s="159">
        <v>21</v>
      </c>
      <c r="M16" s="159">
        <f>G16*(1+L16/100)</f>
        <v>5924.16</v>
      </c>
      <c r="N16" s="159">
        <v>2.478E-2</v>
      </c>
      <c r="O16" s="159">
        <f>ROUND(E16*N16,2)</f>
        <v>0.5</v>
      </c>
      <c r="P16" s="159">
        <v>0</v>
      </c>
      <c r="Q16" s="159">
        <f>ROUND(E16*P16,2)</f>
        <v>0</v>
      </c>
      <c r="R16" s="159" t="s">
        <v>201</v>
      </c>
      <c r="S16" s="159" t="s">
        <v>127</v>
      </c>
      <c r="T16" s="160" t="s">
        <v>127</v>
      </c>
      <c r="U16" s="146">
        <v>0.54700000000000004</v>
      </c>
      <c r="V16" s="146">
        <f>ROUND(E16*U16,2)</f>
        <v>10.94</v>
      </c>
      <c r="W16" s="146"/>
      <c r="X16" s="137"/>
      <c r="Y16" s="137"/>
      <c r="Z16" s="137"/>
      <c r="AA16" s="137"/>
      <c r="AB16" s="137"/>
      <c r="AC16" s="137"/>
      <c r="AD16" s="137"/>
      <c r="AE16" s="137"/>
      <c r="AF16" s="137"/>
      <c r="AG16" s="137" t="s">
        <v>202</v>
      </c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</row>
    <row r="17" spans="1:60" ht="20.5" outlineLevel="1" x14ac:dyDescent="0.25">
      <c r="A17" s="144"/>
      <c r="B17" s="145"/>
      <c r="C17" s="237" t="s">
        <v>216</v>
      </c>
      <c r="D17" s="238"/>
      <c r="E17" s="238"/>
      <c r="F17" s="238"/>
      <c r="G17" s="238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37"/>
      <c r="Y17" s="137"/>
      <c r="Z17" s="137"/>
      <c r="AA17" s="137"/>
      <c r="AB17" s="137"/>
      <c r="AC17" s="137"/>
      <c r="AD17" s="137"/>
      <c r="AE17" s="137"/>
      <c r="AF17" s="137"/>
      <c r="AG17" s="137" t="s">
        <v>204</v>
      </c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61" t="str">
        <f>C17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7" s="137"/>
      <c r="BC17" s="137"/>
      <c r="BD17" s="137"/>
      <c r="BE17" s="137"/>
      <c r="BF17" s="137"/>
      <c r="BG17" s="137"/>
      <c r="BH17" s="137"/>
    </row>
    <row r="18" spans="1:60" outlineLevel="1" x14ac:dyDescent="0.25">
      <c r="A18" s="144"/>
      <c r="B18" s="145"/>
      <c r="C18" s="228" t="s">
        <v>583</v>
      </c>
      <c r="D18" s="229"/>
      <c r="E18" s="229"/>
      <c r="F18" s="229"/>
      <c r="G18" s="229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37"/>
      <c r="Y18" s="137"/>
      <c r="Z18" s="137"/>
      <c r="AA18" s="137"/>
      <c r="AB18" s="137"/>
      <c r="AC18" s="137"/>
      <c r="AD18" s="137"/>
      <c r="AE18" s="137"/>
      <c r="AF18" s="137"/>
      <c r="AG18" s="137" t="s">
        <v>130</v>
      </c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</row>
    <row r="19" spans="1:60" outlineLevel="1" x14ac:dyDescent="0.25">
      <c r="A19" s="154">
        <v>5</v>
      </c>
      <c r="B19" s="155" t="s">
        <v>584</v>
      </c>
      <c r="C19" s="171" t="s">
        <v>585</v>
      </c>
      <c r="D19" s="156" t="s">
        <v>226</v>
      </c>
      <c r="E19" s="157">
        <v>62.817300000000003</v>
      </c>
      <c r="F19" s="158">
        <v>560</v>
      </c>
      <c r="G19" s="159">
        <f>ROUND(E19*F19,2)</f>
        <v>35177.69</v>
      </c>
      <c r="H19" s="158"/>
      <c r="I19" s="159">
        <f>ROUND(E19*H19,2)</f>
        <v>0</v>
      </c>
      <c r="J19" s="158"/>
      <c r="K19" s="159">
        <f>ROUND(E19*J19,2)</f>
        <v>0</v>
      </c>
      <c r="L19" s="159">
        <v>21</v>
      </c>
      <c r="M19" s="159">
        <f>G19*(1+L19/100)</f>
        <v>42565.0049</v>
      </c>
      <c r="N19" s="159">
        <v>0</v>
      </c>
      <c r="O19" s="159">
        <f>ROUND(E19*N19,2)</f>
        <v>0</v>
      </c>
      <c r="P19" s="159">
        <v>0</v>
      </c>
      <c r="Q19" s="159">
        <f>ROUND(E19*P19,2)</f>
        <v>0</v>
      </c>
      <c r="R19" s="159" t="s">
        <v>201</v>
      </c>
      <c r="S19" s="159" t="s">
        <v>127</v>
      </c>
      <c r="T19" s="160" t="s">
        <v>127</v>
      </c>
      <c r="U19" s="146">
        <v>0</v>
      </c>
      <c r="V19" s="146">
        <f>ROUND(E19*U19,2)</f>
        <v>0</v>
      </c>
      <c r="W19" s="146"/>
      <c r="X19" s="137"/>
      <c r="Y19" s="137"/>
      <c r="Z19" s="137"/>
      <c r="AA19" s="137"/>
      <c r="AB19" s="137"/>
      <c r="AC19" s="137"/>
      <c r="AD19" s="137"/>
      <c r="AE19" s="137"/>
      <c r="AF19" s="137"/>
      <c r="AG19" s="137" t="s">
        <v>378</v>
      </c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</row>
    <row r="20" spans="1:60" ht="20.5" outlineLevel="1" x14ac:dyDescent="0.25">
      <c r="A20" s="144"/>
      <c r="B20" s="145"/>
      <c r="C20" s="237" t="s">
        <v>586</v>
      </c>
      <c r="D20" s="238"/>
      <c r="E20" s="238"/>
      <c r="F20" s="238"/>
      <c r="G20" s="238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37"/>
      <c r="Y20" s="137"/>
      <c r="Z20" s="137"/>
      <c r="AA20" s="137"/>
      <c r="AB20" s="137"/>
      <c r="AC20" s="137"/>
      <c r="AD20" s="137"/>
      <c r="AE20" s="137"/>
      <c r="AF20" s="137"/>
      <c r="AG20" s="137" t="s">
        <v>204</v>
      </c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61" t="str">
        <f>C20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0" s="137"/>
      <c r="BC20" s="137"/>
      <c r="BD20" s="137"/>
      <c r="BE20" s="137"/>
      <c r="BF20" s="137"/>
      <c r="BG20" s="137"/>
      <c r="BH20" s="137"/>
    </row>
    <row r="21" spans="1:60" outlineLevel="1" x14ac:dyDescent="0.25">
      <c r="A21" s="144"/>
      <c r="B21" s="145"/>
      <c r="C21" s="178" t="s">
        <v>587</v>
      </c>
      <c r="D21" s="176"/>
      <c r="E21" s="177">
        <v>62.817300000000003</v>
      </c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37"/>
      <c r="Y21" s="137"/>
      <c r="Z21" s="137"/>
      <c r="AA21" s="137"/>
      <c r="AB21" s="137"/>
      <c r="AC21" s="137"/>
      <c r="AD21" s="137"/>
      <c r="AE21" s="137"/>
      <c r="AF21" s="137"/>
      <c r="AG21" s="137" t="s">
        <v>218</v>
      </c>
      <c r="AH21" s="137">
        <v>0</v>
      </c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</row>
    <row r="22" spans="1:60" outlineLevel="1" x14ac:dyDescent="0.25">
      <c r="A22" s="154">
        <v>6</v>
      </c>
      <c r="B22" s="155" t="s">
        <v>588</v>
      </c>
      <c r="C22" s="171" t="s">
        <v>589</v>
      </c>
      <c r="D22" s="156" t="s">
        <v>226</v>
      </c>
      <c r="E22" s="157">
        <v>18.845099999999999</v>
      </c>
      <c r="F22" s="158">
        <v>13.6</v>
      </c>
      <c r="G22" s="159">
        <f>ROUND(E22*F22,2)</f>
        <v>256.29000000000002</v>
      </c>
      <c r="H22" s="158"/>
      <c r="I22" s="159">
        <f>ROUND(E22*H22,2)</f>
        <v>0</v>
      </c>
      <c r="J22" s="158"/>
      <c r="K22" s="159">
        <f>ROUND(E22*J22,2)</f>
        <v>0</v>
      </c>
      <c r="L22" s="159">
        <v>21</v>
      </c>
      <c r="M22" s="159">
        <f>G22*(1+L22/100)</f>
        <v>310.11090000000002</v>
      </c>
      <c r="N22" s="159">
        <v>0</v>
      </c>
      <c r="O22" s="159">
        <f>ROUND(E22*N22,2)</f>
        <v>0</v>
      </c>
      <c r="P22" s="159">
        <v>0</v>
      </c>
      <c r="Q22" s="159">
        <f>ROUND(E22*P22,2)</f>
        <v>0</v>
      </c>
      <c r="R22" s="159" t="s">
        <v>201</v>
      </c>
      <c r="S22" s="159" t="s">
        <v>127</v>
      </c>
      <c r="T22" s="160" t="s">
        <v>127</v>
      </c>
      <c r="U22" s="146">
        <v>0</v>
      </c>
      <c r="V22" s="146">
        <f>ROUND(E22*U22,2)</f>
        <v>0</v>
      </c>
      <c r="W22" s="146"/>
      <c r="X22" s="137"/>
      <c r="Y22" s="137"/>
      <c r="Z22" s="137"/>
      <c r="AA22" s="137"/>
      <c r="AB22" s="137"/>
      <c r="AC22" s="137"/>
      <c r="AD22" s="137"/>
      <c r="AE22" s="137"/>
      <c r="AF22" s="137"/>
      <c r="AG22" s="137" t="s">
        <v>378</v>
      </c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</row>
    <row r="23" spans="1:60" ht="20.5" outlineLevel="1" x14ac:dyDescent="0.25">
      <c r="A23" s="144"/>
      <c r="B23" s="145"/>
      <c r="C23" s="237" t="s">
        <v>586</v>
      </c>
      <c r="D23" s="238"/>
      <c r="E23" s="238"/>
      <c r="F23" s="238"/>
      <c r="G23" s="238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37"/>
      <c r="Y23" s="137"/>
      <c r="Z23" s="137"/>
      <c r="AA23" s="137"/>
      <c r="AB23" s="137"/>
      <c r="AC23" s="137"/>
      <c r="AD23" s="137"/>
      <c r="AE23" s="137"/>
      <c r="AF23" s="137"/>
      <c r="AG23" s="137" t="s">
        <v>204</v>
      </c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61" t="str">
        <f>C23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3" s="137"/>
      <c r="BC23" s="137"/>
      <c r="BD23" s="137"/>
      <c r="BE23" s="137"/>
      <c r="BF23" s="137"/>
      <c r="BG23" s="137"/>
      <c r="BH23" s="137"/>
    </row>
    <row r="24" spans="1:60" outlineLevel="1" x14ac:dyDescent="0.25">
      <c r="A24" s="144"/>
      <c r="B24" s="145"/>
      <c r="C24" s="178" t="s">
        <v>590</v>
      </c>
      <c r="D24" s="176"/>
      <c r="E24" s="177">
        <v>18.845099999999999</v>
      </c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37"/>
      <c r="Y24" s="137"/>
      <c r="Z24" s="137"/>
      <c r="AA24" s="137"/>
      <c r="AB24" s="137"/>
      <c r="AC24" s="137"/>
      <c r="AD24" s="137"/>
      <c r="AE24" s="137"/>
      <c r="AF24" s="137"/>
      <c r="AG24" s="137" t="s">
        <v>218</v>
      </c>
      <c r="AH24" s="137">
        <v>0</v>
      </c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</row>
    <row r="25" spans="1:60" outlineLevel="1" x14ac:dyDescent="0.25">
      <c r="A25" s="154">
        <v>7</v>
      </c>
      <c r="B25" s="155" t="s">
        <v>591</v>
      </c>
      <c r="C25" s="171" t="s">
        <v>592</v>
      </c>
      <c r="D25" s="156" t="s">
        <v>226</v>
      </c>
      <c r="E25" s="157">
        <v>26.921700000000001</v>
      </c>
      <c r="F25" s="158">
        <v>720</v>
      </c>
      <c r="G25" s="159">
        <f>ROUND(E25*F25,2)</f>
        <v>19383.62</v>
      </c>
      <c r="H25" s="158"/>
      <c r="I25" s="159">
        <f>ROUND(E25*H25,2)</f>
        <v>0</v>
      </c>
      <c r="J25" s="158"/>
      <c r="K25" s="159">
        <f>ROUND(E25*J25,2)</f>
        <v>0</v>
      </c>
      <c r="L25" s="159">
        <v>21</v>
      </c>
      <c r="M25" s="159">
        <f>G25*(1+L25/100)</f>
        <v>23454.180199999999</v>
      </c>
      <c r="N25" s="159">
        <v>0</v>
      </c>
      <c r="O25" s="159">
        <f>ROUND(E25*N25,2)</f>
        <v>0</v>
      </c>
      <c r="P25" s="159">
        <v>0</v>
      </c>
      <c r="Q25" s="159">
        <f>ROUND(E25*P25,2)</f>
        <v>0</v>
      </c>
      <c r="R25" s="159" t="s">
        <v>201</v>
      </c>
      <c r="S25" s="159" t="s">
        <v>127</v>
      </c>
      <c r="T25" s="160" t="s">
        <v>127</v>
      </c>
      <c r="U25" s="146">
        <v>2.9649999999999999</v>
      </c>
      <c r="V25" s="146">
        <f>ROUND(E25*U25,2)</f>
        <v>79.819999999999993</v>
      </c>
      <c r="W25" s="146"/>
      <c r="X25" s="137"/>
      <c r="Y25" s="137"/>
      <c r="Z25" s="137"/>
      <c r="AA25" s="137"/>
      <c r="AB25" s="137"/>
      <c r="AC25" s="137"/>
      <c r="AD25" s="137"/>
      <c r="AE25" s="137"/>
      <c r="AF25" s="137"/>
      <c r="AG25" s="137" t="s">
        <v>378</v>
      </c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</row>
    <row r="26" spans="1:60" ht="20.5" outlineLevel="1" x14ac:dyDescent="0.25">
      <c r="A26" s="144"/>
      <c r="B26" s="145"/>
      <c r="C26" s="237" t="s">
        <v>586</v>
      </c>
      <c r="D26" s="238"/>
      <c r="E26" s="238"/>
      <c r="F26" s="238"/>
      <c r="G26" s="238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37"/>
      <c r="Y26" s="137"/>
      <c r="Z26" s="137"/>
      <c r="AA26" s="137"/>
      <c r="AB26" s="137"/>
      <c r="AC26" s="137"/>
      <c r="AD26" s="137"/>
      <c r="AE26" s="137"/>
      <c r="AF26" s="137"/>
      <c r="AG26" s="137" t="s">
        <v>204</v>
      </c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61" t="str">
        <f>C26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6" s="137"/>
      <c r="BC26" s="137"/>
      <c r="BD26" s="137"/>
      <c r="BE26" s="137"/>
      <c r="BF26" s="137"/>
      <c r="BG26" s="137"/>
      <c r="BH26" s="137"/>
    </row>
    <row r="27" spans="1:60" outlineLevel="1" x14ac:dyDescent="0.25">
      <c r="A27" s="144"/>
      <c r="B27" s="145"/>
      <c r="C27" s="178" t="s">
        <v>593</v>
      </c>
      <c r="D27" s="176"/>
      <c r="E27" s="177">
        <v>26.921700000000001</v>
      </c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37"/>
      <c r="Y27" s="137"/>
      <c r="Z27" s="137"/>
      <c r="AA27" s="137"/>
      <c r="AB27" s="137"/>
      <c r="AC27" s="137"/>
      <c r="AD27" s="137"/>
      <c r="AE27" s="137"/>
      <c r="AF27" s="137"/>
      <c r="AG27" s="137" t="s">
        <v>218</v>
      </c>
      <c r="AH27" s="137">
        <v>0</v>
      </c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</row>
    <row r="28" spans="1:60" outlineLevel="1" x14ac:dyDescent="0.25">
      <c r="A28" s="154">
        <v>8</v>
      </c>
      <c r="B28" s="155" t="s">
        <v>594</v>
      </c>
      <c r="C28" s="171" t="s">
        <v>595</v>
      </c>
      <c r="D28" s="156" t="s">
        <v>226</v>
      </c>
      <c r="E28" s="157">
        <v>8.0765999999999991</v>
      </c>
      <c r="F28" s="158">
        <v>13.6</v>
      </c>
      <c r="G28" s="159">
        <f>ROUND(E28*F28,2)</f>
        <v>109.84</v>
      </c>
      <c r="H28" s="158"/>
      <c r="I28" s="159">
        <f>ROUND(E28*H28,2)</f>
        <v>0</v>
      </c>
      <c r="J28" s="158"/>
      <c r="K28" s="159">
        <f>ROUND(E28*J28,2)</f>
        <v>0</v>
      </c>
      <c r="L28" s="159">
        <v>21</v>
      </c>
      <c r="M28" s="159">
        <f>G28*(1+L28/100)</f>
        <v>132.90639999999999</v>
      </c>
      <c r="N28" s="159">
        <v>0</v>
      </c>
      <c r="O28" s="159">
        <f>ROUND(E28*N28,2)</f>
        <v>0</v>
      </c>
      <c r="P28" s="159">
        <v>0</v>
      </c>
      <c r="Q28" s="159">
        <f>ROUND(E28*P28,2)</f>
        <v>0</v>
      </c>
      <c r="R28" s="159" t="s">
        <v>201</v>
      </c>
      <c r="S28" s="159" t="s">
        <v>127</v>
      </c>
      <c r="T28" s="160" t="s">
        <v>127</v>
      </c>
      <c r="U28" s="146">
        <v>0.154</v>
      </c>
      <c r="V28" s="146">
        <f>ROUND(E28*U28,2)</f>
        <v>1.24</v>
      </c>
      <c r="W28" s="146"/>
      <c r="X28" s="137"/>
      <c r="Y28" s="137"/>
      <c r="Z28" s="137"/>
      <c r="AA28" s="137"/>
      <c r="AB28" s="137"/>
      <c r="AC28" s="137"/>
      <c r="AD28" s="137"/>
      <c r="AE28" s="137"/>
      <c r="AF28" s="137"/>
      <c r="AG28" s="137" t="s">
        <v>202</v>
      </c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</row>
    <row r="29" spans="1:60" ht="20.5" outlineLevel="1" x14ac:dyDescent="0.25">
      <c r="A29" s="144"/>
      <c r="B29" s="145"/>
      <c r="C29" s="237" t="s">
        <v>586</v>
      </c>
      <c r="D29" s="238"/>
      <c r="E29" s="238"/>
      <c r="F29" s="238"/>
      <c r="G29" s="238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37"/>
      <c r="Y29" s="137"/>
      <c r="Z29" s="137"/>
      <c r="AA29" s="137"/>
      <c r="AB29" s="137"/>
      <c r="AC29" s="137"/>
      <c r="AD29" s="137"/>
      <c r="AE29" s="137"/>
      <c r="AF29" s="137"/>
      <c r="AG29" s="137" t="s">
        <v>204</v>
      </c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61" t="str">
        <f>C29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9" s="137"/>
      <c r="BC29" s="137"/>
      <c r="BD29" s="137"/>
      <c r="BE29" s="137"/>
      <c r="BF29" s="137"/>
      <c r="BG29" s="137"/>
      <c r="BH29" s="137"/>
    </row>
    <row r="30" spans="1:60" outlineLevel="1" x14ac:dyDescent="0.25">
      <c r="A30" s="144"/>
      <c r="B30" s="145"/>
      <c r="C30" s="178" t="s">
        <v>596</v>
      </c>
      <c r="D30" s="176"/>
      <c r="E30" s="177">
        <v>8.0765999999999991</v>
      </c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37"/>
      <c r="Y30" s="137"/>
      <c r="Z30" s="137"/>
      <c r="AA30" s="137"/>
      <c r="AB30" s="137"/>
      <c r="AC30" s="137"/>
      <c r="AD30" s="137"/>
      <c r="AE30" s="137"/>
      <c r="AF30" s="137"/>
      <c r="AG30" s="137" t="s">
        <v>218</v>
      </c>
      <c r="AH30" s="137">
        <v>0</v>
      </c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</row>
    <row r="31" spans="1:60" outlineLevel="1" x14ac:dyDescent="0.25">
      <c r="A31" s="154">
        <v>9</v>
      </c>
      <c r="B31" s="155" t="s">
        <v>597</v>
      </c>
      <c r="C31" s="171" t="s">
        <v>598</v>
      </c>
      <c r="D31" s="156" t="s">
        <v>200</v>
      </c>
      <c r="E31" s="157">
        <v>92.04</v>
      </c>
      <c r="F31" s="158">
        <v>428</v>
      </c>
      <c r="G31" s="159">
        <f>ROUND(E31*F31,2)</f>
        <v>39393.120000000003</v>
      </c>
      <c r="H31" s="158"/>
      <c r="I31" s="159">
        <f>ROUND(E31*H31,2)</f>
        <v>0</v>
      </c>
      <c r="J31" s="158"/>
      <c r="K31" s="159">
        <f>ROUND(E31*J31,2)</f>
        <v>0</v>
      </c>
      <c r="L31" s="159">
        <v>21</v>
      </c>
      <c r="M31" s="159">
        <f>G31*(1+L31/100)</f>
        <v>47665.675200000005</v>
      </c>
      <c r="N31" s="159">
        <v>1.17E-3</v>
      </c>
      <c r="O31" s="159">
        <f>ROUND(E31*N31,2)</f>
        <v>0.11</v>
      </c>
      <c r="P31" s="159">
        <v>0</v>
      </c>
      <c r="Q31" s="159">
        <f>ROUND(E31*P31,2)</f>
        <v>0</v>
      </c>
      <c r="R31" s="159" t="s">
        <v>201</v>
      </c>
      <c r="S31" s="159" t="s">
        <v>127</v>
      </c>
      <c r="T31" s="160" t="s">
        <v>127</v>
      </c>
      <c r="U31" s="146">
        <v>0.32600000000000001</v>
      </c>
      <c r="V31" s="146">
        <f>ROUND(E31*U31,2)</f>
        <v>30.01</v>
      </c>
      <c r="W31" s="146"/>
      <c r="X31" s="137"/>
      <c r="Y31" s="137"/>
      <c r="Z31" s="137"/>
      <c r="AA31" s="137"/>
      <c r="AB31" s="137"/>
      <c r="AC31" s="137"/>
      <c r="AD31" s="137"/>
      <c r="AE31" s="137"/>
      <c r="AF31" s="137"/>
      <c r="AG31" s="137" t="s">
        <v>378</v>
      </c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</row>
    <row r="32" spans="1:60" outlineLevel="1" x14ac:dyDescent="0.25">
      <c r="A32" s="144"/>
      <c r="B32" s="145"/>
      <c r="C32" s="178" t="s">
        <v>599</v>
      </c>
      <c r="D32" s="176"/>
      <c r="E32" s="177">
        <v>92.04</v>
      </c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37"/>
      <c r="Y32" s="137"/>
      <c r="Z32" s="137"/>
      <c r="AA32" s="137"/>
      <c r="AB32" s="137"/>
      <c r="AC32" s="137"/>
      <c r="AD32" s="137"/>
      <c r="AE32" s="137"/>
      <c r="AF32" s="137"/>
      <c r="AG32" s="137" t="s">
        <v>218</v>
      </c>
      <c r="AH32" s="137">
        <v>0</v>
      </c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</row>
    <row r="33" spans="1:60" outlineLevel="1" x14ac:dyDescent="0.25">
      <c r="A33" s="154">
        <v>10</v>
      </c>
      <c r="B33" s="155" t="s">
        <v>600</v>
      </c>
      <c r="C33" s="171" t="s">
        <v>601</v>
      </c>
      <c r="D33" s="156" t="s">
        <v>200</v>
      </c>
      <c r="E33" s="157">
        <v>92.04</v>
      </c>
      <c r="F33" s="158">
        <v>117.6</v>
      </c>
      <c r="G33" s="159">
        <f>ROUND(E33*F33,2)</f>
        <v>10823.9</v>
      </c>
      <c r="H33" s="158"/>
      <c r="I33" s="159">
        <f>ROUND(E33*H33,2)</f>
        <v>0</v>
      </c>
      <c r="J33" s="158"/>
      <c r="K33" s="159">
        <f>ROUND(E33*J33,2)</f>
        <v>0</v>
      </c>
      <c r="L33" s="159">
        <v>21</v>
      </c>
      <c r="M33" s="159">
        <f>G33*(1+L33/100)</f>
        <v>13096.919</v>
      </c>
      <c r="N33" s="159">
        <v>0</v>
      </c>
      <c r="O33" s="159">
        <f>ROUND(E33*N33,2)</f>
        <v>0</v>
      </c>
      <c r="P33" s="159">
        <v>0</v>
      </c>
      <c r="Q33" s="159">
        <f>ROUND(E33*P33,2)</f>
        <v>0</v>
      </c>
      <c r="R33" s="159" t="s">
        <v>201</v>
      </c>
      <c r="S33" s="159" t="s">
        <v>127</v>
      </c>
      <c r="T33" s="160" t="s">
        <v>127</v>
      </c>
      <c r="U33" s="146">
        <v>0.16300000000000001</v>
      </c>
      <c r="V33" s="146">
        <f>ROUND(E33*U33,2)</f>
        <v>15</v>
      </c>
      <c r="W33" s="146"/>
      <c r="X33" s="137"/>
      <c r="Y33" s="137"/>
      <c r="Z33" s="137"/>
      <c r="AA33" s="137"/>
      <c r="AB33" s="137"/>
      <c r="AC33" s="137"/>
      <c r="AD33" s="137"/>
      <c r="AE33" s="137"/>
      <c r="AF33" s="137"/>
      <c r="AG33" s="137" t="s">
        <v>378</v>
      </c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</row>
    <row r="34" spans="1:60" outlineLevel="1" x14ac:dyDescent="0.25">
      <c r="A34" s="144"/>
      <c r="B34" s="145"/>
      <c r="C34" s="237" t="s">
        <v>602</v>
      </c>
      <c r="D34" s="238"/>
      <c r="E34" s="238"/>
      <c r="F34" s="238"/>
      <c r="G34" s="238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37"/>
      <c r="Y34" s="137"/>
      <c r="Z34" s="137"/>
      <c r="AA34" s="137"/>
      <c r="AB34" s="137"/>
      <c r="AC34" s="137"/>
      <c r="AD34" s="137"/>
      <c r="AE34" s="137"/>
      <c r="AF34" s="137"/>
      <c r="AG34" s="137" t="s">
        <v>204</v>
      </c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</row>
    <row r="35" spans="1:60" outlineLevel="1" x14ac:dyDescent="0.25">
      <c r="A35" s="154">
        <v>11</v>
      </c>
      <c r="B35" s="155" t="s">
        <v>603</v>
      </c>
      <c r="C35" s="171" t="s">
        <v>604</v>
      </c>
      <c r="D35" s="156" t="s">
        <v>226</v>
      </c>
      <c r="E35" s="157">
        <v>80.534999999999997</v>
      </c>
      <c r="F35" s="158">
        <v>81.599999999999994</v>
      </c>
      <c r="G35" s="159">
        <f>ROUND(E35*F35,2)</f>
        <v>6571.66</v>
      </c>
      <c r="H35" s="158"/>
      <c r="I35" s="159">
        <f>ROUND(E35*H35,2)</f>
        <v>0</v>
      </c>
      <c r="J35" s="158"/>
      <c r="K35" s="159">
        <f>ROUND(E35*J35,2)</f>
        <v>0</v>
      </c>
      <c r="L35" s="159">
        <v>21</v>
      </c>
      <c r="M35" s="159">
        <f>G35*(1+L35/100)</f>
        <v>7951.7085999999999</v>
      </c>
      <c r="N35" s="159">
        <v>2.7499999999999998E-3</v>
      </c>
      <c r="O35" s="159">
        <f>ROUND(E35*N35,2)</f>
        <v>0.22</v>
      </c>
      <c r="P35" s="159">
        <v>0</v>
      </c>
      <c r="Q35" s="159">
        <f>ROUND(E35*P35,2)</f>
        <v>0</v>
      </c>
      <c r="R35" s="159" t="s">
        <v>201</v>
      </c>
      <c r="S35" s="159" t="s">
        <v>127</v>
      </c>
      <c r="T35" s="160" t="s">
        <v>127</v>
      </c>
      <c r="U35" s="146">
        <v>0.193</v>
      </c>
      <c r="V35" s="146">
        <f>ROUND(E35*U35,2)</f>
        <v>15.54</v>
      </c>
      <c r="W35" s="146"/>
      <c r="X35" s="137"/>
      <c r="Y35" s="137"/>
      <c r="Z35" s="137"/>
      <c r="AA35" s="137"/>
      <c r="AB35" s="137"/>
      <c r="AC35" s="137"/>
      <c r="AD35" s="137"/>
      <c r="AE35" s="137"/>
      <c r="AF35" s="137"/>
      <c r="AG35" s="137" t="s">
        <v>378</v>
      </c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</row>
    <row r="36" spans="1:60" outlineLevel="1" x14ac:dyDescent="0.25">
      <c r="A36" s="144"/>
      <c r="B36" s="145"/>
      <c r="C36" s="237" t="s">
        <v>605</v>
      </c>
      <c r="D36" s="238"/>
      <c r="E36" s="238"/>
      <c r="F36" s="238"/>
      <c r="G36" s="238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37"/>
      <c r="Y36" s="137"/>
      <c r="Z36" s="137"/>
      <c r="AA36" s="137"/>
      <c r="AB36" s="137"/>
      <c r="AC36" s="137"/>
      <c r="AD36" s="137"/>
      <c r="AE36" s="137"/>
      <c r="AF36" s="137"/>
      <c r="AG36" s="137" t="s">
        <v>204</v>
      </c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</row>
    <row r="37" spans="1:60" outlineLevel="1" x14ac:dyDescent="0.25">
      <c r="A37" s="144"/>
      <c r="B37" s="145"/>
      <c r="C37" s="178" t="s">
        <v>606</v>
      </c>
      <c r="D37" s="176"/>
      <c r="E37" s="177">
        <v>80.534999999999997</v>
      </c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37"/>
      <c r="Y37" s="137"/>
      <c r="Z37" s="137"/>
      <c r="AA37" s="137"/>
      <c r="AB37" s="137"/>
      <c r="AC37" s="137"/>
      <c r="AD37" s="137"/>
      <c r="AE37" s="137"/>
      <c r="AF37" s="137"/>
      <c r="AG37" s="137" t="s">
        <v>218</v>
      </c>
      <c r="AH37" s="137">
        <v>0</v>
      </c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</row>
    <row r="38" spans="1:60" outlineLevel="1" x14ac:dyDescent="0.25">
      <c r="A38" s="154">
        <v>12</v>
      </c>
      <c r="B38" s="155" t="s">
        <v>607</v>
      </c>
      <c r="C38" s="171" t="s">
        <v>608</v>
      </c>
      <c r="D38" s="156" t="s">
        <v>226</v>
      </c>
      <c r="E38" s="157">
        <v>80.534999999999997</v>
      </c>
      <c r="F38" s="158">
        <v>20.399999999999999</v>
      </c>
      <c r="G38" s="159">
        <f>ROUND(E38*F38,2)</f>
        <v>1642.91</v>
      </c>
      <c r="H38" s="158"/>
      <c r="I38" s="159">
        <f>ROUND(E38*H38,2)</f>
        <v>0</v>
      </c>
      <c r="J38" s="158"/>
      <c r="K38" s="159">
        <f>ROUND(E38*J38,2)</f>
        <v>0</v>
      </c>
      <c r="L38" s="159">
        <v>21</v>
      </c>
      <c r="M38" s="159">
        <f>G38*(1+L38/100)</f>
        <v>1987.9211</v>
      </c>
      <c r="N38" s="159">
        <v>0</v>
      </c>
      <c r="O38" s="159">
        <f>ROUND(E38*N38,2)</f>
        <v>0</v>
      </c>
      <c r="P38" s="159">
        <v>0</v>
      </c>
      <c r="Q38" s="159">
        <f>ROUND(E38*P38,2)</f>
        <v>0</v>
      </c>
      <c r="R38" s="159" t="s">
        <v>201</v>
      </c>
      <c r="S38" s="159" t="s">
        <v>127</v>
      </c>
      <c r="T38" s="160" t="s">
        <v>127</v>
      </c>
      <c r="U38" s="146">
        <v>0.06</v>
      </c>
      <c r="V38" s="146">
        <f>ROUND(E38*U38,2)</f>
        <v>4.83</v>
      </c>
      <c r="W38" s="146"/>
      <c r="X38" s="137"/>
      <c r="Y38" s="137"/>
      <c r="Z38" s="137"/>
      <c r="AA38" s="137"/>
      <c r="AB38" s="137"/>
      <c r="AC38" s="137"/>
      <c r="AD38" s="137"/>
      <c r="AE38" s="137"/>
      <c r="AF38" s="137"/>
      <c r="AG38" s="137" t="s">
        <v>378</v>
      </c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</row>
    <row r="39" spans="1:60" outlineLevel="1" x14ac:dyDescent="0.25">
      <c r="A39" s="144"/>
      <c r="B39" s="145"/>
      <c r="C39" s="237" t="s">
        <v>609</v>
      </c>
      <c r="D39" s="238"/>
      <c r="E39" s="238"/>
      <c r="F39" s="238"/>
      <c r="G39" s="238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37"/>
      <c r="Y39" s="137"/>
      <c r="Z39" s="137"/>
      <c r="AA39" s="137"/>
      <c r="AB39" s="137"/>
      <c r="AC39" s="137"/>
      <c r="AD39" s="137"/>
      <c r="AE39" s="137"/>
      <c r="AF39" s="137"/>
      <c r="AG39" s="137" t="s">
        <v>204</v>
      </c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</row>
    <row r="40" spans="1:60" outlineLevel="1" x14ac:dyDescent="0.25">
      <c r="A40" s="154">
        <v>13</v>
      </c>
      <c r="B40" s="155" t="s">
        <v>610</v>
      </c>
      <c r="C40" s="171" t="s">
        <v>611</v>
      </c>
      <c r="D40" s="156" t="s">
        <v>226</v>
      </c>
      <c r="E40" s="157">
        <v>14.35824</v>
      </c>
      <c r="F40" s="158">
        <v>112</v>
      </c>
      <c r="G40" s="159">
        <f>ROUND(E40*F40,2)</f>
        <v>1608.12</v>
      </c>
      <c r="H40" s="158"/>
      <c r="I40" s="159">
        <f>ROUND(E40*H40,2)</f>
        <v>0</v>
      </c>
      <c r="J40" s="158"/>
      <c r="K40" s="159">
        <f>ROUND(E40*J40,2)</f>
        <v>0</v>
      </c>
      <c r="L40" s="159">
        <v>21</v>
      </c>
      <c r="M40" s="159">
        <f>G40*(1+L40/100)</f>
        <v>1945.8251999999998</v>
      </c>
      <c r="N40" s="159">
        <v>0</v>
      </c>
      <c r="O40" s="159">
        <f>ROUND(E40*N40,2)</f>
        <v>0</v>
      </c>
      <c r="P40" s="159">
        <v>0</v>
      </c>
      <c r="Q40" s="159">
        <f>ROUND(E40*P40,2)</f>
        <v>0</v>
      </c>
      <c r="R40" s="159" t="s">
        <v>201</v>
      </c>
      <c r="S40" s="159" t="s">
        <v>127</v>
      </c>
      <c r="T40" s="160" t="s">
        <v>127</v>
      </c>
      <c r="U40" s="146">
        <v>0</v>
      </c>
      <c r="V40" s="146">
        <f>ROUND(E40*U40,2)</f>
        <v>0</v>
      </c>
      <c r="W40" s="146"/>
      <c r="X40" s="137"/>
      <c r="Y40" s="137"/>
      <c r="Z40" s="137"/>
      <c r="AA40" s="137"/>
      <c r="AB40" s="137"/>
      <c r="AC40" s="137"/>
      <c r="AD40" s="137"/>
      <c r="AE40" s="137"/>
      <c r="AF40" s="137"/>
      <c r="AG40" s="137" t="s">
        <v>378</v>
      </c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</row>
    <row r="41" spans="1:60" outlineLevel="1" x14ac:dyDescent="0.25">
      <c r="A41" s="144"/>
      <c r="B41" s="145"/>
      <c r="C41" s="237" t="s">
        <v>267</v>
      </c>
      <c r="D41" s="238"/>
      <c r="E41" s="238"/>
      <c r="F41" s="238"/>
      <c r="G41" s="238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37"/>
      <c r="Y41" s="137"/>
      <c r="Z41" s="137"/>
      <c r="AA41" s="137"/>
      <c r="AB41" s="137"/>
      <c r="AC41" s="137"/>
      <c r="AD41" s="137"/>
      <c r="AE41" s="137"/>
      <c r="AF41" s="137"/>
      <c r="AG41" s="137" t="s">
        <v>204</v>
      </c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</row>
    <row r="42" spans="1:60" outlineLevel="1" x14ac:dyDescent="0.25">
      <c r="A42" s="144"/>
      <c r="B42" s="145"/>
      <c r="C42" s="178" t="s">
        <v>612</v>
      </c>
      <c r="D42" s="176"/>
      <c r="E42" s="177">
        <v>14.35824</v>
      </c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37"/>
      <c r="Y42" s="137"/>
      <c r="Z42" s="137"/>
      <c r="AA42" s="137"/>
      <c r="AB42" s="137"/>
      <c r="AC42" s="137"/>
      <c r="AD42" s="137"/>
      <c r="AE42" s="137"/>
      <c r="AF42" s="137"/>
      <c r="AG42" s="137" t="s">
        <v>218</v>
      </c>
      <c r="AH42" s="137">
        <v>0</v>
      </c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</row>
    <row r="43" spans="1:60" outlineLevel="1" x14ac:dyDescent="0.25">
      <c r="A43" s="154">
        <v>14</v>
      </c>
      <c r="B43" s="155" t="s">
        <v>269</v>
      </c>
      <c r="C43" s="171" t="s">
        <v>270</v>
      </c>
      <c r="D43" s="156" t="s">
        <v>226</v>
      </c>
      <c r="E43" s="157">
        <v>129.37799999999999</v>
      </c>
      <c r="F43" s="158">
        <v>64</v>
      </c>
      <c r="G43" s="159">
        <f>ROUND(E43*F43,2)</f>
        <v>8280.19</v>
      </c>
      <c r="H43" s="158"/>
      <c r="I43" s="159">
        <f>ROUND(E43*H43,2)</f>
        <v>0</v>
      </c>
      <c r="J43" s="158"/>
      <c r="K43" s="159">
        <f>ROUND(E43*J43,2)</f>
        <v>0</v>
      </c>
      <c r="L43" s="159">
        <v>21</v>
      </c>
      <c r="M43" s="159">
        <f>G43*(1+L43/100)</f>
        <v>10019.0299</v>
      </c>
      <c r="N43" s="159">
        <v>0</v>
      </c>
      <c r="O43" s="159">
        <f>ROUND(E43*N43,2)</f>
        <v>0</v>
      </c>
      <c r="P43" s="159">
        <v>0</v>
      </c>
      <c r="Q43" s="159">
        <f>ROUND(E43*P43,2)</f>
        <v>0</v>
      </c>
      <c r="R43" s="159" t="s">
        <v>201</v>
      </c>
      <c r="S43" s="159" t="s">
        <v>127</v>
      </c>
      <c r="T43" s="160" t="s">
        <v>127</v>
      </c>
      <c r="U43" s="146">
        <v>0</v>
      </c>
      <c r="V43" s="146">
        <f>ROUND(E43*U43,2)</f>
        <v>0</v>
      </c>
      <c r="W43" s="146"/>
      <c r="X43" s="137"/>
      <c r="Y43" s="137"/>
      <c r="Z43" s="137"/>
      <c r="AA43" s="137"/>
      <c r="AB43" s="137"/>
      <c r="AC43" s="137"/>
      <c r="AD43" s="137"/>
      <c r="AE43" s="137"/>
      <c r="AF43" s="137"/>
      <c r="AG43" s="137" t="s">
        <v>378</v>
      </c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</row>
    <row r="44" spans="1:60" outlineLevel="1" x14ac:dyDescent="0.25">
      <c r="A44" s="144"/>
      <c r="B44" s="145"/>
      <c r="C44" s="237" t="s">
        <v>271</v>
      </c>
      <c r="D44" s="238"/>
      <c r="E44" s="238"/>
      <c r="F44" s="238"/>
      <c r="G44" s="238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37"/>
      <c r="Y44" s="137"/>
      <c r="Z44" s="137"/>
      <c r="AA44" s="137"/>
      <c r="AB44" s="137"/>
      <c r="AC44" s="137"/>
      <c r="AD44" s="137"/>
      <c r="AE44" s="137"/>
      <c r="AF44" s="137"/>
      <c r="AG44" s="137" t="s">
        <v>204</v>
      </c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</row>
    <row r="45" spans="1:60" outlineLevel="1" x14ac:dyDescent="0.25">
      <c r="A45" s="144"/>
      <c r="B45" s="145"/>
      <c r="C45" s="228" t="s">
        <v>613</v>
      </c>
      <c r="D45" s="229"/>
      <c r="E45" s="229"/>
      <c r="F45" s="229"/>
      <c r="G45" s="229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37"/>
      <c r="Y45" s="137"/>
      <c r="Z45" s="137"/>
      <c r="AA45" s="137"/>
      <c r="AB45" s="137"/>
      <c r="AC45" s="137"/>
      <c r="AD45" s="137"/>
      <c r="AE45" s="137"/>
      <c r="AF45" s="137"/>
      <c r="AG45" s="137" t="s">
        <v>130</v>
      </c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</row>
    <row r="46" spans="1:60" outlineLevel="1" x14ac:dyDescent="0.25">
      <c r="A46" s="144"/>
      <c r="B46" s="145"/>
      <c r="C46" s="178" t="s">
        <v>614</v>
      </c>
      <c r="D46" s="176"/>
      <c r="E46" s="177">
        <v>129.37799999999999</v>
      </c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37"/>
      <c r="Y46" s="137"/>
      <c r="Z46" s="137"/>
      <c r="AA46" s="137"/>
      <c r="AB46" s="137"/>
      <c r="AC46" s="137"/>
      <c r="AD46" s="137"/>
      <c r="AE46" s="137"/>
      <c r="AF46" s="137"/>
      <c r="AG46" s="137" t="s">
        <v>218</v>
      </c>
      <c r="AH46" s="137">
        <v>0</v>
      </c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</row>
    <row r="47" spans="1:60" outlineLevel="1" x14ac:dyDescent="0.25">
      <c r="A47" s="154">
        <v>15</v>
      </c>
      <c r="B47" s="155" t="s">
        <v>275</v>
      </c>
      <c r="C47" s="171" t="s">
        <v>276</v>
      </c>
      <c r="D47" s="156" t="s">
        <v>226</v>
      </c>
      <c r="E47" s="157">
        <v>25.05</v>
      </c>
      <c r="F47" s="158">
        <v>96</v>
      </c>
      <c r="G47" s="159">
        <f>ROUND(E47*F47,2)</f>
        <v>2404.8000000000002</v>
      </c>
      <c r="H47" s="158"/>
      <c r="I47" s="159">
        <f>ROUND(E47*H47,2)</f>
        <v>0</v>
      </c>
      <c r="J47" s="158"/>
      <c r="K47" s="159">
        <f>ROUND(E47*J47,2)</f>
        <v>0</v>
      </c>
      <c r="L47" s="159">
        <v>21</v>
      </c>
      <c r="M47" s="159">
        <f>G47*(1+L47/100)</f>
        <v>2909.808</v>
      </c>
      <c r="N47" s="159">
        <v>0</v>
      </c>
      <c r="O47" s="159">
        <f>ROUND(E47*N47,2)</f>
        <v>0</v>
      </c>
      <c r="P47" s="159">
        <v>0</v>
      </c>
      <c r="Q47" s="159">
        <f>ROUND(E47*P47,2)</f>
        <v>0</v>
      </c>
      <c r="R47" s="159" t="s">
        <v>201</v>
      </c>
      <c r="S47" s="159" t="s">
        <v>127</v>
      </c>
      <c r="T47" s="160" t="s">
        <v>127</v>
      </c>
      <c r="U47" s="146">
        <v>1.0999999999999999E-2</v>
      </c>
      <c r="V47" s="146">
        <f>ROUND(E47*U47,2)</f>
        <v>0.28000000000000003</v>
      </c>
      <c r="W47" s="146"/>
      <c r="X47" s="137"/>
      <c r="Y47" s="137"/>
      <c r="Z47" s="137"/>
      <c r="AA47" s="137"/>
      <c r="AB47" s="137"/>
      <c r="AC47" s="137"/>
      <c r="AD47" s="137"/>
      <c r="AE47" s="137"/>
      <c r="AF47" s="137"/>
      <c r="AG47" s="137" t="s">
        <v>378</v>
      </c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</row>
    <row r="48" spans="1:60" outlineLevel="1" x14ac:dyDescent="0.25">
      <c r="A48" s="144"/>
      <c r="B48" s="145"/>
      <c r="C48" s="237" t="s">
        <v>271</v>
      </c>
      <c r="D48" s="238"/>
      <c r="E48" s="238"/>
      <c r="F48" s="238"/>
      <c r="G48" s="238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37"/>
      <c r="Y48" s="137"/>
      <c r="Z48" s="137"/>
      <c r="AA48" s="137"/>
      <c r="AB48" s="137"/>
      <c r="AC48" s="137"/>
      <c r="AD48" s="137"/>
      <c r="AE48" s="137"/>
      <c r="AF48" s="137"/>
      <c r="AG48" s="137" t="s">
        <v>204</v>
      </c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</row>
    <row r="49" spans="1:60" outlineLevel="1" x14ac:dyDescent="0.25">
      <c r="A49" s="144"/>
      <c r="B49" s="145"/>
      <c r="C49" s="228" t="s">
        <v>277</v>
      </c>
      <c r="D49" s="229"/>
      <c r="E49" s="229"/>
      <c r="F49" s="229"/>
      <c r="G49" s="229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37"/>
      <c r="Y49" s="137"/>
      <c r="Z49" s="137"/>
      <c r="AA49" s="137"/>
      <c r="AB49" s="137"/>
      <c r="AC49" s="137"/>
      <c r="AD49" s="137"/>
      <c r="AE49" s="137"/>
      <c r="AF49" s="137"/>
      <c r="AG49" s="137" t="s">
        <v>130</v>
      </c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</row>
    <row r="50" spans="1:60" outlineLevel="1" x14ac:dyDescent="0.25">
      <c r="A50" s="144"/>
      <c r="B50" s="145"/>
      <c r="C50" s="178" t="s">
        <v>615</v>
      </c>
      <c r="D50" s="176"/>
      <c r="E50" s="177">
        <v>25.05</v>
      </c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37"/>
      <c r="Y50" s="137"/>
      <c r="Z50" s="137"/>
      <c r="AA50" s="137"/>
      <c r="AB50" s="137"/>
      <c r="AC50" s="137"/>
      <c r="AD50" s="137"/>
      <c r="AE50" s="137"/>
      <c r="AF50" s="137"/>
      <c r="AG50" s="137" t="s">
        <v>218</v>
      </c>
      <c r="AH50" s="137">
        <v>0</v>
      </c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</row>
    <row r="51" spans="1:60" ht="20" outlineLevel="1" x14ac:dyDescent="0.25">
      <c r="A51" s="162">
        <v>16</v>
      </c>
      <c r="B51" s="163" t="s">
        <v>616</v>
      </c>
      <c r="C51" s="172" t="s">
        <v>617</v>
      </c>
      <c r="D51" s="164" t="s">
        <v>226</v>
      </c>
      <c r="E51" s="165">
        <v>64.688999999999993</v>
      </c>
      <c r="F51" s="166">
        <v>44.16</v>
      </c>
      <c r="G51" s="167">
        <f>ROUND(E51*F51,2)</f>
        <v>2856.67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3456.5706999999998</v>
      </c>
      <c r="N51" s="167">
        <v>0</v>
      </c>
      <c r="O51" s="167">
        <f>ROUND(E51*N51,2)</f>
        <v>0</v>
      </c>
      <c r="P51" s="167">
        <v>0</v>
      </c>
      <c r="Q51" s="167">
        <f>ROUND(E51*P51,2)</f>
        <v>0</v>
      </c>
      <c r="R51" s="167" t="s">
        <v>201</v>
      </c>
      <c r="S51" s="167" t="s">
        <v>127</v>
      </c>
      <c r="T51" s="168" t="s">
        <v>127</v>
      </c>
      <c r="U51" s="146">
        <v>0</v>
      </c>
      <c r="V51" s="146">
        <f>ROUND(E51*U51,2)</f>
        <v>0</v>
      </c>
      <c r="W51" s="146"/>
      <c r="X51" s="137"/>
      <c r="Y51" s="137"/>
      <c r="Z51" s="137"/>
      <c r="AA51" s="137"/>
      <c r="AB51" s="137"/>
      <c r="AC51" s="137"/>
      <c r="AD51" s="137"/>
      <c r="AE51" s="137"/>
      <c r="AF51" s="137"/>
      <c r="AG51" s="137" t="s">
        <v>378</v>
      </c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</row>
    <row r="52" spans="1:60" ht="20" outlineLevel="1" x14ac:dyDescent="0.25">
      <c r="A52" s="154">
        <v>17</v>
      </c>
      <c r="B52" s="155" t="s">
        <v>282</v>
      </c>
      <c r="C52" s="171" t="s">
        <v>283</v>
      </c>
      <c r="D52" s="156" t="s">
        <v>226</v>
      </c>
      <c r="E52" s="157">
        <v>32.344499999999996</v>
      </c>
      <c r="F52" s="158">
        <v>17.600000000000001</v>
      </c>
      <c r="G52" s="159">
        <f>ROUND(E52*F52,2)</f>
        <v>569.26</v>
      </c>
      <c r="H52" s="158"/>
      <c r="I52" s="159">
        <f>ROUND(E52*H52,2)</f>
        <v>0</v>
      </c>
      <c r="J52" s="158"/>
      <c r="K52" s="159">
        <f>ROUND(E52*J52,2)</f>
        <v>0</v>
      </c>
      <c r="L52" s="159">
        <v>21</v>
      </c>
      <c r="M52" s="159">
        <f>G52*(1+L52/100)</f>
        <v>688.80459999999994</v>
      </c>
      <c r="N52" s="159">
        <v>0</v>
      </c>
      <c r="O52" s="159">
        <f>ROUND(E52*N52,2)</f>
        <v>0</v>
      </c>
      <c r="P52" s="159">
        <v>0</v>
      </c>
      <c r="Q52" s="159">
        <f>ROUND(E52*P52,2)</f>
        <v>0</v>
      </c>
      <c r="R52" s="159" t="s">
        <v>201</v>
      </c>
      <c r="S52" s="159" t="s">
        <v>127</v>
      </c>
      <c r="T52" s="160" t="s">
        <v>127</v>
      </c>
      <c r="U52" s="146">
        <v>0</v>
      </c>
      <c r="V52" s="146">
        <f>ROUND(E52*U52,2)</f>
        <v>0</v>
      </c>
      <c r="W52" s="146"/>
      <c r="X52" s="137"/>
      <c r="Y52" s="137"/>
      <c r="Z52" s="137"/>
      <c r="AA52" s="137"/>
      <c r="AB52" s="137"/>
      <c r="AC52" s="137"/>
      <c r="AD52" s="137"/>
      <c r="AE52" s="137"/>
      <c r="AF52" s="137"/>
      <c r="AG52" s="137" t="s">
        <v>378</v>
      </c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</row>
    <row r="53" spans="1:60" outlineLevel="1" x14ac:dyDescent="0.25">
      <c r="A53" s="144"/>
      <c r="B53" s="145"/>
      <c r="C53" s="178" t="s">
        <v>618</v>
      </c>
      <c r="D53" s="176"/>
      <c r="E53" s="177">
        <v>32.344499999999996</v>
      </c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37"/>
      <c r="Y53" s="137"/>
      <c r="Z53" s="137"/>
      <c r="AA53" s="137"/>
      <c r="AB53" s="137"/>
      <c r="AC53" s="137"/>
      <c r="AD53" s="137"/>
      <c r="AE53" s="137"/>
      <c r="AF53" s="137"/>
      <c r="AG53" s="137" t="s">
        <v>218</v>
      </c>
      <c r="AH53" s="137">
        <v>0</v>
      </c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</row>
    <row r="54" spans="1:60" outlineLevel="1" x14ac:dyDescent="0.25">
      <c r="A54" s="154">
        <v>18</v>
      </c>
      <c r="B54" s="155" t="s">
        <v>286</v>
      </c>
      <c r="C54" s="171" t="s">
        <v>287</v>
      </c>
      <c r="D54" s="156" t="s">
        <v>226</v>
      </c>
      <c r="E54" s="157">
        <v>64.688500000000005</v>
      </c>
      <c r="F54" s="158">
        <v>136</v>
      </c>
      <c r="G54" s="159">
        <f>ROUND(E54*F54,2)</f>
        <v>8797.64</v>
      </c>
      <c r="H54" s="158"/>
      <c r="I54" s="159">
        <f>ROUND(E54*H54,2)</f>
        <v>0</v>
      </c>
      <c r="J54" s="158"/>
      <c r="K54" s="159">
        <f>ROUND(E54*J54,2)</f>
        <v>0</v>
      </c>
      <c r="L54" s="159">
        <v>21</v>
      </c>
      <c r="M54" s="159">
        <f>G54*(1+L54/100)</f>
        <v>10645.144399999999</v>
      </c>
      <c r="N54" s="159">
        <v>0</v>
      </c>
      <c r="O54" s="159">
        <f>ROUND(E54*N54,2)</f>
        <v>0</v>
      </c>
      <c r="P54" s="159">
        <v>0</v>
      </c>
      <c r="Q54" s="159">
        <f>ROUND(E54*P54,2)</f>
        <v>0</v>
      </c>
      <c r="R54" s="159" t="s">
        <v>201</v>
      </c>
      <c r="S54" s="159" t="s">
        <v>127</v>
      </c>
      <c r="T54" s="160" t="s">
        <v>127</v>
      </c>
      <c r="U54" s="146">
        <v>0</v>
      </c>
      <c r="V54" s="146">
        <f>ROUND(E54*U54,2)</f>
        <v>0</v>
      </c>
      <c r="W54" s="146"/>
      <c r="X54" s="137"/>
      <c r="Y54" s="137"/>
      <c r="Z54" s="137"/>
      <c r="AA54" s="137"/>
      <c r="AB54" s="137"/>
      <c r="AC54" s="137"/>
      <c r="AD54" s="137"/>
      <c r="AE54" s="137"/>
      <c r="AF54" s="137"/>
      <c r="AG54" s="137" t="s">
        <v>378</v>
      </c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</row>
    <row r="55" spans="1:60" outlineLevel="1" x14ac:dyDescent="0.25">
      <c r="A55" s="144"/>
      <c r="B55" s="145"/>
      <c r="C55" s="237" t="s">
        <v>288</v>
      </c>
      <c r="D55" s="238"/>
      <c r="E55" s="238"/>
      <c r="F55" s="238"/>
      <c r="G55" s="238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37"/>
      <c r="Y55" s="137"/>
      <c r="Z55" s="137"/>
      <c r="AA55" s="137"/>
      <c r="AB55" s="137"/>
      <c r="AC55" s="137"/>
      <c r="AD55" s="137"/>
      <c r="AE55" s="137"/>
      <c r="AF55" s="137"/>
      <c r="AG55" s="137" t="s">
        <v>204</v>
      </c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</row>
    <row r="56" spans="1:60" outlineLevel="1" x14ac:dyDescent="0.25">
      <c r="A56" s="144"/>
      <c r="B56" s="145"/>
      <c r="C56" s="228" t="s">
        <v>289</v>
      </c>
      <c r="D56" s="229"/>
      <c r="E56" s="229"/>
      <c r="F56" s="229"/>
      <c r="G56" s="229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37"/>
      <c r="Y56" s="137"/>
      <c r="Z56" s="137"/>
      <c r="AA56" s="137"/>
      <c r="AB56" s="137"/>
      <c r="AC56" s="137"/>
      <c r="AD56" s="137"/>
      <c r="AE56" s="137"/>
      <c r="AF56" s="137"/>
      <c r="AG56" s="137" t="s">
        <v>130</v>
      </c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</row>
    <row r="57" spans="1:60" outlineLevel="1" x14ac:dyDescent="0.25">
      <c r="A57" s="144"/>
      <c r="B57" s="145"/>
      <c r="C57" s="178" t="s">
        <v>619</v>
      </c>
      <c r="D57" s="176"/>
      <c r="E57" s="177">
        <v>85.176000000000002</v>
      </c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37"/>
      <c r="Y57" s="137"/>
      <c r="Z57" s="137"/>
      <c r="AA57" s="137"/>
      <c r="AB57" s="137"/>
      <c r="AC57" s="137"/>
      <c r="AD57" s="137"/>
      <c r="AE57" s="137"/>
      <c r="AF57" s="137"/>
      <c r="AG57" s="137" t="s">
        <v>218</v>
      </c>
      <c r="AH57" s="137">
        <v>0</v>
      </c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</row>
    <row r="58" spans="1:60" outlineLevel="1" x14ac:dyDescent="0.25">
      <c r="A58" s="144"/>
      <c r="B58" s="145"/>
      <c r="C58" s="178" t="s">
        <v>620</v>
      </c>
      <c r="D58" s="176"/>
      <c r="E58" s="177">
        <v>-16.956</v>
      </c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37"/>
      <c r="Y58" s="137"/>
      <c r="Z58" s="137"/>
      <c r="AA58" s="137"/>
      <c r="AB58" s="137"/>
      <c r="AC58" s="137"/>
      <c r="AD58" s="137"/>
      <c r="AE58" s="137"/>
      <c r="AF58" s="137"/>
      <c r="AG58" s="137" t="s">
        <v>218</v>
      </c>
      <c r="AH58" s="137">
        <v>0</v>
      </c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</row>
    <row r="59" spans="1:60" outlineLevel="1" x14ac:dyDescent="0.25">
      <c r="A59" s="144"/>
      <c r="B59" s="145"/>
      <c r="C59" s="178" t="s">
        <v>621</v>
      </c>
      <c r="D59" s="176"/>
      <c r="E59" s="177">
        <v>-1.25</v>
      </c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37"/>
      <c r="Y59" s="137"/>
      <c r="Z59" s="137"/>
      <c r="AA59" s="137"/>
      <c r="AB59" s="137"/>
      <c r="AC59" s="137"/>
      <c r="AD59" s="137"/>
      <c r="AE59" s="137"/>
      <c r="AF59" s="137"/>
      <c r="AG59" s="137" t="s">
        <v>218</v>
      </c>
      <c r="AH59" s="137">
        <v>0</v>
      </c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</row>
    <row r="60" spans="1:60" outlineLevel="1" x14ac:dyDescent="0.25">
      <c r="A60" s="144"/>
      <c r="B60" s="145"/>
      <c r="C60" s="178" t="s">
        <v>622</v>
      </c>
      <c r="D60" s="176"/>
      <c r="E60" s="177">
        <v>-2.2814999999999999</v>
      </c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37"/>
      <c r="Y60" s="137"/>
      <c r="Z60" s="137"/>
      <c r="AA60" s="137"/>
      <c r="AB60" s="137"/>
      <c r="AC60" s="137"/>
      <c r="AD60" s="137"/>
      <c r="AE60" s="137"/>
      <c r="AF60" s="137"/>
      <c r="AG60" s="137" t="s">
        <v>218</v>
      </c>
      <c r="AH60" s="137">
        <v>0</v>
      </c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</row>
    <row r="61" spans="1:60" outlineLevel="1" x14ac:dyDescent="0.25">
      <c r="A61" s="162">
        <v>19</v>
      </c>
      <c r="B61" s="163" t="s">
        <v>313</v>
      </c>
      <c r="C61" s="172" t="s">
        <v>314</v>
      </c>
      <c r="D61" s="164" t="s">
        <v>226</v>
      </c>
      <c r="E61" s="165">
        <v>25.05</v>
      </c>
      <c r="F61" s="166">
        <v>240</v>
      </c>
      <c r="G61" s="167">
        <f>ROUND(E61*F61,2)</f>
        <v>6012</v>
      </c>
      <c r="H61" s="166"/>
      <c r="I61" s="167">
        <f>ROUND(E61*H61,2)</f>
        <v>0</v>
      </c>
      <c r="J61" s="166"/>
      <c r="K61" s="167">
        <f>ROUND(E61*J61,2)</f>
        <v>0</v>
      </c>
      <c r="L61" s="167">
        <v>21</v>
      </c>
      <c r="M61" s="167">
        <f>G61*(1+L61/100)</f>
        <v>7274.5199999999995</v>
      </c>
      <c r="N61" s="167">
        <v>0</v>
      </c>
      <c r="O61" s="167">
        <f>ROUND(E61*N61,2)</f>
        <v>0</v>
      </c>
      <c r="P61" s="167">
        <v>0</v>
      </c>
      <c r="Q61" s="167">
        <f>ROUND(E61*P61,2)</f>
        <v>0</v>
      </c>
      <c r="R61" s="167" t="s">
        <v>201</v>
      </c>
      <c r="S61" s="167" t="s">
        <v>127</v>
      </c>
      <c r="T61" s="168" t="s">
        <v>127</v>
      </c>
      <c r="U61" s="146">
        <v>0</v>
      </c>
      <c r="V61" s="146">
        <f>ROUND(E61*U61,2)</f>
        <v>0</v>
      </c>
      <c r="W61" s="146"/>
      <c r="X61" s="137"/>
      <c r="Y61" s="137"/>
      <c r="Z61" s="137"/>
      <c r="AA61" s="137"/>
      <c r="AB61" s="137"/>
      <c r="AC61" s="137"/>
      <c r="AD61" s="137"/>
      <c r="AE61" s="137"/>
      <c r="AF61" s="137"/>
      <c r="AG61" s="137" t="s">
        <v>378</v>
      </c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</row>
    <row r="62" spans="1:60" outlineLevel="1" x14ac:dyDescent="0.25">
      <c r="A62" s="162">
        <v>20</v>
      </c>
      <c r="B62" s="163" t="s">
        <v>623</v>
      </c>
      <c r="C62" s="172" t="s">
        <v>624</v>
      </c>
      <c r="D62" s="164" t="s">
        <v>417</v>
      </c>
      <c r="E62" s="165">
        <v>4</v>
      </c>
      <c r="F62" s="166">
        <v>1200</v>
      </c>
      <c r="G62" s="167">
        <f>ROUND(E62*F62,2)</f>
        <v>4800</v>
      </c>
      <c r="H62" s="166"/>
      <c r="I62" s="167">
        <f>ROUND(E62*H62,2)</f>
        <v>0</v>
      </c>
      <c r="J62" s="166"/>
      <c r="K62" s="167">
        <f>ROUND(E62*J62,2)</f>
        <v>0</v>
      </c>
      <c r="L62" s="167">
        <v>21</v>
      </c>
      <c r="M62" s="167">
        <f>G62*(1+L62/100)</f>
        <v>5808</v>
      </c>
      <c r="N62" s="167">
        <v>0</v>
      </c>
      <c r="O62" s="167">
        <f>ROUND(E62*N62,2)</f>
        <v>0</v>
      </c>
      <c r="P62" s="167">
        <v>0</v>
      </c>
      <c r="Q62" s="167">
        <f>ROUND(E62*P62,2)</f>
        <v>0</v>
      </c>
      <c r="R62" s="167"/>
      <c r="S62" s="167" t="s">
        <v>127</v>
      </c>
      <c r="T62" s="168" t="s">
        <v>127</v>
      </c>
      <c r="U62" s="146">
        <v>0.33300000000000002</v>
      </c>
      <c r="V62" s="146">
        <f>ROUND(E62*U62,2)</f>
        <v>1.33</v>
      </c>
      <c r="W62" s="146"/>
      <c r="X62" s="137"/>
      <c r="Y62" s="137"/>
      <c r="Z62" s="137"/>
      <c r="AA62" s="137"/>
      <c r="AB62" s="137"/>
      <c r="AC62" s="137"/>
      <c r="AD62" s="137"/>
      <c r="AE62" s="137"/>
      <c r="AF62" s="137"/>
      <c r="AG62" s="137" t="s">
        <v>202</v>
      </c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</row>
    <row r="63" spans="1:60" ht="13" x14ac:dyDescent="0.25">
      <c r="A63" s="148" t="s">
        <v>122</v>
      </c>
      <c r="B63" s="149" t="s">
        <v>66</v>
      </c>
      <c r="C63" s="170" t="s">
        <v>67</v>
      </c>
      <c r="D63" s="150"/>
      <c r="E63" s="151"/>
      <c r="F63" s="152"/>
      <c r="G63" s="152">
        <f>SUMIF(AG64:AG76,"&lt;&gt;NOR",G64:G76)</f>
        <v>15763.01</v>
      </c>
      <c r="H63" s="152"/>
      <c r="I63" s="152">
        <f>SUM(I64:I76)</f>
        <v>0</v>
      </c>
      <c r="J63" s="152"/>
      <c r="K63" s="152">
        <f>SUM(K64:K76)</f>
        <v>0</v>
      </c>
      <c r="L63" s="152"/>
      <c r="M63" s="152">
        <f>SUM(M64:M76)</f>
        <v>19073.242099999999</v>
      </c>
      <c r="N63" s="152"/>
      <c r="O63" s="152">
        <f>SUM(O64:O76)</f>
        <v>15.879999999999999</v>
      </c>
      <c r="P63" s="152"/>
      <c r="Q63" s="152">
        <f>SUM(Q64:Q76)</f>
        <v>0</v>
      </c>
      <c r="R63" s="152"/>
      <c r="S63" s="152"/>
      <c r="T63" s="153"/>
      <c r="U63" s="147"/>
      <c r="V63" s="147">
        <f>SUM(V64:V76)</f>
        <v>0.6</v>
      </c>
      <c r="W63" s="147"/>
      <c r="AG63" t="s">
        <v>123</v>
      </c>
    </row>
    <row r="64" spans="1:60" outlineLevel="1" x14ac:dyDescent="0.25">
      <c r="A64" s="154">
        <v>21</v>
      </c>
      <c r="B64" s="155" t="s">
        <v>625</v>
      </c>
      <c r="C64" s="171" t="s">
        <v>626</v>
      </c>
      <c r="D64" s="156" t="s">
        <v>226</v>
      </c>
      <c r="E64" s="157">
        <v>2.2814999999999999</v>
      </c>
      <c r="F64" s="158">
        <v>1270</v>
      </c>
      <c r="G64" s="159">
        <f>ROUND(E64*F64,2)</f>
        <v>2897.51</v>
      </c>
      <c r="H64" s="158"/>
      <c r="I64" s="159">
        <f>ROUND(E64*H64,2)</f>
        <v>0</v>
      </c>
      <c r="J64" s="158"/>
      <c r="K64" s="159">
        <f>ROUND(E64*J64,2)</f>
        <v>0</v>
      </c>
      <c r="L64" s="159">
        <v>21</v>
      </c>
      <c r="M64" s="159">
        <f>G64*(1+L64/100)</f>
        <v>3505.9871000000003</v>
      </c>
      <c r="N64" s="159">
        <v>2.1</v>
      </c>
      <c r="O64" s="159">
        <f>ROUND(E64*N64,2)</f>
        <v>4.79</v>
      </c>
      <c r="P64" s="159">
        <v>0</v>
      </c>
      <c r="Q64" s="159">
        <f>ROUND(E64*P64,2)</f>
        <v>0</v>
      </c>
      <c r="R64" s="159" t="s">
        <v>557</v>
      </c>
      <c r="S64" s="159" t="s">
        <v>127</v>
      </c>
      <c r="T64" s="160" t="s">
        <v>127</v>
      </c>
      <c r="U64" s="146">
        <v>0</v>
      </c>
      <c r="V64" s="146">
        <f>ROUND(E64*U64,2)</f>
        <v>0</v>
      </c>
      <c r="W64" s="146"/>
      <c r="X64" s="137"/>
      <c r="Y64" s="137"/>
      <c r="Z64" s="137"/>
      <c r="AA64" s="137"/>
      <c r="AB64" s="137"/>
      <c r="AC64" s="137"/>
      <c r="AD64" s="137"/>
      <c r="AE64" s="137"/>
      <c r="AF64" s="137"/>
      <c r="AG64" s="137" t="s">
        <v>378</v>
      </c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</row>
    <row r="65" spans="1:60" outlineLevel="1" x14ac:dyDescent="0.25">
      <c r="A65" s="144"/>
      <c r="B65" s="145"/>
      <c r="C65" s="178" t="s">
        <v>627</v>
      </c>
      <c r="D65" s="176"/>
      <c r="E65" s="177">
        <v>2.2814999999999999</v>
      </c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37"/>
      <c r="Y65" s="137"/>
      <c r="Z65" s="137"/>
      <c r="AA65" s="137"/>
      <c r="AB65" s="137"/>
      <c r="AC65" s="137"/>
      <c r="AD65" s="137"/>
      <c r="AE65" s="137"/>
      <c r="AF65" s="137"/>
      <c r="AG65" s="137" t="s">
        <v>218</v>
      </c>
      <c r="AH65" s="137">
        <v>0</v>
      </c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</row>
    <row r="66" spans="1:60" outlineLevel="1" x14ac:dyDescent="0.25">
      <c r="A66" s="154">
        <v>22</v>
      </c>
      <c r="B66" s="155" t="s">
        <v>628</v>
      </c>
      <c r="C66" s="171" t="s">
        <v>629</v>
      </c>
      <c r="D66" s="156" t="s">
        <v>226</v>
      </c>
      <c r="E66" s="157">
        <v>1.25</v>
      </c>
      <c r="F66" s="158">
        <v>4390</v>
      </c>
      <c r="G66" s="159">
        <f>ROUND(E66*F66,2)</f>
        <v>5487.5</v>
      </c>
      <c r="H66" s="158"/>
      <c r="I66" s="159">
        <f>ROUND(E66*H66,2)</f>
        <v>0</v>
      </c>
      <c r="J66" s="158"/>
      <c r="K66" s="159">
        <f>ROUND(E66*J66,2)</f>
        <v>0</v>
      </c>
      <c r="L66" s="159">
        <v>21</v>
      </c>
      <c r="M66" s="159">
        <f>G66*(1+L66/100)</f>
        <v>6639.875</v>
      </c>
      <c r="N66" s="159">
        <v>2.5249999999999999</v>
      </c>
      <c r="O66" s="159">
        <f>ROUND(E66*N66,2)</f>
        <v>3.16</v>
      </c>
      <c r="P66" s="159">
        <v>0</v>
      </c>
      <c r="Q66" s="159">
        <f>ROUND(E66*P66,2)</f>
        <v>0</v>
      </c>
      <c r="R66" s="159" t="s">
        <v>630</v>
      </c>
      <c r="S66" s="159" t="s">
        <v>127</v>
      </c>
      <c r="T66" s="160" t="s">
        <v>127</v>
      </c>
      <c r="U66" s="146">
        <v>0.47699999999999998</v>
      </c>
      <c r="V66" s="146">
        <f>ROUND(E66*U66,2)</f>
        <v>0.6</v>
      </c>
      <c r="W66" s="146"/>
      <c r="X66" s="137"/>
      <c r="Y66" s="137"/>
      <c r="Z66" s="137"/>
      <c r="AA66" s="137"/>
      <c r="AB66" s="137"/>
      <c r="AC66" s="137"/>
      <c r="AD66" s="137"/>
      <c r="AE66" s="137"/>
      <c r="AF66" s="137"/>
      <c r="AG66" s="137" t="s">
        <v>378</v>
      </c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</row>
    <row r="67" spans="1:60" outlineLevel="1" x14ac:dyDescent="0.25">
      <c r="A67" s="144"/>
      <c r="B67" s="145"/>
      <c r="C67" s="237" t="s">
        <v>631</v>
      </c>
      <c r="D67" s="238"/>
      <c r="E67" s="238"/>
      <c r="F67" s="238"/>
      <c r="G67" s="238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37"/>
      <c r="Y67" s="137"/>
      <c r="Z67" s="137"/>
      <c r="AA67" s="137"/>
      <c r="AB67" s="137"/>
      <c r="AC67" s="137"/>
      <c r="AD67" s="137"/>
      <c r="AE67" s="137"/>
      <c r="AF67" s="137"/>
      <c r="AG67" s="137" t="s">
        <v>204</v>
      </c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</row>
    <row r="68" spans="1:60" outlineLevel="1" x14ac:dyDescent="0.25">
      <c r="A68" s="144"/>
      <c r="B68" s="145"/>
      <c r="C68" s="228" t="s">
        <v>632</v>
      </c>
      <c r="D68" s="229"/>
      <c r="E68" s="229"/>
      <c r="F68" s="229"/>
      <c r="G68" s="229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37"/>
      <c r="Y68" s="137"/>
      <c r="Z68" s="137"/>
      <c r="AA68" s="137"/>
      <c r="AB68" s="137"/>
      <c r="AC68" s="137"/>
      <c r="AD68" s="137"/>
      <c r="AE68" s="137"/>
      <c r="AF68" s="137"/>
      <c r="AG68" s="137" t="s">
        <v>130</v>
      </c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</row>
    <row r="69" spans="1:60" outlineLevel="1" x14ac:dyDescent="0.25">
      <c r="A69" s="144"/>
      <c r="B69" s="145"/>
      <c r="C69" s="178" t="s">
        <v>633</v>
      </c>
      <c r="D69" s="176"/>
      <c r="E69" s="177">
        <v>1.25</v>
      </c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37"/>
      <c r="Y69" s="137"/>
      <c r="Z69" s="137"/>
      <c r="AA69" s="137"/>
      <c r="AB69" s="137"/>
      <c r="AC69" s="137"/>
      <c r="AD69" s="137"/>
      <c r="AE69" s="137"/>
      <c r="AF69" s="137"/>
      <c r="AG69" s="137" t="s">
        <v>218</v>
      </c>
      <c r="AH69" s="137">
        <v>0</v>
      </c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</row>
    <row r="70" spans="1:60" outlineLevel="1" x14ac:dyDescent="0.25">
      <c r="A70" s="154">
        <v>23</v>
      </c>
      <c r="B70" s="155" t="s">
        <v>634</v>
      </c>
      <c r="C70" s="171" t="s">
        <v>635</v>
      </c>
      <c r="D70" s="156" t="s">
        <v>200</v>
      </c>
      <c r="E70" s="157">
        <v>2</v>
      </c>
      <c r="F70" s="158">
        <v>670</v>
      </c>
      <c r="G70" s="159">
        <f>ROUND(E70*F70,2)</f>
        <v>1340</v>
      </c>
      <c r="H70" s="158"/>
      <c r="I70" s="159">
        <f>ROUND(E70*H70,2)</f>
        <v>0</v>
      </c>
      <c r="J70" s="158"/>
      <c r="K70" s="159">
        <f>ROUND(E70*J70,2)</f>
        <v>0</v>
      </c>
      <c r="L70" s="159">
        <v>21</v>
      </c>
      <c r="M70" s="159">
        <f>G70*(1+L70/100)</f>
        <v>1621.3999999999999</v>
      </c>
      <c r="N70" s="159">
        <v>3.925E-2</v>
      </c>
      <c r="O70" s="159">
        <f>ROUND(E70*N70,2)</f>
        <v>0.08</v>
      </c>
      <c r="P70" s="159">
        <v>0</v>
      </c>
      <c r="Q70" s="159">
        <f>ROUND(E70*P70,2)</f>
        <v>0</v>
      </c>
      <c r="R70" s="159" t="s">
        <v>630</v>
      </c>
      <c r="S70" s="159" t="s">
        <v>127</v>
      </c>
      <c r="T70" s="160" t="s">
        <v>127</v>
      </c>
      <c r="U70" s="146">
        <v>0</v>
      </c>
      <c r="V70" s="146">
        <f>ROUND(E70*U70,2)</f>
        <v>0</v>
      </c>
      <c r="W70" s="146"/>
      <c r="X70" s="137"/>
      <c r="Y70" s="137"/>
      <c r="Z70" s="137"/>
      <c r="AA70" s="137"/>
      <c r="AB70" s="137"/>
      <c r="AC70" s="137"/>
      <c r="AD70" s="137"/>
      <c r="AE70" s="137"/>
      <c r="AF70" s="137"/>
      <c r="AG70" s="137" t="s">
        <v>378</v>
      </c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7"/>
      <c r="BG70" s="137"/>
      <c r="BH70" s="137"/>
    </row>
    <row r="71" spans="1:60" ht="20.5" outlineLevel="1" x14ac:dyDescent="0.25">
      <c r="A71" s="144"/>
      <c r="B71" s="145"/>
      <c r="C71" s="237" t="s">
        <v>636</v>
      </c>
      <c r="D71" s="238"/>
      <c r="E71" s="238"/>
      <c r="F71" s="238"/>
      <c r="G71" s="238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37"/>
      <c r="Y71" s="137"/>
      <c r="Z71" s="137"/>
      <c r="AA71" s="137"/>
      <c r="AB71" s="137"/>
      <c r="AC71" s="137"/>
      <c r="AD71" s="137"/>
      <c r="AE71" s="137"/>
      <c r="AF71" s="137"/>
      <c r="AG71" s="137" t="s">
        <v>204</v>
      </c>
      <c r="AH71" s="137"/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61" t="str">
        <f>C71</f>
        <v>svislé nebo šikmé (odkloněné) , půdorysně přímé nebo zalomené, stěn základových desek ve volných nebo zapažených jámách, rýhách, šachtách, včetně případných vzpěr,</v>
      </c>
      <c r="BB71" s="137"/>
      <c r="BC71" s="137"/>
      <c r="BD71" s="137"/>
      <c r="BE71" s="137"/>
      <c r="BF71" s="137"/>
      <c r="BG71" s="137"/>
      <c r="BH71" s="137"/>
    </row>
    <row r="72" spans="1:60" outlineLevel="1" x14ac:dyDescent="0.25">
      <c r="A72" s="144"/>
      <c r="B72" s="145"/>
      <c r="C72" s="178" t="s">
        <v>637</v>
      </c>
      <c r="D72" s="176"/>
      <c r="E72" s="177">
        <v>2</v>
      </c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37"/>
      <c r="Y72" s="137"/>
      <c r="Z72" s="137"/>
      <c r="AA72" s="137"/>
      <c r="AB72" s="137"/>
      <c r="AC72" s="137"/>
      <c r="AD72" s="137"/>
      <c r="AE72" s="137"/>
      <c r="AF72" s="137"/>
      <c r="AG72" s="137" t="s">
        <v>218</v>
      </c>
      <c r="AH72" s="137">
        <v>0</v>
      </c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137"/>
      <c r="BG72" s="137"/>
      <c r="BH72" s="137"/>
    </row>
    <row r="73" spans="1:60" outlineLevel="1" x14ac:dyDescent="0.25">
      <c r="A73" s="154">
        <v>24</v>
      </c>
      <c r="B73" s="155" t="s">
        <v>638</v>
      </c>
      <c r="C73" s="171" t="s">
        <v>639</v>
      </c>
      <c r="D73" s="156" t="s">
        <v>200</v>
      </c>
      <c r="E73" s="157">
        <v>2</v>
      </c>
      <c r="F73" s="158">
        <v>139</v>
      </c>
      <c r="G73" s="159">
        <f>ROUND(E73*F73,2)</f>
        <v>278</v>
      </c>
      <c r="H73" s="158"/>
      <c r="I73" s="159">
        <f>ROUND(E73*H73,2)</f>
        <v>0</v>
      </c>
      <c r="J73" s="158"/>
      <c r="K73" s="159">
        <f>ROUND(E73*J73,2)</f>
        <v>0</v>
      </c>
      <c r="L73" s="159">
        <v>21</v>
      </c>
      <c r="M73" s="159">
        <f>G73*(1+L73/100)</f>
        <v>336.38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59" t="s">
        <v>630</v>
      </c>
      <c r="S73" s="159" t="s">
        <v>127</v>
      </c>
      <c r="T73" s="160" t="s">
        <v>127</v>
      </c>
      <c r="U73" s="146">
        <v>0</v>
      </c>
      <c r="V73" s="146">
        <f>ROUND(E73*U73,2)</f>
        <v>0</v>
      </c>
      <c r="W73" s="146"/>
      <c r="X73" s="137"/>
      <c r="Y73" s="137"/>
      <c r="Z73" s="137"/>
      <c r="AA73" s="137"/>
      <c r="AB73" s="137"/>
      <c r="AC73" s="137"/>
      <c r="AD73" s="137"/>
      <c r="AE73" s="137"/>
      <c r="AF73" s="137"/>
      <c r="AG73" s="137" t="s">
        <v>378</v>
      </c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7"/>
      <c r="BG73" s="137"/>
      <c r="BH73" s="137"/>
    </row>
    <row r="74" spans="1:60" ht="20.5" outlineLevel="1" x14ac:dyDescent="0.25">
      <c r="A74" s="144"/>
      <c r="B74" s="145"/>
      <c r="C74" s="237" t="s">
        <v>636</v>
      </c>
      <c r="D74" s="238"/>
      <c r="E74" s="238"/>
      <c r="F74" s="238"/>
      <c r="G74" s="238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37"/>
      <c r="Y74" s="137"/>
      <c r="Z74" s="137"/>
      <c r="AA74" s="137"/>
      <c r="AB74" s="137"/>
      <c r="AC74" s="137"/>
      <c r="AD74" s="137"/>
      <c r="AE74" s="137"/>
      <c r="AF74" s="137"/>
      <c r="AG74" s="137" t="s">
        <v>204</v>
      </c>
      <c r="AH74" s="137"/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61" t="str">
        <f>C74</f>
        <v>svislé nebo šikmé (odkloněné) , půdorysně přímé nebo zalomené, stěn základových desek ve volných nebo zapažených jámách, rýhách, šachtách, včetně případných vzpěr,</v>
      </c>
      <c r="BB74" s="137"/>
      <c r="BC74" s="137"/>
      <c r="BD74" s="137"/>
      <c r="BE74" s="137"/>
      <c r="BF74" s="137"/>
      <c r="BG74" s="137"/>
      <c r="BH74" s="137"/>
    </row>
    <row r="75" spans="1:60" outlineLevel="1" x14ac:dyDescent="0.25">
      <c r="A75" s="154">
        <v>25</v>
      </c>
      <c r="B75" s="155" t="s">
        <v>369</v>
      </c>
      <c r="C75" s="171" t="s">
        <v>370</v>
      </c>
      <c r="D75" s="156" t="s">
        <v>215</v>
      </c>
      <c r="E75" s="157">
        <v>18</v>
      </c>
      <c r="F75" s="158">
        <v>320</v>
      </c>
      <c r="G75" s="159">
        <f>ROUND(E75*F75,2)</f>
        <v>5760</v>
      </c>
      <c r="H75" s="158"/>
      <c r="I75" s="159">
        <f>ROUND(E75*H75,2)</f>
        <v>0</v>
      </c>
      <c r="J75" s="158"/>
      <c r="K75" s="159">
        <f>ROUND(E75*J75,2)</f>
        <v>0</v>
      </c>
      <c r="L75" s="159">
        <v>21</v>
      </c>
      <c r="M75" s="159">
        <f>G75*(1+L75/100)</f>
        <v>6969.5999999999995</v>
      </c>
      <c r="N75" s="159">
        <v>0.43625999999999998</v>
      </c>
      <c r="O75" s="159">
        <f>ROUND(E75*N75,2)</f>
        <v>7.85</v>
      </c>
      <c r="P75" s="159">
        <v>0</v>
      </c>
      <c r="Q75" s="159">
        <f>ROUND(E75*P75,2)</f>
        <v>0</v>
      </c>
      <c r="R75" s="159" t="s">
        <v>371</v>
      </c>
      <c r="S75" s="159" t="s">
        <v>127</v>
      </c>
      <c r="T75" s="160" t="s">
        <v>127</v>
      </c>
      <c r="U75" s="146">
        <v>0</v>
      </c>
      <c r="V75" s="146">
        <f>ROUND(E75*U75,2)</f>
        <v>0</v>
      </c>
      <c r="W75" s="146"/>
      <c r="X75" s="137"/>
      <c r="Y75" s="137"/>
      <c r="Z75" s="137"/>
      <c r="AA75" s="137"/>
      <c r="AB75" s="137"/>
      <c r="AC75" s="137"/>
      <c r="AD75" s="137"/>
      <c r="AE75" s="137"/>
      <c r="AF75" s="137"/>
      <c r="AG75" s="137" t="s">
        <v>640</v>
      </c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  <c r="AZ75" s="137"/>
      <c r="BA75" s="137"/>
      <c r="BB75" s="137"/>
      <c r="BC75" s="137"/>
      <c r="BD75" s="137"/>
      <c r="BE75" s="137"/>
      <c r="BF75" s="137"/>
      <c r="BG75" s="137"/>
      <c r="BH75" s="137"/>
    </row>
    <row r="76" spans="1:60" ht="20.5" outlineLevel="1" x14ac:dyDescent="0.25">
      <c r="A76" s="144"/>
      <c r="B76" s="145"/>
      <c r="C76" s="237" t="s">
        <v>374</v>
      </c>
      <c r="D76" s="238"/>
      <c r="E76" s="238"/>
      <c r="F76" s="238"/>
      <c r="G76" s="238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37"/>
      <c r="Y76" s="137"/>
      <c r="Z76" s="137"/>
      <c r="AA76" s="137"/>
      <c r="AB76" s="137"/>
      <c r="AC76" s="137"/>
      <c r="AD76" s="137"/>
      <c r="AE76" s="137"/>
      <c r="AF76" s="137"/>
      <c r="AG76" s="137" t="s">
        <v>204</v>
      </c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61" t="str">
        <f>C76</f>
        <v>Lože pro trativody, položení trubek, obsyp potrubí sypaninou z vhodných hornin, nebo materiálem připraveným podél výkopu ve vzdálenosti do 3 m od jeho kraje.  Bez výkopu rýhy.</v>
      </c>
      <c r="BB76" s="137"/>
      <c r="BC76" s="137"/>
      <c r="BD76" s="137"/>
      <c r="BE76" s="137"/>
      <c r="BF76" s="137"/>
      <c r="BG76" s="137"/>
      <c r="BH76" s="137"/>
    </row>
    <row r="77" spans="1:60" ht="13" x14ac:dyDescent="0.25">
      <c r="A77" s="148" t="s">
        <v>122</v>
      </c>
      <c r="B77" s="149" t="s">
        <v>68</v>
      </c>
      <c r="C77" s="170" t="s">
        <v>69</v>
      </c>
      <c r="D77" s="150"/>
      <c r="E77" s="151"/>
      <c r="F77" s="152"/>
      <c r="G77" s="152">
        <f>SUMIF(AG78:AG84,"&lt;&gt;NOR",G78:G84)</f>
        <v>70726</v>
      </c>
      <c r="H77" s="152"/>
      <c r="I77" s="152">
        <f>SUM(I78:I84)</f>
        <v>0</v>
      </c>
      <c r="J77" s="152"/>
      <c r="K77" s="152">
        <f>SUM(K78:K84)</f>
        <v>0</v>
      </c>
      <c r="L77" s="152"/>
      <c r="M77" s="152">
        <f>SUM(M78:M84)</f>
        <v>85578.459999999992</v>
      </c>
      <c r="N77" s="152"/>
      <c r="O77" s="152">
        <f>SUM(O78:O84)</f>
        <v>6.73</v>
      </c>
      <c r="P77" s="152"/>
      <c r="Q77" s="152">
        <f>SUM(Q78:Q84)</f>
        <v>0</v>
      </c>
      <c r="R77" s="152"/>
      <c r="S77" s="152"/>
      <c r="T77" s="153"/>
      <c r="U77" s="147"/>
      <c r="V77" s="147">
        <f>SUM(V78:V84)</f>
        <v>0</v>
      </c>
      <c r="W77" s="147"/>
      <c r="AG77" t="s">
        <v>123</v>
      </c>
    </row>
    <row r="78" spans="1:60" outlineLevel="1" x14ac:dyDescent="0.25">
      <c r="A78" s="154">
        <v>26</v>
      </c>
      <c r="B78" s="155" t="s">
        <v>641</v>
      </c>
      <c r="C78" s="171" t="s">
        <v>642</v>
      </c>
      <c r="D78" s="156" t="s">
        <v>226</v>
      </c>
      <c r="E78" s="157">
        <v>2.2000000000000002</v>
      </c>
      <c r="F78" s="158">
        <v>4010</v>
      </c>
      <c r="G78" s="159">
        <f>ROUND(E78*F78,2)</f>
        <v>8822</v>
      </c>
      <c r="H78" s="158"/>
      <c r="I78" s="159">
        <f>ROUND(E78*H78,2)</f>
        <v>0</v>
      </c>
      <c r="J78" s="158"/>
      <c r="K78" s="159">
        <f>ROUND(E78*J78,2)</f>
        <v>0</v>
      </c>
      <c r="L78" s="159">
        <v>21</v>
      </c>
      <c r="M78" s="159">
        <f>G78*(1+L78/100)</f>
        <v>10674.619999999999</v>
      </c>
      <c r="N78" s="159">
        <v>2.5876800000000002</v>
      </c>
      <c r="O78" s="159">
        <f>ROUND(E78*N78,2)</f>
        <v>5.69</v>
      </c>
      <c r="P78" s="159">
        <v>0</v>
      </c>
      <c r="Q78" s="159">
        <f>ROUND(E78*P78,2)</f>
        <v>0</v>
      </c>
      <c r="R78" s="159" t="s">
        <v>643</v>
      </c>
      <c r="S78" s="159" t="s">
        <v>127</v>
      </c>
      <c r="T78" s="160" t="s">
        <v>127</v>
      </c>
      <c r="U78" s="146">
        <v>0</v>
      </c>
      <c r="V78" s="146">
        <f>ROUND(E78*U78,2)</f>
        <v>0</v>
      </c>
      <c r="W78" s="146"/>
      <c r="X78" s="137"/>
      <c r="Y78" s="137"/>
      <c r="Z78" s="137"/>
      <c r="AA78" s="137"/>
      <c r="AB78" s="137"/>
      <c r="AC78" s="137"/>
      <c r="AD78" s="137"/>
      <c r="AE78" s="137"/>
      <c r="AF78" s="137"/>
      <c r="AG78" s="137" t="s">
        <v>378</v>
      </c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</row>
    <row r="79" spans="1:60" ht="20.5" outlineLevel="1" x14ac:dyDescent="0.25">
      <c r="A79" s="144"/>
      <c r="B79" s="145"/>
      <c r="C79" s="237" t="s">
        <v>644</v>
      </c>
      <c r="D79" s="238"/>
      <c r="E79" s="238"/>
      <c r="F79" s="238"/>
      <c r="G79" s="238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37"/>
      <c r="Y79" s="137"/>
      <c r="Z79" s="137"/>
      <c r="AA79" s="137"/>
      <c r="AB79" s="137"/>
      <c r="AC79" s="137"/>
      <c r="AD79" s="137"/>
      <c r="AE79" s="137"/>
      <c r="AF79" s="137"/>
      <c r="AG79" s="137" t="s">
        <v>204</v>
      </c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61" t="str">
        <f>C79</f>
        <v>čistíren odpadních vod (mimo budovy), nádrží, vodojemů, žlabů nebo kanálů, včetně pomocného pracovního lešení o výšce podlahy do 1900 mm a pro zatížení do 1,5 kPa,</v>
      </c>
      <c r="BB79" s="137"/>
      <c r="BC79" s="137"/>
      <c r="BD79" s="137"/>
      <c r="BE79" s="137"/>
      <c r="BF79" s="137"/>
      <c r="BG79" s="137"/>
      <c r="BH79" s="137"/>
    </row>
    <row r="80" spans="1:60" outlineLevel="1" x14ac:dyDescent="0.25">
      <c r="A80" s="144"/>
      <c r="B80" s="145"/>
      <c r="C80" s="228" t="s">
        <v>645</v>
      </c>
      <c r="D80" s="229"/>
      <c r="E80" s="229"/>
      <c r="F80" s="229"/>
      <c r="G80" s="229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37"/>
      <c r="Y80" s="137"/>
      <c r="Z80" s="137"/>
      <c r="AA80" s="137"/>
      <c r="AB80" s="137"/>
      <c r="AC80" s="137"/>
      <c r="AD80" s="137"/>
      <c r="AE80" s="137"/>
      <c r="AF80" s="137"/>
      <c r="AG80" s="137" t="s">
        <v>130</v>
      </c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</row>
    <row r="81" spans="1:60" outlineLevel="1" x14ac:dyDescent="0.25">
      <c r="A81" s="154">
        <v>27</v>
      </c>
      <c r="B81" s="155" t="s">
        <v>646</v>
      </c>
      <c r="C81" s="171" t="s">
        <v>647</v>
      </c>
      <c r="D81" s="156" t="s">
        <v>226</v>
      </c>
      <c r="E81" s="157">
        <v>0.4</v>
      </c>
      <c r="F81" s="158">
        <v>4760</v>
      </c>
      <c r="G81" s="159">
        <f>ROUND(E81*F81,2)</f>
        <v>1904</v>
      </c>
      <c r="H81" s="158"/>
      <c r="I81" s="159">
        <f>ROUND(E81*H81,2)</f>
        <v>0</v>
      </c>
      <c r="J81" s="158"/>
      <c r="K81" s="159">
        <f>ROUND(E81*J81,2)</f>
        <v>0</v>
      </c>
      <c r="L81" s="159">
        <v>21</v>
      </c>
      <c r="M81" s="159">
        <f>G81*(1+L81/100)</f>
        <v>2303.84</v>
      </c>
      <c r="N81" s="159">
        <v>2.60162</v>
      </c>
      <c r="O81" s="159">
        <f>ROUND(E81*N81,2)</f>
        <v>1.04</v>
      </c>
      <c r="P81" s="159">
        <v>0</v>
      </c>
      <c r="Q81" s="159">
        <f>ROUND(E81*P81,2)</f>
        <v>0</v>
      </c>
      <c r="R81" s="159" t="s">
        <v>643</v>
      </c>
      <c r="S81" s="159" t="s">
        <v>127</v>
      </c>
      <c r="T81" s="160" t="s">
        <v>127</v>
      </c>
      <c r="U81" s="146">
        <v>0</v>
      </c>
      <c r="V81" s="146">
        <f>ROUND(E81*U81,2)</f>
        <v>0</v>
      </c>
      <c r="W81" s="146"/>
      <c r="X81" s="137"/>
      <c r="Y81" s="137"/>
      <c r="Z81" s="137"/>
      <c r="AA81" s="137"/>
      <c r="AB81" s="137"/>
      <c r="AC81" s="137"/>
      <c r="AD81" s="137"/>
      <c r="AE81" s="137"/>
      <c r="AF81" s="137"/>
      <c r="AG81" s="137" t="s">
        <v>378</v>
      </c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</row>
    <row r="82" spans="1:60" ht="20.5" outlineLevel="1" x14ac:dyDescent="0.25">
      <c r="A82" s="144"/>
      <c r="B82" s="145"/>
      <c r="C82" s="237" t="s">
        <v>644</v>
      </c>
      <c r="D82" s="238"/>
      <c r="E82" s="238"/>
      <c r="F82" s="238"/>
      <c r="G82" s="238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37"/>
      <c r="Y82" s="137"/>
      <c r="Z82" s="137"/>
      <c r="AA82" s="137"/>
      <c r="AB82" s="137"/>
      <c r="AC82" s="137"/>
      <c r="AD82" s="137"/>
      <c r="AE82" s="137"/>
      <c r="AF82" s="137"/>
      <c r="AG82" s="137" t="s">
        <v>204</v>
      </c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61" t="str">
        <f>C82</f>
        <v>čistíren odpadních vod (mimo budovy), nádrží, vodojemů, žlabů nebo kanálů, včetně pomocného pracovního lešení o výšce podlahy do 1900 mm a pro zatížení do 1,5 kPa,</v>
      </c>
      <c r="BB82" s="137"/>
      <c r="BC82" s="137"/>
      <c r="BD82" s="137"/>
      <c r="BE82" s="137"/>
      <c r="BF82" s="137"/>
      <c r="BG82" s="137"/>
      <c r="BH82" s="137"/>
    </row>
    <row r="83" spans="1:60" outlineLevel="1" x14ac:dyDescent="0.25">
      <c r="A83" s="144"/>
      <c r="B83" s="145"/>
      <c r="C83" s="228" t="s">
        <v>648</v>
      </c>
      <c r="D83" s="229"/>
      <c r="E83" s="229"/>
      <c r="F83" s="229"/>
      <c r="G83" s="229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37"/>
      <c r="Y83" s="137"/>
      <c r="Z83" s="137"/>
      <c r="AA83" s="137"/>
      <c r="AB83" s="137"/>
      <c r="AC83" s="137"/>
      <c r="AD83" s="137"/>
      <c r="AE83" s="137"/>
      <c r="AF83" s="137"/>
      <c r="AG83" s="137" t="s">
        <v>130</v>
      </c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</row>
    <row r="84" spans="1:60" outlineLevel="1" x14ac:dyDescent="0.25">
      <c r="A84" s="162">
        <v>28</v>
      </c>
      <c r="B84" s="163" t="s">
        <v>649</v>
      </c>
      <c r="C84" s="172" t="s">
        <v>650</v>
      </c>
      <c r="D84" s="164" t="s">
        <v>651</v>
      </c>
      <c r="E84" s="165">
        <v>24</v>
      </c>
      <c r="F84" s="166">
        <v>2500</v>
      </c>
      <c r="G84" s="167">
        <f>ROUND(E84*F84,2)</f>
        <v>60000</v>
      </c>
      <c r="H84" s="166"/>
      <c r="I84" s="167">
        <f>ROUND(E84*H84,2)</f>
        <v>0</v>
      </c>
      <c r="J84" s="166"/>
      <c r="K84" s="167">
        <f>ROUND(E84*J84,2)</f>
        <v>0</v>
      </c>
      <c r="L84" s="167">
        <v>21</v>
      </c>
      <c r="M84" s="167">
        <f>G84*(1+L84/100)</f>
        <v>72600</v>
      </c>
      <c r="N84" s="167">
        <v>0</v>
      </c>
      <c r="O84" s="167">
        <f>ROUND(E84*N84,2)</f>
        <v>0</v>
      </c>
      <c r="P84" s="167">
        <v>0</v>
      </c>
      <c r="Q84" s="167">
        <f>ROUND(E84*P84,2)</f>
        <v>0</v>
      </c>
      <c r="R84" s="167" t="s">
        <v>652</v>
      </c>
      <c r="S84" s="167" t="s">
        <v>127</v>
      </c>
      <c r="T84" s="168" t="s">
        <v>127</v>
      </c>
      <c r="U84" s="146">
        <v>0</v>
      </c>
      <c r="V84" s="146">
        <f>ROUND(E84*U84,2)</f>
        <v>0</v>
      </c>
      <c r="W84" s="146"/>
      <c r="X84" s="137"/>
      <c r="Y84" s="137"/>
      <c r="Z84" s="137"/>
      <c r="AA84" s="137"/>
      <c r="AB84" s="137"/>
      <c r="AC84" s="137"/>
      <c r="AD84" s="137"/>
      <c r="AE84" s="137"/>
      <c r="AF84" s="137"/>
      <c r="AG84" s="137" t="s">
        <v>653</v>
      </c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</row>
    <row r="85" spans="1:60" ht="13" x14ac:dyDescent="0.25">
      <c r="A85" s="148" t="s">
        <v>122</v>
      </c>
      <c r="B85" s="149" t="s">
        <v>72</v>
      </c>
      <c r="C85" s="170" t="s">
        <v>73</v>
      </c>
      <c r="D85" s="150"/>
      <c r="E85" s="151"/>
      <c r="F85" s="152"/>
      <c r="G85" s="152">
        <f>SUMIF(AG86:AG90,"&lt;&gt;NOR",G86:G90)</f>
        <v>15968</v>
      </c>
      <c r="H85" s="152"/>
      <c r="I85" s="152">
        <f>SUM(I86:I90)</f>
        <v>0</v>
      </c>
      <c r="J85" s="152"/>
      <c r="K85" s="152">
        <f>SUM(K86:K90)</f>
        <v>0</v>
      </c>
      <c r="L85" s="152"/>
      <c r="M85" s="152">
        <f>SUM(M86:M90)</f>
        <v>19321.28</v>
      </c>
      <c r="N85" s="152"/>
      <c r="O85" s="152">
        <f>SUM(O86:O90)</f>
        <v>13.149999999999999</v>
      </c>
      <c r="P85" s="152"/>
      <c r="Q85" s="152">
        <f>SUM(Q86:Q90)</f>
        <v>0</v>
      </c>
      <c r="R85" s="152"/>
      <c r="S85" s="152"/>
      <c r="T85" s="153"/>
      <c r="U85" s="147"/>
      <c r="V85" s="147">
        <f>SUM(V86:V90)</f>
        <v>2.88</v>
      </c>
      <c r="W85" s="147"/>
      <c r="AG85" t="s">
        <v>123</v>
      </c>
    </row>
    <row r="86" spans="1:60" outlineLevel="1" x14ac:dyDescent="0.25">
      <c r="A86" s="154">
        <v>29</v>
      </c>
      <c r="B86" s="155" t="s">
        <v>654</v>
      </c>
      <c r="C86" s="171" t="s">
        <v>655</v>
      </c>
      <c r="D86" s="156" t="s">
        <v>200</v>
      </c>
      <c r="E86" s="157">
        <v>16</v>
      </c>
      <c r="F86" s="158">
        <v>274</v>
      </c>
      <c r="G86" s="159">
        <f>ROUND(E86*F86,2)</f>
        <v>4384</v>
      </c>
      <c r="H86" s="158"/>
      <c r="I86" s="159">
        <f>ROUND(E86*H86,2)</f>
        <v>0</v>
      </c>
      <c r="J86" s="158"/>
      <c r="K86" s="159">
        <f>ROUND(E86*J86,2)</f>
        <v>0</v>
      </c>
      <c r="L86" s="159">
        <v>21</v>
      </c>
      <c r="M86" s="159">
        <f>G86*(1+L86/100)</f>
        <v>5304.6399999999994</v>
      </c>
      <c r="N86" s="159">
        <v>0.441</v>
      </c>
      <c r="O86" s="159">
        <f>ROUND(E86*N86,2)</f>
        <v>7.06</v>
      </c>
      <c r="P86" s="159">
        <v>0</v>
      </c>
      <c r="Q86" s="159">
        <f>ROUND(E86*P86,2)</f>
        <v>0</v>
      </c>
      <c r="R86" s="159" t="s">
        <v>336</v>
      </c>
      <c r="S86" s="159" t="s">
        <v>127</v>
      </c>
      <c r="T86" s="160" t="s">
        <v>127</v>
      </c>
      <c r="U86" s="146">
        <v>2.9000000000000001E-2</v>
      </c>
      <c r="V86" s="146">
        <f>ROUND(E86*U86,2)</f>
        <v>0.46</v>
      </c>
      <c r="W86" s="146"/>
      <c r="X86" s="137"/>
      <c r="Y86" s="137"/>
      <c r="Z86" s="137"/>
      <c r="AA86" s="137"/>
      <c r="AB86" s="137"/>
      <c r="AC86" s="137"/>
      <c r="AD86" s="137"/>
      <c r="AE86" s="137"/>
      <c r="AF86" s="137"/>
      <c r="AG86" s="137" t="s">
        <v>378</v>
      </c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</row>
    <row r="87" spans="1:60" outlineLevel="1" x14ac:dyDescent="0.25">
      <c r="A87" s="144"/>
      <c r="B87" s="145"/>
      <c r="C87" s="178" t="s">
        <v>656</v>
      </c>
      <c r="D87" s="176"/>
      <c r="E87" s="177">
        <v>16</v>
      </c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37"/>
      <c r="Y87" s="137"/>
      <c r="Z87" s="137"/>
      <c r="AA87" s="137"/>
      <c r="AB87" s="137"/>
      <c r="AC87" s="137"/>
      <c r="AD87" s="137"/>
      <c r="AE87" s="137"/>
      <c r="AF87" s="137"/>
      <c r="AG87" s="137" t="s">
        <v>218</v>
      </c>
      <c r="AH87" s="137">
        <v>0</v>
      </c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</row>
    <row r="88" spans="1:60" outlineLevel="1" x14ac:dyDescent="0.25">
      <c r="A88" s="154">
        <v>30</v>
      </c>
      <c r="B88" s="155" t="s">
        <v>657</v>
      </c>
      <c r="C88" s="171" t="s">
        <v>658</v>
      </c>
      <c r="D88" s="156" t="s">
        <v>200</v>
      </c>
      <c r="E88" s="157">
        <v>16</v>
      </c>
      <c r="F88" s="158">
        <v>724</v>
      </c>
      <c r="G88" s="159">
        <f>ROUND(E88*F88,2)</f>
        <v>11584</v>
      </c>
      <c r="H88" s="158"/>
      <c r="I88" s="159">
        <f>ROUND(E88*H88,2)</f>
        <v>0</v>
      </c>
      <c r="J88" s="158"/>
      <c r="K88" s="159">
        <f>ROUND(E88*J88,2)</f>
        <v>0</v>
      </c>
      <c r="L88" s="159">
        <v>21</v>
      </c>
      <c r="M88" s="159">
        <f>G88*(1+L88/100)</f>
        <v>14016.64</v>
      </c>
      <c r="N88" s="159">
        <v>0.38041999999999998</v>
      </c>
      <c r="O88" s="159">
        <f>ROUND(E88*N88,2)</f>
        <v>6.09</v>
      </c>
      <c r="P88" s="159">
        <v>0</v>
      </c>
      <c r="Q88" s="159">
        <f>ROUND(E88*P88,2)</f>
        <v>0</v>
      </c>
      <c r="R88" s="159" t="s">
        <v>336</v>
      </c>
      <c r="S88" s="159" t="s">
        <v>127</v>
      </c>
      <c r="T88" s="160" t="s">
        <v>127</v>
      </c>
      <c r="U88" s="146">
        <v>0.151</v>
      </c>
      <c r="V88" s="146">
        <f>ROUND(E88*U88,2)</f>
        <v>2.42</v>
      </c>
      <c r="W88" s="146"/>
      <c r="X88" s="137"/>
      <c r="Y88" s="137"/>
      <c r="Z88" s="137"/>
      <c r="AA88" s="137"/>
      <c r="AB88" s="137"/>
      <c r="AC88" s="137"/>
      <c r="AD88" s="137"/>
      <c r="AE88" s="137"/>
      <c r="AF88" s="137"/>
      <c r="AG88" s="137" t="s">
        <v>202</v>
      </c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</row>
    <row r="89" spans="1:60" outlineLevel="1" x14ac:dyDescent="0.25">
      <c r="A89" s="144"/>
      <c r="B89" s="145"/>
      <c r="C89" s="226" t="s">
        <v>659</v>
      </c>
      <c r="D89" s="227"/>
      <c r="E89" s="227"/>
      <c r="F89" s="227"/>
      <c r="G89" s="227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37"/>
      <c r="Y89" s="137"/>
      <c r="Z89" s="137"/>
      <c r="AA89" s="137"/>
      <c r="AB89" s="137"/>
      <c r="AC89" s="137"/>
      <c r="AD89" s="137"/>
      <c r="AE89" s="137"/>
      <c r="AF89" s="137"/>
      <c r="AG89" s="137" t="s">
        <v>130</v>
      </c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</row>
    <row r="90" spans="1:60" outlineLevel="1" x14ac:dyDescent="0.25">
      <c r="A90" s="144"/>
      <c r="B90" s="145"/>
      <c r="C90" s="178" t="s">
        <v>656</v>
      </c>
      <c r="D90" s="176"/>
      <c r="E90" s="177">
        <v>16</v>
      </c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37"/>
      <c r="Y90" s="137"/>
      <c r="Z90" s="137"/>
      <c r="AA90" s="137"/>
      <c r="AB90" s="137"/>
      <c r="AC90" s="137"/>
      <c r="AD90" s="137"/>
      <c r="AE90" s="137"/>
      <c r="AF90" s="137"/>
      <c r="AG90" s="137" t="s">
        <v>218</v>
      </c>
      <c r="AH90" s="137">
        <v>0</v>
      </c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</row>
    <row r="91" spans="1:60" ht="13" x14ac:dyDescent="0.25">
      <c r="A91" s="148" t="s">
        <v>122</v>
      </c>
      <c r="B91" s="149" t="s">
        <v>74</v>
      </c>
      <c r="C91" s="170" t="s">
        <v>75</v>
      </c>
      <c r="D91" s="150"/>
      <c r="E91" s="151"/>
      <c r="F91" s="152"/>
      <c r="G91" s="152">
        <f>SUMIF(AG92:AG116,"&lt;&gt;NOR",G92:G116)</f>
        <v>43187</v>
      </c>
      <c r="H91" s="152"/>
      <c r="I91" s="152">
        <f>SUM(I92:I116)</f>
        <v>0</v>
      </c>
      <c r="J91" s="152"/>
      <c r="K91" s="152">
        <f>SUM(K92:K116)</f>
        <v>0</v>
      </c>
      <c r="L91" s="152"/>
      <c r="M91" s="152">
        <f>SUM(M92:M116)</f>
        <v>52256.27</v>
      </c>
      <c r="N91" s="152"/>
      <c r="O91" s="152">
        <f>SUM(O92:O116)</f>
        <v>22.92</v>
      </c>
      <c r="P91" s="152"/>
      <c r="Q91" s="152">
        <f>SUM(Q92:Q116)</f>
        <v>0</v>
      </c>
      <c r="R91" s="152"/>
      <c r="S91" s="152"/>
      <c r="T91" s="153"/>
      <c r="U91" s="147"/>
      <c r="V91" s="147">
        <f>SUM(V92:V116)</f>
        <v>4.7699999999999996</v>
      </c>
      <c r="W91" s="147"/>
      <c r="AG91" t="s">
        <v>123</v>
      </c>
    </row>
    <row r="92" spans="1:60" ht="20" outlineLevel="1" x14ac:dyDescent="0.25">
      <c r="A92" s="154">
        <v>31</v>
      </c>
      <c r="B92" s="155" t="s">
        <v>660</v>
      </c>
      <c r="C92" s="171" t="s">
        <v>661</v>
      </c>
      <c r="D92" s="156" t="s">
        <v>417</v>
      </c>
      <c r="E92" s="157">
        <v>2</v>
      </c>
      <c r="F92" s="158">
        <v>1100</v>
      </c>
      <c r="G92" s="159">
        <f>ROUND(E92*F92,2)</f>
        <v>2200</v>
      </c>
      <c r="H92" s="158"/>
      <c r="I92" s="159">
        <f>ROUND(E92*H92,2)</f>
        <v>0</v>
      </c>
      <c r="J92" s="158"/>
      <c r="K92" s="159">
        <f>ROUND(E92*J92,2)</f>
        <v>0</v>
      </c>
      <c r="L92" s="159">
        <v>21</v>
      </c>
      <c r="M92" s="159">
        <f>G92*(1+L92/100)</f>
        <v>2662</v>
      </c>
      <c r="N92" s="159">
        <v>2.2000000000000001E-4</v>
      </c>
      <c r="O92" s="159">
        <f>ROUND(E92*N92,2)</f>
        <v>0</v>
      </c>
      <c r="P92" s="159">
        <v>0</v>
      </c>
      <c r="Q92" s="159">
        <f>ROUND(E92*P92,2)</f>
        <v>0</v>
      </c>
      <c r="R92" s="159" t="s">
        <v>377</v>
      </c>
      <c r="S92" s="159" t="s">
        <v>127</v>
      </c>
      <c r="T92" s="160" t="s">
        <v>127</v>
      </c>
      <c r="U92" s="146">
        <v>0.75900000000000001</v>
      </c>
      <c r="V92" s="146">
        <f>ROUND(E92*U92,2)</f>
        <v>1.52</v>
      </c>
      <c r="W92" s="146"/>
      <c r="X92" s="137"/>
      <c r="Y92" s="137"/>
      <c r="Z92" s="137"/>
      <c r="AA92" s="137"/>
      <c r="AB92" s="137"/>
      <c r="AC92" s="137"/>
      <c r="AD92" s="137"/>
      <c r="AE92" s="137"/>
      <c r="AF92" s="137"/>
      <c r="AG92" s="137" t="s">
        <v>202</v>
      </c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</row>
    <row r="93" spans="1:60" outlineLevel="1" x14ac:dyDescent="0.25">
      <c r="A93" s="144"/>
      <c r="B93" s="145"/>
      <c r="C93" s="178" t="s">
        <v>662</v>
      </c>
      <c r="D93" s="176"/>
      <c r="E93" s="177">
        <v>2</v>
      </c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37"/>
      <c r="Y93" s="137"/>
      <c r="Z93" s="137"/>
      <c r="AA93" s="137"/>
      <c r="AB93" s="137"/>
      <c r="AC93" s="137"/>
      <c r="AD93" s="137"/>
      <c r="AE93" s="137"/>
      <c r="AF93" s="137"/>
      <c r="AG93" s="137" t="s">
        <v>218</v>
      </c>
      <c r="AH93" s="137">
        <v>0</v>
      </c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</row>
    <row r="94" spans="1:60" outlineLevel="1" x14ac:dyDescent="0.25">
      <c r="A94" s="154">
        <v>32</v>
      </c>
      <c r="B94" s="155" t="s">
        <v>663</v>
      </c>
      <c r="C94" s="171" t="s">
        <v>664</v>
      </c>
      <c r="D94" s="156" t="s">
        <v>417</v>
      </c>
      <c r="E94" s="157">
        <v>1</v>
      </c>
      <c r="F94" s="158">
        <v>790</v>
      </c>
      <c r="G94" s="159">
        <f>ROUND(E94*F94,2)</f>
        <v>790</v>
      </c>
      <c r="H94" s="158"/>
      <c r="I94" s="159">
        <f>ROUND(E94*H94,2)</f>
        <v>0</v>
      </c>
      <c r="J94" s="158"/>
      <c r="K94" s="159">
        <f>ROUND(E94*J94,2)</f>
        <v>0</v>
      </c>
      <c r="L94" s="159">
        <v>21</v>
      </c>
      <c r="M94" s="159">
        <f>G94*(1+L94/100)</f>
        <v>955.9</v>
      </c>
      <c r="N94" s="159">
        <v>0</v>
      </c>
      <c r="O94" s="159">
        <f>ROUND(E94*N94,2)</f>
        <v>0</v>
      </c>
      <c r="P94" s="159">
        <v>0</v>
      </c>
      <c r="Q94" s="159">
        <f>ROUND(E94*P94,2)</f>
        <v>0</v>
      </c>
      <c r="R94" s="159" t="s">
        <v>377</v>
      </c>
      <c r="S94" s="159" t="s">
        <v>127</v>
      </c>
      <c r="T94" s="160" t="s">
        <v>127</v>
      </c>
      <c r="U94" s="146">
        <v>0</v>
      </c>
      <c r="V94" s="146">
        <f>ROUND(E94*U94,2)</f>
        <v>0</v>
      </c>
      <c r="W94" s="146"/>
      <c r="X94" s="137"/>
      <c r="Y94" s="137"/>
      <c r="Z94" s="137"/>
      <c r="AA94" s="137"/>
      <c r="AB94" s="137"/>
      <c r="AC94" s="137"/>
      <c r="AD94" s="137"/>
      <c r="AE94" s="137"/>
      <c r="AF94" s="137"/>
      <c r="AG94" s="137" t="s">
        <v>378</v>
      </c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</row>
    <row r="95" spans="1:60" outlineLevel="1" x14ac:dyDescent="0.25">
      <c r="A95" s="144"/>
      <c r="B95" s="145"/>
      <c r="C95" s="237" t="s">
        <v>431</v>
      </c>
      <c r="D95" s="238"/>
      <c r="E95" s="238"/>
      <c r="F95" s="238"/>
      <c r="G95" s="238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37"/>
      <c r="Y95" s="137"/>
      <c r="Z95" s="137"/>
      <c r="AA95" s="137"/>
      <c r="AB95" s="137"/>
      <c r="AC95" s="137"/>
      <c r="AD95" s="137"/>
      <c r="AE95" s="137"/>
      <c r="AF95" s="137"/>
      <c r="AG95" s="137" t="s">
        <v>204</v>
      </c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</row>
    <row r="96" spans="1:60" outlineLevel="1" x14ac:dyDescent="0.25">
      <c r="A96" s="144"/>
      <c r="B96" s="145"/>
      <c r="C96" s="178" t="s">
        <v>665</v>
      </c>
      <c r="D96" s="176"/>
      <c r="E96" s="177">
        <v>1</v>
      </c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37"/>
      <c r="Y96" s="137"/>
      <c r="Z96" s="137"/>
      <c r="AA96" s="137"/>
      <c r="AB96" s="137"/>
      <c r="AC96" s="137"/>
      <c r="AD96" s="137"/>
      <c r="AE96" s="137"/>
      <c r="AF96" s="137"/>
      <c r="AG96" s="137" t="s">
        <v>218</v>
      </c>
      <c r="AH96" s="137">
        <v>0</v>
      </c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</row>
    <row r="97" spans="1:60" outlineLevel="1" x14ac:dyDescent="0.25">
      <c r="A97" s="154">
        <v>33</v>
      </c>
      <c r="B97" s="155" t="s">
        <v>666</v>
      </c>
      <c r="C97" s="171" t="s">
        <v>667</v>
      </c>
      <c r="D97" s="156" t="s">
        <v>417</v>
      </c>
      <c r="E97" s="157">
        <v>1</v>
      </c>
      <c r="F97" s="158">
        <v>970</v>
      </c>
      <c r="G97" s="159">
        <f>ROUND(E97*F97,2)</f>
        <v>970</v>
      </c>
      <c r="H97" s="158"/>
      <c r="I97" s="159">
        <f>ROUND(E97*H97,2)</f>
        <v>0</v>
      </c>
      <c r="J97" s="158"/>
      <c r="K97" s="159">
        <f>ROUND(E97*J97,2)</f>
        <v>0</v>
      </c>
      <c r="L97" s="159">
        <v>21</v>
      </c>
      <c r="M97" s="159">
        <f>G97*(1+L97/100)</f>
        <v>1173.7</v>
      </c>
      <c r="N97" s="159">
        <v>0</v>
      </c>
      <c r="O97" s="159">
        <f>ROUND(E97*N97,2)</f>
        <v>0</v>
      </c>
      <c r="P97" s="159">
        <v>0</v>
      </c>
      <c r="Q97" s="159">
        <f>ROUND(E97*P97,2)</f>
        <v>0</v>
      </c>
      <c r="R97" s="159" t="s">
        <v>377</v>
      </c>
      <c r="S97" s="159" t="s">
        <v>127</v>
      </c>
      <c r="T97" s="160" t="s">
        <v>127</v>
      </c>
      <c r="U97" s="146">
        <v>3.2519999999999998</v>
      </c>
      <c r="V97" s="146">
        <f>ROUND(E97*U97,2)</f>
        <v>3.25</v>
      </c>
      <c r="W97" s="146"/>
      <c r="X97" s="137"/>
      <c r="Y97" s="137"/>
      <c r="Z97" s="137"/>
      <c r="AA97" s="137"/>
      <c r="AB97" s="137"/>
      <c r="AC97" s="137"/>
      <c r="AD97" s="137"/>
      <c r="AE97" s="137"/>
      <c r="AF97" s="137"/>
      <c r="AG97" s="137" t="s">
        <v>202</v>
      </c>
      <c r="AH97" s="137"/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7"/>
      <c r="BG97" s="137"/>
      <c r="BH97" s="137"/>
    </row>
    <row r="98" spans="1:60" outlineLevel="1" x14ac:dyDescent="0.25">
      <c r="A98" s="144"/>
      <c r="B98" s="145"/>
      <c r="C98" s="237" t="s">
        <v>431</v>
      </c>
      <c r="D98" s="238"/>
      <c r="E98" s="238"/>
      <c r="F98" s="238"/>
      <c r="G98" s="238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37"/>
      <c r="Y98" s="137"/>
      <c r="Z98" s="137"/>
      <c r="AA98" s="137"/>
      <c r="AB98" s="137"/>
      <c r="AC98" s="137"/>
      <c r="AD98" s="137"/>
      <c r="AE98" s="137"/>
      <c r="AF98" s="137"/>
      <c r="AG98" s="137" t="s">
        <v>204</v>
      </c>
      <c r="AH98" s="137"/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7"/>
      <c r="BG98" s="137"/>
      <c r="BH98" s="137"/>
    </row>
    <row r="99" spans="1:60" outlineLevel="1" x14ac:dyDescent="0.25">
      <c r="A99" s="144"/>
      <c r="B99" s="145"/>
      <c r="C99" s="178" t="s">
        <v>668</v>
      </c>
      <c r="D99" s="176"/>
      <c r="E99" s="177">
        <v>1</v>
      </c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37"/>
      <c r="Y99" s="137"/>
      <c r="Z99" s="137"/>
      <c r="AA99" s="137"/>
      <c r="AB99" s="137"/>
      <c r="AC99" s="137"/>
      <c r="AD99" s="137"/>
      <c r="AE99" s="137"/>
      <c r="AF99" s="137"/>
      <c r="AG99" s="137" t="s">
        <v>218</v>
      </c>
      <c r="AH99" s="137">
        <v>0</v>
      </c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</row>
    <row r="100" spans="1:60" outlineLevel="1" x14ac:dyDescent="0.25">
      <c r="A100" s="154">
        <v>34</v>
      </c>
      <c r="B100" s="155" t="s">
        <v>669</v>
      </c>
      <c r="C100" s="171" t="s">
        <v>670</v>
      </c>
      <c r="D100" s="156" t="s">
        <v>417</v>
      </c>
      <c r="E100" s="157">
        <v>1</v>
      </c>
      <c r="F100" s="158">
        <v>1200</v>
      </c>
      <c r="G100" s="159">
        <f>ROUND(E100*F100,2)</f>
        <v>1200</v>
      </c>
      <c r="H100" s="158"/>
      <c r="I100" s="159">
        <f>ROUND(E100*H100,2)</f>
        <v>0</v>
      </c>
      <c r="J100" s="158"/>
      <c r="K100" s="159">
        <f>ROUND(E100*J100,2)</f>
        <v>0</v>
      </c>
      <c r="L100" s="159">
        <v>21</v>
      </c>
      <c r="M100" s="159">
        <f>G100*(1+L100/100)</f>
        <v>1452</v>
      </c>
      <c r="N100" s="159">
        <v>0</v>
      </c>
      <c r="O100" s="159">
        <f>ROUND(E100*N100,2)</f>
        <v>0</v>
      </c>
      <c r="P100" s="159">
        <v>0</v>
      </c>
      <c r="Q100" s="159">
        <f>ROUND(E100*P100,2)</f>
        <v>0</v>
      </c>
      <c r="R100" s="159" t="s">
        <v>377</v>
      </c>
      <c r="S100" s="159" t="s">
        <v>127</v>
      </c>
      <c r="T100" s="160" t="s">
        <v>127</v>
      </c>
      <c r="U100" s="146">
        <v>0</v>
      </c>
      <c r="V100" s="146">
        <f>ROUND(E100*U100,2)</f>
        <v>0</v>
      </c>
      <c r="W100" s="14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 t="s">
        <v>378</v>
      </c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</row>
    <row r="101" spans="1:60" outlineLevel="1" x14ac:dyDescent="0.25">
      <c r="A101" s="144"/>
      <c r="B101" s="145"/>
      <c r="C101" s="237" t="s">
        <v>431</v>
      </c>
      <c r="D101" s="238"/>
      <c r="E101" s="238"/>
      <c r="F101" s="238"/>
      <c r="G101" s="238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 t="s">
        <v>204</v>
      </c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</row>
    <row r="102" spans="1:60" outlineLevel="1" x14ac:dyDescent="0.25">
      <c r="A102" s="144"/>
      <c r="B102" s="145"/>
      <c r="C102" s="178" t="s">
        <v>671</v>
      </c>
      <c r="D102" s="176"/>
      <c r="E102" s="177">
        <v>1</v>
      </c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 t="s">
        <v>218</v>
      </c>
      <c r="AH102" s="137">
        <v>0</v>
      </c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7"/>
      <c r="BG102" s="137"/>
      <c r="BH102" s="137"/>
    </row>
    <row r="103" spans="1:60" outlineLevel="1" x14ac:dyDescent="0.25">
      <c r="A103" s="154">
        <v>35</v>
      </c>
      <c r="B103" s="155" t="s">
        <v>672</v>
      </c>
      <c r="C103" s="171" t="s">
        <v>673</v>
      </c>
      <c r="D103" s="156" t="s">
        <v>417</v>
      </c>
      <c r="E103" s="157">
        <v>2</v>
      </c>
      <c r="F103" s="158">
        <v>3690</v>
      </c>
      <c r="G103" s="159">
        <f>ROUND(E103*F103,2)</f>
        <v>7380</v>
      </c>
      <c r="H103" s="158"/>
      <c r="I103" s="159">
        <f>ROUND(E103*H103,2)</f>
        <v>0</v>
      </c>
      <c r="J103" s="158"/>
      <c r="K103" s="159">
        <f>ROUND(E103*J103,2)</f>
        <v>0</v>
      </c>
      <c r="L103" s="159">
        <v>21</v>
      </c>
      <c r="M103" s="159">
        <f>G103*(1+L103/100)</f>
        <v>8929.7999999999993</v>
      </c>
      <c r="N103" s="159">
        <v>7.0200000000000002E-3</v>
      </c>
      <c r="O103" s="159">
        <f>ROUND(E103*N103,2)</f>
        <v>0.01</v>
      </c>
      <c r="P103" s="159">
        <v>0</v>
      </c>
      <c r="Q103" s="159">
        <f>ROUND(E103*P103,2)</f>
        <v>0</v>
      </c>
      <c r="R103" s="159" t="s">
        <v>377</v>
      </c>
      <c r="S103" s="159" t="s">
        <v>127</v>
      </c>
      <c r="T103" s="160" t="s">
        <v>127</v>
      </c>
      <c r="U103" s="146">
        <v>0</v>
      </c>
      <c r="V103" s="146">
        <f>ROUND(E103*U103,2)</f>
        <v>0</v>
      </c>
      <c r="W103" s="146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 t="s">
        <v>378</v>
      </c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</row>
    <row r="104" spans="1:60" outlineLevel="1" x14ac:dyDescent="0.25">
      <c r="A104" s="144"/>
      <c r="B104" s="145"/>
      <c r="C104" s="226" t="s">
        <v>674</v>
      </c>
      <c r="D104" s="227"/>
      <c r="E104" s="227"/>
      <c r="F104" s="227"/>
      <c r="G104" s="227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 t="s">
        <v>130</v>
      </c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</row>
    <row r="105" spans="1:60" ht="20" outlineLevel="1" x14ac:dyDescent="0.25">
      <c r="A105" s="154">
        <v>36</v>
      </c>
      <c r="B105" s="155" t="s">
        <v>675</v>
      </c>
      <c r="C105" s="171" t="s">
        <v>676</v>
      </c>
      <c r="D105" s="156" t="s">
        <v>677</v>
      </c>
      <c r="E105" s="157">
        <v>1</v>
      </c>
      <c r="F105" s="158">
        <v>1</v>
      </c>
      <c r="G105" s="159">
        <f>ROUND(E105*F105,2)</f>
        <v>1</v>
      </c>
      <c r="H105" s="158"/>
      <c r="I105" s="159">
        <f>ROUND(E105*H105,2)</f>
        <v>0</v>
      </c>
      <c r="J105" s="158"/>
      <c r="K105" s="159">
        <f>ROUND(E105*J105,2)</f>
        <v>0</v>
      </c>
      <c r="L105" s="159">
        <v>21</v>
      </c>
      <c r="M105" s="159">
        <f>G105*(1+L105/100)</f>
        <v>1.21</v>
      </c>
      <c r="N105" s="159">
        <v>2.61267</v>
      </c>
      <c r="O105" s="159">
        <f>ROUND(E105*N105,2)</f>
        <v>2.61</v>
      </c>
      <c r="P105" s="159">
        <v>0</v>
      </c>
      <c r="Q105" s="159">
        <f>ROUND(E105*P105,2)</f>
        <v>0</v>
      </c>
      <c r="R105" s="159"/>
      <c r="S105" s="159" t="s">
        <v>184</v>
      </c>
      <c r="T105" s="160" t="s">
        <v>128</v>
      </c>
      <c r="U105" s="146">
        <v>0</v>
      </c>
      <c r="V105" s="146">
        <f>ROUND(E105*U105,2)</f>
        <v>0</v>
      </c>
      <c r="W105" s="146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 t="s">
        <v>378</v>
      </c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</row>
    <row r="106" spans="1:60" outlineLevel="1" x14ac:dyDescent="0.25">
      <c r="A106" s="144"/>
      <c r="B106" s="145"/>
      <c r="C106" s="226" t="s">
        <v>678</v>
      </c>
      <c r="D106" s="227"/>
      <c r="E106" s="227"/>
      <c r="F106" s="227"/>
      <c r="G106" s="227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 t="s">
        <v>130</v>
      </c>
      <c r="AH106" s="137"/>
      <c r="AI106" s="137"/>
      <c r="AJ106" s="137"/>
      <c r="AK106" s="137"/>
      <c r="AL106" s="137"/>
      <c r="AM106" s="137"/>
      <c r="AN106" s="137"/>
      <c r="AO106" s="137"/>
      <c r="AP106" s="137"/>
      <c r="AQ106" s="137"/>
      <c r="AR106" s="137"/>
      <c r="AS106" s="137"/>
      <c r="AT106" s="137"/>
      <c r="AU106" s="137"/>
      <c r="AV106" s="137"/>
      <c r="AW106" s="137"/>
      <c r="AX106" s="137"/>
      <c r="AY106" s="137"/>
      <c r="AZ106" s="137"/>
      <c r="BA106" s="137"/>
      <c r="BB106" s="137"/>
      <c r="BC106" s="137"/>
      <c r="BD106" s="137"/>
      <c r="BE106" s="137"/>
      <c r="BF106" s="137"/>
      <c r="BG106" s="137"/>
      <c r="BH106" s="137"/>
    </row>
    <row r="107" spans="1:60" outlineLevel="1" x14ac:dyDescent="0.25">
      <c r="A107" s="144"/>
      <c r="B107" s="145"/>
      <c r="C107" s="228" t="s">
        <v>679</v>
      </c>
      <c r="D107" s="229"/>
      <c r="E107" s="229"/>
      <c r="F107" s="229"/>
      <c r="G107" s="229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 t="s">
        <v>130</v>
      </c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</row>
    <row r="108" spans="1:60" ht="20" outlineLevel="1" x14ac:dyDescent="0.25">
      <c r="A108" s="162">
        <v>37</v>
      </c>
      <c r="B108" s="163" t="s">
        <v>680</v>
      </c>
      <c r="C108" s="172" t="s">
        <v>681</v>
      </c>
      <c r="D108" s="164" t="s">
        <v>417</v>
      </c>
      <c r="E108" s="165">
        <v>1</v>
      </c>
      <c r="F108" s="166">
        <v>6900</v>
      </c>
      <c r="G108" s="167">
        <f t="shared" ref="G108:G116" si="0">ROUND(E108*F108,2)</f>
        <v>6900</v>
      </c>
      <c r="H108" s="166"/>
      <c r="I108" s="167">
        <f t="shared" ref="I108:I116" si="1">ROUND(E108*H108,2)</f>
        <v>0</v>
      </c>
      <c r="J108" s="166"/>
      <c r="K108" s="167">
        <f t="shared" ref="K108:K116" si="2">ROUND(E108*J108,2)</f>
        <v>0</v>
      </c>
      <c r="L108" s="167">
        <v>21</v>
      </c>
      <c r="M108" s="167">
        <f t="shared" ref="M108:M116" si="3">G108*(1+L108/100)</f>
        <v>8349</v>
      </c>
      <c r="N108" s="167">
        <v>6.1000000000000004E-3</v>
      </c>
      <c r="O108" s="167">
        <f t="shared" ref="O108:O116" si="4">ROUND(E108*N108,2)</f>
        <v>0.01</v>
      </c>
      <c r="P108" s="167">
        <v>0</v>
      </c>
      <c r="Q108" s="167">
        <f t="shared" ref="Q108:Q116" si="5">ROUND(E108*P108,2)</f>
        <v>0</v>
      </c>
      <c r="R108" s="167" t="s">
        <v>321</v>
      </c>
      <c r="S108" s="167" t="s">
        <v>127</v>
      </c>
      <c r="T108" s="168" t="s">
        <v>127</v>
      </c>
      <c r="U108" s="146">
        <v>0</v>
      </c>
      <c r="V108" s="146">
        <f t="shared" ref="V108:V116" si="6">ROUND(E108*U108,2)</f>
        <v>0</v>
      </c>
      <c r="W108" s="14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 t="s">
        <v>322</v>
      </c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7"/>
      <c r="BG108" s="137"/>
      <c r="BH108" s="137"/>
    </row>
    <row r="109" spans="1:60" ht="20" outlineLevel="1" x14ac:dyDescent="0.25">
      <c r="A109" s="162">
        <v>38</v>
      </c>
      <c r="B109" s="163" t="s">
        <v>682</v>
      </c>
      <c r="C109" s="172" t="s">
        <v>683</v>
      </c>
      <c r="D109" s="164" t="s">
        <v>417</v>
      </c>
      <c r="E109" s="165">
        <v>1</v>
      </c>
      <c r="F109" s="166">
        <v>6740</v>
      </c>
      <c r="G109" s="167">
        <f t="shared" si="0"/>
        <v>6740</v>
      </c>
      <c r="H109" s="166"/>
      <c r="I109" s="167">
        <f t="shared" si="1"/>
        <v>0</v>
      </c>
      <c r="J109" s="166"/>
      <c r="K109" s="167">
        <f t="shared" si="2"/>
        <v>0</v>
      </c>
      <c r="L109" s="167">
        <v>21</v>
      </c>
      <c r="M109" s="167">
        <f t="shared" si="3"/>
        <v>8155.4</v>
      </c>
      <c r="N109" s="167">
        <v>3.7000000000000002E-3</v>
      </c>
      <c r="O109" s="167">
        <f t="shared" si="4"/>
        <v>0</v>
      </c>
      <c r="P109" s="167">
        <v>0</v>
      </c>
      <c r="Q109" s="167">
        <f t="shared" si="5"/>
        <v>0</v>
      </c>
      <c r="R109" s="167" t="s">
        <v>321</v>
      </c>
      <c r="S109" s="167" t="s">
        <v>127</v>
      </c>
      <c r="T109" s="168" t="s">
        <v>127</v>
      </c>
      <c r="U109" s="146">
        <v>0</v>
      </c>
      <c r="V109" s="146">
        <f t="shared" si="6"/>
        <v>0</v>
      </c>
      <c r="W109" s="146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 t="s">
        <v>322</v>
      </c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7"/>
      <c r="BG109" s="137"/>
      <c r="BH109" s="137"/>
    </row>
    <row r="110" spans="1:60" outlineLevel="1" x14ac:dyDescent="0.25">
      <c r="A110" s="162">
        <v>39</v>
      </c>
      <c r="B110" s="163" t="s">
        <v>684</v>
      </c>
      <c r="C110" s="172" t="s">
        <v>685</v>
      </c>
      <c r="D110" s="164" t="s">
        <v>417</v>
      </c>
      <c r="E110" s="165">
        <v>2</v>
      </c>
      <c r="F110" s="166">
        <v>4800</v>
      </c>
      <c r="G110" s="167">
        <f t="shared" si="0"/>
        <v>9600</v>
      </c>
      <c r="H110" s="166"/>
      <c r="I110" s="167">
        <f t="shared" si="1"/>
        <v>0</v>
      </c>
      <c r="J110" s="166"/>
      <c r="K110" s="167">
        <f t="shared" si="2"/>
        <v>0</v>
      </c>
      <c r="L110" s="167">
        <v>21</v>
      </c>
      <c r="M110" s="167">
        <f t="shared" si="3"/>
        <v>11616</v>
      </c>
      <c r="N110" s="167">
        <v>8.7999999999999995E-2</v>
      </c>
      <c r="O110" s="167">
        <f t="shared" si="4"/>
        <v>0.18</v>
      </c>
      <c r="P110" s="167">
        <v>0</v>
      </c>
      <c r="Q110" s="167">
        <f t="shared" si="5"/>
        <v>0</v>
      </c>
      <c r="R110" s="167" t="s">
        <v>321</v>
      </c>
      <c r="S110" s="167" t="s">
        <v>127</v>
      </c>
      <c r="T110" s="168" t="s">
        <v>127</v>
      </c>
      <c r="U110" s="146">
        <v>0</v>
      </c>
      <c r="V110" s="146">
        <f t="shared" si="6"/>
        <v>0</v>
      </c>
      <c r="W110" s="146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 t="s">
        <v>449</v>
      </c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7"/>
      <c r="AR110" s="137"/>
      <c r="AS110" s="137"/>
      <c r="AT110" s="137"/>
      <c r="AU110" s="137"/>
      <c r="AV110" s="137"/>
      <c r="AW110" s="137"/>
      <c r="AX110" s="137"/>
      <c r="AY110" s="137"/>
      <c r="AZ110" s="137"/>
      <c r="BA110" s="137"/>
      <c r="BB110" s="137"/>
      <c r="BC110" s="137"/>
      <c r="BD110" s="137"/>
      <c r="BE110" s="137"/>
      <c r="BF110" s="137"/>
      <c r="BG110" s="137"/>
      <c r="BH110" s="137"/>
    </row>
    <row r="111" spans="1:60" outlineLevel="1" x14ac:dyDescent="0.25">
      <c r="A111" s="162">
        <v>40</v>
      </c>
      <c r="B111" s="163" t="s">
        <v>686</v>
      </c>
      <c r="C111" s="172" t="s">
        <v>687</v>
      </c>
      <c r="D111" s="164" t="s">
        <v>417</v>
      </c>
      <c r="E111" s="165">
        <v>2</v>
      </c>
      <c r="F111" s="166">
        <v>1</v>
      </c>
      <c r="G111" s="167">
        <f t="shared" si="0"/>
        <v>2</v>
      </c>
      <c r="H111" s="166"/>
      <c r="I111" s="167">
        <f t="shared" si="1"/>
        <v>0</v>
      </c>
      <c r="J111" s="166"/>
      <c r="K111" s="167">
        <f t="shared" si="2"/>
        <v>0</v>
      </c>
      <c r="L111" s="167">
        <v>21</v>
      </c>
      <c r="M111" s="167">
        <f t="shared" si="3"/>
        <v>2.42</v>
      </c>
      <c r="N111" s="167">
        <v>4.0000000000000001E-3</v>
      </c>
      <c r="O111" s="167">
        <f t="shared" si="4"/>
        <v>0.01</v>
      </c>
      <c r="P111" s="167">
        <v>0</v>
      </c>
      <c r="Q111" s="167">
        <f t="shared" si="5"/>
        <v>0</v>
      </c>
      <c r="R111" s="167"/>
      <c r="S111" s="167" t="s">
        <v>184</v>
      </c>
      <c r="T111" s="168" t="s">
        <v>128</v>
      </c>
      <c r="U111" s="146">
        <v>0</v>
      </c>
      <c r="V111" s="146">
        <f t="shared" si="6"/>
        <v>0</v>
      </c>
      <c r="W111" s="146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 t="s">
        <v>449</v>
      </c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</row>
    <row r="112" spans="1:60" ht="20" outlineLevel="1" x14ac:dyDescent="0.25">
      <c r="A112" s="162">
        <v>41</v>
      </c>
      <c r="B112" s="163" t="s">
        <v>688</v>
      </c>
      <c r="C112" s="172" t="s">
        <v>689</v>
      </c>
      <c r="D112" s="164" t="s">
        <v>417</v>
      </c>
      <c r="E112" s="165">
        <v>1</v>
      </c>
      <c r="F112" s="166">
        <v>1</v>
      </c>
      <c r="G112" s="167">
        <f t="shared" si="0"/>
        <v>1</v>
      </c>
      <c r="H112" s="166"/>
      <c r="I112" s="167">
        <f t="shared" si="1"/>
        <v>0</v>
      </c>
      <c r="J112" s="166"/>
      <c r="K112" s="167">
        <f t="shared" si="2"/>
        <v>0</v>
      </c>
      <c r="L112" s="167">
        <v>21</v>
      </c>
      <c r="M112" s="167">
        <f t="shared" si="3"/>
        <v>1.21</v>
      </c>
      <c r="N112" s="167">
        <v>7.77</v>
      </c>
      <c r="O112" s="167">
        <f t="shared" si="4"/>
        <v>7.77</v>
      </c>
      <c r="P112" s="167">
        <v>0</v>
      </c>
      <c r="Q112" s="167">
        <f t="shared" si="5"/>
        <v>0</v>
      </c>
      <c r="R112" s="167" t="s">
        <v>321</v>
      </c>
      <c r="S112" s="167" t="s">
        <v>127</v>
      </c>
      <c r="T112" s="168" t="s">
        <v>127</v>
      </c>
      <c r="U112" s="146">
        <v>0</v>
      </c>
      <c r="V112" s="146">
        <f t="shared" si="6"/>
        <v>0</v>
      </c>
      <c r="W112" s="146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 t="s">
        <v>449</v>
      </c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7"/>
      <c r="BF112" s="137"/>
      <c r="BG112" s="137"/>
      <c r="BH112" s="137"/>
    </row>
    <row r="113" spans="1:60" ht="20" outlineLevel="1" x14ac:dyDescent="0.25">
      <c r="A113" s="162">
        <v>42</v>
      </c>
      <c r="B113" s="163" t="s">
        <v>690</v>
      </c>
      <c r="C113" s="172" t="s">
        <v>691</v>
      </c>
      <c r="D113" s="164" t="s">
        <v>417</v>
      </c>
      <c r="E113" s="165">
        <v>1</v>
      </c>
      <c r="F113" s="166">
        <v>1</v>
      </c>
      <c r="G113" s="167">
        <f t="shared" si="0"/>
        <v>1</v>
      </c>
      <c r="H113" s="166"/>
      <c r="I113" s="167">
        <f t="shared" si="1"/>
        <v>0</v>
      </c>
      <c r="J113" s="166"/>
      <c r="K113" s="167">
        <f t="shared" si="2"/>
        <v>0</v>
      </c>
      <c r="L113" s="167">
        <v>21</v>
      </c>
      <c r="M113" s="167">
        <f t="shared" si="3"/>
        <v>1.21</v>
      </c>
      <c r="N113" s="167">
        <v>6.1050000000000004</v>
      </c>
      <c r="O113" s="167">
        <f t="shared" si="4"/>
        <v>6.11</v>
      </c>
      <c r="P113" s="167">
        <v>0</v>
      </c>
      <c r="Q113" s="167">
        <f t="shared" si="5"/>
        <v>0</v>
      </c>
      <c r="R113" s="167" t="s">
        <v>321</v>
      </c>
      <c r="S113" s="167" t="s">
        <v>127</v>
      </c>
      <c r="T113" s="168" t="s">
        <v>127</v>
      </c>
      <c r="U113" s="146">
        <v>0</v>
      </c>
      <c r="V113" s="146">
        <f t="shared" si="6"/>
        <v>0</v>
      </c>
      <c r="W113" s="146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 t="s">
        <v>449</v>
      </c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</row>
    <row r="114" spans="1:60" ht="20" outlineLevel="1" x14ac:dyDescent="0.25">
      <c r="A114" s="162">
        <v>43</v>
      </c>
      <c r="B114" s="163" t="s">
        <v>692</v>
      </c>
      <c r="C114" s="172" t="s">
        <v>693</v>
      </c>
      <c r="D114" s="164" t="s">
        <v>417</v>
      </c>
      <c r="E114" s="165">
        <v>1</v>
      </c>
      <c r="F114" s="166">
        <v>1</v>
      </c>
      <c r="G114" s="167">
        <f t="shared" si="0"/>
        <v>1</v>
      </c>
      <c r="H114" s="166"/>
      <c r="I114" s="167">
        <f t="shared" si="1"/>
        <v>0</v>
      </c>
      <c r="J114" s="166"/>
      <c r="K114" s="167">
        <f t="shared" si="2"/>
        <v>0</v>
      </c>
      <c r="L114" s="167">
        <v>21</v>
      </c>
      <c r="M114" s="167">
        <f t="shared" si="3"/>
        <v>1.21</v>
      </c>
      <c r="N114" s="167">
        <v>2.0699999999999998</v>
      </c>
      <c r="O114" s="167">
        <f t="shared" si="4"/>
        <v>2.0699999999999998</v>
      </c>
      <c r="P114" s="167">
        <v>0</v>
      </c>
      <c r="Q114" s="167">
        <f t="shared" si="5"/>
        <v>0</v>
      </c>
      <c r="R114" s="167" t="s">
        <v>321</v>
      </c>
      <c r="S114" s="167" t="s">
        <v>127</v>
      </c>
      <c r="T114" s="168" t="s">
        <v>127</v>
      </c>
      <c r="U114" s="146">
        <v>0</v>
      </c>
      <c r="V114" s="146">
        <f t="shared" si="6"/>
        <v>0</v>
      </c>
      <c r="W114" s="146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 t="s">
        <v>449</v>
      </c>
      <c r="AH114" s="137"/>
      <c r="AI114" s="137"/>
      <c r="AJ114" s="137"/>
      <c r="AK114" s="137"/>
      <c r="AL114" s="137"/>
      <c r="AM114" s="137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7"/>
      <c r="AY114" s="137"/>
      <c r="AZ114" s="137"/>
      <c r="BA114" s="137"/>
      <c r="BB114" s="137"/>
      <c r="BC114" s="137"/>
      <c r="BD114" s="137"/>
      <c r="BE114" s="137"/>
      <c r="BF114" s="137"/>
      <c r="BG114" s="137"/>
      <c r="BH114" s="137"/>
    </row>
    <row r="115" spans="1:60" outlineLevel="1" x14ac:dyDescent="0.25">
      <c r="A115" s="162">
        <v>44</v>
      </c>
      <c r="B115" s="163" t="s">
        <v>694</v>
      </c>
      <c r="C115" s="172" t="s">
        <v>695</v>
      </c>
      <c r="D115" s="164" t="s">
        <v>417</v>
      </c>
      <c r="E115" s="165">
        <v>2</v>
      </c>
      <c r="F115" s="166">
        <v>3700</v>
      </c>
      <c r="G115" s="167">
        <f t="shared" si="0"/>
        <v>7400</v>
      </c>
      <c r="H115" s="166"/>
      <c r="I115" s="167">
        <f t="shared" si="1"/>
        <v>0</v>
      </c>
      <c r="J115" s="166"/>
      <c r="K115" s="167">
        <f t="shared" si="2"/>
        <v>0</v>
      </c>
      <c r="L115" s="167">
        <v>21</v>
      </c>
      <c r="M115" s="167">
        <f t="shared" si="3"/>
        <v>8954</v>
      </c>
      <c r="N115" s="167">
        <v>2.0699999999999998</v>
      </c>
      <c r="O115" s="167">
        <f t="shared" si="4"/>
        <v>4.1399999999999997</v>
      </c>
      <c r="P115" s="167">
        <v>0</v>
      </c>
      <c r="Q115" s="167">
        <f t="shared" si="5"/>
        <v>0</v>
      </c>
      <c r="R115" s="167"/>
      <c r="S115" s="167" t="s">
        <v>184</v>
      </c>
      <c r="T115" s="168" t="s">
        <v>128</v>
      </c>
      <c r="U115" s="146">
        <v>0</v>
      </c>
      <c r="V115" s="146">
        <f t="shared" si="6"/>
        <v>0</v>
      </c>
      <c r="W115" s="146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 t="s">
        <v>449</v>
      </c>
      <c r="AH115" s="137"/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</row>
    <row r="116" spans="1:60" outlineLevel="1" x14ac:dyDescent="0.25">
      <c r="A116" s="162">
        <v>45</v>
      </c>
      <c r="B116" s="163" t="s">
        <v>696</v>
      </c>
      <c r="C116" s="172" t="s">
        <v>697</v>
      </c>
      <c r="D116" s="164" t="s">
        <v>417</v>
      </c>
      <c r="E116" s="165">
        <v>1</v>
      </c>
      <c r="F116" s="166">
        <v>1</v>
      </c>
      <c r="G116" s="167">
        <f t="shared" si="0"/>
        <v>1</v>
      </c>
      <c r="H116" s="166"/>
      <c r="I116" s="167">
        <f t="shared" si="1"/>
        <v>0</v>
      </c>
      <c r="J116" s="166"/>
      <c r="K116" s="167">
        <f t="shared" si="2"/>
        <v>0</v>
      </c>
      <c r="L116" s="167">
        <v>21</v>
      </c>
      <c r="M116" s="167">
        <f t="shared" si="3"/>
        <v>1.21</v>
      </c>
      <c r="N116" s="167">
        <v>7.0000000000000001E-3</v>
      </c>
      <c r="O116" s="167">
        <f t="shared" si="4"/>
        <v>0.01</v>
      </c>
      <c r="P116" s="167">
        <v>0</v>
      </c>
      <c r="Q116" s="167">
        <f t="shared" si="5"/>
        <v>0</v>
      </c>
      <c r="R116" s="167"/>
      <c r="S116" s="167" t="s">
        <v>184</v>
      </c>
      <c r="T116" s="168" t="s">
        <v>128</v>
      </c>
      <c r="U116" s="146">
        <v>0</v>
      </c>
      <c r="V116" s="146">
        <f t="shared" si="6"/>
        <v>0</v>
      </c>
      <c r="W116" s="146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 t="s">
        <v>449</v>
      </c>
      <c r="AH116" s="137"/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7"/>
      <c r="BE116" s="137"/>
      <c r="BF116" s="137"/>
      <c r="BG116" s="137"/>
      <c r="BH116" s="137"/>
    </row>
    <row r="117" spans="1:60" ht="13" x14ac:dyDescent="0.25">
      <c r="A117" s="148" t="s">
        <v>122</v>
      </c>
      <c r="B117" s="149" t="s">
        <v>78</v>
      </c>
      <c r="C117" s="170" t="s">
        <v>79</v>
      </c>
      <c r="D117" s="150"/>
      <c r="E117" s="151"/>
      <c r="F117" s="152"/>
      <c r="G117" s="152">
        <f>SUMIF(AG118:AG121,"&lt;&gt;NOR",G118:G121)</f>
        <v>1198.3499999999999</v>
      </c>
      <c r="H117" s="152"/>
      <c r="I117" s="152">
        <f>SUM(I118:I121)</f>
        <v>0</v>
      </c>
      <c r="J117" s="152"/>
      <c r="K117" s="152">
        <f>SUM(K118:K121)</f>
        <v>0</v>
      </c>
      <c r="L117" s="152"/>
      <c r="M117" s="152">
        <f>SUM(M118:M121)</f>
        <v>1450.0034999999998</v>
      </c>
      <c r="N117" s="152"/>
      <c r="O117" s="152">
        <f>SUM(O118:O121)</f>
        <v>0</v>
      </c>
      <c r="P117" s="152"/>
      <c r="Q117" s="152">
        <f>SUM(Q118:Q121)</f>
        <v>0</v>
      </c>
      <c r="R117" s="152"/>
      <c r="S117" s="152"/>
      <c r="T117" s="153"/>
      <c r="U117" s="147"/>
      <c r="V117" s="147">
        <f>SUM(V118:V121)</f>
        <v>0</v>
      </c>
      <c r="W117" s="147"/>
      <c r="AG117" t="s">
        <v>123</v>
      </c>
    </row>
    <row r="118" spans="1:60" ht="20" outlineLevel="1" x14ac:dyDescent="0.25">
      <c r="A118" s="154">
        <v>46</v>
      </c>
      <c r="B118" s="155" t="s">
        <v>698</v>
      </c>
      <c r="C118" s="171" t="s">
        <v>699</v>
      </c>
      <c r="D118" s="156" t="s">
        <v>226</v>
      </c>
      <c r="E118" s="157">
        <v>14.757999999999999</v>
      </c>
      <c r="F118" s="158">
        <v>81.2</v>
      </c>
      <c r="G118" s="159">
        <f>ROUND(E118*F118,2)</f>
        <v>1198.3499999999999</v>
      </c>
      <c r="H118" s="158"/>
      <c r="I118" s="159">
        <f>ROUND(E118*H118,2)</f>
        <v>0</v>
      </c>
      <c r="J118" s="158"/>
      <c r="K118" s="159">
        <f>ROUND(E118*J118,2)</f>
        <v>0</v>
      </c>
      <c r="L118" s="159">
        <v>21</v>
      </c>
      <c r="M118" s="159">
        <f>G118*(1+L118/100)</f>
        <v>1450.0034999999998</v>
      </c>
      <c r="N118" s="159">
        <v>0</v>
      </c>
      <c r="O118" s="159">
        <f>ROUND(E118*N118,2)</f>
        <v>0</v>
      </c>
      <c r="P118" s="159">
        <v>0</v>
      </c>
      <c r="Q118" s="159">
        <f>ROUND(E118*P118,2)</f>
        <v>0</v>
      </c>
      <c r="R118" s="159" t="s">
        <v>643</v>
      </c>
      <c r="S118" s="159" t="s">
        <v>127</v>
      </c>
      <c r="T118" s="160" t="s">
        <v>127</v>
      </c>
      <c r="U118" s="146">
        <v>0</v>
      </c>
      <c r="V118" s="146">
        <f>ROUND(E118*U118,2)</f>
        <v>0</v>
      </c>
      <c r="W118" s="146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 t="s">
        <v>378</v>
      </c>
      <c r="AH118" s="137"/>
      <c r="AI118" s="137"/>
      <c r="AJ118" s="137"/>
      <c r="AK118" s="137"/>
      <c r="AL118" s="137"/>
      <c r="AM118" s="137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7"/>
      <c r="AY118" s="137"/>
      <c r="AZ118" s="137"/>
      <c r="BA118" s="137"/>
      <c r="BB118" s="137"/>
      <c r="BC118" s="137"/>
      <c r="BD118" s="137"/>
      <c r="BE118" s="137"/>
      <c r="BF118" s="137"/>
      <c r="BG118" s="137"/>
      <c r="BH118" s="137"/>
    </row>
    <row r="119" spans="1:60" outlineLevel="1" x14ac:dyDescent="0.25">
      <c r="A119" s="144"/>
      <c r="B119" s="145"/>
      <c r="C119" s="237" t="s">
        <v>700</v>
      </c>
      <c r="D119" s="238"/>
      <c r="E119" s="238"/>
      <c r="F119" s="238"/>
      <c r="G119" s="238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 t="s">
        <v>204</v>
      </c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7"/>
      <c r="BC119" s="137"/>
      <c r="BD119" s="137"/>
      <c r="BE119" s="137"/>
      <c r="BF119" s="137"/>
      <c r="BG119" s="137"/>
      <c r="BH119" s="137"/>
    </row>
    <row r="120" spans="1:60" outlineLevel="1" x14ac:dyDescent="0.25">
      <c r="A120" s="144"/>
      <c r="B120" s="145"/>
      <c r="C120" s="228" t="s">
        <v>701</v>
      </c>
      <c r="D120" s="229"/>
      <c r="E120" s="229"/>
      <c r="F120" s="229"/>
      <c r="G120" s="229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 t="s">
        <v>130</v>
      </c>
      <c r="AH120" s="137"/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7"/>
      <c r="AZ120" s="137"/>
      <c r="BA120" s="137"/>
      <c r="BB120" s="137"/>
      <c r="BC120" s="137"/>
      <c r="BD120" s="137"/>
      <c r="BE120" s="137"/>
      <c r="BF120" s="137"/>
      <c r="BG120" s="137"/>
      <c r="BH120" s="137"/>
    </row>
    <row r="121" spans="1:60" outlineLevel="1" x14ac:dyDescent="0.25">
      <c r="A121" s="144"/>
      <c r="B121" s="145"/>
      <c r="C121" s="178" t="s">
        <v>702</v>
      </c>
      <c r="D121" s="176"/>
      <c r="E121" s="177">
        <v>14.757999999999999</v>
      </c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 t="s">
        <v>218</v>
      </c>
      <c r="AH121" s="137">
        <v>0</v>
      </c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AZ121" s="137"/>
      <c r="BA121" s="137"/>
      <c r="BB121" s="137"/>
      <c r="BC121" s="137"/>
      <c r="BD121" s="137"/>
      <c r="BE121" s="137"/>
      <c r="BF121" s="137"/>
      <c r="BG121" s="137"/>
      <c r="BH121" s="137"/>
    </row>
    <row r="122" spans="1:60" ht="13" x14ac:dyDescent="0.25">
      <c r="A122" s="148" t="s">
        <v>122</v>
      </c>
      <c r="B122" s="149" t="s">
        <v>80</v>
      </c>
      <c r="C122" s="170" t="s">
        <v>81</v>
      </c>
      <c r="D122" s="150"/>
      <c r="E122" s="151"/>
      <c r="F122" s="152"/>
      <c r="G122" s="152">
        <f>SUMIF(AG123:AG127,"&lt;&gt;NOR",G123:G127)</f>
        <v>3098.39</v>
      </c>
      <c r="H122" s="152"/>
      <c r="I122" s="152">
        <f>SUM(I123:I127)</f>
        <v>0</v>
      </c>
      <c r="J122" s="152"/>
      <c r="K122" s="152">
        <f>SUM(K123:K127)</f>
        <v>0</v>
      </c>
      <c r="L122" s="152"/>
      <c r="M122" s="152">
        <f>SUM(M123:M127)</f>
        <v>3749.0518999999999</v>
      </c>
      <c r="N122" s="152"/>
      <c r="O122" s="152">
        <f>SUM(O123:O127)</f>
        <v>0</v>
      </c>
      <c r="P122" s="152"/>
      <c r="Q122" s="152">
        <f>SUM(Q123:Q127)</f>
        <v>0</v>
      </c>
      <c r="R122" s="152"/>
      <c r="S122" s="152"/>
      <c r="T122" s="153"/>
      <c r="U122" s="147"/>
      <c r="V122" s="147">
        <f>SUM(V123:V127)</f>
        <v>10.92</v>
      </c>
      <c r="W122" s="147"/>
      <c r="AG122" t="s">
        <v>123</v>
      </c>
    </row>
    <row r="123" spans="1:60" outlineLevel="1" x14ac:dyDescent="0.25">
      <c r="A123" s="154">
        <v>47</v>
      </c>
      <c r="B123" s="155" t="s">
        <v>493</v>
      </c>
      <c r="C123" s="171" t="s">
        <v>494</v>
      </c>
      <c r="D123" s="156" t="s">
        <v>332</v>
      </c>
      <c r="E123" s="157">
        <v>51.639870000000002</v>
      </c>
      <c r="F123" s="158">
        <v>60</v>
      </c>
      <c r="G123" s="159">
        <f>ROUND(E123*F123,2)</f>
        <v>3098.39</v>
      </c>
      <c r="H123" s="158"/>
      <c r="I123" s="159">
        <f>ROUND(E123*H123,2)</f>
        <v>0</v>
      </c>
      <c r="J123" s="158"/>
      <c r="K123" s="159">
        <f>ROUND(E123*J123,2)</f>
        <v>0</v>
      </c>
      <c r="L123" s="159">
        <v>21</v>
      </c>
      <c r="M123" s="159">
        <f>G123*(1+L123/100)</f>
        <v>3749.0518999999999</v>
      </c>
      <c r="N123" s="159">
        <v>0</v>
      </c>
      <c r="O123" s="159">
        <f>ROUND(E123*N123,2)</f>
        <v>0</v>
      </c>
      <c r="P123" s="159">
        <v>0</v>
      </c>
      <c r="Q123" s="159">
        <f>ROUND(E123*P123,2)</f>
        <v>0</v>
      </c>
      <c r="R123" s="159" t="s">
        <v>377</v>
      </c>
      <c r="S123" s="159" t="s">
        <v>127</v>
      </c>
      <c r="T123" s="160" t="s">
        <v>127</v>
      </c>
      <c r="U123" s="146">
        <v>0.21149999999999999</v>
      </c>
      <c r="V123" s="146">
        <f>ROUND(E123*U123,2)</f>
        <v>10.92</v>
      </c>
      <c r="W123" s="146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 t="s">
        <v>495</v>
      </c>
      <c r="AH123" s="137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7"/>
      <c r="BE123" s="137"/>
      <c r="BF123" s="137"/>
      <c r="BG123" s="137"/>
      <c r="BH123" s="137"/>
    </row>
    <row r="124" spans="1:60" outlineLevel="1" x14ac:dyDescent="0.25">
      <c r="A124" s="144"/>
      <c r="B124" s="145"/>
      <c r="C124" s="237" t="s">
        <v>496</v>
      </c>
      <c r="D124" s="238"/>
      <c r="E124" s="238"/>
      <c r="F124" s="238"/>
      <c r="G124" s="238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 t="s">
        <v>204</v>
      </c>
      <c r="AH124" s="137"/>
      <c r="AI124" s="137"/>
      <c r="AJ124" s="137"/>
      <c r="AK124" s="137"/>
      <c r="AL124" s="137"/>
      <c r="AM124" s="137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7"/>
      <c r="AY124" s="137"/>
      <c r="AZ124" s="137"/>
      <c r="BA124" s="137"/>
      <c r="BB124" s="137"/>
      <c r="BC124" s="137"/>
      <c r="BD124" s="137"/>
      <c r="BE124" s="137"/>
      <c r="BF124" s="137"/>
      <c r="BG124" s="137"/>
      <c r="BH124" s="137"/>
    </row>
    <row r="125" spans="1:60" outlineLevel="1" x14ac:dyDescent="0.25">
      <c r="A125" s="144"/>
      <c r="B125" s="145"/>
      <c r="C125" s="178" t="s">
        <v>497</v>
      </c>
      <c r="D125" s="176"/>
      <c r="E125" s="177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 t="s">
        <v>218</v>
      </c>
      <c r="AH125" s="137">
        <v>0</v>
      </c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</row>
    <row r="126" spans="1:60" outlineLevel="1" x14ac:dyDescent="0.25">
      <c r="A126" s="144"/>
      <c r="B126" s="145"/>
      <c r="C126" s="178" t="s">
        <v>703</v>
      </c>
      <c r="D126" s="176"/>
      <c r="E126" s="177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 t="s">
        <v>218</v>
      </c>
      <c r="AH126" s="137">
        <v>0</v>
      </c>
      <c r="AI126" s="137"/>
      <c r="AJ126" s="137"/>
      <c r="AK126" s="137"/>
      <c r="AL126" s="137"/>
      <c r="AM126" s="137"/>
      <c r="AN126" s="137"/>
      <c r="AO126" s="137"/>
      <c r="AP126" s="137"/>
      <c r="AQ126" s="137"/>
      <c r="AR126" s="137"/>
      <c r="AS126" s="137"/>
      <c r="AT126" s="137"/>
      <c r="AU126" s="137"/>
      <c r="AV126" s="137"/>
      <c r="AW126" s="137"/>
      <c r="AX126" s="137"/>
      <c r="AY126" s="137"/>
      <c r="AZ126" s="137"/>
      <c r="BA126" s="137"/>
      <c r="BB126" s="137"/>
      <c r="BC126" s="137"/>
      <c r="BD126" s="137"/>
      <c r="BE126" s="137"/>
      <c r="BF126" s="137"/>
      <c r="BG126" s="137"/>
      <c r="BH126" s="137"/>
    </row>
    <row r="127" spans="1:60" outlineLevel="1" x14ac:dyDescent="0.25">
      <c r="A127" s="144"/>
      <c r="B127" s="145"/>
      <c r="C127" s="178" t="s">
        <v>704</v>
      </c>
      <c r="D127" s="176"/>
      <c r="E127" s="177">
        <v>51.639870000000002</v>
      </c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 t="s">
        <v>218</v>
      </c>
      <c r="AH127" s="137">
        <v>0</v>
      </c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</row>
    <row r="128" spans="1:60" ht="13" x14ac:dyDescent="0.25">
      <c r="A128" s="148" t="s">
        <v>122</v>
      </c>
      <c r="B128" s="149" t="s">
        <v>82</v>
      </c>
      <c r="C128" s="170" t="s">
        <v>83</v>
      </c>
      <c r="D128" s="150"/>
      <c r="E128" s="151"/>
      <c r="F128" s="152"/>
      <c r="G128" s="152">
        <f>SUMIF(AG129:AG139,"&lt;&gt;NOR",G129:G139)</f>
        <v>6488.59</v>
      </c>
      <c r="H128" s="152"/>
      <c r="I128" s="152">
        <f>SUM(I129:I139)</f>
        <v>0</v>
      </c>
      <c r="J128" s="152"/>
      <c r="K128" s="152">
        <f>SUM(K129:K139)</f>
        <v>0</v>
      </c>
      <c r="L128" s="152"/>
      <c r="M128" s="152">
        <f>SUM(M129:M139)</f>
        <v>7851.1938999999993</v>
      </c>
      <c r="N128" s="152"/>
      <c r="O128" s="152">
        <f>SUM(O129:O139)</f>
        <v>0.09</v>
      </c>
      <c r="P128" s="152"/>
      <c r="Q128" s="152">
        <f>SUM(Q129:Q139)</f>
        <v>0</v>
      </c>
      <c r="R128" s="152"/>
      <c r="S128" s="152"/>
      <c r="T128" s="153"/>
      <c r="U128" s="147"/>
      <c r="V128" s="147">
        <f>SUM(V129:V139)</f>
        <v>3.92</v>
      </c>
      <c r="W128" s="147"/>
      <c r="AG128" t="s">
        <v>123</v>
      </c>
    </row>
    <row r="129" spans="1:60" outlineLevel="1" x14ac:dyDescent="0.25">
      <c r="A129" s="154">
        <v>48</v>
      </c>
      <c r="B129" s="155" t="s">
        <v>705</v>
      </c>
      <c r="C129" s="171" t="s">
        <v>706</v>
      </c>
      <c r="D129" s="156" t="s">
        <v>200</v>
      </c>
      <c r="E129" s="157">
        <v>13.5</v>
      </c>
      <c r="F129" s="158">
        <v>31.2</v>
      </c>
      <c r="G129" s="159">
        <f>ROUND(E129*F129,2)</f>
        <v>421.2</v>
      </c>
      <c r="H129" s="158"/>
      <c r="I129" s="159">
        <f>ROUND(E129*H129,2)</f>
        <v>0</v>
      </c>
      <c r="J129" s="158"/>
      <c r="K129" s="159">
        <f>ROUND(E129*J129,2)</f>
        <v>0</v>
      </c>
      <c r="L129" s="159">
        <v>21</v>
      </c>
      <c r="M129" s="159">
        <f>G129*(1+L129/100)</f>
        <v>509.65199999999999</v>
      </c>
      <c r="N129" s="159">
        <v>1.7000000000000001E-4</v>
      </c>
      <c r="O129" s="159">
        <f>ROUND(E129*N129,2)</f>
        <v>0</v>
      </c>
      <c r="P129" s="159">
        <v>0</v>
      </c>
      <c r="Q129" s="159">
        <f>ROUND(E129*P129,2)</f>
        <v>0</v>
      </c>
      <c r="R129" s="159" t="s">
        <v>707</v>
      </c>
      <c r="S129" s="159" t="s">
        <v>127</v>
      </c>
      <c r="T129" s="160" t="s">
        <v>127</v>
      </c>
      <c r="U129" s="146">
        <v>0</v>
      </c>
      <c r="V129" s="146">
        <f>ROUND(E129*U129,2)</f>
        <v>0</v>
      </c>
      <c r="W129" s="146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 t="s">
        <v>708</v>
      </c>
      <c r="AH129" s="137"/>
      <c r="AI129" s="137"/>
      <c r="AJ129" s="137"/>
      <c r="AK129" s="137"/>
      <c r="AL129" s="137"/>
      <c r="AM129" s="137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7"/>
      <c r="AY129" s="137"/>
      <c r="AZ129" s="137"/>
      <c r="BA129" s="137"/>
      <c r="BB129" s="137"/>
      <c r="BC129" s="137"/>
      <c r="BD129" s="137"/>
      <c r="BE129" s="137"/>
      <c r="BF129" s="137"/>
      <c r="BG129" s="137"/>
      <c r="BH129" s="137"/>
    </row>
    <row r="130" spans="1:60" outlineLevel="1" x14ac:dyDescent="0.25">
      <c r="A130" s="144"/>
      <c r="B130" s="145"/>
      <c r="C130" s="178" t="s">
        <v>709</v>
      </c>
      <c r="D130" s="176"/>
      <c r="E130" s="177">
        <v>13.5</v>
      </c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 t="s">
        <v>218</v>
      </c>
      <c r="AH130" s="137">
        <v>0</v>
      </c>
      <c r="AI130" s="137"/>
      <c r="AJ130" s="137"/>
      <c r="AK130" s="137"/>
      <c r="AL130" s="137"/>
      <c r="AM130" s="137"/>
      <c r="AN130" s="137"/>
      <c r="AO130" s="137"/>
      <c r="AP130" s="137"/>
      <c r="AQ130" s="137"/>
      <c r="AR130" s="137"/>
      <c r="AS130" s="137"/>
      <c r="AT130" s="137"/>
      <c r="AU130" s="137"/>
      <c r="AV130" s="137"/>
      <c r="AW130" s="137"/>
      <c r="AX130" s="137"/>
      <c r="AY130" s="137"/>
      <c r="AZ130" s="137"/>
      <c r="BA130" s="137"/>
      <c r="BB130" s="137"/>
      <c r="BC130" s="137"/>
      <c r="BD130" s="137"/>
      <c r="BE130" s="137"/>
      <c r="BF130" s="137"/>
      <c r="BG130" s="137"/>
      <c r="BH130" s="137"/>
    </row>
    <row r="131" spans="1:60" ht="20" outlineLevel="1" x14ac:dyDescent="0.25">
      <c r="A131" s="154">
        <v>49</v>
      </c>
      <c r="B131" s="155" t="s">
        <v>710</v>
      </c>
      <c r="C131" s="171" t="s">
        <v>711</v>
      </c>
      <c r="D131" s="156" t="s">
        <v>200</v>
      </c>
      <c r="E131" s="157">
        <v>14.175000000000001</v>
      </c>
      <c r="F131" s="158">
        <v>245</v>
      </c>
      <c r="G131" s="159">
        <f>ROUND(E131*F131,2)</f>
        <v>3472.88</v>
      </c>
      <c r="H131" s="158"/>
      <c r="I131" s="159">
        <f>ROUND(E131*H131,2)</f>
        <v>0</v>
      </c>
      <c r="J131" s="158"/>
      <c r="K131" s="159">
        <f>ROUND(E131*J131,2)</f>
        <v>0</v>
      </c>
      <c r="L131" s="159">
        <v>21</v>
      </c>
      <c r="M131" s="159">
        <f>G131*(1+L131/100)</f>
        <v>4202.1848</v>
      </c>
      <c r="N131" s="159">
        <v>5.9800000000000001E-3</v>
      </c>
      <c r="O131" s="159">
        <f>ROUND(E131*N131,2)</f>
        <v>0.08</v>
      </c>
      <c r="P131" s="159">
        <v>0</v>
      </c>
      <c r="Q131" s="159">
        <f>ROUND(E131*P131,2)</f>
        <v>0</v>
      </c>
      <c r="R131" s="159" t="s">
        <v>707</v>
      </c>
      <c r="S131" s="159" t="s">
        <v>127</v>
      </c>
      <c r="T131" s="160" t="s">
        <v>127</v>
      </c>
      <c r="U131" s="146">
        <v>0.26600000000000001</v>
      </c>
      <c r="V131" s="146">
        <f>ROUND(E131*U131,2)</f>
        <v>3.77</v>
      </c>
      <c r="W131" s="146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 t="s">
        <v>202</v>
      </c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AZ131" s="137"/>
      <c r="BA131" s="137"/>
      <c r="BB131" s="137"/>
      <c r="BC131" s="137"/>
      <c r="BD131" s="137"/>
      <c r="BE131" s="137"/>
      <c r="BF131" s="137"/>
      <c r="BG131" s="137"/>
      <c r="BH131" s="137"/>
    </row>
    <row r="132" spans="1:60" outlineLevel="1" x14ac:dyDescent="0.25">
      <c r="A132" s="144"/>
      <c r="B132" s="145"/>
      <c r="C132" s="178" t="s">
        <v>712</v>
      </c>
      <c r="D132" s="176"/>
      <c r="E132" s="177">
        <v>14.175000000000001</v>
      </c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 t="s">
        <v>218</v>
      </c>
      <c r="AH132" s="137">
        <v>0</v>
      </c>
      <c r="AI132" s="137"/>
      <c r="AJ132" s="137"/>
      <c r="AK132" s="137"/>
      <c r="AL132" s="137"/>
      <c r="AM132" s="137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7"/>
      <c r="AY132" s="137"/>
      <c r="AZ132" s="137"/>
      <c r="BA132" s="137"/>
      <c r="BB132" s="137"/>
      <c r="BC132" s="137"/>
      <c r="BD132" s="137"/>
      <c r="BE132" s="137"/>
      <c r="BF132" s="137"/>
      <c r="BG132" s="137"/>
      <c r="BH132" s="137"/>
    </row>
    <row r="133" spans="1:60" ht="20" outlineLevel="1" x14ac:dyDescent="0.25">
      <c r="A133" s="154">
        <v>50</v>
      </c>
      <c r="B133" s="155" t="s">
        <v>713</v>
      </c>
      <c r="C133" s="171" t="s">
        <v>714</v>
      </c>
      <c r="D133" s="156" t="s">
        <v>200</v>
      </c>
      <c r="E133" s="157">
        <v>14.175000000000001</v>
      </c>
      <c r="F133" s="158">
        <v>174</v>
      </c>
      <c r="G133" s="159">
        <f>ROUND(E133*F133,2)</f>
        <v>2466.4499999999998</v>
      </c>
      <c r="H133" s="158"/>
      <c r="I133" s="159">
        <f>ROUND(E133*H133,2)</f>
        <v>0</v>
      </c>
      <c r="J133" s="158"/>
      <c r="K133" s="159">
        <f>ROUND(E133*J133,2)</f>
        <v>0</v>
      </c>
      <c r="L133" s="159">
        <v>21</v>
      </c>
      <c r="M133" s="159">
        <f>G133*(1+L133/100)</f>
        <v>2984.4044999999996</v>
      </c>
      <c r="N133" s="159">
        <v>5.5000000000000003E-4</v>
      </c>
      <c r="O133" s="159">
        <f>ROUND(E133*N133,2)</f>
        <v>0.01</v>
      </c>
      <c r="P133" s="159">
        <v>0</v>
      </c>
      <c r="Q133" s="159">
        <f>ROUND(E133*P133,2)</f>
        <v>0</v>
      </c>
      <c r="R133" s="159" t="s">
        <v>321</v>
      </c>
      <c r="S133" s="159" t="s">
        <v>127</v>
      </c>
      <c r="T133" s="160" t="s">
        <v>127</v>
      </c>
      <c r="U133" s="146">
        <v>0</v>
      </c>
      <c r="V133" s="146">
        <f>ROUND(E133*U133,2)</f>
        <v>0</v>
      </c>
      <c r="W133" s="146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 t="s">
        <v>322</v>
      </c>
      <c r="AH133" s="137"/>
      <c r="AI133" s="137"/>
      <c r="AJ133" s="137"/>
      <c r="AK133" s="137"/>
      <c r="AL133" s="137"/>
      <c r="AM133" s="137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7"/>
      <c r="AY133" s="137"/>
      <c r="AZ133" s="137"/>
      <c r="BA133" s="137"/>
      <c r="BB133" s="137"/>
      <c r="BC133" s="137"/>
      <c r="BD133" s="137"/>
      <c r="BE133" s="137"/>
      <c r="BF133" s="137"/>
      <c r="BG133" s="137"/>
      <c r="BH133" s="137"/>
    </row>
    <row r="134" spans="1:60" outlineLevel="1" x14ac:dyDescent="0.25">
      <c r="A134" s="144"/>
      <c r="B134" s="145"/>
      <c r="C134" s="178" t="s">
        <v>712</v>
      </c>
      <c r="D134" s="176"/>
      <c r="E134" s="177">
        <v>14.175000000000001</v>
      </c>
      <c r="F134" s="146"/>
      <c r="G134" s="146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 t="s">
        <v>218</v>
      </c>
      <c r="AH134" s="137">
        <v>0</v>
      </c>
      <c r="AI134" s="137"/>
      <c r="AJ134" s="137"/>
      <c r="AK134" s="137"/>
      <c r="AL134" s="137"/>
      <c r="AM134" s="137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7"/>
      <c r="AY134" s="137"/>
      <c r="AZ134" s="137"/>
      <c r="BA134" s="137"/>
      <c r="BB134" s="137"/>
      <c r="BC134" s="137"/>
      <c r="BD134" s="137"/>
      <c r="BE134" s="137"/>
      <c r="BF134" s="137"/>
      <c r="BG134" s="137"/>
      <c r="BH134" s="137"/>
    </row>
    <row r="135" spans="1:60" outlineLevel="1" x14ac:dyDescent="0.25">
      <c r="A135" s="154">
        <v>51</v>
      </c>
      <c r="B135" s="155" t="s">
        <v>715</v>
      </c>
      <c r="C135" s="171" t="s">
        <v>716</v>
      </c>
      <c r="D135" s="156" t="s">
        <v>332</v>
      </c>
      <c r="E135" s="157">
        <v>9.486E-2</v>
      </c>
      <c r="F135" s="158">
        <v>1350</v>
      </c>
      <c r="G135" s="159">
        <f>ROUND(E135*F135,2)</f>
        <v>128.06</v>
      </c>
      <c r="H135" s="158"/>
      <c r="I135" s="159">
        <f>ROUND(E135*H135,2)</f>
        <v>0</v>
      </c>
      <c r="J135" s="158"/>
      <c r="K135" s="159">
        <f>ROUND(E135*J135,2)</f>
        <v>0</v>
      </c>
      <c r="L135" s="159">
        <v>21</v>
      </c>
      <c r="M135" s="159">
        <f>G135*(1+L135/100)</f>
        <v>154.95259999999999</v>
      </c>
      <c r="N135" s="159">
        <v>0</v>
      </c>
      <c r="O135" s="159">
        <f>ROUND(E135*N135,2)</f>
        <v>0</v>
      </c>
      <c r="P135" s="159">
        <v>0</v>
      </c>
      <c r="Q135" s="159">
        <f>ROUND(E135*P135,2)</f>
        <v>0</v>
      </c>
      <c r="R135" s="159" t="s">
        <v>707</v>
      </c>
      <c r="S135" s="159" t="s">
        <v>127</v>
      </c>
      <c r="T135" s="160" t="s">
        <v>127</v>
      </c>
      <c r="U135" s="146">
        <v>1.5669999999999999</v>
      </c>
      <c r="V135" s="146">
        <f>ROUND(E135*U135,2)</f>
        <v>0.15</v>
      </c>
      <c r="W135" s="146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 t="s">
        <v>495</v>
      </c>
      <c r="AH135" s="137"/>
      <c r="AI135" s="137"/>
      <c r="AJ135" s="137"/>
      <c r="AK135" s="137"/>
      <c r="AL135" s="137"/>
      <c r="AM135" s="137"/>
      <c r="AN135" s="137"/>
      <c r="AO135" s="137"/>
      <c r="AP135" s="137"/>
      <c r="AQ135" s="137"/>
      <c r="AR135" s="137"/>
      <c r="AS135" s="137"/>
      <c r="AT135" s="137"/>
      <c r="AU135" s="137"/>
      <c r="AV135" s="137"/>
      <c r="AW135" s="137"/>
      <c r="AX135" s="137"/>
      <c r="AY135" s="137"/>
      <c r="AZ135" s="137"/>
      <c r="BA135" s="137"/>
      <c r="BB135" s="137"/>
      <c r="BC135" s="137"/>
      <c r="BD135" s="137"/>
      <c r="BE135" s="137"/>
      <c r="BF135" s="137"/>
      <c r="BG135" s="137"/>
      <c r="BH135" s="137"/>
    </row>
    <row r="136" spans="1:60" outlineLevel="1" x14ac:dyDescent="0.25">
      <c r="A136" s="144"/>
      <c r="B136" s="145"/>
      <c r="C136" s="237" t="s">
        <v>717</v>
      </c>
      <c r="D136" s="238"/>
      <c r="E136" s="238"/>
      <c r="F136" s="238"/>
      <c r="G136" s="238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 t="s">
        <v>204</v>
      </c>
      <c r="AH136" s="137"/>
      <c r="AI136" s="137"/>
      <c r="AJ136" s="137"/>
      <c r="AK136" s="137"/>
      <c r="AL136" s="137"/>
      <c r="AM136" s="137"/>
      <c r="AN136" s="137"/>
      <c r="AO136" s="137"/>
      <c r="AP136" s="137"/>
      <c r="AQ136" s="137"/>
      <c r="AR136" s="137"/>
      <c r="AS136" s="137"/>
      <c r="AT136" s="137"/>
      <c r="AU136" s="137"/>
      <c r="AV136" s="137"/>
      <c r="AW136" s="137"/>
      <c r="AX136" s="137"/>
      <c r="AY136" s="137"/>
      <c r="AZ136" s="137"/>
      <c r="BA136" s="137"/>
      <c r="BB136" s="137"/>
      <c r="BC136" s="137"/>
      <c r="BD136" s="137"/>
      <c r="BE136" s="137"/>
      <c r="BF136" s="137"/>
      <c r="BG136" s="137"/>
      <c r="BH136" s="137"/>
    </row>
    <row r="137" spans="1:60" outlineLevel="1" x14ac:dyDescent="0.25">
      <c r="A137" s="144"/>
      <c r="B137" s="145"/>
      <c r="C137" s="178" t="s">
        <v>497</v>
      </c>
      <c r="D137" s="176"/>
      <c r="E137" s="177"/>
      <c r="F137" s="146"/>
      <c r="G137" s="146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 t="s">
        <v>218</v>
      </c>
      <c r="AH137" s="137">
        <v>0</v>
      </c>
      <c r="AI137" s="137"/>
      <c r="AJ137" s="137"/>
      <c r="AK137" s="137"/>
      <c r="AL137" s="137"/>
      <c r="AM137" s="137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7"/>
      <c r="AY137" s="137"/>
      <c r="AZ137" s="137"/>
      <c r="BA137" s="137"/>
      <c r="BB137" s="137"/>
      <c r="BC137" s="137"/>
      <c r="BD137" s="137"/>
      <c r="BE137" s="137"/>
      <c r="BF137" s="137"/>
      <c r="BG137" s="137"/>
      <c r="BH137" s="137"/>
    </row>
    <row r="138" spans="1:60" outlineLevel="1" x14ac:dyDescent="0.25">
      <c r="A138" s="144"/>
      <c r="B138" s="145"/>
      <c r="C138" s="178" t="s">
        <v>718</v>
      </c>
      <c r="D138" s="176"/>
      <c r="E138" s="177"/>
      <c r="F138" s="146"/>
      <c r="G138" s="146"/>
      <c r="H138" s="146"/>
      <c r="I138" s="146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 t="s">
        <v>218</v>
      </c>
      <c r="AH138" s="137">
        <v>0</v>
      </c>
      <c r="AI138" s="137"/>
      <c r="AJ138" s="137"/>
      <c r="AK138" s="137"/>
      <c r="AL138" s="137"/>
      <c r="AM138" s="137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7"/>
      <c r="AY138" s="137"/>
      <c r="AZ138" s="137"/>
      <c r="BA138" s="137"/>
      <c r="BB138" s="137"/>
      <c r="BC138" s="137"/>
      <c r="BD138" s="137"/>
      <c r="BE138" s="137"/>
      <c r="BF138" s="137"/>
      <c r="BG138" s="137"/>
      <c r="BH138" s="137"/>
    </row>
    <row r="139" spans="1:60" outlineLevel="1" x14ac:dyDescent="0.25">
      <c r="A139" s="144"/>
      <c r="B139" s="145"/>
      <c r="C139" s="178" t="s">
        <v>719</v>
      </c>
      <c r="D139" s="176"/>
      <c r="E139" s="177">
        <v>9.486E-2</v>
      </c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 t="s">
        <v>218</v>
      </c>
      <c r="AH139" s="137">
        <v>0</v>
      </c>
      <c r="AI139" s="137"/>
      <c r="AJ139" s="137"/>
      <c r="AK139" s="137"/>
      <c r="AL139" s="137"/>
      <c r="AM139" s="137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7"/>
      <c r="AY139" s="137"/>
      <c r="AZ139" s="137"/>
      <c r="BA139" s="137"/>
      <c r="BB139" s="137"/>
      <c r="BC139" s="137"/>
      <c r="BD139" s="137"/>
      <c r="BE139" s="137"/>
      <c r="BF139" s="137"/>
      <c r="BG139" s="137"/>
      <c r="BH139" s="137"/>
    </row>
    <row r="140" spans="1:60" ht="13" x14ac:dyDescent="0.25">
      <c r="A140" s="148" t="s">
        <v>122</v>
      </c>
      <c r="B140" s="149" t="s">
        <v>84</v>
      </c>
      <c r="C140" s="170" t="s">
        <v>85</v>
      </c>
      <c r="D140" s="150"/>
      <c r="E140" s="151"/>
      <c r="F140" s="152"/>
      <c r="G140" s="152">
        <f>SUMIF(AG141:AG147,"&lt;&gt;NOR",G141:G147)</f>
        <v>254.5</v>
      </c>
      <c r="H140" s="152"/>
      <c r="I140" s="152">
        <f>SUM(I141:I147)</f>
        <v>0</v>
      </c>
      <c r="J140" s="152"/>
      <c r="K140" s="152">
        <f>SUM(K141:K147)</f>
        <v>0</v>
      </c>
      <c r="L140" s="152"/>
      <c r="M140" s="152">
        <f>SUM(M141:M147)</f>
        <v>307.94499999999999</v>
      </c>
      <c r="N140" s="152"/>
      <c r="O140" s="152">
        <f>SUM(O141:O147)</f>
        <v>0.15</v>
      </c>
      <c r="P140" s="152"/>
      <c r="Q140" s="152">
        <f>SUM(Q141:Q147)</f>
        <v>0</v>
      </c>
      <c r="R140" s="152"/>
      <c r="S140" s="152"/>
      <c r="T140" s="153"/>
      <c r="U140" s="147"/>
      <c r="V140" s="147">
        <f>SUM(V141:V147)</f>
        <v>0.5</v>
      </c>
      <c r="W140" s="147"/>
      <c r="AG140" t="s">
        <v>123</v>
      </c>
    </row>
    <row r="141" spans="1:60" ht="20" outlineLevel="1" x14ac:dyDescent="0.25">
      <c r="A141" s="154">
        <v>52</v>
      </c>
      <c r="B141" s="155" t="s">
        <v>720</v>
      </c>
      <c r="C141" s="171" t="s">
        <v>721</v>
      </c>
      <c r="D141" s="156" t="s">
        <v>326</v>
      </c>
      <c r="E141" s="157">
        <v>1</v>
      </c>
      <c r="F141" s="158">
        <v>1</v>
      </c>
      <c r="G141" s="159">
        <f>ROUND(E141*F141,2)</f>
        <v>1</v>
      </c>
      <c r="H141" s="158"/>
      <c r="I141" s="159">
        <f>ROUND(E141*H141,2)</f>
        <v>0</v>
      </c>
      <c r="J141" s="158"/>
      <c r="K141" s="159">
        <f>ROUND(E141*J141,2)</f>
        <v>0</v>
      </c>
      <c r="L141" s="159">
        <v>21</v>
      </c>
      <c r="M141" s="159">
        <f>G141*(1+L141/100)</f>
        <v>1.21</v>
      </c>
      <c r="N141" s="159">
        <v>0.15</v>
      </c>
      <c r="O141" s="159">
        <f>ROUND(E141*N141,2)</f>
        <v>0.15</v>
      </c>
      <c r="P141" s="159">
        <v>0</v>
      </c>
      <c r="Q141" s="159">
        <f>ROUND(E141*P141,2)</f>
        <v>0</v>
      </c>
      <c r="R141" s="159"/>
      <c r="S141" s="159" t="s">
        <v>184</v>
      </c>
      <c r="T141" s="160" t="s">
        <v>128</v>
      </c>
      <c r="U141" s="146">
        <v>0</v>
      </c>
      <c r="V141" s="146">
        <f>ROUND(E141*U141,2)</f>
        <v>0</v>
      </c>
      <c r="W141" s="146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 t="s">
        <v>449</v>
      </c>
      <c r="AH141" s="137"/>
      <c r="AI141" s="137"/>
      <c r="AJ141" s="137"/>
      <c r="AK141" s="137"/>
      <c r="AL141" s="137"/>
      <c r="AM141" s="137"/>
      <c r="AN141" s="137"/>
      <c r="AO141" s="137"/>
      <c r="AP141" s="137"/>
      <c r="AQ141" s="137"/>
      <c r="AR141" s="137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7"/>
      <c r="BG141" s="137"/>
      <c r="BH141" s="137"/>
    </row>
    <row r="142" spans="1:60" outlineLevel="1" x14ac:dyDescent="0.25">
      <c r="A142" s="144"/>
      <c r="B142" s="145"/>
      <c r="C142" s="226" t="s">
        <v>722</v>
      </c>
      <c r="D142" s="227"/>
      <c r="E142" s="227"/>
      <c r="F142" s="227"/>
      <c r="G142" s="227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 t="s">
        <v>130</v>
      </c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</row>
    <row r="143" spans="1:60" outlineLevel="1" x14ac:dyDescent="0.25">
      <c r="A143" s="154">
        <v>53</v>
      </c>
      <c r="B143" s="155" t="s">
        <v>723</v>
      </c>
      <c r="C143" s="171" t="s">
        <v>724</v>
      </c>
      <c r="D143" s="156" t="s">
        <v>332</v>
      </c>
      <c r="E143" s="157">
        <v>0.15</v>
      </c>
      <c r="F143" s="158">
        <v>1690</v>
      </c>
      <c r="G143" s="159">
        <f>ROUND(E143*F143,2)</f>
        <v>253.5</v>
      </c>
      <c r="H143" s="158"/>
      <c r="I143" s="159">
        <f>ROUND(E143*H143,2)</f>
        <v>0</v>
      </c>
      <c r="J143" s="158"/>
      <c r="K143" s="159">
        <f>ROUND(E143*J143,2)</f>
        <v>0</v>
      </c>
      <c r="L143" s="159">
        <v>21</v>
      </c>
      <c r="M143" s="159">
        <f>G143*(1+L143/100)</f>
        <v>306.73500000000001</v>
      </c>
      <c r="N143" s="159">
        <v>0</v>
      </c>
      <c r="O143" s="159">
        <f>ROUND(E143*N143,2)</f>
        <v>0</v>
      </c>
      <c r="P143" s="159">
        <v>0</v>
      </c>
      <c r="Q143" s="159">
        <f>ROUND(E143*P143,2)</f>
        <v>0</v>
      </c>
      <c r="R143" s="159" t="s">
        <v>725</v>
      </c>
      <c r="S143" s="159" t="s">
        <v>127</v>
      </c>
      <c r="T143" s="160" t="s">
        <v>127</v>
      </c>
      <c r="U143" s="146">
        <v>3.327</v>
      </c>
      <c r="V143" s="146">
        <f>ROUND(E143*U143,2)</f>
        <v>0.5</v>
      </c>
      <c r="W143" s="146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 t="s">
        <v>495</v>
      </c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7"/>
      <c r="BG143" s="137"/>
      <c r="BH143" s="137"/>
    </row>
    <row r="144" spans="1:60" outlineLevel="1" x14ac:dyDescent="0.25">
      <c r="A144" s="144"/>
      <c r="B144" s="145"/>
      <c r="C144" s="237" t="s">
        <v>726</v>
      </c>
      <c r="D144" s="238"/>
      <c r="E144" s="238"/>
      <c r="F144" s="238"/>
      <c r="G144" s="238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 t="s">
        <v>204</v>
      </c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7"/>
      <c r="AR144" s="137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7"/>
      <c r="BG144" s="137"/>
      <c r="BH144" s="137"/>
    </row>
    <row r="145" spans="1:60" outlineLevel="1" x14ac:dyDescent="0.25">
      <c r="A145" s="144"/>
      <c r="B145" s="145"/>
      <c r="C145" s="178" t="s">
        <v>497</v>
      </c>
      <c r="D145" s="176"/>
      <c r="E145" s="177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 t="s">
        <v>218</v>
      </c>
      <c r="AH145" s="137">
        <v>0</v>
      </c>
      <c r="AI145" s="137"/>
      <c r="AJ145" s="137"/>
      <c r="AK145" s="137"/>
      <c r="AL145" s="137"/>
      <c r="AM145" s="137"/>
      <c r="AN145" s="137"/>
      <c r="AO145" s="137"/>
      <c r="AP145" s="137"/>
      <c r="AQ145" s="137"/>
      <c r="AR145" s="137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7"/>
      <c r="BG145" s="137"/>
      <c r="BH145" s="137"/>
    </row>
    <row r="146" spans="1:60" outlineLevel="1" x14ac:dyDescent="0.25">
      <c r="A146" s="144"/>
      <c r="B146" s="145"/>
      <c r="C146" s="178" t="s">
        <v>727</v>
      </c>
      <c r="D146" s="176"/>
      <c r="E146" s="177"/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 t="s">
        <v>218</v>
      </c>
      <c r="AH146" s="137">
        <v>0</v>
      </c>
      <c r="AI146" s="137"/>
      <c r="AJ146" s="137"/>
      <c r="AK146" s="137"/>
      <c r="AL146" s="137"/>
      <c r="AM146" s="137"/>
      <c r="AN146" s="137"/>
      <c r="AO146" s="137"/>
      <c r="AP146" s="137"/>
      <c r="AQ146" s="137"/>
      <c r="AR146" s="137"/>
      <c r="AS146" s="137"/>
      <c r="AT146" s="137"/>
      <c r="AU146" s="137"/>
      <c r="AV146" s="137"/>
      <c r="AW146" s="137"/>
      <c r="AX146" s="137"/>
      <c r="AY146" s="137"/>
      <c r="AZ146" s="137"/>
      <c r="BA146" s="137"/>
      <c r="BB146" s="137"/>
      <c r="BC146" s="137"/>
      <c r="BD146" s="137"/>
      <c r="BE146" s="137"/>
      <c r="BF146" s="137"/>
      <c r="BG146" s="137"/>
      <c r="BH146" s="137"/>
    </row>
    <row r="147" spans="1:60" outlineLevel="1" x14ac:dyDescent="0.25">
      <c r="A147" s="144"/>
      <c r="B147" s="145"/>
      <c r="C147" s="178" t="s">
        <v>728</v>
      </c>
      <c r="D147" s="176"/>
      <c r="E147" s="177">
        <v>0.15</v>
      </c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 t="s">
        <v>218</v>
      </c>
      <c r="AH147" s="137">
        <v>0</v>
      </c>
      <c r="AI147" s="137"/>
      <c r="AJ147" s="137"/>
      <c r="AK147" s="137"/>
      <c r="AL147" s="137"/>
      <c r="AM147" s="137"/>
      <c r="AN147" s="137"/>
      <c r="AO147" s="137"/>
      <c r="AP147" s="137"/>
      <c r="AQ147" s="137"/>
      <c r="AR147" s="137"/>
      <c r="AS147" s="137"/>
      <c r="AT147" s="137"/>
      <c r="AU147" s="137"/>
      <c r="AV147" s="137"/>
      <c r="AW147" s="137"/>
      <c r="AX147" s="137"/>
      <c r="AY147" s="137"/>
      <c r="AZ147" s="137"/>
      <c r="BA147" s="137"/>
      <c r="BB147" s="137"/>
      <c r="BC147" s="137"/>
      <c r="BD147" s="137"/>
      <c r="BE147" s="137"/>
      <c r="BF147" s="137"/>
      <c r="BG147" s="137"/>
      <c r="BH147" s="137"/>
    </row>
    <row r="148" spans="1:60" ht="13" x14ac:dyDescent="0.25">
      <c r="A148" s="148" t="s">
        <v>122</v>
      </c>
      <c r="B148" s="149" t="s">
        <v>86</v>
      </c>
      <c r="C148" s="170" t="s">
        <v>87</v>
      </c>
      <c r="D148" s="150"/>
      <c r="E148" s="151"/>
      <c r="F148" s="152"/>
      <c r="G148" s="152">
        <f>SUMIF(AG149:AG150,"&lt;&gt;NOR",G149:G150)</f>
        <v>3500</v>
      </c>
      <c r="H148" s="152"/>
      <c r="I148" s="152">
        <f>SUM(I149:I150)</f>
        <v>0</v>
      </c>
      <c r="J148" s="152"/>
      <c r="K148" s="152">
        <f>SUM(K149:K150)</f>
        <v>0</v>
      </c>
      <c r="L148" s="152"/>
      <c r="M148" s="152">
        <f>SUM(M149:M150)</f>
        <v>4235</v>
      </c>
      <c r="N148" s="152"/>
      <c r="O148" s="152">
        <f>SUM(O149:O150)</f>
        <v>0.02</v>
      </c>
      <c r="P148" s="152"/>
      <c r="Q148" s="152">
        <f>SUM(Q149:Q150)</f>
        <v>0</v>
      </c>
      <c r="R148" s="152"/>
      <c r="S148" s="152"/>
      <c r="T148" s="153"/>
      <c r="U148" s="147"/>
      <c r="V148" s="147">
        <f>SUM(V149:V150)</f>
        <v>0</v>
      </c>
      <c r="W148" s="147"/>
      <c r="AG148" t="s">
        <v>123</v>
      </c>
    </row>
    <row r="149" spans="1:60" ht="20" outlineLevel="1" x14ac:dyDescent="0.25">
      <c r="A149" s="154">
        <v>54</v>
      </c>
      <c r="B149" s="155" t="s">
        <v>729</v>
      </c>
      <c r="C149" s="171" t="s">
        <v>730</v>
      </c>
      <c r="D149" s="156" t="s">
        <v>215</v>
      </c>
      <c r="E149" s="157">
        <v>20</v>
      </c>
      <c r="F149" s="158">
        <v>175</v>
      </c>
      <c r="G149" s="159">
        <f>ROUND(E149*F149,2)</f>
        <v>3500</v>
      </c>
      <c r="H149" s="158"/>
      <c r="I149" s="159">
        <f>ROUND(E149*H149,2)</f>
        <v>0</v>
      </c>
      <c r="J149" s="158"/>
      <c r="K149" s="159">
        <f>ROUND(E149*J149,2)</f>
        <v>0</v>
      </c>
      <c r="L149" s="159">
        <v>21</v>
      </c>
      <c r="M149" s="159">
        <f>G149*(1+L149/100)</f>
        <v>4235</v>
      </c>
      <c r="N149" s="159">
        <v>9.8999999999999999E-4</v>
      </c>
      <c r="O149" s="159">
        <f>ROUND(E149*N149,2)</f>
        <v>0.02</v>
      </c>
      <c r="P149" s="159">
        <v>0</v>
      </c>
      <c r="Q149" s="159">
        <f>ROUND(E149*P149,2)</f>
        <v>0</v>
      </c>
      <c r="R149" s="159" t="s">
        <v>86</v>
      </c>
      <c r="S149" s="159" t="s">
        <v>127</v>
      </c>
      <c r="T149" s="160" t="s">
        <v>127</v>
      </c>
      <c r="U149" s="146">
        <v>0</v>
      </c>
      <c r="V149" s="146">
        <f>ROUND(E149*U149,2)</f>
        <v>0</v>
      </c>
      <c r="W149" s="146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 t="s">
        <v>731</v>
      </c>
      <c r="AH149" s="137"/>
      <c r="AI149" s="137"/>
      <c r="AJ149" s="137"/>
      <c r="AK149" s="137"/>
      <c r="AL149" s="137"/>
      <c r="AM149" s="137"/>
      <c r="AN149" s="137"/>
      <c r="AO149" s="137"/>
      <c r="AP149" s="137"/>
      <c r="AQ149" s="137"/>
      <c r="AR149" s="137"/>
      <c r="AS149" s="137"/>
      <c r="AT149" s="137"/>
      <c r="AU149" s="137"/>
      <c r="AV149" s="137"/>
      <c r="AW149" s="137"/>
      <c r="AX149" s="137"/>
      <c r="AY149" s="137"/>
      <c r="AZ149" s="137"/>
      <c r="BA149" s="137"/>
      <c r="BB149" s="137"/>
      <c r="BC149" s="137"/>
      <c r="BD149" s="137"/>
      <c r="BE149" s="137"/>
      <c r="BF149" s="137"/>
      <c r="BG149" s="137"/>
      <c r="BH149" s="137"/>
    </row>
    <row r="150" spans="1:60" outlineLevel="1" x14ac:dyDescent="0.25">
      <c r="A150" s="144"/>
      <c r="B150" s="145"/>
      <c r="C150" s="226" t="s">
        <v>732</v>
      </c>
      <c r="D150" s="227"/>
      <c r="E150" s="227"/>
      <c r="F150" s="227"/>
      <c r="G150" s="227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 t="s">
        <v>130</v>
      </c>
      <c r="AH150" s="137"/>
      <c r="AI150" s="137"/>
      <c r="AJ150" s="137"/>
      <c r="AK150" s="137"/>
      <c r="AL150" s="137"/>
      <c r="AM150" s="137"/>
      <c r="AN150" s="137"/>
      <c r="AO150" s="137"/>
      <c r="AP150" s="137"/>
      <c r="AQ150" s="137"/>
      <c r="AR150" s="137"/>
      <c r="AS150" s="137"/>
      <c r="AT150" s="137"/>
      <c r="AU150" s="137"/>
      <c r="AV150" s="137"/>
      <c r="AW150" s="137"/>
      <c r="AX150" s="137"/>
      <c r="AY150" s="137"/>
      <c r="AZ150" s="137"/>
      <c r="BA150" s="137"/>
      <c r="BB150" s="137"/>
      <c r="BC150" s="137"/>
      <c r="BD150" s="137"/>
      <c r="BE150" s="137"/>
      <c r="BF150" s="137"/>
      <c r="BG150" s="137"/>
      <c r="BH150" s="137"/>
    </row>
    <row r="151" spans="1:60" x14ac:dyDescent="0.25">
      <c r="A151" s="3"/>
      <c r="B151" s="4"/>
      <c r="C151" s="173"/>
      <c r="D151" s="6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AE151">
        <v>15</v>
      </c>
      <c r="AF151">
        <v>21</v>
      </c>
    </row>
    <row r="152" spans="1:60" ht="13" x14ac:dyDescent="0.25">
      <c r="A152" s="140"/>
      <c r="B152" s="141" t="s">
        <v>29</v>
      </c>
      <c r="C152" s="174"/>
      <c r="D152" s="142"/>
      <c r="E152" s="143"/>
      <c r="F152" s="143"/>
      <c r="G152" s="169">
        <f>G8+G63+G77+G85+G91+G117+G122+G128+G140+G148</f>
        <v>319901.55000000005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AE152">
        <f>SUMIF(L7:L150,AE151,G7:G150)</f>
        <v>0</v>
      </c>
      <c r="AF152">
        <f>SUMIF(L7:L150,AF151,G7:G150)</f>
        <v>319901.55000000005</v>
      </c>
      <c r="AG152" t="s">
        <v>190</v>
      </c>
    </row>
    <row r="153" spans="1:60" x14ac:dyDescent="0.25">
      <c r="A153" s="241" t="s">
        <v>507</v>
      </c>
      <c r="B153" s="241"/>
      <c r="C153" s="173"/>
      <c r="D153" s="6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60" x14ac:dyDescent="0.25">
      <c r="A154" s="3"/>
      <c r="B154" s="4" t="s">
        <v>508</v>
      </c>
      <c r="C154" s="173" t="s">
        <v>509</v>
      </c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AG154" t="s">
        <v>510</v>
      </c>
    </row>
    <row r="155" spans="1:60" x14ac:dyDescent="0.25">
      <c r="A155" s="3"/>
      <c r="B155" s="4" t="s">
        <v>511</v>
      </c>
      <c r="C155" s="173" t="s">
        <v>512</v>
      </c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AG155" t="s">
        <v>513</v>
      </c>
    </row>
    <row r="156" spans="1:60" x14ac:dyDescent="0.25">
      <c r="A156" s="3"/>
      <c r="B156" s="4"/>
      <c r="C156" s="173" t="s">
        <v>514</v>
      </c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AG156" t="s">
        <v>515</v>
      </c>
    </row>
    <row r="157" spans="1:60" x14ac:dyDescent="0.25">
      <c r="A157" s="3"/>
      <c r="B157" s="4"/>
      <c r="C157" s="173"/>
      <c r="D157" s="6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60" x14ac:dyDescent="0.25">
      <c r="C158" s="175"/>
      <c r="D158" s="10"/>
      <c r="AG158" t="s">
        <v>195</v>
      </c>
    </row>
    <row r="159" spans="1:60" x14ac:dyDescent="0.25">
      <c r="D159" s="10"/>
    </row>
    <row r="160" spans="1:60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L3eJSI+4clYbezxn7lJ10/EM6GlNY4tkD9OaGo8Ii30jBWfKqnPSTeqkqnuhR7DOlnUl3Olj2MDNznAdUPc3A==" saltValue="w3t80DQWHcZokCzjgnYB2g==" spinCount="100000" sheet="1"/>
  <mergeCells count="48">
    <mergeCell ref="A153:B153"/>
    <mergeCell ref="C10:G10"/>
    <mergeCell ref="C11:G11"/>
    <mergeCell ref="C13:G13"/>
    <mergeCell ref="C15:G15"/>
    <mergeCell ref="C17:G17"/>
    <mergeCell ref="C34:G34"/>
    <mergeCell ref="C20:G20"/>
    <mergeCell ref="C23:G23"/>
    <mergeCell ref="C26:G26"/>
    <mergeCell ref="C29:G29"/>
    <mergeCell ref="C71:G71"/>
    <mergeCell ref="C36:G36"/>
    <mergeCell ref="C39:G39"/>
    <mergeCell ref="C41:G41"/>
    <mergeCell ref="C44:G44"/>
    <mergeCell ref="A1:G1"/>
    <mergeCell ref="C2:G2"/>
    <mergeCell ref="C3:G3"/>
    <mergeCell ref="C4:G4"/>
    <mergeCell ref="C18:G18"/>
    <mergeCell ref="C45:G45"/>
    <mergeCell ref="C48:G48"/>
    <mergeCell ref="C49:G49"/>
    <mergeCell ref="C55:G55"/>
    <mergeCell ref="C56:G56"/>
    <mergeCell ref="C67:G67"/>
    <mergeCell ref="C68:G68"/>
    <mergeCell ref="C106:G106"/>
    <mergeCell ref="C74:G74"/>
    <mergeCell ref="C76:G76"/>
    <mergeCell ref="C79:G79"/>
    <mergeCell ref="C80:G80"/>
    <mergeCell ref="C82:G82"/>
    <mergeCell ref="C83:G83"/>
    <mergeCell ref="C89:G89"/>
    <mergeCell ref="C95:G95"/>
    <mergeCell ref="C98:G98"/>
    <mergeCell ref="C101:G101"/>
    <mergeCell ref="C104:G104"/>
    <mergeCell ref="C144:G144"/>
    <mergeCell ref="C150:G150"/>
    <mergeCell ref="C107:G107"/>
    <mergeCell ref="C119:G119"/>
    <mergeCell ref="C120:G120"/>
    <mergeCell ref="C124:G124"/>
    <mergeCell ref="C136:G136"/>
    <mergeCell ref="C142:G14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3" activePane="bottomLeft" state="frozen"/>
      <selection pane="bottomLeft" activeCell="F32" sqref="F32"/>
    </sheetView>
  </sheetViews>
  <sheetFormatPr defaultRowHeight="12.5" outlineLevelRow="1" x14ac:dyDescent="0.25"/>
  <cols>
    <col min="1" max="1" width="3.36328125" customWidth="1"/>
    <col min="2" max="2" width="12.453125" style="78" customWidth="1"/>
    <col min="3" max="3" width="63.26953125" style="78" customWidth="1"/>
    <col min="4" max="4" width="4.7265625" customWidth="1"/>
    <col min="5" max="5" width="10.453125" customWidth="1"/>
    <col min="6" max="6" width="9.7265625" customWidth="1"/>
    <col min="7" max="7" width="12.6328125" customWidth="1"/>
    <col min="8" max="17" width="0" hidden="1" customWidth="1"/>
    <col min="18" max="18" width="6.7265625" customWidth="1"/>
    <col min="20" max="20" width="8.3632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230" t="s">
        <v>196</v>
      </c>
      <c r="B1" s="230"/>
      <c r="C1" s="230"/>
      <c r="D1" s="230"/>
      <c r="E1" s="230"/>
      <c r="F1" s="230"/>
      <c r="G1" s="230"/>
      <c r="AG1" t="s">
        <v>97</v>
      </c>
    </row>
    <row r="2" spans="1:60" ht="25" customHeight="1" x14ac:dyDescent="0.25">
      <c r="A2" s="129" t="s">
        <v>7</v>
      </c>
      <c r="B2" s="66" t="s">
        <v>43</v>
      </c>
      <c r="C2" s="231" t="s">
        <v>44</v>
      </c>
      <c r="D2" s="232"/>
      <c r="E2" s="232"/>
      <c r="F2" s="232"/>
      <c r="G2" s="233"/>
      <c r="AG2" t="s">
        <v>98</v>
      </c>
    </row>
    <row r="3" spans="1:60" ht="25" customHeight="1" x14ac:dyDescent="0.25">
      <c r="A3" s="129" t="s">
        <v>8</v>
      </c>
      <c r="B3" s="66" t="s">
        <v>49</v>
      </c>
      <c r="C3" s="231" t="s">
        <v>50</v>
      </c>
      <c r="D3" s="232"/>
      <c r="E3" s="232"/>
      <c r="F3" s="232"/>
      <c r="G3" s="233"/>
      <c r="AC3" s="78" t="s">
        <v>197</v>
      </c>
      <c r="AG3" t="s">
        <v>100</v>
      </c>
    </row>
    <row r="4" spans="1:60" ht="25" customHeight="1" x14ac:dyDescent="0.25">
      <c r="A4" s="130" t="s">
        <v>9</v>
      </c>
      <c r="B4" s="131" t="s">
        <v>56</v>
      </c>
      <c r="C4" s="234" t="s">
        <v>57</v>
      </c>
      <c r="D4" s="235"/>
      <c r="E4" s="235"/>
      <c r="F4" s="235"/>
      <c r="G4" s="236"/>
      <c r="AG4" t="s">
        <v>101</v>
      </c>
    </row>
    <row r="5" spans="1:60" x14ac:dyDescent="0.25">
      <c r="D5" s="10"/>
    </row>
    <row r="6" spans="1:60" ht="37.5" x14ac:dyDescent="0.25">
      <c r="A6" s="133" t="s">
        <v>102</v>
      </c>
      <c r="B6" s="135" t="s">
        <v>103</v>
      </c>
      <c r="C6" s="135" t="s">
        <v>104</v>
      </c>
      <c r="D6" s="134" t="s">
        <v>105</v>
      </c>
      <c r="E6" s="133" t="s">
        <v>106</v>
      </c>
      <c r="F6" s="132" t="s">
        <v>107</v>
      </c>
      <c r="G6" s="133" t="s">
        <v>29</v>
      </c>
      <c r="H6" s="136" t="s">
        <v>30</v>
      </c>
      <c r="I6" s="136" t="s">
        <v>108</v>
      </c>
      <c r="J6" s="136" t="s">
        <v>31</v>
      </c>
      <c r="K6" s="136" t="s">
        <v>109</v>
      </c>
      <c r="L6" s="136" t="s">
        <v>110</v>
      </c>
      <c r="M6" s="136" t="s">
        <v>111</v>
      </c>
      <c r="N6" s="136" t="s">
        <v>112</v>
      </c>
      <c r="O6" s="136" t="s">
        <v>113</v>
      </c>
      <c r="P6" s="136" t="s">
        <v>114</v>
      </c>
      <c r="Q6" s="136" t="s">
        <v>115</v>
      </c>
      <c r="R6" s="136" t="s">
        <v>116</v>
      </c>
      <c r="S6" s="136" t="s">
        <v>117</v>
      </c>
      <c r="T6" s="136" t="s">
        <v>118</v>
      </c>
      <c r="U6" s="136" t="s">
        <v>119</v>
      </c>
      <c r="V6" s="136" t="s">
        <v>120</v>
      </c>
      <c r="W6" s="136" t="s">
        <v>121</v>
      </c>
    </row>
    <row r="7" spans="1:60" hidden="1" x14ac:dyDescent="0.25">
      <c r="A7" s="3"/>
      <c r="B7" s="4"/>
      <c r="C7" s="4"/>
      <c r="D7" s="6"/>
      <c r="E7" s="138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60" ht="13" x14ac:dyDescent="0.25">
      <c r="A8" s="148" t="s">
        <v>122</v>
      </c>
      <c r="B8" s="149" t="s">
        <v>86</v>
      </c>
      <c r="C8" s="170" t="s">
        <v>87</v>
      </c>
      <c r="D8" s="150"/>
      <c r="E8" s="151"/>
      <c r="F8" s="152"/>
      <c r="G8" s="152">
        <f>SUMIF(AG9:AG19,"&lt;&gt;NOR",G9:G19)</f>
        <v>35568.400000000001</v>
      </c>
      <c r="H8" s="152"/>
      <c r="I8" s="152">
        <f>SUM(I9:I19)</f>
        <v>0</v>
      </c>
      <c r="J8" s="152"/>
      <c r="K8" s="152">
        <f>SUM(K9:K19)</f>
        <v>0</v>
      </c>
      <c r="L8" s="152"/>
      <c r="M8" s="152">
        <f>SUM(M9:M19)</f>
        <v>43037.764000000003</v>
      </c>
      <c r="N8" s="152"/>
      <c r="O8" s="152">
        <f>SUM(O9:O19)</f>
        <v>6.0000000000000005E-2</v>
      </c>
      <c r="P8" s="152"/>
      <c r="Q8" s="152">
        <f>SUM(Q9:Q19)</f>
        <v>0</v>
      </c>
      <c r="R8" s="152"/>
      <c r="S8" s="152"/>
      <c r="T8" s="153"/>
      <c r="U8" s="147"/>
      <c r="V8" s="147">
        <f>SUM(V9:V19)</f>
        <v>0</v>
      </c>
      <c r="W8" s="147"/>
      <c r="AG8" t="s">
        <v>123</v>
      </c>
    </row>
    <row r="9" spans="1:60" ht="20" outlineLevel="1" x14ac:dyDescent="0.25">
      <c r="A9" s="154">
        <v>1</v>
      </c>
      <c r="B9" s="155" t="s">
        <v>729</v>
      </c>
      <c r="C9" s="171" t="s">
        <v>733</v>
      </c>
      <c r="D9" s="156" t="s">
        <v>215</v>
      </c>
      <c r="E9" s="157">
        <v>32</v>
      </c>
      <c r="F9" s="158">
        <v>145</v>
      </c>
      <c r="G9" s="159">
        <f>ROUND(E9*F9,2)</f>
        <v>4640</v>
      </c>
      <c r="H9" s="158"/>
      <c r="I9" s="159">
        <f>ROUND(E9*H9,2)</f>
        <v>0</v>
      </c>
      <c r="J9" s="158"/>
      <c r="K9" s="159">
        <f>ROUND(E9*J9,2)</f>
        <v>0</v>
      </c>
      <c r="L9" s="159">
        <v>21</v>
      </c>
      <c r="M9" s="159">
        <f>G9*(1+L9/100)</f>
        <v>5614.4</v>
      </c>
      <c r="N9" s="159">
        <v>9.8999999999999999E-4</v>
      </c>
      <c r="O9" s="159">
        <f>ROUND(E9*N9,2)</f>
        <v>0.03</v>
      </c>
      <c r="P9" s="159">
        <v>0</v>
      </c>
      <c r="Q9" s="159">
        <f>ROUND(E9*P9,2)</f>
        <v>0</v>
      </c>
      <c r="R9" s="159" t="s">
        <v>86</v>
      </c>
      <c r="S9" s="159" t="s">
        <v>127</v>
      </c>
      <c r="T9" s="160" t="s">
        <v>127</v>
      </c>
      <c r="U9" s="146">
        <v>0</v>
      </c>
      <c r="V9" s="146">
        <f>ROUND(E9*U9,2)</f>
        <v>0</v>
      </c>
      <c r="W9" s="146"/>
      <c r="X9" s="137"/>
      <c r="Y9" s="137"/>
      <c r="Z9" s="137"/>
      <c r="AA9" s="137"/>
      <c r="AB9" s="137"/>
      <c r="AC9" s="137"/>
      <c r="AD9" s="137"/>
      <c r="AE9" s="137"/>
      <c r="AF9" s="137"/>
      <c r="AG9" s="137" t="s">
        <v>731</v>
      </c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</row>
    <row r="10" spans="1:60" outlineLevel="1" x14ac:dyDescent="0.25">
      <c r="A10" s="144"/>
      <c r="B10" s="145"/>
      <c r="C10" s="226" t="s">
        <v>732</v>
      </c>
      <c r="D10" s="227"/>
      <c r="E10" s="227"/>
      <c r="F10" s="227"/>
      <c r="G10" s="227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37"/>
      <c r="Y10" s="137"/>
      <c r="Z10" s="137"/>
      <c r="AA10" s="137"/>
      <c r="AB10" s="137"/>
      <c r="AC10" s="137"/>
      <c r="AD10" s="137"/>
      <c r="AE10" s="137"/>
      <c r="AF10" s="137"/>
      <c r="AG10" s="137" t="s">
        <v>130</v>
      </c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</row>
    <row r="11" spans="1:60" outlineLevel="1" x14ac:dyDescent="0.25">
      <c r="A11" s="162">
        <v>2</v>
      </c>
      <c r="B11" s="163" t="s">
        <v>734</v>
      </c>
      <c r="C11" s="172" t="s">
        <v>735</v>
      </c>
      <c r="D11" s="164" t="s">
        <v>215</v>
      </c>
      <c r="E11" s="165">
        <v>32</v>
      </c>
      <c r="F11" s="166">
        <v>31.2</v>
      </c>
      <c r="G11" s="167">
        <f>ROUND(E11*F11,2)</f>
        <v>998.4</v>
      </c>
      <c r="H11" s="166"/>
      <c r="I11" s="167">
        <f>ROUND(E11*H11,2)</f>
        <v>0</v>
      </c>
      <c r="J11" s="166"/>
      <c r="K11" s="167">
        <f>ROUND(E11*J11,2)</f>
        <v>0</v>
      </c>
      <c r="L11" s="167">
        <v>21</v>
      </c>
      <c r="M11" s="167">
        <f>G11*(1+L11/100)</f>
        <v>1208.0639999999999</v>
      </c>
      <c r="N11" s="167">
        <v>0</v>
      </c>
      <c r="O11" s="167">
        <f>ROUND(E11*N11,2)</f>
        <v>0</v>
      </c>
      <c r="P11" s="167">
        <v>0</v>
      </c>
      <c r="Q11" s="167">
        <f>ROUND(E11*P11,2)</f>
        <v>0</v>
      </c>
      <c r="R11" s="167" t="s">
        <v>86</v>
      </c>
      <c r="S11" s="167" t="s">
        <v>127</v>
      </c>
      <c r="T11" s="168" t="s">
        <v>127</v>
      </c>
      <c r="U11" s="146">
        <v>0</v>
      </c>
      <c r="V11" s="146">
        <f>ROUND(E11*U11,2)</f>
        <v>0</v>
      </c>
      <c r="W11" s="146"/>
      <c r="X11" s="137"/>
      <c r="Y11" s="137"/>
      <c r="Z11" s="137"/>
      <c r="AA11" s="137"/>
      <c r="AB11" s="137"/>
      <c r="AC11" s="137"/>
      <c r="AD11" s="137"/>
      <c r="AE11" s="137"/>
      <c r="AF11" s="137"/>
      <c r="AG11" s="137" t="s">
        <v>731</v>
      </c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</row>
    <row r="12" spans="1:60" outlineLevel="1" x14ac:dyDescent="0.25">
      <c r="A12" s="162">
        <v>3</v>
      </c>
      <c r="B12" s="163" t="s">
        <v>736</v>
      </c>
      <c r="C12" s="172" t="s">
        <v>737</v>
      </c>
      <c r="D12" s="164" t="s">
        <v>417</v>
      </c>
      <c r="E12" s="165">
        <v>1</v>
      </c>
      <c r="F12" s="166">
        <v>500</v>
      </c>
      <c r="G12" s="167">
        <f>ROUND(E12*F12,2)</f>
        <v>500</v>
      </c>
      <c r="H12" s="166"/>
      <c r="I12" s="167">
        <f>ROUND(E12*H12,2)</f>
        <v>0</v>
      </c>
      <c r="J12" s="166"/>
      <c r="K12" s="167">
        <f>ROUND(E12*J12,2)</f>
        <v>0</v>
      </c>
      <c r="L12" s="167">
        <v>21</v>
      </c>
      <c r="M12" s="167">
        <f>G12*(1+L12/100)</f>
        <v>605</v>
      </c>
      <c r="N12" s="167">
        <v>0</v>
      </c>
      <c r="O12" s="167">
        <f>ROUND(E12*N12,2)</f>
        <v>0</v>
      </c>
      <c r="P12" s="167">
        <v>0</v>
      </c>
      <c r="Q12" s="167">
        <f>ROUND(E12*P12,2)</f>
        <v>0</v>
      </c>
      <c r="R12" s="167"/>
      <c r="S12" s="167" t="s">
        <v>184</v>
      </c>
      <c r="T12" s="168" t="s">
        <v>128</v>
      </c>
      <c r="U12" s="146">
        <v>0</v>
      </c>
      <c r="V12" s="146">
        <f>ROUND(E12*U12,2)</f>
        <v>0</v>
      </c>
      <c r="W12" s="146"/>
      <c r="X12" s="137"/>
      <c r="Y12" s="137"/>
      <c r="Z12" s="137"/>
      <c r="AA12" s="137"/>
      <c r="AB12" s="137"/>
      <c r="AC12" s="137"/>
      <c r="AD12" s="137"/>
      <c r="AE12" s="137"/>
      <c r="AF12" s="137"/>
      <c r="AG12" s="137" t="s">
        <v>378</v>
      </c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</row>
    <row r="13" spans="1:60" ht="40" outlineLevel="1" x14ac:dyDescent="0.25">
      <c r="A13" s="154">
        <v>4</v>
      </c>
      <c r="B13" s="155" t="s">
        <v>738</v>
      </c>
      <c r="C13" s="171" t="s">
        <v>739</v>
      </c>
      <c r="D13" s="156" t="s">
        <v>215</v>
      </c>
      <c r="E13" s="157">
        <v>33.6</v>
      </c>
      <c r="F13" s="158">
        <v>120</v>
      </c>
      <c r="G13" s="159">
        <f>ROUND(E13*F13,2)</f>
        <v>4032</v>
      </c>
      <c r="H13" s="158"/>
      <c r="I13" s="159">
        <f>ROUND(E13*H13,2)</f>
        <v>0</v>
      </c>
      <c r="J13" s="158"/>
      <c r="K13" s="159">
        <f>ROUND(E13*J13,2)</f>
        <v>0</v>
      </c>
      <c r="L13" s="159">
        <v>21</v>
      </c>
      <c r="M13" s="159">
        <f>G13*(1+L13/100)</f>
        <v>4878.72</v>
      </c>
      <c r="N13" s="159">
        <v>6.0999999999999997E-4</v>
      </c>
      <c r="O13" s="159">
        <f>ROUND(E13*N13,2)</f>
        <v>0.02</v>
      </c>
      <c r="P13" s="159">
        <v>0</v>
      </c>
      <c r="Q13" s="159">
        <f>ROUND(E13*P13,2)</f>
        <v>0</v>
      </c>
      <c r="R13" s="159" t="s">
        <v>321</v>
      </c>
      <c r="S13" s="159" t="s">
        <v>127</v>
      </c>
      <c r="T13" s="160" t="s">
        <v>127</v>
      </c>
      <c r="U13" s="146">
        <v>0</v>
      </c>
      <c r="V13" s="146">
        <f>ROUND(E13*U13,2)</f>
        <v>0</v>
      </c>
      <c r="W13" s="146"/>
      <c r="X13" s="137"/>
      <c r="Y13" s="137"/>
      <c r="Z13" s="137"/>
      <c r="AA13" s="137"/>
      <c r="AB13" s="137"/>
      <c r="AC13" s="137"/>
      <c r="AD13" s="137"/>
      <c r="AE13" s="137"/>
      <c r="AF13" s="137"/>
      <c r="AG13" s="137" t="s">
        <v>449</v>
      </c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</row>
    <row r="14" spans="1:60" outlineLevel="1" x14ac:dyDescent="0.25">
      <c r="A14" s="144"/>
      <c r="B14" s="145"/>
      <c r="C14" s="178" t="s">
        <v>740</v>
      </c>
      <c r="D14" s="176"/>
      <c r="E14" s="177">
        <v>33.6</v>
      </c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37"/>
      <c r="Y14" s="137"/>
      <c r="Z14" s="137"/>
      <c r="AA14" s="137"/>
      <c r="AB14" s="137"/>
      <c r="AC14" s="137"/>
      <c r="AD14" s="137"/>
      <c r="AE14" s="137"/>
      <c r="AF14" s="137"/>
      <c r="AG14" s="137" t="s">
        <v>218</v>
      </c>
      <c r="AH14" s="137">
        <v>0</v>
      </c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</row>
    <row r="15" spans="1:60" ht="30" outlineLevel="1" x14ac:dyDescent="0.25">
      <c r="A15" s="162">
        <v>5</v>
      </c>
      <c r="B15" s="163" t="s">
        <v>741</v>
      </c>
      <c r="C15" s="172" t="s">
        <v>742</v>
      </c>
      <c r="D15" s="164" t="s">
        <v>215</v>
      </c>
      <c r="E15" s="165">
        <v>32</v>
      </c>
      <c r="F15" s="166">
        <v>69</v>
      </c>
      <c r="G15" s="167">
        <f>ROUND(E15*F15,2)</f>
        <v>2208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2671.68</v>
      </c>
      <c r="N15" s="167">
        <v>3.1E-4</v>
      </c>
      <c r="O15" s="167">
        <f>ROUND(E15*N15,2)</f>
        <v>0.01</v>
      </c>
      <c r="P15" s="167">
        <v>0</v>
      </c>
      <c r="Q15" s="167">
        <f>ROUND(E15*P15,2)</f>
        <v>0</v>
      </c>
      <c r="R15" s="167" t="s">
        <v>321</v>
      </c>
      <c r="S15" s="167" t="s">
        <v>127</v>
      </c>
      <c r="T15" s="168" t="s">
        <v>127</v>
      </c>
      <c r="U15" s="146">
        <v>0</v>
      </c>
      <c r="V15" s="146">
        <f>ROUND(E15*U15,2)</f>
        <v>0</v>
      </c>
      <c r="W15" s="146"/>
      <c r="X15" s="137"/>
      <c r="Y15" s="137"/>
      <c r="Z15" s="137"/>
      <c r="AA15" s="137"/>
      <c r="AB15" s="137"/>
      <c r="AC15" s="137"/>
      <c r="AD15" s="137"/>
      <c r="AE15" s="137"/>
      <c r="AF15" s="137"/>
      <c r="AG15" s="137" t="s">
        <v>449</v>
      </c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</row>
    <row r="16" spans="1:60" outlineLevel="1" x14ac:dyDescent="0.25">
      <c r="A16" s="162">
        <v>6</v>
      </c>
      <c r="B16" s="163" t="s">
        <v>743</v>
      </c>
      <c r="C16" s="172" t="s">
        <v>744</v>
      </c>
      <c r="D16" s="164" t="s">
        <v>417</v>
      </c>
      <c r="E16" s="165">
        <v>1</v>
      </c>
      <c r="F16" s="166">
        <v>690</v>
      </c>
      <c r="G16" s="167">
        <f>ROUND(E16*F16,2)</f>
        <v>690</v>
      </c>
      <c r="H16" s="166"/>
      <c r="I16" s="167">
        <f>ROUND(E16*H16,2)</f>
        <v>0</v>
      </c>
      <c r="J16" s="166"/>
      <c r="K16" s="167">
        <f>ROUND(E16*J16,2)</f>
        <v>0</v>
      </c>
      <c r="L16" s="167">
        <v>21</v>
      </c>
      <c r="M16" s="167">
        <f>G16*(1+L16/100)</f>
        <v>834.9</v>
      </c>
      <c r="N16" s="167">
        <v>4.0000000000000002E-4</v>
      </c>
      <c r="O16" s="167">
        <f>ROUND(E16*N16,2)</f>
        <v>0</v>
      </c>
      <c r="P16" s="167">
        <v>0</v>
      </c>
      <c r="Q16" s="167">
        <f>ROUND(E16*P16,2)</f>
        <v>0</v>
      </c>
      <c r="R16" s="167"/>
      <c r="S16" s="167" t="s">
        <v>184</v>
      </c>
      <c r="T16" s="168" t="s">
        <v>128</v>
      </c>
      <c r="U16" s="146">
        <v>0</v>
      </c>
      <c r="V16" s="146">
        <f>ROUND(E16*U16,2)</f>
        <v>0</v>
      </c>
      <c r="W16" s="146"/>
      <c r="X16" s="137"/>
      <c r="Y16" s="137"/>
      <c r="Z16" s="137"/>
      <c r="AA16" s="137"/>
      <c r="AB16" s="137"/>
      <c r="AC16" s="137"/>
      <c r="AD16" s="137"/>
      <c r="AE16" s="137"/>
      <c r="AF16" s="137"/>
      <c r="AG16" s="137" t="s">
        <v>745</v>
      </c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</row>
    <row r="17" spans="1:60" outlineLevel="1" x14ac:dyDescent="0.25">
      <c r="A17" s="162">
        <v>7</v>
      </c>
      <c r="B17" s="163" t="s">
        <v>746</v>
      </c>
      <c r="C17" s="172" t="s">
        <v>747</v>
      </c>
      <c r="D17" s="164" t="s">
        <v>417</v>
      </c>
      <c r="E17" s="165">
        <v>1</v>
      </c>
      <c r="F17" s="166">
        <v>2500</v>
      </c>
      <c r="G17" s="167">
        <f>ROUND(E17*F17,2)</f>
        <v>2500</v>
      </c>
      <c r="H17" s="166"/>
      <c r="I17" s="167">
        <f>ROUND(E17*H17,2)</f>
        <v>0</v>
      </c>
      <c r="J17" s="166"/>
      <c r="K17" s="167">
        <f>ROUND(E17*J17,2)</f>
        <v>0</v>
      </c>
      <c r="L17" s="167">
        <v>21</v>
      </c>
      <c r="M17" s="167">
        <f>G17*(1+L17/100)</f>
        <v>3025</v>
      </c>
      <c r="N17" s="167">
        <v>0</v>
      </c>
      <c r="O17" s="167">
        <f>ROUND(E17*N17,2)</f>
        <v>0</v>
      </c>
      <c r="P17" s="167">
        <v>0</v>
      </c>
      <c r="Q17" s="167">
        <f>ROUND(E17*P17,2)</f>
        <v>0</v>
      </c>
      <c r="R17" s="167"/>
      <c r="S17" s="167" t="s">
        <v>184</v>
      </c>
      <c r="T17" s="168" t="s">
        <v>128</v>
      </c>
      <c r="U17" s="146">
        <v>0</v>
      </c>
      <c r="V17" s="146">
        <f>ROUND(E17*U17,2)</f>
        <v>0</v>
      </c>
      <c r="W17" s="146"/>
      <c r="X17" s="137"/>
      <c r="Y17" s="137"/>
      <c r="Z17" s="137"/>
      <c r="AA17" s="137"/>
      <c r="AB17" s="137"/>
      <c r="AC17" s="137"/>
      <c r="AD17" s="137"/>
      <c r="AE17" s="137"/>
      <c r="AF17" s="137"/>
      <c r="AG17" s="137" t="s">
        <v>745</v>
      </c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</row>
    <row r="18" spans="1:60" outlineLevel="1" x14ac:dyDescent="0.25">
      <c r="A18" s="162">
        <v>8</v>
      </c>
      <c r="B18" s="163" t="s">
        <v>748</v>
      </c>
      <c r="C18" s="172" t="s">
        <v>749</v>
      </c>
      <c r="D18" s="164" t="s">
        <v>417</v>
      </c>
      <c r="E18" s="165">
        <v>1</v>
      </c>
      <c r="F18" s="166">
        <v>15000</v>
      </c>
      <c r="G18" s="167">
        <f>ROUND(E18*F18,2)</f>
        <v>15000</v>
      </c>
      <c r="H18" s="166"/>
      <c r="I18" s="167">
        <f>ROUND(E18*H18,2)</f>
        <v>0</v>
      </c>
      <c r="J18" s="166"/>
      <c r="K18" s="167">
        <f>ROUND(E18*J18,2)</f>
        <v>0</v>
      </c>
      <c r="L18" s="167">
        <v>21</v>
      </c>
      <c r="M18" s="167">
        <f>G18*(1+L18/100)</f>
        <v>18150</v>
      </c>
      <c r="N18" s="167">
        <v>0</v>
      </c>
      <c r="O18" s="167">
        <f>ROUND(E18*N18,2)</f>
        <v>0</v>
      </c>
      <c r="P18" s="167">
        <v>0</v>
      </c>
      <c r="Q18" s="167">
        <f>ROUND(E18*P18,2)</f>
        <v>0</v>
      </c>
      <c r="R18" s="167"/>
      <c r="S18" s="167" t="s">
        <v>184</v>
      </c>
      <c r="T18" s="168" t="s">
        <v>128</v>
      </c>
      <c r="U18" s="146">
        <v>0</v>
      </c>
      <c r="V18" s="146">
        <f>ROUND(E18*U18,2)</f>
        <v>0</v>
      </c>
      <c r="W18" s="146"/>
      <c r="X18" s="137"/>
      <c r="Y18" s="137"/>
      <c r="Z18" s="137"/>
      <c r="AA18" s="137"/>
      <c r="AB18" s="137"/>
      <c r="AC18" s="137"/>
      <c r="AD18" s="137"/>
      <c r="AE18" s="137"/>
      <c r="AF18" s="137"/>
      <c r="AG18" s="137" t="s">
        <v>745</v>
      </c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</row>
    <row r="19" spans="1:60" outlineLevel="1" x14ac:dyDescent="0.25">
      <c r="A19" s="162">
        <v>9</v>
      </c>
      <c r="B19" s="163" t="s">
        <v>750</v>
      </c>
      <c r="C19" s="172" t="s">
        <v>751</v>
      </c>
      <c r="D19" s="164" t="s">
        <v>752</v>
      </c>
      <c r="E19" s="165">
        <v>10</v>
      </c>
      <c r="F19" s="166">
        <v>500</v>
      </c>
      <c r="G19" s="167">
        <f>ROUND(E19*F19,2)</f>
        <v>5000</v>
      </c>
      <c r="H19" s="166"/>
      <c r="I19" s="167">
        <f>ROUND(E19*H19,2)</f>
        <v>0</v>
      </c>
      <c r="J19" s="166"/>
      <c r="K19" s="167">
        <f>ROUND(E19*J19,2)</f>
        <v>0</v>
      </c>
      <c r="L19" s="167">
        <v>21</v>
      </c>
      <c r="M19" s="167">
        <f>G19*(1+L19/100)</f>
        <v>6050</v>
      </c>
      <c r="N19" s="167">
        <v>0</v>
      </c>
      <c r="O19" s="167">
        <f>ROUND(E19*N19,2)</f>
        <v>0</v>
      </c>
      <c r="P19" s="167">
        <v>0</v>
      </c>
      <c r="Q19" s="167">
        <f>ROUND(E19*P19,2)</f>
        <v>0</v>
      </c>
      <c r="R19" s="167"/>
      <c r="S19" s="167" t="s">
        <v>184</v>
      </c>
      <c r="T19" s="168" t="s">
        <v>128</v>
      </c>
      <c r="U19" s="146">
        <v>0</v>
      </c>
      <c r="V19" s="146">
        <f>ROUND(E19*U19,2)</f>
        <v>0</v>
      </c>
      <c r="W19" s="146"/>
      <c r="X19" s="137"/>
      <c r="Y19" s="137"/>
      <c r="Z19" s="137"/>
      <c r="AA19" s="137"/>
      <c r="AB19" s="137"/>
      <c r="AC19" s="137"/>
      <c r="AD19" s="137"/>
      <c r="AE19" s="137"/>
      <c r="AF19" s="137"/>
      <c r="AG19" s="137" t="s">
        <v>745</v>
      </c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</row>
    <row r="20" spans="1:60" ht="13" x14ac:dyDescent="0.25">
      <c r="A20" s="148" t="s">
        <v>122</v>
      </c>
      <c r="B20" s="149" t="s">
        <v>88</v>
      </c>
      <c r="C20" s="170" t="s">
        <v>89</v>
      </c>
      <c r="D20" s="150"/>
      <c r="E20" s="151"/>
      <c r="F20" s="152"/>
      <c r="G20" s="152">
        <f>SUMIF(AG21:AG23,"&lt;&gt;NOR",G21:G23)</f>
        <v>1</v>
      </c>
      <c r="H20" s="152"/>
      <c r="I20" s="152">
        <f>SUM(I21:I23)</f>
        <v>0</v>
      </c>
      <c r="J20" s="152"/>
      <c r="K20" s="152">
        <f>SUM(K21:K23)</f>
        <v>0</v>
      </c>
      <c r="L20" s="152"/>
      <c r="M20" s="152">
        <f>SUM(M21:M23)</f>
        <v>1.21</v>
      </c>
      <c r="N20" s="152"/>
      <c r="O20" s="152">
        <f>SUM(O21:O23)</f>
        <v>0</v>
      </c>
      <c r="P20" s="152"/>
      <c r="Q20" s="152">
        <f>SUM(Q21:Q23)</f>
        <v>0</v>
      </c>
      <c r="R20" s="152"/>
      <c r="S20" s="152"/>
      <c r="T20" s="153"/>
      <c r="U20" s="147"/>
      <c r="V20" s="147">
        <f>SUM(V21:V23)</f>
        <v>0</v>
      </c>
      <c r="W20" s="147"/>
      <c r="AG20" t="s">
        <v>123</v>
      </c>
    </row>
    <row r="21" spans="1:60" outlineLevel="1" x14ac:dyDescent="0.25">
      <c r="A21" s="154">
        <v>10</v>
      </c>
      <c r="B21" s="155" t="s">
        <v>753</v>
      </c>
      <c r="C21" s="171" t="s">
        <v>754</v>
      </c>
      <c r="D21" s="156" t="s">
        <v>677</v>
      </c>
      <c r="E21" s="157">
        <v>1</v>
      </c>
      <c r="F21" s="158">
        <v>1</v>
      </c>
      <c r="G21" s="159">
        <f>ROUND(E21*F21,2)</f>
        <v>1</v>
      </c>
      <c r="H21" s="158"/>
      <c r="I21" s="159">
        <f>ROUND(E21*H21,2)</f>
        <v>0</v>
      </c>
      <c r="J21" s="158"/>
      <c r="K21" s="159">
        <f>ROUND(E21*J21,2)</f>
        <v>0</v>
      </c>
      <c r="L21" s="159">
        <v>21</v>
      </c>
      <c r="M21" s="159">
        <f>G21*(1+L21/100)</f>
        <v>1.21</v>
      </c>
      <c r="N21" s="159">
        <v>0</v>
      </c>
      <c r="O21" s="159">
        <f>ROUND(E21*N21,2)</f>
        <v>0</v>
      </c>
      <c r="P21" s="159">
        <v>0</v>
      </c>
      <c r="Q21" s="159">
        <f>ROUND(E21*P21,2)</f>
        <v>0</v>
      </c>
      <c r="R21" s="159"/>
      <c r="S21" s="159" t="s">
        <v>184</v>
      </c>
      <c r="T21" s="160" t="s">
        <v>128</v>
      </c>
      <c r="U21" s="146">
        <v>0</v>
      </c>
      <c r="V21" s="146">
        <f>ROUND(E21*U21,2)</f>
        <v>0</v>
      </c>
      <c r="W21" s="146"/>
      <c r="X21" s="137"/>
      <c r="Y21" s="137"/>
      <c r="Z21" s="137"/>
      <c r="AA21" s="137"/>
      <c r="AB21" s="137"/>
      <c r="AC21" s="137"/>
      <c r="AD21" s="137"/>
      <c r="AE21" s="137"/>
      <c r="AF21" s="137"/>
      <c r="AG21" s="137" t="s">
        <v>378</v>
      </c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</row>
    <row r="22" spans="1:60" outlineLevel="1" x14ac:dyDescent="0.25">
      <c r="A22" s="144"/>
      <c r="B22" s="145"/>
      <c r="C22" s="226" t="s">
        <v>755</v>
      </c>
      <c r="D22" s="227"/>
      <c r="E22" s="227"/>
      <c r="F22" s="227"/>
      <c r="G22" s="227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37"/>
      <c r="Y22" s="137"/>
      <c r="Z22" s="137"/>
      <c r="AA22" s="137"/>
      <c r="AB22" s="137"/>
      <c r="AC22" s="137"/>
      <c r="AD22" s="137"/>
      <c r="AE22" s="137"/>
      <c r="AF22" s="137"/>
      <c r="AG22" s="137" t="s">
        <v>130</v>
      </c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</row>
    <row r="23" spans="1:60" outlineLevel="1" x14ac:dyDescent="0.25">
      <c r="A23" s="144"/>
      <c r="B23" s="145"/>
      <c r="C23" s="228" t="s">
        <v>756</v>
      </c>
      <c r="D23" s="229"/>
      <c r="E23" s="229"/>
      <c r="F23" s="229"/>
      <c r="G23" s="229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37"/>
      <c r="Y23" s="137"/>
      <c r="Z23" s="137"/>
      <c r="AA23" s="137"/>
      <c r="AB23" s="137"/>
      <c r="AC23" s="137"/>
      <c r="AD23" s="137"/>
      <c r="AE23" s="137"/>
      <c r="AF23" s="137"/>
      <c r="AG23" s="137" t="s">
        <v>130</v>
      </c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</row>
    <row r="24" spans="1:60" ht="13" x14ac:dyDescent="0.25">
      <c r="A24" s="148" t="s">
        <v>122</v>
      </c>
      <c r="B24" s="149" t="s">
        <v>92</v>
      </c>
      <c r="C24" s="170" t="s">
        <v>93</v>
      </c>
      <c r="D24" s="150"/>
      <c r="E24" s="151"/>
      <c r="F24" s="152"/>
      <c r="G24" s="152">
        <f>SUMIF(AG25:AG32,"&lt;&gt;NOR",G25:G32)</f>
        <v>11634.4</v>
      </c>
      <c r="H24" s="152"/>
      <c r="I24" s="152">
        <f>SUM(I25:I32)</f>
        <v>0</v>
      </c>
      <c r="J24" s="152"/>
      <c r="K24" s="152">
        <f>SUM(K25:K32)</f>
        <v>0</v>
      </c>
      <c r="L24" s="152"/>
      <c r="M24" s="152">
        <f>SUM(M25:M32)</f>
        <v>14077.623999999998</v>
      </c>
      <c r="N24" s="152"/>
      <c r="O24" s="152">
        <f>SUM(O25:O32)</f>
        <v>1.52</v>
      </c>
      <c r="P24" s="152"/>
      <c r="Q24" s="152">
        <f>SUM(Q25:Q32)</f>
        <v>0</v>
      </c>
      <c r="R24" s="152"/>
      <c r="S24" s="152"/>
      <c r="T24" s="153"/>
      <c r="U24" s="147"/>
      <c r="V24" s="147">
        <f>SUM(V25:V32)</f>
        <v>7.69</v>
      </c>
      <c r="W24" s="147"/>
      <c r="AG24" t="s">
        <v>123</v>
      </c>
    </row>
    <row r="25" spans="1:60" outlineLevel="1" x14ac:dyDescent="0.25">
      <c r="A25" s="162">
        <v>11</v>
      </c>
      <c r="B25" s="163" t="s">
        <v>757</v>
      </c>
      <c r="C25" s="172" t="s">
        <v>758</v>
      </c>
      <c r="D25" s="164" t="s">
        <v>215</v>
      </c>
      <c r="E25" s="165">
        <v>32</v>
      </c>
      <c r="F25" s="166">
        <v>240</v>
      </c>
      <c r="G25" s="167">
        <f>ROUND(E25*F25,2)</f>
        <v>7680</v>
      </c>
      <c r="H25" s="166"/>
      <c r="I25" s="167">
        <f>ROUND(E25*H25,2)</f>
        <v>0</v>
      </c>
      <c r="J25" s="166"/>
      <c r="K25" s="167">
        <f>ROUND(E25*J25,2)</f>
        <v>0</v>
      </c>
      <c r="L25" s="167">
        <v>21</v>
      </c>
      <c r="M25" s="167">
        <f>G25*(1+L25/100)</f>
        <v>9292.7999999999993</v>
      </c>
      <c r="N25" s="167">
        <v>0</v>
      </c>
      <c r="O25" s="167">
        <f>ROUND(E25*N25,2)</f>
        <v>0</v>
      </c>
      <c r="P25" s="167">
        <v>0</v>
      </c>
      <c r="Q25" s="167">
        <f>ROUND(E25*P25,2)</f>
        <v>0</v>
      </c>
      <c r="R25" s="167"/>
      <c r="S25" s="167" t="s">
        <v>127</v>
      </c>
      <c r="T25" s="168" t="s">
        <v>127</v>
      </c>
      <c r="U25" s="146">
        <v>8.5050000000000001E-2</v>
      </c>
      <c r="V25" s="146">
        <f>ROUND(E25*U25,2)</f>
        <v>2.72</v>
      </c>
      <c r="W25" s="146"/>
      <c r="X25" s="137"/>
      <c r="Y25" s="137"/>
      <c r="Z25" s="137"/>
      <c r="AA25" s="137"/>
      <c r="AB25" s="137"/>
      <c r="AC25" s="137"/>
      <c r="AD25" s="137"/>
      <c r="AE25" s="137"/>
      <c r="AF25" s="137"/>
      <c r="AG25" s="137" t="s">
        <v>202</v>
      </c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</row>
    <row r="26" spans="1:60" outlineLevel="1" x14ac:dyDescent="0.25">
      <c r="A26" s="154">
        <v>12</v>
      </c>
      <c r="B26" s="155" t="s">
        <v>759</v>
      </c>
      <c r="C26" s="171" t="s">
        <v>760</v>
      </c>
      <c r="D26" s="156" t="s">
        <v>226</v>
      </c>
      <c r="E26" s="157">
        <v>10.08</v>
      </c>
      <c r="F26" s="158">
        <v>149</v>
      </c>
      <c r="G26" s="159">
        <f>ROUND(E26*F26,2)</f>
        <v>1501.92</v>
      </c>
      <c r="H26" s="158"/>
      <c r="I26" s="159">
        <f>ROUND(E26*H26,2)</f>
        <v>0</v>
      </c>
      <c r="J26" s="158"/>
      <c r="K26" s="159">
        <f>ROUND(E26*J26,2)</f>
        <v>0</v>
      </c>
      <c r="L26" s="159">
        <v>21</v>
      </c>
      <c r="M26" s="159">
        <f>G26*(1+L26/100)</f>
        <v>1817.3232</v>
      </c>
      <c r="N26" s="159">
        <v>0</v>
      </c>
      <c r="O26" s="159">
        <f>ROUND(E26*N26,2)</f>
        <v>0</v>
      </c>
      <c r="P26" s="159">
        <v>0</v>
      </c>
      <c r="Q26" s="159">
        <f>ROUND(E26*P26,2)</f>
        <v>0</v>
      </c>
      <c r="R26" s="159"/>
      <c r="S26" s="159" t="s">
        <v>127</v>
      </c>
      <c r="T26" s="160" t="s">
        <v>127</v>
      </c>
      <c r="U26" s="146">
        <v>0.27300000000000002</v>
      </c>
      <c r="V26" s="146">
        <f>ROUND(E26*U26,2)</f>
        <v>2.75</v>
      </c>
      <c r="W26" s="146"/>
      <c r="X26" s="137"/>
      <c r="Y26" s="137"/>
      <c r="Z26" s="137"/>
      <c r="AA26" s="137"/>
      <c r="AB26" s="137"/>
      <c r="AC26" s="137"/>
      <c r="AD26" s="137"/>
      <c r="AE26" s="137"/>
      <c r="AF26" s="137"/>
      <c r="AG26" s="137" t="s">
        <v>731</v>
      </c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</row>
    <row r="27" spans="1:60" outlineLevel="1" x14ac:dyDescent="0.25">
      <c r="A27" s="144"/>
      <c r="B27" s="145"/>
      <c r="C27" s="178" t="s">
        <v>761</v>
      </c>
      <c r="D27" s="176"/>
      <c r="E27" s="177">
        <v>10.08</v>
      </c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37"/>
      <c r="Y27" s="137"/>
      <c r="Z27" s="137"/>
      <c r="AA27" s="137"/>
      <c r="AB27" s="137"/>
      <c r="AC27" s="137"/>
      <c r="AD27" s="137"/>
      <c r="AE27" s="137"/>
      <c r="AF27" s="137"/>
      <c r="AG27" s="137" t="s">
        <v>218</v>
      </c>
      <c r="AH27" s="137">
        <v>0</v>
      </c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</row>
    <row r="28" spans="1:60" outlineLevel="1" x14ac:dyDescent="0.25">
      <c r="A28" s="162">
        <v>13</v>
      </c>
      <c r="B28" s="163" t="s">
        <v>762</v>
      </c>
      <c r="C28" s="172" t="s">
        <v>763</v>
      </c>
      <c r="D28" s="164" t="s">
        <v>215</v>
      </c>
      <c r="E28" s="165">
        <v>32</v>
      </c>
      <c r="F28" s="166">
        <v>60</v>
      </c>
      <c r="G28" s="167">
        <f>ROUND(E28*F28,2)</f>
        <v>1920</v>
      </c>
      <c r="H28" s="166"/>
      <c r="I28" s="167">
        <f>ROUND(E28*H28,2)</f>
        <v>0</v>
      </c>
      <c r="J28" s="166"/>
      <c r="K28" s="167">
        <f>ROUND(E28*J28,2)</f>
        <v>0</v>
      </c>
      <c r="L28" s="167">
        <v>21</v>
      </c>
      <c r="M28" s="167">
        <f>G28*(1+L28/100)</f>
        <v>2323.1999999999998</v>
      </c>
      <c r="N28" s="167">
        <v>4.725E-2</v>
      </c>
      <c r="O28" s="167">
        <f>ROUND(E28*N28,2)</f>
        <v>1.51</v>
      </c>
      <c r="P28" s="167">
        <v>0</v>
      </c>
      <c r="Q28" s="167">
        <f>ROUND(E28*P28,2)</f>
        <v>0</v>
      </c>
      <c r="R28" s="167"/>
      <c r="S28" s="167" t="s">
        <v>127</v>
      </c>
      <c r="T28" s="168" t="s">
        <v>127</v>
      </c>
      <c r="U28" s="146">
        <v>2.2599999999999999E-2</v>
      </c>
      <c r="V28" s="146">
        <f>ROUND(E28*U28,2)</f>
        <v>0.72</v>
      </c>
      <c r="W28" s="146"/>
      <c r="X28" s="137"/>
      <c r="Y28" s="137"/>
      <c r="Z28" s="137"/>
      <c r="AA28" s="137"/>
      <c r="AB28" s="137"/>
      <c r="AC28" s="137"/>
      <c r="AD28" s="137"/>
      <c r="AE28" s="137"/>
      <c r="AF28" s="137"/>
      <c r="AG28" s="137" t="s">
        <v>731</v>
      </c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</row>
    <row r="29" spans="1:60" outlineLevel="1" x14ac:dyDescent="0.25">
      <c r="A29" s="154">
        <v>14</v>
      </c>
      <c r="B29" s="155" t="s">
        <v>764</v>
      </c>
      <c r="C29" s="171" t="s">
        <v>765</v>
      </c>
      <c r="D29" s="156" t="s">
        <v>215</v>
      </c>
      <c r="E29" s="157">
        <v>32.96</v>
      </c>
      <c r="F29" s="158">
        <v>8</v>
      </c>
      <c r="G29" s="159">
        <f>ROUND(E29*F29,2)</f>
        <v>263.68</v>
      </c>
      <c r="H29" s="158"/>
      <c r="I29" s="159">
        <f>ROUND(E29*H29,2)</f>
        <v>0</v>
      </c>
      <c r="J29" s="158"/>
      <c r="K29" s="159">
        <f>ROUND(E29*J29,2)</f>
        <v>0</v>
      </c>
      <c r="L29" s="159">
        <v>21</v>
      </c>
      <c r="M29" s="159">
        <f>G29*(1+L29/100)</f>
        <v>319.05279999999999</v>
      </c>
      <c r="N29" s="159">
        <v>3.1E-4</v>
      </c>
      <c r="O29" s="159">
        <f>ROUND(E29*N29,2)</f>
        <v>0.01</v>
      </c>
      <c r="P29" s="159">
        <v>0</v>
      </c>
      <c r="Q29" s="159">
        <f>ROUND(E29*P29,2)</f>
        <v>0</v>
      </c>
      <c r="R29" s="159"/>
      <c r="S29" s="159" t="s">
        <v>127</v>
      </c>
      <c r="T29" s="160" t="s">
        <v>127</v>
      </c>
      <c r="U29" s="146">
        <v>2.5999999999999999E-2</v>
      </c>
      <c r="V29" s="146">
        <f>ROUND(E29*U29,2)</f>
        <v>0.86</v>
      </c>
      <c r="W29" s="146"/>
      <c r="X29" s="137"/>
      <c r="Y29" s="137"/>
      <c r="Z29" s="137"/>
      <c r="AA29" s="137"/>
      <c r="AB29" s="137"/>
      <c r="AC29" s="137"/>
      <c r="AD29" s="137"/>
      <c r="AE29" s="137"/>
      <c r="AF29" s="137"/>
      <c r="AG29" s="137" t="s">
        <v>731</v>
      </c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</row>
    <row r="30" spans="1:60" outlineLevel="1" x14ac:dyDescent="0.25">
      <c r="A30" s="144"/>
      <c r="B30" s="145"/>
      <c r="C30" s="178" t="s">
        <v>766</v>
      </c>
      <c r="D30" s="176"/>
      <c r="E30" s="177">
        <v>32.96</v>
      </c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37"/>
      <c r="Y30" s="137"/>
      <c r="Z30" s="137"/>
      <c r="AA30" s="137"/>
      <c r="AB30" s="137"/>
      <c r="AC30" s="137"/>
      <c r="AD30" s="137"/>
      <c r="AE30" s="137"/>
      <c r="AF30" s="137"/>
      <c r="AG30" s="137" t="s">
        <v>218</v>
      </c>
      <c r="AH30" s="137">
        <v>0</v>
      </c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</row>
    <row r="31" spans="1:60" outlineLevel="1" x14ac:dyDescent="0.25">
      <c r="A31" s="154">
        <v>15</v>
      </c>
      <c r="B31" s="155" t="s">
        <v>767</v>
      </c>
      <c r="C31" s="171" t="s">
        <v>768</v>
      </c>
      <c r="D31" s="156" t="s">
        <v>200</v>
      </c>
      <c r="E31" s="157">
        <v>12.8</v>
      </c>
      <c r="F31" s="158">
        <v>21</v>
      </c>
      <c r="G31" s="159">
        <f>ROUND(E31*F31,2)</f>
        <v>268.8</v>
      </c>
      <c r="H31" s="158"/>
      <c r="I31" s="159">
        <f>ROUND(E31*H31,2)</f>
        <v>0</v>
      </c>
      <c r="J31" s="158"/>
      <c r="K31" s="159">
        <f>ROUND(E31*J31,2)</f>
        <v>0</v>
      </c>
      <c r="L31" s="159">
        <v>21</v>
      </c>
      <c r="M31" s="159">
        <f>G31*(1+L31/100)</f>
        <v>325.24799999999999</v>
      </c>
      <c r="N31" s="159">
        <v>2.0000000000000002E-5</v>
      </c>
      <c r="O31" s="159">
        <f>ROUND(E31*N31,2)</f>
        <v>0</v>
      </c>
      <c r="P31" s="159">
        <v>0</v>
      </c>
      <c r="Q31" s="159">
        <f>ROUND(E31*P31,2)</f>
        <v>0</v>
      </c>
      <c r="R31" s="159"/>
      <c r="S31" s="159" t="s">
        <v>127</v>
      </c>
      <c r="T31" s="160" t="s">
        <v>127</v>
      </c>
      <c r="U31" s="146">
        <v>0.05</v>
      </c>
      <c r="V31" s="146">
        <f>ROUND(E31*U31,2)</f>
        <v>0.64</v>
      </c>
      <c r="W31" s="146"/>
      <c r="X31" s="137"/>
      <c r="Y31" s="137"/>
      <c r="Z31" s="137"/>
      <c r="AA31" s="137"/>
      <c r="AB31" s="137"/>
      <c r="AC31" s="137"/>
      <c r="AD31" s="137"/>
      <c r="AE31" s="137"/>
      <c r="AF31" s="137"/>
      <c r="AG31" s="137" t="s">
        <v>202</v>
      </c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</row>
    <row r="32" spans="1:60" outlineLevel="1" x14ac:dyDescent="0.25">
      <c r="A32" s="144"/>
      <c r="B32" s="145"/>
      <c r="C32" s="178" t="s">
        <v>769</v>
      </c>
      <c r="D32" s="176"/>
      <c r="E32" s="177">
        <v>12.8</v>
      </c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37"/>
      <c r="Y32" s="137"/>
      <c r="Z32" s="137"/>
      <c r="AA32" s="137"/>
      <c r="AB32" s="137"/>
      <c r="AC32" s="137"/>
      <c r="AD32" s="137"/>
      <c r="AE32" s="137"/>
      <c r="AF32" s="137"/>
      <c r="AG32" s="137" t="s">
        <v>218</v>
      </c>
      <c r="AH32" s="137">
        <v>0</v>
      </c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</row>
    <row r="33" spans="1:33" x14ac:dyDescent="0.25">
      <c r="A33" s="3"/>
      <c r="B33" s="4"/>
      <c r="C33" s="173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AE33">
        <v>15</v>
      </c>
      <c r="AF33">
        <v>21</v>
      </c>
    </row>
    <row r="34" spans="1:33" ht="13" x14ac:dyDescent="0.25">
      <c r="A34" s="140"/>
      <c r="B34" s="141" t="s">
        <v>29</v>
      </c>
      <c r="C34" s="174"/>
      <c r="D34" s="142"/>
      <c r="E34" s="143"/>
      <c r="F34" s="143"/>
      <c r="G34" s="169">
        <f>G8+G20+G24</f>
        <v>47203.8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AE34">
        <f>SUMIF(L7:L32,AE33,G7:G32)</f>
        <v>0</v>
      </c>
      <c r="AF34">
        <f>SUMIF(L7:L32,AF33,G7:G32)</f>
        <v>47203.8</v>
      </c>
      <c r="AG34" t="s">
        <v>190</v>
      </c>
    </row>
    <row r="35" spans="1:33" x14ac:dyDescent="0.25">
      <c r="A35" s="241" t="s">
        <v>507</v>
      </c>
      <c r="B35" s="241"/>
      <c r="C35" s="173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33" x14ac:dyDescent="0.25">
      <c r="A36" s="3"/>
      <c r="B36" s="4" t="s">
        <v>508</v>
      </c>
      <c r="C36" s="173" t="s">
        <v>509</v>
      </c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AG36" t="s">
        <v>510</v>
      </c>
    </row>
    <row r="37" spans="1:33" x14ac:dyDescent="0.25">
      <c r="A37" s="3"/>
      <c r="B37" s="4" t="s">
        <v>511</v>
      </c>
      <c r="C37" s="173" t="s">
        <v>512</v>
      </c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AG37" t="s">
        <v>513</v>
      </c>
    </row>
    <row r="38" spans="1:33" x14ac:dyDescent="0.25">
      <c r="A38" s="3"/>
      <c r="B38" s="4"/>
      <c r="C38" s="173" t="s">
        <v>514</v>
      </c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AG38" t="s">
        <v>515</v>
      </c>
    </row>
    <row r="39" spans="1:33" x14ac:dyDescent="0.25">
      <c r="A39" s="3"/>
      <c r="B39" s="4"/>
      <c r="C39" s="173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33" x14ac:dyDescent="0.25">
      <c r="C40" s="175"/>
      <c r="D40" s="10"/>
      <c r="AG40" t="s">
        <v>195</v>
      </c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XU00o0VvreP74MkbobLGDzMwe28cOgimprYOR4Hf4noOIvNBNvrweuyvPQTqGxvKQZy/YJauKuA33gFnjSZ0yA==" saltValue="nt5t24L1vokIx+3wR8oUUw==" spinCount="100000" sheet="1"/>
  <mergeCells count="8">
    <mergeCell ref="A1:G1"/>
    <mergeCell ref="C2:G2"/>
    <mergeCell ref="C3:G3"/>
    <mergeCell ref="C4:G4"/>
    <mergeCell ref="A35:B35"/>
    <mergeCell ref="C10:G10"/>
    <mergeCell ref="C22:G22"/>
    <mergeCell ref="C23:G2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54</vt:i4>
      </vt:variant>
    </vt:vector>
  </HeadingPairs>
  <TitlesOfParts>
    <vt:vector size="63" baseType="lpstr">
      <vt:lpstr>Pokyny pro vyplnění</vt:lpstr>
      <vt:lpstr>Stavba</vt:lpstr>
      <vt:lpstr>VzorPolozky</vt:lpstr>
      <vt:lpstr>00 01 Naklady</vt:lpstr>
      <vt:lpstr>SO 01 01 Pol</vt:lpstr>
      <vt:lpstr>SO 01 02 Pol</vt:lpstr>
      <vt:lpstr>SO 01 03 Pol</vt:lpstr>
      <vt:lpstr>SO 01 04 Pol</vt:lpstr>
      <vt:lpstr>List1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01 Naklady'!Názvy_tisku</vt:lpstr>
      <vt:lpstr>'SO 01 01 Pol'!Názvy_tisku</vt:lpstr>
      <vt:lpstr>'SO 01 02 Pol'!Názvy_tisku</vt:lpstr>
      <vt:lpstr>'SO 01 03 Pol'!Názvy_tisku</vt:lpstr>
      <vt:lpstr>'SO 01 04 Pol'!Názvy_tisku</vt:lpstr>
      <vt:lpstr>oadresa</vt:lpstr>
      <vt:lpstr>Stavba!Objednatel</vt:lpstr>
      <vt:lpstr>Stavba!Objekt</vt:lpstr>
      <vt:lpstr>'00 01 Naklady'!Oblast_tisku</vt:lpstr>
      <vt:lpstr>'SO 01 01 Pol'!Oblast_tisku</vt:lpstr>
      <vt:lpstr>'SO 01 02 Pol'!Oblast_tisku</vt:lpstr>
      <vt:lpstr>'SO 01 03 Pol'!Oblast_tisku</vt:lpstr>
      <vt:lpstr>'SO 01 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sliwova</dc:creator>
  <cp:lastModifiedBy>Gabriela Adámková</cp:lastModifiedBy>
  <cp:lastPrinted>2014-02-28T09:52:57Z</cp:lastPrinted>
  <dcterms:created xsi:type="dcterms:W3CDTF">2009-04-08T07:15:50Z</dcterms:created>
  <dcterms:modified xsi:type="dcterms:W3CDTF">2024-11-19T08:59:05Z</dcterms:modified>
</cp:coreProperties>
</file>