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EKONOMICKÉ\ROZPOČET\ROZPOČET 2024\"/>
    </mc:Choice>
  </mc:AlternateContent>
  <xr:revisionPtr revIDLastSave="0" documentId="13_ncr:1_{9CF09581-6E29-45FE-A3B8-DF6923CA6D05}" xr6:coauthVersionLast="47" xr6:coauthVersionMax="47" xr10:uidLastSave="{00000000-0000-0000-0000-000000000000}"/>
  <bookViews>
    <workbookView xWindow="-120" yWindow="-120" windowWidth="29040" windowHeight="15720" firstSheet="16" activeTab="19" xr2:uid="{4FD748A9-4645-48B5-90DB-84C9A405AAC4}"/>
  </bookViews>
  <sheets>
    <sheet name="ROZPOČET_RO4" sheetId="38" state="hidden" r:id="rId1"/>
    <sheet name="ROZPOČET_RO3" sheetId="37" state="hidden" r:id="rId2"/>
    <sheet name="ROZPOČET_RO2" sheetId="36" state="hidden" r:id="rId3"/>
    <sheet name="VÝHLED_FINAL" sheetId="34" state="hidden" r:id="rId4"/>
    <sheet name="ROZPOČET_FINAL" sheetId="33" state="hidden" r:id="rId5"/>
    <sheet name="VÝHLEDschvaleno" sheetId="44" state="hidden" r:id="rId6"/>
    <sheet name="ROZPOČET_RO7_" sheetId="53" state="hidden" r:id="rId7"/>
    <sheet name="ROZPOČET_RO6_" sheetId="52" state="hidden" r:id="rId8"/>
    <sheet name="ROZPOČET_RO5_" sheetId="51" state="hidden" r:id="rId9"/>
    <sheet name="ROZPOČET_RO4_" sheetId="50" state="hidden" r:id="rId10"/>
    <sheet name="ROZPOČET_RO3_" sheetId="48" state="hidden" r:id="rId11"/>
    <sheet name="ROZPOČET_RO3_ navrh" sheetId="49" state="hidden" r:id="rId12"/>
    <sheet name="ROZPOČET_RO2_" sheetId="47" state="hidden" r:id="rId13"/>
    <sheet name="ROZPOČET_RO1" sheetId="46" state="hidden" r:id="rId14"/>
    <sheet name="ROZPOČETschváleno" sheetId="45" state="hidden" r:id="rId15"/>
    <sheet name="VÝHLED23návrh" sheetId="15" state="hidden" r:id="rId16"/>
    <sheet name="SVR_24návrh" sheetId="55" r:id="rId17"/>
    <sheet name="RO_24návrh" sheetId="54" r:id="rId18"/>
    <sheet name="ROZPOČET23návrh" sheetId="14" state="hidden" r:id="rId19"/>
    <sheet name="Rozpis_Příjmy" sheetId="4" r:id="rId20"/>
    <sheet name="Rozpis_Výdaje" sheetId="5" r:id="rId21"/>
    <sheet name="2023_vlastní aktivity" sheetId="39" state="hidden" r:id="rId22"/>
    <sheet name="odměny ZO 2023" sheetId="43" state="hidden" r:id="rId23"/>
  </sheets>
  <externalReferences>
    <externalReference r:id="rId24"/>
    <externalReference r:id="rId25"/>
    <externalReference r:id="rId26"/>
  </externalReferences>
  <definedNames>
    <definedName name="_xlnm._FilterDatabase" localSheetId="19" hidden="1">Rozpis_Příjmy!$A$4:$DK$4</definedName>
    <definedName name="_xlnm._FilterDatabase" localSheetId="20" hidden="1">Rozpis_Výdaje!$A$4:$GG$322</definedName>
    <definedName name="JR_PAGE_ANCHOR_0_2" localSheetId="13">#REF!</definedName>
    <definedName name="JR_PAGE_ANCHOR_0_2" localSheetId="12">#REF!</definedName>
    <definedName name="JR_PAGE_ANCHOR_0_2" localSheetId="10">#REF!</definedName>
    <definedName name="JR_PAGE_ANCHOR_0_2" localSheetId="11">#REF!</definedName>
    <definedName name="JR_PAGE_ANCHOR_0_2" localSheetId="9">#REF!</definedName>
    <definedName name="JR_PAGE_ANCHOR_0_2" localSheetId="8">#REF!</definedName>
    <definedName name="JR_PAGE_ANCHOR_0_2" localSheetId="7">#REF!</definedName>
    <definedName name="JR_PAGE_ANCHOR_0_2" localSheetId="6">#REF!</definedName>
    <definedName name="JR_PAGE_ANCHOR_0_2">#REF!</definedName>
    <definedName name="JR_PAGE_ANCHOR_0_3" localSheetId="13">#REF!</definedName>
    <definedName name="JR_PAGE_ANCHOR_0_3" localSheetId="12">#REF!</definedName>
    <definedName name="JR_PAGE_ANCHOR_0_3" localSheetId="10">#REF!</definedName>
    <definedName name="JR_PAGE_ANCHOR_0_3" localSheetId="11">#REF!</definedName>
    <definedName name="JR_PAGE_ANCHOR_0_3" localSheetId="9">#REF!</definedName>
    <definedName name="JR_PAGE_ANCHOR_0_3" localSheetId="8">#REF!</definedName>
    <definedName name="JR_PAGE_ANCHOR_0_3" localSheetId="7">#REF!</definedName>
    <definedName name="JR_PAGE_ANCHOR_0_3" localSheetId="6">#REF!</definedName>
    <definedName name="JR_PAGE_ANCHOR_0_3">#REF!</definedName>
    <definedName name="_xlnm.Print_Area" localSheetId="17">RO_24návrh!$A$1:$I$31</definedName>
    <definedName name="_xlnm.Print_Area" localSheetId="4">ROZPOČET_FINAL!$A$1:$H$32</definedName>
    <definedName name="_xlnm.Print_Area" localSheetId="13">ROZPOČET_RO1!$A$1:$I$35</definedName>
    <definedName name="_xlnm.Print_Area" localSheetId="2">ROZPOČET_RO2!$A$2:$L$33</definedName>
    <definedName name="_xlnm.Print_Area" localSheetId="12">ROZPOČET_RO2_!$A$1:$L$34</definedName>
    <definedName name="_xlnm.Print_Area" localSheetId="1">ROZPOČET_RO3!$A$1:$O$35</definedName>
    <definedName name="_xlnm.Print_Area" localSheetId="10">ROZPOČET_RO3_!$A$1:$O$34</definedName>
    <definedName name="_xlnm.Print_Area" localSheetId="11">'ROZPOČET_RO3_ navrh'!$A$1:$O$34</definedName>
    <definedName name="_xlnm.Print_Area" localSheetId="0">ROZPOČET_RO4!$A$1:$R$34</definedName>
    <definedName name="_xlnm.Print_Area" localSheetId="9">ROZPOČET_RO4_!$A$1:$R$36</definedName>
    <definedName name="_xlnm.Print_Area" localSheetId="8">ROZPOČET_RO5_!$A$1:$U$37</definedName>
    <definedName name="_xlnm.Print_Area" localSheetId="7">ROZPOČET_RO6_!$A$1:$X$37</definedName>
    <definedName name="_xlnm.Print_Area" localSheetId="6">ROZPOČET_RO7_!$A$1:$AA$38</definedName>
    <definedName name="_xlnm.Print_Area" localSheetId="18">ROZPOČET23návrh!$A$1:$H$30</definedName>
    <definedName name="_xlnm.Print_Area" localSheetId="14">ROZPOČETschváleno!$A$1:$H$32</definedName>
    <definedName name="_xlnm.Print_Area" localSheetId="16">SVR_24návrh!$A$1:$I$26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K42" i="5" l="1"/>
  <c r="DU74" i="4" l="1"/>
  <c r="CY331" i="5"/>
  <c r="DA331" i="5"/>
  <c r="DC331" i="5"/>
  <c r="DE331" i="5"/>
  <c r="DF331" i="5"/>
  <c r="DH331" i="5"/>
  <c r="DI331" i="5"/>
  <c r="DK331" i="5"/>
  <c r="DL331" i="5"/>
  <c r="DN331" i="5"/>
  <c r="DO331" i="5"/>
  <c r="DQ331" i="5"/>
  <c r="DR331" i="5"/>
  <c r="DT331" i="5"/>
  <c r="DU331" i="5"/>
  <c r="DW331" i="5"/>
  <c r="DX331" i="5"/>
  <c r="DZ331" i="5"/>
  <c r="EA331" i="5"/>
  <c r="EC331" i="5"/>
  <c r="ED331" i="5"/>
  <c r="EF331" i="5"/>
  <c r="EG331" i="5"/>
  <c r="EI331" i="5"/>
  <c r="EK331" i="5"/>
  <c r="D14" i="55"/>
  <c r="E14" i="54" l="1"/>
  <c r="EI217" i="5"/>
  <c r="EI216" i="5"/>
  <c r="EK218" i="5"/>
  <c r="EI218" i="5"/>
  <c r="EG218" i="5"/>
  <c r="EK191" i="5"/>
  <c r="EG191" i="5"/>
  <c r="EK189" i="5"/>
  <c r="EI189" i="5"/>
  <c r="EG189" i="5"/>
  <c r="EF161" i="5"/>
  <c r="EK182" i="5"/>
  <c r="EK181" i="5"/>
  <c r="EK180" i="5"/>
  <c r="EI182" i="5"/>
  <c r="EI181" i="5"/>
  <c r="EI180" i="5"/>
  <c r="EF158" i="5"/>
  <c r="EG157" i="5"/>
  <c r="EG156" i="5"/>
  <c r="EG141" i="5"/>
  <c r="EI98" i="5"/>
  <c r="EK98" i="5"/>
  <c r="EK97" i="5"/>
  <c r="EK96" i="5"/>
  <c r="EI96" i="5"/>
  <c r="EG79" i="5"/>
  <c r="EG77" i="5"/>
  <c r="EI63" i="5"/>
  <c r="EG75" i="5"/>
  <c r="EK75" i="5"/>
  <c r="EI75" i="5"/>
  <c r="EI50" i="5"/>
  <c r="EK50" i="5"/>
  <c r="EK49" i="5"/>
  <c r="EI49" i="5"/>
  <c r="E9" i="54"/>
  <c r="DQ31" i="4"/>
  <c r="DS96" i="4"/>
  <c r="DQ96" i="4"/>
  <c r="DQ74" i="4"/>
  <c r="G8" i="54"/>
  <c r="EK93" i="5"/>
  <c r="DU96" i="4" l="1"/>
  <c r="EK161" i="5" l="1"/>
  <c r="EK160" i="5"/>
  <c r="EK158" i="5"/>
  <c r="EK65" i="5"/>
  <c r="DV72" i="4" l="1"/>
  <c r="DV71" i="4"/>
  <c r="DV70" i="4"/>
  <c r="DV69" i="4"/>
  <c r="DV68" i="4"/>
  <c r="DV67" i="4"/>
  <c r="DV66" i="4"/>
  <c r="DV65" i="4"/>
  <c r="DV62" i="4"/>
  <c r="DV60" i="4"/>
  <c r="DV56" i="4"/>
  <c r="DV55" i="4"/>
  <c r="DV54" i="4"/>
  <c r="DV49" i="4"/>
  <c r="DV42" i="4"/>
  <c r="DV41" i="4"/>
  <c r="DV33" i="4"/>
  <c r="DV36" i="4"/>
  <c r="DV27" i="4"/>
  <c r="DV26" i="4"/>
  <c r="DV25" i="4"/>
  <c r="DV24" i="4"/>
  <c r="DV23" i="4"/>
  <c r="DV22" i="4"/>
  <c r="DV19" i="4"/>
  <c r="DV16" i="4"/>
  <c r="DV15" i="4"/>
  <c r="DV13" i="4"/>
  <c r="DV12" i="4"/>
  <c r="DV11" i="4"/>
  <c r="DV10" i="4"/>
  <c r="DV8" i="4"/>
  <c r="DV7" i="4"/>
  <c r="DV6" i="4"/>
  <c r="DV5" i="4"/>
  <c r="F25" i="54"/>
  <c r="DU14" i="4" l="1"/>
  <c r="DV14" i="4" s="1"/>
  <c r="EK253" i="5"/>
  <c r="D15" i="55"/>
  <c r="D16" i="55" s="1"/>
  <c r="C15" i="55"/>
  <c r="C16" i="55" s="1"/>
  <c r="EK321" i="5"/>
  <c r="EK310" i="5"/>
  <c r="EK305" i="5"/>
  <c r="EK298" i="5"/>
  <c r="EK294" i="5"/>
  <c r="EK290" i="5"/>
  <c r="EK288" i="5"/>
  <c r="EK287" i="5"/>
  <c r="EK286" i="5"/>
  <c r="EK223" i="5"/>
  <c r="EK217" i="5"/>
  <c r="EK216" i="5"/>
  <c r="EK193" i="5"/>
  <c r="EL180" i="5"/>
  <c r="EK157" i="5"/>
  <c r="EK156" i="5"/>
  <c r="EK146" i="5"/>
  <c r="EK145" i="5"/>
  <c r="EK138" i="5"/>
  <c r="EK137" i="5"/>
  <c r="EK134" i="5"/>
  <c r="EK133" i="5"/>
  <c r="EK126" i="5"/>
  <c r="EK125" i="5"/>
  <c r="EK124" i="5"/>
  <c r="EK116" i="5"/>
  <c r="EK115" i="5"/>
  <c r="EK111" i="5"/>
  <c r="EK110" i="5"/>
  <c r="EL96" i="5"/>
  <c r="EK82" i="5"/>
  <c r="EK79" i="5"/>
  <c r="EK76" i="5"/>
  <c r="EK64" i="5"/>
  <c r="EK63" i="5"/>
  <c r="EK40" i="5"/>
  <c r="EK35" i="5"/>
  <c r="EK29" i="5"/>
  <c r="EK23" i="5"/>
  <c r="EK22" i="5"/>
  <c r="EK21" i="5"/>
  <c r="EK8" i="5"/>
  <c r="DU100" i="4"/>
  <c r="F6" i="54"/>
  <c r="F7" i="54"/>
  <c r="DU31" i="4"/>
  <c r="DS100" i="4"/>
  <c r="E6" i="54"/>
  <c r="C7" i="55" s="1"/>
  <c r="DS74" i="4"/>
  <c r="E7" i="54" s="1"/>
  <c r="C8" i="55" s="1"/>
  <c r="DS31" i="4"/>
  <c r="E8" i="54" s="1"/>
  <c r="C9" i="55" s="1"/>
  <c r="DS20" i="4"/>
  <c r="E5" i="54" s="1"/>
  <c r="EI321" i="5"/>
  <c r="EI310" i="5"/>
  <c r="EI305" i="5"/>
  <c r="EI298" i="5"/>
  <c r="EI294" i="5"/>
  <c r="EI290" i="5"/>
  <c r="EI288" i="5"/>
  <c r="EI287" i="5"/>
  <c r="EI286" i="5"/>
  <c r="EI253" i="5"/>
  <c r="EI223" i="5"/>
  <c r="EI193" i="5"/>
  <c r="EI191" i="5"/>
  <c r="EI157" i="5"/>
  <c r="EI156" i="5"/>
  <c r="EI146" i="5"/>
  <c r="EI145" i="5"/>
  <c r="EI138" i="5"/>
  <c r="EI137" i="5"/>
  <c r="EI134" i="5"/>
  <c r="EI133" i="5"/>
  <c r="EI126" i="5"/>
  <c r="EI125" i="5"/>
  <c r="EI124" i="5"/>
  <c r="EI116" i="5"/>
  <c r="EI115" i="5"/>
  <c r="EI111" i="5"/>
  <c r="EI110" i="5"/>
  <c r="EI97" i="5"/>
  <c r="EI82" i="5"/>
  <c r="EI79" i="5"/>
  <c r="EI76" i="5"/>
  <c r="EI64" i="5"/>
  <c r="EI40" i="5"/>
  <c r="EI35" i="5"/>
  <c r="EI29" i="5"/>
  <c r="EI23" i="5"/>
  <c r="EI22" i="5"/>
  <c r="EI21" i="5"/>
  <c r="EI8" i="5"/>
  <c r="F16" i="55"/>
  <c r="E16" i="55"/>
  <c r="F13" i="55"/>
  <c r="E13" i="55"/>
  <c r="F10" i="55"/>
  <c r="E10" i="55"/>
  <c r="E25" i="54"/>
  <c r="D25" i="54"/>
  <c r="C25" i="54"/>
  <c r="EF75" i="5"/>
  <c r="EF311" i="5"/>
  <c r="EF310" i="5"/>
  <c r="EF305" i="5"/>
  <c r="EF298" i="5"/>
  <c r="EF294" i="5"/>
  <c r="EF290" i="5"/>
  <c r="EG288" i="5"/>
  <c r="EF288" i="5"/>
  <c r="EF287" i="5"/>
  <c r="EF286" i="5"/>
  <c r="EF253" i="5"/>
  <c r="EF223" i="5"/>
  <c r="EF218" i="5"/>
  <c r="EF217" i="5"/>
  <c r="EF216" i="5"/>
  <c r="EF193" i="5"/>
  <c r="EF191" i="5"/>
  <c r="EF189" i="5"/>
  <c r="EF182" i="5"/>
  <c r="EF181" i="5"/>
  <c r="EF157" i="5"/>
  <c r="EF156" i="5"/>
  <c r="EF146" i="5"/>
  <c r="EF145" i="5"/>
  <c r="EF138" i="5"/>
  <c r="EF137" i="5"/>
  <c r="EF134" i="5"/>
  <c r="EF133" i="5"/>
  <c r="EG126" i="5"/>
  <c r="EF126" i="5"/>
  <c r="EF125" i="5"/>
  <c r="EF124" i="5"/>
  <c r="EG116" i="5"/>
  <c r="EF116" i="5"/>
  <c r="EG115" i="5"/>
  <c r="EF115" i="5"/>
  <c r="EF111" i="5"/>
  <c r="EF110" i="5"/>
  <c r="EF98" i="5"/>
  <c r="EF97" i="5"/>
  <c r="EF96" i="5"/>
  <c r="EF82" i="5"/>
  <c r="EF79" i="5"/>
  <c r="EF76" i="5"/>
  <c r="EG64" i="5"/>
  <c r="EF64" i="5"/>
  <c r="EF63" i="5"/>
  <c r="EF49" i="5"/>
  <c r="EF40" i="5"/>
  <c r="EF35" i="5"/>
  <c r="EF29" i="5"/>
  <c r="EF23" i="5"/>
  <c r="EF22" i="5"/>
  <c r="EF21" i="5"/>
  <c r="EF8" i="5"/>
  <c r="DP96" i="4"/>
  <c r="DP74" i="4"/>
  <c r="DP31" i="4"/>
  <c r="DP100" i="4"/>
  <c r="DM10" i="4"/>
  <c r="DM7" i="4"/>
  <c r="AA19" i="53"/>
  <c r="AA23" i="53"/>
  <c r="Z23" i="53"/>
  <c r="X23" i="53"/>
  <c r="W23" i="53"/>
  <c r="T23" i="53"/>
  <c r="Q23" i="53"/>
  <c r="N23" i="53"/>
  <c r="L23" i="53"/>
  <c r="K23" i="53"/>
  <c r="I23" i="53"/>
  <c r="H23" i="53"/>
  <c r="F23" i="53"/>
  <c r="E23" i="53"/>
  <c r="D23" i="53"/>
  <c r="C23" i="53"/>
  <c r="U20" i="53"/>
  <c r="U23" i="53" s="1"/>
  <c r="R20" i="53"/>
  <c r="R23" i="53" s="1"/>
  <c r="O20" i="53"/>
  <c r="O23" i="53" s="1"/>
  <c r="DM96" i="4"/>
  <c r="Z6" i="53" s="1"/>
  <c r="DN60" i="4"/>
  <c r="DQ60" i="4" s="1"/>
  <c r="F17" i="55" l="1"/>
  <c r="E17" i="55"/>
  <c r="D7" i="55"/>
  <c r="G6" i="54"/>
  <c r="F8" i="54"/>
  <c r="D9" i="55" s="1"/>
  <c r="DV31" i="4"/>
  <c r="DU20" i="4"/>
  <c r="DU98" i="4" s="1"/>
  <c r="DU1" i="4" s="1"/>
  <c r="EK327" i="5"/>
  <c r="F13" i="54" s="1"/>
  <c r="G13" i="54" s="1"/>
  <c r="EL189" i="5"/>
  <c r="EL8" i="5"/>
  <c r="EL133" i="5"/>
  <c r="EL21" i="5"/>
  <c r="EL82" i="5"/>
  <c r="EL134" i="5"/>
  <c r="EL137" i="5"/>
  <c r="EL216" i="5"/>
  <c r="EL23" i="5"/>
  <c r="EL217" i="5"/>
  <c r="EL29" i="5"/>
  <c r="EL98" i="5"/>
  <c r="EL145" i="5"/>
  <c r="EL218" i="5"/>
  <c r="EL35" i="5"/>
  <c r="EL110" i="5"/>
  <c r="EL146" i="5"/>
  <c r="EL40" i="5"/>
  <c r="EL156" i="5"/>
  <c r="EL49" i="5"/>
  <c r="EL157" i="5"/>
  <c r="EL63" i="5"/>
  <c r="EL124" i="5"/>
  <c r="EL181" i="5"/>
  <c r="EL75" i="5"/>
  <c r="EL125" i="5"/>
  <c r="EL182" i="5"/>
  <c r="EK325" i="5"/>
  <c r="EF321" i="5"/>
  <c r="H7" i="54"/>
  <c r="C6" i="55"/>
  <c r="C10" i="55" s="1"/>
  <c r="D8" i="55"/>
  <c r="EK324" i="5"/>
  <c r="H6" i="54"/>
  <c r="H8" i="54"/>
  <c r="DS98" i="4"/>
  <c r="DS1" i="4" s="1"/>
  <c r="EI327" i="5"/>
  <c r="E13" i="54" s="1"/>
  <c r="C12" i="55" s="1"/>
  <c r="EI325" i="5"/>
  <c r="EI324" i="5"/>
  <c r="EF327" i="5"/>
  <c r="EF325" i="5"/>
  <c r="DP20" i="4"/>
  <c r="DP98" i="4" s="1"/>
  <c r="DP1" i="4" s="1"/>
  <c r="ED265" i="5"/>
  <c r="EG265" i="5" s="1"/>
  <c r="F5" i="54" l="1"/>
  <c r="G5" i="54" s="1"/>
  <c r="DV20" i="4"/>
  <c r="EK329" i="5"/>
  <c r="EK1" i="5" s="1"/>
  <c r="H13" i="54"/>
  <c r="D12" i="55"/>
  <c r="F12" i="54"/>
  <c r="EI329" i="5"/>
  <c r="EI1" i="5" s="1"/>
  <c r="E12" i="54"/>
  <c r="EC79" i="5"/>
  <c r="ED77" i="5"/>
  <c r="EC321" i="5"/>
  <c r="EC310" i="5"/>
  <c r="EC305" i="5"/>
  <c r="EC298" i="5"/>
  <c r="EC294" i="5"/>
  <c r="EC290" i="5"/>
  <c r="ED288" i="5"/>
  <c r="EC288" i="5"/>
  <c r="EC287" i="5"/>
  <c r="EC286" i="5"/>
  <c r="EC253" i="5"/>
  <c r="EC223" i="5"/>
  <c r="EC218" i="5"/>
  <c r="EC217" i="5"/>
  <c r="EC216" i="5"/>
  <c r="EC193" i="5"/>
  <c r="EC191" i="5"/>
  <c r="EC189" i="5"/>
  <c r="EC182" i="5"/>
  <c r="EC181" i="5"/>
  <c r="EC180" i="5"/>
  <c r="EC157" i="5"/>
  <c r="EC156" i="5"/>
  <c r="EC146" i="5"/>
  <c r="EC145" i="5"/>
  <c r="EC138" i="5"/>
  <c r="EC137" i="5"/>
  <c r="EC134" i="5"/>
  <c r="EC133" i="5"/>
  <c r="ED126" i="5"/>
  <c r="EC126" i="5"/>
  <c r="EC125" i="5"/>
  <c r="EC124" i="5"/>
  <c r="ED116" i="5"/>
  <c r="EC116" i="5"/>
  <c r="ED115" i="5"/>
  <c r="EC115" i="5"/>
  <c r="EC111" i="5"/>
  <c r="EC110" i="5"/>
  <c r="EC98" i="5"/>
  <c r="EC97" i="5"/>
  <c r="EC96" i="5"/>
  <c r="EC82" i="5"/>
  <c r="EC76" i="5"/>
  <c r="EC75" i="5"/>
  <c r="ED64" i="5"/>
  <c r="EC64" i="5"/>
  <c r="EC63" i="5"/>
  <c r="EC49" i="5"/>
  <c r="EC40" i="5"/>
  <c r="EC35" i="5"/>
  <c r="EC29" i="5"/>
  <c r="EC23" i="5"/>
  <c r="EC22" i="5"/>
  <c r="EC21" i="5"/>
  <c r="EC8" i="5"/>
  <c r="DM100" i="4"/>
  <c r="DM74" i="4"/>
  <c r="Z7" i="53" s="1"/>
  <c r="DM31" i="4"/>
  <c r="Z8" i="53" s="1"/>
  <c r="DM20" i="4"/>
  <c r="Z5" i="53" s="1"/>
  <c r="Z9" i="53" s="1"/>
  <c r="DZ79" i="5"/>
  <c r="EA78" i="5"/>
  <c r="ED78" i="5" s="1"/>
  <c r="DZ321" i="5"/>
  <c r="DZ310" i="5"/>
  <c r="DZ305" i="5"/>
  <c r="DZ298" i="5"/>
  <c r="DZ294" i="5"/>
  <c r="DZ290" i="5"/>
  <c r="EA288" i="5"/>
  <c r="DZ288" i="5"/>
  <c r="DZ287" i="5"/>
  <c r="DZ286" i="5"/>
  <c r="DZ253" i="5"/>
  <c r="DZ223" i="5"/>
  <c r="DZ218" i="5"/>
  <c r="DZ217" i="5"/>
  <c r="DZ216" i="5"/>
  <c r="DZ193" i="5"/>
  <c r="DZ191" i="5"/>
  <c r="DZ189" i="5"/>
  <c r="DZ182" i="5"/>
  <c r="DZ181" i="5"/>
  <c r="DZ180" i="5"/>
  <c r="DZ157" i="5"/>
  <c r="DZ156" i="5"/>
  <c r="DZ146" i="5"/>
  <c r="DZ145" i="5"/>
  <c r="DZ138" i="5"/>
  <c r="DZ137" i="5"/>
  <c r="DZ134" i="5"/>
  <c r="DZ133" i="5"/>
  <c r="EA126" i="5"/>
  <c r="DZ126" i="5"/>
  <c r="DZ125" i="5"/>
  <c r="DZ124" i="5"/>
  <c r="EA116" i="5"/>
  <c r="DZ116" i="5"/>
  <c r="EA115" i="5"/>
  <c r="DZ115" i="5"/>
  <c r="DZ111" i="5"/>
  <c r="DZ110" i="5"/>
  <c r="DZ98" i="5"/>
  <c r="DZ97" i="5"/>
  <c r="DZ96" i="5"/>
  <c r="DZ82" i="5"/>
  <c r="DZ76" i="5"/>
  <c r="DZ75" i="5"/>
  <c r="EA64" i="5"/>
  <c r="DZ64" i="5"/>
  <c r="DZ63" i="5"/>
  <c r="DZ49" i="5"/>
  <c r="DZ40" i="5"/>
  <c r="DZ35" i="5"/>
  <c r="DZ29" i="5"/>
  <c r="DZ23" i="5"/>
  <c r="DZ22" i="5"/>
  <c r="DZ21" i="5"/>
  <c r="DZ8" i="5"/>
  <c r="DW146" i="5"/>
  <c r="DX141" i="5"/>
  <c r="EA141" i="5" s="1"/>
  <c r="ED141" i="5" s="1"/>
  <c r="DJ100" i="4"/>
  <c r="DJ96" i="4"/>
  <c r="DJ74" i="4"/>
  <c r="DJ31" i="4"/>
  <c r="DJ20" i="4"/>
  <c r="W23" i="52"/>
  <c r="X23" i="52"/>
  <c r="T23" i="52"/>
  <c r="Q23" i="52"/>
  <c r="N23" i="52"/>
  <c r="L23" i="52"/>
  <c r="K23" i="52"/>
  <c r="I23" i="52"/>
  <c r="H23" i="52"/>
  <c r="F23" i="52"/>
  <c r="E23" i="52"/>
  <c r="D23" i="52"/>
  <c r="C23" i="52"/>
  <c r="U20" i="52"/>
  <c r="U23" i="52" s="1"/>
  <c r="R20" i="52"/>
  <c r="R23" i="52" s="1"/>
  <c r="O20" i="52"/>
  <c r="O23" i="52" s="1"/>
  <c r="DW321" i="5"/>
  <c r="DW310" i="5"/>
  <c r="DW305" i="5"/>
  <c r="DW298" i="5"/>
  <c r="DW294" i="5"/>
  <c r="DW290" i="5"/>
  <c r="DX288" i="5"/>
  <c r="DW288" i="5"/>
  <c r="DW287" i="5"/>
  <c r="DW286" i="5"/>
  <c r="DW253" i="5"/>
  <c r="DW223" i="5"/>
  <c r="DW218" i="5"/>
  <c r="DW217" i="5"/>
  <c r="DW216" i="5"/>
  <c r="DW193" i="5"/>
  <c r="DW191" i="5"/>
  <c r="DW189" i="5"/>
  <c r="DW182" i="5"/>
  <c r="DW181" i="5"/>
  <c r="DW180" i="5"/>
  <c r="DW157" i="5"/>
  <c r="DW156" i="5"/>
  <c r="DW145" i="5"/>
  <c r="DW138" i="5"/>
  <c r="DW137" i="5"/>
  <c r="DW134" i="5"/>
  <c r="DW133" i="5"/>
  <c r="DX126" i="5"/>
  <c r="DW126" i="5"/>
  <c r="DW125" i="5"/>
  <c r="DW124" i="5"/>
  <c r="DX116" i="5"/>
  <c r="DW116" i="5"/>
  <c r="DX115" i="5"/>
  <c r="DW115" i="5"/>
  <c r="DW111" i="5"/>
  <c r="DW110" i="5"/>
  <c r="DW98" i="5"/>
  <c r="DW97" i="5"/>
  <c r="DW96" i="5"/>
  <c r="DW82" i="5"/>
  <c r="DW76" i="5"/>
  <c r="DW75" i="5"/>
  <c r="DX64" i="5"/>
  <c r="DW64" i="5"/>
  <c r="DW63" i="5"/>
  <c r="DW49" i="5"/>
  <c r="DW40" i="5"/>
  <c r="DW35" i="5"/>
  <c r="DW29" i="5"/>
  <c r="DW23" i="5"/>
  <c r="DW22" i="5"/>
  <c r="DW21" i="5"/>
  <c r="DW8" i="5"/>
  <c r="D11" i="55" l="1"/>
  <c r="D13" i="55" s="1"/>
  <c r="G12" i="54"/>
  <c r="W8" i="52"/>
  <c r="W8" i="53"/>
  <c r="W7" i="52"/>
  <c r="W7" i="53"/>
  <c r="W5" i="52"/>
  <c r="W9" i="52" s="1"/>
  <c r="W5" i="53"/>
  <c r="W6" i="52"/>
  <c r="W6" i="53"/>
  <c r="F9" i="54"/>
  <c r="D6" i="55"/>
  <c r="D10" i="55" s="1"/>
  <c r="H5" i="54"/>
  <c r="EA79" i="5"/>
  <c r="ED79" i="5"/>
  <c r="EG78" i="5"/>
  <c r="F14" i="54"/>
  <c r="C11" i="55"/>
  <c r="C13" i="55" s="1"/>
  <c r="C17" i="55" s="1"/>
  <c r="H12" i="54"/>
  <c r="DM98" i="4"/>
  <c r="DM1" i="4" s="1"/>
  <c r="DZ325" i="5"/>
  <c r="EC325" i="5"/>
  <c r="EC327" i="5"/>
  <c r="Z13" i="53" s="1"/>
  <c r="EC324" i="5"/>
  <c r="Z12" i="53" s="1"/>
  <c r="DZ324" i="5"/>
  <c r="DZ327" i="5"/>
  <c r="DW327" i="5"/>
  <c r="DW324" i="5"/>
  <c r="DJ98" i="4"/>
  <c r="DJ1" i="4" s="1"/>
  <c r="DW325" i="5"/>
  <c r="U20" i="51"/>
  <c r="E23" i="51"/>
  <c r="DT310" i="5"/>
  <c r="DT321" i="5"/>
  <c r="DT305" i="5"/>
  <c r="DT298" i="5"/>
  <c r="DT294" i="5"/>
  <c r="DT290" i="5"/>
  <c r="DU288" i="5"/>
  <c r="DT288" i="5"/>
  <c r="DT287" i="5"/>
  <c r="DT286" i="5"/>
  <c r="DT253" i="5"/>
  <c r="DT223" i="5"/>
  <c r="DT218" i="5"/>
  <c r="DT217" i="5"/>
  <c r="DT216" i="5"/>
  <c r="DT193" i="5"/>
  <c r="DT191" i="5"/>
  <c r="DT189" i="5"/>
  <c r="DT182" i="5"/>
  <c r="DT181" i="5"/>
  <c r="DT180" i="5"/>
  <c r="DT157" i="5"/>
  <c r="DT156" i="5"/>
  <c r="DT146" i="5"/>
  <c r="DT145" i="5"/>
  <c r="DT138" i="5"/>
  <c r="DT137" i="5"/>
  <c r="DT134" i="5"/>
  <c r="DT133" i="5"/>
  <c r="DU126" i="5"/>
  <c r="DT126" i="5"/>
  <c r="DT125" i="5"/>
  <c r="DT124" i="5"/>
  <c r="DU116" i="5"/>
  <c r="DT116" i="5"/>
  <c r="DU115" i="5"/>
  <c r="DT115" i="5"/>
  <c r="DT111" i="5"/>
  <c r="DT110" i="5"/>
  <c r="DT98" i="5"/>
  <c r="DT97" i="5"/>
  <c r="DT96" i="5"/>
  <c r="DT82" i="5"/>
  <c r="DT76" i="5"/>
  <c r="DT75" i="5"/>
  <c r="DU64" i="5"/>
  <c r="DT64" i="5"/>
  <c r="DT63" i="5"/>
  <c r="DT49" i="5"/>
  <c r="DT40" i="5"/>
  <c r="DT35" i="5"/>
  <c r="DT29" i="5"/>
  <c r="DT23" i="5"/>
  <c r="DT22" i="5"/>
  <c r="DT21" i="5"/>
  <c r="DT8" i="5"/>
  <c r="DG96" i="4"/>
  <c r="T6" i="53" s="1"/>
  <c r="DH42" i="4"/>
  <c r="DK42" i="4" s="1"/>
  <c r="DN42" i="4" s="1"/>
  <c r="DQ42" i="4" s="1"/>
  <c r="DG100" i="4"/>
  <c r="DG74" i="4"/>
  <c r="T7" i="53" s="1"/>
  <c r="DG31" i="4"/>
  <c r="T8" i="53" s="1"/>
  <c r="DG20" i="4"/>
  <c r="T23" i="51"/>
  <c r="U23" i="51"/>
  <c r="Q23" i="51"/>
  <c r="N23" i="51"/>
  <c r="L23" i="51"/>
  <c r="K23" i="51"/>
  <c r="I23" i="51"/>
  <c r="H23" i="51"/>
  <c r="F23" i="51"/>
  <c r="D23" i="51"/>
  <c r="C23" i="51"/>
  <c r="O20" i="51"/>
  <c r="R20" i="51" s="1"/>
  <c r="R23" i="51" s="1"/>
  <c r="DR91" i="5"/>
  <c r="DU91" i="5" s="1"/>
  <c r="DX91" i="5" s="1"/>
  <c r="EA91" i="5" s="1"/>
  <c r="ED91" i="5" s="1"/>
  <c r="EG91" i="5" s="1"/>
  <c r="DD96" i="4"/>
  <c r="Q6" i="53" s="1"/>
  <c r="DE55" i="4"/>
  <c r="DH55" i="4" s="1"/>
  <c r="DK55" i="4" s="1"/>
  <c r="DN55" i="4" s="1"/>
  <c r="DQ55" i="4" s="1"/>
  <c r="DE41" i="4"/>
  <c r="DH41" i="4" s="1"/>
  <c r="DK41" i="4" s="1"/>
  <c r="DN41" i="4" s="1"/>
  <c r="DQ41" i="4" s="1"/>
  <c r="DD100" i="4"/>
  <c r="DD74" i="4"/>
  <c r="Q7" i="53" s="1"/>
  <c r="DD31" i="4"/>
  <c r="Q8" i="53" s="1"/>
  <c r="DD20" i="4"/>
  <c r="Q5" i="53" s="1"/>
  <c r="Q23" i="50"/>
  <c r="N23" i="50"/>
  <c r="L23" i="50"/>
  <c r="K23" i="50"/>
  <c r="I23" i="50"/>
  <c r="H23" i="50"/>
  <c r="F23" i="50"/>
  <c r="E23" i="50"/>
  <c r="D23" i="50"/>
  <c r="C23" i="50"/>
  <c r="O20" i="50"/>
  <c r="O23" i="50" s="1"/>
  <c r="DQ157" i="5"/>
  <c r="DR150" i="5"/>
  <c r="DU150" i="5" s="1"/>
  <c r="DX150" i="5" s="1"/>
  <c r="EA150" i="5" s="1"/>
  <c r="ED150" i="5" s="1"/>
  <c r="EG150" i="5" s="1"/>
  <c r="DQ321" i="5"/>
  <c r="DQ310" i="5"/>
  <c r="DQ305" i="5"/>
  <c r="DQ298" i="5"/>
  <c r="DQ294" i="5"/>
  <c r="DQ290" i="5"/>
  <c r="DR288" i="5"/>
  <c r="DQ288" i="5"/>
  <c r="DQ287" i="5"/>
  <c r="DQ286" i="5"/>
  <c r="DQ253" i="5"/>
  <c r="DQ223" i="5"/>
  <c r="DQ218" i="5"/>
  <c r="DQ217" i="5"/>
  <c r="DQ216" i="5"/>
  <c r="DQ193" i="5"/>
  <c r="DQ191" i="5"/>
  <c r="DQ189" i="5"/>
  <c r="DQ182" i="5"/>
  <c r="DQ181" i="5"/>
  <c r="DQ180" i="5"/>
  <c r="DQ156" i="5"/>
  <c r="DQ146" i="5"/>
  <c r="DQ145" i="5"/>
  <c r="DQ138" i="5"/>
  <c r="DQ137" i="5"/>
  <c r="DQ134" i="5"/>
  <c r="DQ133" i="5"/>
  <c r="DR126" i="5"/>
  <c r="DQ126" i="5"/>
  <c r="DQ125" i="5"/>
  <c r="DQ124" i="5"/>
  <c r="DR116" i="5"/>
  <c r="DQ116" i="5"/>
  <c r="DR115" i="5"/>
  <c r="DQ115" i="5"/>
  <c r="DQ111" i="5"/>
  <c r="DQ110" i="5"/>
  <c r="DQ98" i="5"/>
  <c r="DQ97" i="5"/>
  <c r="DQ96" i="5"/>
  <c r="DQ82" i="5"/>
  <c r="DQ76" i="5"/>
  <c r="DQ75" i="5"/>
  <c r="DR64" i="5"/>
  <c r="DQ64" i="5"/>
  <c r="DQ63" i="5"/>
  <c r="DQ49" i="5"/>
  <c r="DQ40" i="5"/>
  <c r="DQ35" i="5"/>
  <c r="DQ29" i="5"/>
  <c r="DQ23" i="5"/>
  <c r="DQ22" i="5"/>
  <c r="DQ21" i="5"/>
  <c r="DQ8" i="5"/>
  <c r="DN321" i="5"/>
  <c r="DO315" i="5"/>
  <c r="DR315" i="5" s="1"/>
  <c r="DU315" i="5" s="1"/>
  <c r="DX315" i="5" s="1"/>
  <c r="EA315" i="5" s="1"/>
  <c r="ED315" i="5" s="1"/>
  <c r="EG315" i="5" s="1"/>
  <c r="DN21" i="5"/>
  <c r="DO9" i="5"/>
  <c r="DR9" i="5" s="1"/>
  <c r="DU9" i="5" s="1"/>
  <c r="DX9" i="5" s="1"/>
  <c r="EA9" i="5" s="1"/>
  <c r="ED9" i="5" s="1"/>
  <c r="EG9" i="5" s="1"/>
  <c r="DN310" i="5"/>
  <c r="DN305" i="5"/>
  <c r="DN298" i="5"/>
  <c r="DN294" i="5"/>
  <c r="DN290" i="5"/>
  <c r="DO288" i="5"/>
  <c r="DN288" i="5"/>
  <c r="DN287" i="5"/>
  <c r="DN286" i="5"/>
  <c r="DN253" i="5"/>
  <c r="DN223" i="5"/>
  <c r="DN218" i="5"/>
  <c r="DN217" i="5"/>
  <c r="DN216" i="5"/>
  <c r="DN193" i="5"/>
  <c r="DN191" i="5"/>
  <c r="DN189" i="5"/>
  <c r="DN182" i="5"/>
  <c r="DN181" i="5"/>
  <c r="DN180" i="5"/>
  <c r="DN157" i="5"/>
  <c r="DN156" i="5"/>
  <c r="DN146" i="5"/>
  <c r="DN145" i="5"/>
  <c r="DN138" i="5"/>
  <c r="DN137" i="5"/>
  <c r="DN134" i="5"/>
  <c r="DN133" i="5"/>
  <c r="DO126" i="5"/>
  <c r="DN126" i="5"/>
  <c r="DN125" i="5"/>
  <c r="DN124" i="5"/>
  <c r="DO116" i="5"/>
  <c r="DN116" i="5"/>
  <c r="DO115" i="5"/>
  <c r="DN115" i="5"/>
  <c r="DN111" i="5"/>
  <c r="DN110" i="5"/>
  <c r="DN98" i="5"/>
  <c r="DN97" i="5"/>
  <c r="DN96" i="5"/>
  <c r="DN82" i="5"/>
  <c r="DN76" i="5"/>
  <c r="DN75" i="5"/>
  <c r="DO64" i="5"/>
  <c r="DN64" i="5"/>
  <c r="DN63" i="5"/>
  <c r="DN49" i="5"/>
  <c r="DN40" i="5"/>
  <c r="DN35" i="5"/>
  <c r="DN29" i="5"/>
  <c r="DN23" i="5"/>
  <c r="DN22" i="5"/>
  <c r="DN8" i="5"/>
  <c r="O23" i="49"/>
  <c r="N23" i="49"/>
  <c r="L23" i="49"/>
  <c r="K23" i="49"/>
  <c r="I23" i="49"/>
  <c r="H23" i="49"/>
  <c r="F23" i="49"/>
  <c r="E23" i="49"/>
  <c r="D23" i="49"/>
  <c r="C23" i="49"/>
  <c r="O20" i="49"/>
  <c r="O20" i="48"/>
  <c r="DK93" i="5"/>
  <c r="DL93" i="5" s="1"/>
  <c r="DK216" i="5"/>
  <c r="DL211" i="5"/>
  <c r="DO211" i="5" s="1"/>
  <c r="DR211" i="5" s="1"/>
  <c r="DU211" i="5" s="1"/>
  <c r="DX211" i="5" s="1"/>
  <c r="EA211" i="5" s="1"/>
  <c r="ED211" i="5" s="1"/>
  <c r="EG211" i="5" s="1"/>
  <c r="DA96" i="4"/>
  <c r="N6" i="53" s="1"/>
  <c r="DB62" i="4"/>
  <c r="DE62" i="4" s="1"/>
  <c r="DH62" i="4" s="1"/>
  <c r="DK62" i="4" s="1"/>
  <c r="DN62" i="4" s="1"/>
  <c r="DQ62" i="4" s="1"/>
  <c r="O23" i="48"/>
  <c r="N23" i="48"/>
  <c r="L23" i="48"/>
  <c r="K23" i="48"/>
  <c r="I23" i="48"/>
  <c r="H23" i="48"/>
  <c r="F23" i="48"/>
  <c r="E23" i="48"/>
  <c r="D23" i="48"/>
  <c r="C23" i="48"/>
  <c r="DK321" i="5"/>
  <c r="DK310" i="5"/>
  <c r="DK305" i="5"/>
  <c r="DK298" i="5"/>
  <c r="DK294" i="5"/>
  <c r="DK290" i="5"/>
  <c r="DL288" i="5"/>
  <c r="DK288" i="5"/>
  <c r="DK287" i="5"/>
  <c r="DK286" i="5"/>
  <c r="DK253" i="5"/>
  <c r="DK223" i="5"/>
  <c r="DK218" i="5"/>
  <c r="DK217" i="5"/>
  <c r="DK193" i="5"/>
  <c r="DK191" i="5"/>
  <c r="DK189" i="5"/>
  <c r="DK182" i="5"/>
  <c r="DK181" i="5"/>
  <c r="DK180" i="5"/>
  <c r="DK157" i="5"/>
  <c r="DK156" i="5"/>
  <c r="DK146" i="5"/>
  <c r="DK145" i="5"/>
  <c r="DK138" i="5"/>
  <c r="DK137" i="5"/>
  <c r="DK134" i="5"/>
  <c r="DK133" i="5"/>
  <c r="DL126" i="5"/>
  <c r="DK126" i="5"/>
  <c r="DK125" i="5"/>
  <c r="DK124" i="5"/>
  <c r="DL116" i="5"/>
  <c r="DK116" i="5"/>
  <c r="DL115" i="5"/>
  <c r="DK115" i="5"/>
  <c r="DK111" i="5"/>
  <c r="DK110" i="5"/>
  <c r="DK97" i="5"/>
  <c r="DK96" i="5"/>
  <c r="DK82" i="5"/>
  <c r="DK76" i="5"/>
  <c r="DK75" i="5"/>
  <c r="DL64" i="5"/>
  <c r="DK64" i="5"/>
  <c r="DK63" i="5"/>
  <c r="DK49" i="5"/>
  <c r="DK40" i="5"/>
  <c r="DK35" i="5"/>
  <c r="DK29" i="5"/>
  <c r="DK23" i="5"/>
  <c r="DK22" i="5"/>
  <c r="DK21" i="5"/>
  <c r="DK8" i="5"/>
  <c r="DA100" i="4"/>
  <c r="DA74" i="4"/>
  <c r="N7" i="53" s="1"/>
  <c r="DA31" i="4"/>
  <c r="N8" i="53" s="1"/>
  <c r="DA20" i="4"/>
  <c r="N5" i="53" s="1"/>
  <c r="CX96" i="4"/>
  <c r="K6" i="53" s="1"/>
  <c r="CX74" i="4"/>
  <c r="K7" i="53" s="1"/>
  <c r="L23" i="47"/>
  <c r="K23" i="47"/>
  <c r="I23" i="47"/>
  <c r="H23" i="47"/>
  <c r="F23" i="47"/>
  <c r="E23" i="47"/>
  <c r="D23" i="47"/>
  <c r="C23" i="47"/>
  <c r="CU96" i="4"/>
  <c r="H6" i="53" s="1"/>
  <c r="CU74" i="4"/>
  <c r="H7" i="53" s="1"/>
  <c r="I23" i="46"/>
  <c r="H23" i="46"/>
  <c r="Q9" i="53" l="1"/>
  <c r="N9" i="53"/>
  <c r="W9" i="53"/>
  <c r="H9" i="54"/>
  <c r="T5" i="52"/>
  <c r="T5" i="53"/>
  <c r="T9" i="53" s="1"/>
  <c r="D17" i="55"/>
  <c r="Z14" i="53"/>
  <c r="W12" i="52"/>
  <c r="W12" i="53"/>
  <c r="W13" i="52"/>
  <c r="W13" i="53"/>
  <c r="F27" i="54"/>
  <c r="F16" i="54"/>
  <c r="E27" i="54"/>
  <c r="E16" i="54"/>
  <c r="H14" i="54"/>
  <c r="Z16" i="53"/>
  <c r="Z25" i="53"/>
  <c r="Q5" i="50"/>
  <c r="Q5" i="52"/>
  <c r="K6" i="47"/>
  <c r="K6" i="52"/>
  <c r="Q8" i="50"/>
  <c r="Q8" i="52"/>
  <c r="H7" i="46"/>
  <c r="H7" i="52"/>
  <c r="N5" i="48"/>
  <c r="N5" i="52"/>
  <c r="Q7" i="50"/>
  <c r="Q7" i="52"/>
  <c r="T6" i="51"/>
  <c r="T6" i="52"/>
  <c r="N6" i="49"/>
  <c r="N6" i="52"/>
  <c r="N7" i="50"/>
  <c r="N7" i="52"/>
  <c r="H6" i="46"/>
  <c r="H6" i="52"/>
  <c r="Q6" i="50"/>
  <c r="Q6" i="52"/>
  <c r="N8" i="48"/>
  <c r="N8" i="52"/>
  <c r="T7" i="51"/>
  <c r="T7" i="52"/>
  <c r="H7" i="51"/>
  <c r="K7" i="47"/>
  <c r="K7" i="52"/>
  <c r="K7" i="51"/>
  <c r="T8" i="51"/>
  <c r="T8" i="52"/>
  <c r="EC329" i="5"/>
  <c r="EC1" i="5" s="1"/>
  <c r="DZ329" i="5"/>
  <c r="DZ1" i="5" s="1"/>
  <c r="DW329" i="5"/>
  <c r="DW1" i="5" s="1"/>
  <c r="O23" i="51"/>
  <c r="R20" i="50"/>
  <c r="R23" i="50" s="1"/>
  <c r="DT327" i="5"/>
  <c r="T13" i="53" s="1"/>
  <c r="DT325" i="5"/>
  <c r="DT324" i="5"/>
  <c r="T12" i="53" s="1"/>
  <c r="N5" i="51"/>
  <c r="N6" i="51"/>
  <c r="N7" i="51"/>
  <c r="N8" i="51"/>
  <c r="K6" i="51"/>
  <c r="Q5" i="51"/>
  <c r="Q6" i="51"/>
  <c r="Q7" i="51"/>
  <c r="Q8" i="51"/>
  <c r="H6" i="51"/>
  <c r="DG98" i="4"/>
  <c r="DG1" i="4" s="1"/>
  <c r="T5" i="51"/>
  <c r="N5" i="50"/>
  <c r="N6" i="50"/>
  <c r="N6" i="48"/>
  <c r="N5" i="49"/>
  <c r="H7" i="49"/>
  <c r="H7" i="50"/>
  <c r="N7" i="48"/>
  <c r="H6" i="49"/>
  <c r="K7" i="49"/>
  <c r="N8" i="49"/>
  <c r="H6" i="50"/>
  <c r="K7" i="50"/>
  <c r="N8" i="50"/>
  <c r="K6" i="49"/>
  <c r="N7" i="49"/>
  <c r="K6" i="50"/>
  <c r="DD98" i="4"/>
  <c r="DD1" i="4" s="1"/>
  <c r="DQ327" i="5"/>
  <c r="DQ325" i="5"/>
  <c r="DQ324" i="5"/>
  <c r="DN325" i="5"/>
  <c r="DN327" i="5"/>
  <c r="DO93" i="5"/>
  <c r="DR93" i="5" s="1"/>
  <c r="DU93" i="5" s="1"/>
  <c r="DX93" i="5" s="1"/>
  <c r="EA93" i="5" s="1"/>
  <c r="ED93" i="5" s="1"/>
  <c r="EG93" i="5" s="1"/>
  <c r="DK98" i="5"/>
  <c r="DK327" i="5" s="1"/>
  <c r="N13" i="53" s="1"/>
  <c r="DN324" i="5"/>
  <c r="K7" i="48"/>
  <c r="H6" i="48"/>
  <c r="K6" i="48"/>
  <c r="H7" i="48"/>
  <c r="DK325" i="5"/>
  <c r="DK324" i="5"/>
  <c r="N12" i="53" s="1"/>
  <c r="DA98" i="4"/>
  <c r="DA1" i="4" s="1"/>
  <c r="H6" i="47"/>
  <c r="H7" i="47"/>
  <c r="Q9" i="50" l="1"/>
  <c r="N9" i="48"/>
  <c r="T9" i="52"/>
  <c r="N9" i="50"/>
  <c r="W14" i="52"/>
  <c r="W25" i="52" s="1"/>
  <c r="W14" i="53"/>
  <c r="W16" i="53" s="1"/>
  <c r="T14" i="53"/>
  <c r="T25" i="53" s="1"/>
  <c r="Q12" i="52"/>
  <c r="Q12" i="53"/>
  <c r="N14" i="53"/>
  <c r="Q13" i="52"/>
  <c r="Q13" i="53"/>
  <c r="N9" i="52"/>
  <c r="T9" i="51"/>
  <c r="Q9" i="52"/>
  <c r="T12" i="51"/>
  <c r="T12" i="52"/>
  <c r="N12" i="51"/>
  <c r="N12" i="52"/>
  <c r="T13" i="51"/>
  <c r="T13" i="52"/>
  <c r="N13" i="51"/>
  <c r="N13" i="52"/>
  <c r="Q13" i="50"/>
  <c r="Q13" i="51"/>
  <c r="Q12" i="50"/>
  <c r="Q12" i="51"/>
  <c r="DT329" i="5"/>
  <c r="DT1" i="5" s="1"/>
  <c r="Q9" i="51"/>
  <c r="N9" i="51"/>
  <c r="N9" i="49"/>
  <c r="N12" i="49"/>
  <c r="N12" i="50"/>
  <c r="N13" i="49"/>
  <c r="N13" i="50"/>
  <c r="DQ329" i="5"/>
  <c r="DQ1" i="5" s="1"/>
  <c r="N13" i="48"/>
  <c r="DN329" i="5"/>
  <c r="DN1" i="5" s="1"/>
  <c r="DK329" i="5"/>
  <c r="DK1" i="5" s="1"/>
  <c r="N12" i="48"/>
  <c r="F23" i="46"/>
  <c r="E23" i="46"/>
  <c r="D23" i="46"/>
  <c r="C23" i="46"/>
  <c r="DI58" i="5"/>
  <c r="DL58" i="5" s="1"/>
  <c r="DO58" i="5" s="1"/>
  <c r="DR58" i="5" s="1"/>
  <c r="DU58" i="5" s="1"/>
  <c r="DX58" i="5" s="1"/>
  <c r="EA58" i="5" s="1"/>
  <c r="ED58" i="5" s="1"/>
  <c r="EG58" i="5" s="1"/>
  <c r="DH321" i="5"/>
  <c r="DH310" i="5"/>
  <c r="DH305" i="5"/>
  <c r="DH298" i="5"/>
  <c r="DH294" i="5"/>
  <c r="DH290" i="5"/>
  <c r="DI288" i="5"/>
  <c r="DH288" i="5"/>
  <c r="DH287" i="5"/>
  <c r="DH286" i="5"/>
  <c r="DH253" i="5"/>
  <c r="DH223" i="5"/>
  <c r="DH218" i="5"/>
  <c r="DH217" i="5"/>
  <c r="DH216" i="5"/>
  <c r="DH193" i="5"/>
  <c r="DH191" i="5"/>
  <c r="DH189" i="5"/>
  <c r="DH182" i="5"/>
  <c r="DH181" i="5"/>
  <c r="DH180" i="5"/>
  <c r="DH157" i="5"/>
  <c r="DH156" i="5"/>
  <c r="DH146" i="5"/>
  <c r="DH145" i="5"/>
  <c r="DH138" i="5"/>
  <c r="DH137" i="5"/>
  <c r="DH134" i="5"/>
  <c r="DH133" i="5"/>
  <c r="DI126" i="5"/>
  <c r="DH126" i="5"/>
  <c r="DH125" i="5"/>
  <c r="DH124" i="5"/>
  <c r="DI116" i="5"/>
  <c r="DH116" i="5"/>
  <c r="DI115" i="5"/>
  <c r="DH115" i="5"/>
  <c r="DH111" i="5"/>
  <c r="DH110" i="5"/>
  <c r="DH98" i="5"/>
  <c r="DH97" i="5"/>
  <c r="DH96" i="5"/>
  <c r="DH82" i="5"/>
  <c r="DH76" i="5"/>
  <c r="DH75" i="5"/>
  <c r="DI64" i="5"/>
  <c r="DH64" i="5"/>
  <c r="DH63" i="5"/>
  <c r="DH49" i="5"/>
  <c r="DH40" i="5"/>
  <c r="DH35" i="5"/>
  <c r="DH29" i="5"/>
  <c r="DH23" i="5"/>
  <c r="DH22" i="5"/>
  <c r="DH21" i="5"/>
  <c r="DH8" i="5"/>
  <c r="CY24" i="4"/>
  <c r="DB24" i="4" s="1"/>
  <c r="DE24" i="4" s="1"/>
  <c r="DH24" i="4" s="1"/>
  <c r="DK24" i="4" s="1"/>
  <c r="DN24" i="4" s="1"/>
  <c r="DQ24" i="4" s="1"/>
  <c r="CX100" i="4"/>
  <c r="CX31" i="4"/>
  <c r="K8" i="53" s="1"/>
  <c r="CX20" i="4"/>
  <c r="K5" i="53" s="1"/>
  <c r="K9" i="53" s="1"/>
  <c r="DC290" i="5"/>
  <c r="DA290" i="5"/>
  <c r="DE191" i="5"/>
  <c r="DF130" i="5"/>
  <c r="DI130" i="5" s="1"/>
  <c r="DL130" i="5" s="1"/>
  <c r="DO130" i="5" s="1"/>
  <c r="DR130" i="5" s="1"/>
  <c r="DU130" i="5" s="1"/>
  <c r="DX130" i="5" s="1"/>
  <c r="EA130" i="5" s="1"/>
  <c r="ED130" i="5" s="1"/>
  <c r="EG130" i="5" s="1"/>
  <c r="DF64" i="5"/>
  <c r="DE64" i="5"/>
  <c r="W16" i="52" l="1"/>
  <c r="W25" i="53"/>
  <c r="Q14" i="52"/>
  <c r="Q25" i="52" s="1"/>
  <c r="T16" i="53"/>
  <c r="N25" i="53"/>
  <c r="N16" i="53"/>
  <c r="Q14" i="53"/>
  <c r="K5" i="51"/>
  <c r="K5" i="52"/>
  <c r="K8" i="51"/>
  <c r="K8" i="52"/>
  <c r="T14" i="51"/>
  <c r="T16" i="51" s="1"/>
  <c r="N14" i="51"/>
  <c r="N25" i="51" s="1"/>
  <c r="N14" i="52"/>
  <c r="T14" i="52"/>
  <c r="Q14" i="51"/>
  <c r="Q16" i="51" s="1"/>
  <c r="Q14" i="50"/>
  <c r="Q16" i="50" s="1"/>
  <c r="N14" i="49"/>
  <c r="N16" i="49" s="1"/>
  <c r="K8" i="50"/>
  <c r="K8" i="49"/>
  <c r="K5" i="49"/>
  <c r="K5" i="50"/>
  <c r="N14" i="50"/>
  <c r="N25" i="50" s="1"/>
  <c r="N14" i="48"/>
  <c r="N25" i="48" s="1"/>
  <c r="K5" i="47"/>
  <c r="K5" i="48"/>
  <c r="K8" i="47"/>
  <c r="K8" i="48"/>
  <c r="DH325" i="5"/>
  <c r="DH327" i="5"/>
  <c r="K13" i="53" s="1"/>
  <c r="DH324" i="5"/>
  <c r="CX98" i="4"/>
  <c r="CX1" i="4" s="1"/>
  <c r="Q16" i="52" l="1"/>
  <c r="K12" i="52"/>
  <c r="K12" i="53"/>
  <c r="K14" i="53" s="1"/>
  <c r="Q16" i="53"/>
  <c r="Q25" i="53"/>
  <c r="K9" i="52"/>
  <c r="K9" i="51"/>
  <c r="T25" i="51"/>
  <c r="N16" i="51"/>
  <c r="K13" i="51"/>
  <c r="K13" i="52"/>
  <c r="T16" i="52"/>
  <c r="T25" i="52"/>
  <c r="N16" i="52"/>
  <c r="N25" i="52"/>
  <c r="Q25" i="51"/>
  <c r="Q25" i="50"/>
  <c r="K12" i="50"/>
  <c r="K12" i="51"/>
  <c r="K9" i="50"/>
  <c r="K9" i="49"/>
  <c r="N25" i="49"/>
  <c r="K9" i="47"/>
  <c r="N16" i="50"/>
  <c r="K13" i="49"/>
  <c r="K13" i="50"/>
  <c r="N16" i="48"/>
  <c r="K12" i="48"/>
  <c r="K12" i="49"/>
  <c r="K13" i="47"/>
  <c r="K13" i="48"/>
  <c r="K9" i="48"/>
  <c r="DH329" i="5"/>
  <c r="DH1" i="5" s="1"/>
  <c r="K12" i="47"/>
  <c r="DF314" i="5"/>
  <c r="DI314" i="5" s="1"/>
  <c r="DL314" i="5" s="1"/>
  <c r="DO314" i="5" s="1"/>
  <c r="DR314" i="5" s="1"/>
  <c r="DU314" i="5" s="1"/>
  <c r="DX314" i="5" s="1"/>
  <c r="EA314" i="5" s="1"/>
  <c r="ED314" i="5" s="1"/>
  <c r="EG314" i="5" s="1"/>
  <c r="DE321" i="5"/>
  <c r="DE290" i="5"/>
  <c r="DF289" i="5"/>
  <c r="DF290" i="5" s="1"/>
  <c r="DE253" i="5"/>
  <c r="DF251" i="5"/>
  <c r="DI251" i="5" s="1"/>
  <c r="DL251" i="5" s="1"/>
  <c r="DO251" i="5" s="1"/>
  <c r="DR251" i="5" s="1"/>
  <c r="DU251" i="5" s="1"/>
  <c r="DX251" i="5" s="1"/>
  <c r="EA251" i="5" s="1"/>
  <c r="ED251" i="5" s="1"/>
  <c r="EG251" i="5" s="1"/>
  <c r="DF250" i="5"/>
  <c r="DI250" i="5" s="1"/>
  <c r="DL250" i="5" s="1"/>
  <c r="DO250" i="5" s="1"/>
  <c r="DR250" i="5" s="1"/>
  <c r="DU250" i="5" s="1"/>
  <c r="DX250" i="5" s="1"/>
  <c r="EA250" i="5" s="1"/>
  <c r="ED250" i="5" s="1"/>
  <c r="EG250" i="5" s="1"/>
  <c r="DF249" i="5"/>
  <c r="DI249" i="5" s="1"/>
  <c r="DL249" i="5" s="1"/>
  <c r="DO249" i="5" s="1"/>
  <c r="DR249" i="5" s="1"/>
  <c r="DU249" i="5" s="1"/>
  <c r="DX249" i="5" s="1"/>
  <c r="EA249" i="5" s="1"/>
  <c r="ED249" i="5" s="1"/>
  <c r="EG249" i="5" s="1"/>
  <c r="DF248" i="5"/>
  <c r="DI248" i="5" s="1"/>
  <c r="DL248" i="5" s="1"/>
  <c r="DO248" i="5" s="1"/>
  <c r="DR248" i="5" s="1"/>
  <c r="DU248" i="5" s="1"/>
  <c r="DX248" i="5" s="1"/>
  <c r="EA248" i="5" s="1"/>
  <c r="ED248" i="5" s="1"/>
  <c r="EG248" i="5" s="1"/>
  <c r="DF247" i="5"/>
  <c r="DI247" i="5" s="1"/>
  <c r="DF190" i="5"/>
  <c r="DI190" i="5" s="1"/>
  <c r="DE182" i="5"/>
  <c r="DF177" i="5"/>
  <c r="DI177" i="5" s="1"/>
  <c r="DL177" i="5" s="1"/>
  <c r="DO177" i="5" s="1"/>
  <c r="DR177" i="5" s="1"/>
  <c r="DU177" i="5" s="1"/>
  <c r="DX177" i="5" s="1"/>
  <c r="EA177" i="5" s="1"/>
  <c r="ED177" i="5" s="1"/>
  <c r="EG177" i="5" s="1"/>
  <c r="DE137" i="5"/>
  <c r="DF136" i="5"/>
  <c r="DI136" i="5" s="1"/>
  <c r="DE98" i="5"/>
  <c r="DF94" i="5"/>
  <c r="DI94" i="5" s="1"/>
  <c r="DE35" i="5"/>
  <c r="DC35" i="5"/>
  <c r="DF32" i="5"/>
  <c r="DI32" i="5" s="1"/>
  <c r="DL32" i="5" s="1"/>
  <c r="DO32" i="5" s="1"/>
  <c r="DR32" i="5" s="1"/>
  <c r="DU32" i="5" s="1"/>
  <c r="DX32" i="5" s="1"/>
  <c r="EA32" i="5" s="1"/>
  <c r="ED32" i="5" s="1"/>
  <c r="EG32" i="5" s="1"/>
  <c r="DF31" i="5"/>
  <c r="DI31" i="5" s="1"/>
  <c r="DL31" i="5" s="1"/>
  <c r="DO31" i="5" s="1"/>
  <c r="DR31" i="5" s="1"/>
  <c r="DU31" i="5" s="1"/>
  <c r="DX31" i="5" s="1"/>
  <c r="EA31" i="5" s="1"/>
  <c r="ED31" i="5" s="1"/>
  <c r="EG31" i="5" s="1"/>
  <c r="DF16" i="5"/>
  <c r="DI16" i="5" s="1"/>
  <c r="DL16" i="5" s="1"/>
  <c r="DO16" i="5" s="1"/>
  <c r="DR16" i="5" s="1"/>
  <c r="DU16" i="5" s="1"/>
  <c r="DX16" i="5" s="1"/>
  <c r="EA16" i="5" s="1"/>
  <c r="ED16" i="5" s="1"/>
  <c r="EG16" i="5" s="1"/>
  <c r="DF11" i="5"/>
  <c r="DI11" i="5" s="1"/>
  <c r="DF318" i="5"/>
  <c r="DI318" i="5" s="1"/>
  <c r="DL318" i="5" s="1"/>
  <c r="DO318" i="5" s="1"/>
  <c r="DR318" i="5" s="1"/>
  <c r="DU318" i="5" s="1"/>
  <c r="DX318" i="5" s="1"/>
  <c r="EA318" i="5" s="1"/>
  <c r="ED318" i="5" s="1"/>
  <c r="EG318" i="5" s="1"/>
  <c r="DF317" i="5"/>
  <c r="DI317" i="5" s="1"/>
  <c r="DL317" i="5" s="1"/>
  <c r="DO317" i="5" s="1"/>
  <c r="DR317" i="5" s="1"/>
  <c r="DU317" i="5" s="1"/>
  <c r="DX317" i="5" s="1"/>
  <c r="EA317" i="5" s="1"/>
  <c r="ED317" i="5" s="1"/>
  <c r="EG317" i="5" s="1"/>
  <c r="DF316" i="5"/>
  <c r="DI316" i="5" s="1"/>
  <c r="DL316" i="5" s="1"/>
  <c r="DO316" i="5" s="1"/>
  <c r="DR316" i="5" s="1"/>
  <c r="DU316" i="5" s="1"/>
  <c r="DX316" i="5" s="1"/>
  <c r="EA316" i="5" s="1"/>
  <c r="ED316" i="5" s="1"/>
  <c r="EG316" i="5" s="1"/>
  <c r="DF311" i="5"/>
  <c r="DI311" i="5" s="1"/>
  <c r="DL311" i="5" s="1"/>
  <c r="DO311" i="5" s="1"/>
  <c r="DE310" i="5"/>
  <c r="DF306" i="5"/>
  <c r="DI306" i="5" s="1"/>
  <c r="DE305" i="5"/>
  <c r="DF299" i="5"/>
  <c r="DE298" i="5"/>
  <c r="DF295" i="5"/>
  <c r="DE294" i="5"/>
  <c r="DF291" i="5"/>
  <c r="DF288" i="5"/>
  <c r="DE288" i="5"/>
  <c r="DE287" i="5"/>
  <c r="DE286" i="5"/>
  <c r="DF284" i="5"/>
  <c r="DI284" i="5" s="1"/>
  <c r="DL284" i="5" s="1"/>
  <c r="DO284" i="5" s="1"/>
  <c r="DR284" i="5" s="1"/>
  <c r="DU284" i="5" s="1"/>
  <c r="DX284" i="5" s="1"/>
  <c r="EA284" i="5" s="1"/>
  <c r="ED284" i="5" s="1"/>
  <c r="EG284" i="5" s="1"/>
  <c r="DF283" i="5"/>
  <c r="DI283" i="5" s="1"/>
  <c r="DL283" i="5" s="1"/>
  <c r="DO283" i="5" s="1"/>
  <c r="DR283" i="5" s="1"/>
  <c r="DU283" i="5" s="1"/>
  <c r="DX283" i="5" s="1"/>
  <c r="EA283" i="5" s="1"/>
  <c r="ED283" i="5" s="1"/>
  <c r="EG283" i="5" s="1"/>
  <c r="DF282" i="5"/>
  <c r="DI282" i="5" s="1"/>
  <c r="DL282" i="5" s="1"/>
  <c r="DO282" i="5" s="1"/>
  <c r="DR282" i="5" s="1"/>
  <c r="DU282" i="5" s="1"/>
  <c r="DX282" i="5" s="1"/>
  <c r="EA282" i="5" s="1"/>
  <c r="ED282" i="5" s="1"/>
  <c r="EG282" i="5" s="1"/>
  <c r="DF281" i="5"/>
  <c r="DI281" i="5" s="1"/>
  <c r="DL281" i="5" s="1"/>
  <c r="DO281" i="5" s="1"/>
  <c r="DR281" i="5" s="1"/>
  <c r="DU281" i="5" s="1"/>
  <c r="DX281" i="5" s="1"/>
  <c r="EA281" i="5" s="1"/>
  <c r="ED281" i="5" s="1"/>
  <c r="EG281" i="5" s="1"/>
  <c r="DF280" i="5"/>
  <c r="DI280" i="5" s="1"/>
  <c r="DL280" i="5" s="1"/>
  <c r="DO280" i="5" s="1"/>
  <c r="DR280" i="5" s="1"/>
  <c r="DU280" i="5" s="1"/>
  <c r="DX280" i="5" s="1"/>
  <c r="EA280" i="5" s="1"/>
  <c r="ED280" i="5" s="1"/>
  <c r="EG280" i="5" s="1"/>
  <c r="DF279" i="5"/>
  <c r="DI279" i="5" s="1"/>
  <c r="DL279" i="5" s="1"/>
  <c r="DO279" i="5" s="1"/>
  <c r="DR279" i="5" s="1"/>
  <c r="DU279" i="5" s="1"/>
  <c r="DX279" i="5" s="1"/>
  <c r="EA279" i="5" s="1"/>
  <c r="ED279" i="5" s="1"/>
  <c r="EG279" i="5" s="1"/>
  <c r="DF278" i="5"/>
  <c r="DI278" i="5" s="1"/>
  <c r="DL278" i="5" s="1"/>
  <c r="DO278" i="5" s="1"/>
  <c r="DR278" i="5" s="1"/>
  <c r="DU278" i="5" s="1"/>
  <c r="DX278" i="5" s="1"/>
  <c r="EA278" i="5" s="1"/>
  <c r="ED278" i="5" s="1"/>
  <c r="EG278" i="5" s="1"/>
  <c r="DF277" i="5"/>
  <c r="DI277" i="5" s="1"/>
  <c r="DL277" i="5" s="1"/>
  <c r="DO277" i="5" s="1"/>
  <c r="DR277" i="5" s="1"/>
  <c r="DU277" i="5" s="1"/>
  <c r="DX277" i="5" s="1"/>
  <c r="EA277" i="5" s="1"/>
  <c r="ED277" i="5" s="1"/>
  <c r="EG277" i="5" s="1"/>
  <c r="DF276" i="5"/>
  <c r="DI276" i="5" s="1"/>
  <c r="DL276" i="5" s="1"/>
  <c r="DO276" i="5" s="1"/>
  <c r="DR276" i="5" s="1"/>
  <c r="DU276" i="5" s="1"/>
  <c r="DX276" i="5" s="1"/>
  <c r="EA276" i="5" s="1"/>
  <c r="ED276" i="5" s="1"/>
  <c r="EG276" i="5" s="1"/>
  <c r="DF275" i="5"/>
  <c r="DF274" i="5"/>
  <c r="DI274" i="5" s="1"/>
  <c r="DL274" i="5" s="1"/>
  <c r="DO274" i="5" s="1"/>
  <c r="DR274" i="5" s="1"/>
  <c r="DU274" i="5" s="1"/>
  <c r="DX274" i="5" s="1"/>
  <c r="EA274" i="5" s="1"/>
  <c r="ED274" i="5" s="1"/>
  <c r="EG274" i="5" s="1"/>
  <c r="DF273" i="5"/>
  <c r="DI273" i="5" s="1"/>
  <c r="DL273" i="5" s="1"/>
  <c r="DO273" i="5" s="1"/>
  <c r="DR273" i="5" s="1"/>
  <c r="DU273" i="5" s="1"/>
  <c r="DX273" i="5" s="1"/>
  <c r="EA273" i="5" s="1"/>
  <c r="ED273" i="5" s="1"/>
  <c r="EG273" i="5" s="1"/>
  <c r="DF272" i="5"/>
  <c r="DI272" i="5" s="1"/>
  <c r="DL272" i="5" s="1"/>
  <c r="DO272" i="5" s="1"/>
  <c r="DR272" i="5" s="1"/>
  <c r="DU272" i="5" s="1"/>
  <c r="DX272" i="5" s="1"/>
  <c r="EA272" i="5" s="1"/>
  <c r="ED272" i="5" s="1"/>
  <c r="EG272" i="5" s="1"/>
  <c r="DF271" i="5"/>
  <c r="DI271" i="5" s="1"/>
  <c r="DL271" i="5" s="1"/>
  <c r="DO271" i="5" s="1"/>
  <c r="DR271" i="5" s="1"/>
  <c r="DU271" i="5" s="1"/>
  <c r="DX271" i="5" s="1"/>
  <c r="EA271" i="5" s="1"/>
  <c r="ED271" i="5" s="1"/>
  <c r="EG271" i="5" s="1"/>
  <c r="DF270" i="5"/>
  <c r="DI270" i="5" s="1"/>
  <c r="DL270" i="5" s="1"/>
  <c r="DO270" i="5" s="1"/>
  <c r="DR270" i="5" s="1"/>
  <c r="DU270" i="5" s="1"/>
  <c r="DX270" i="5" s="1"/>
  <c r="EA270" i="5" s="1"/>
  <c r="ED270" i="5" s="1"/>
  <c r="EG270" i="5" s="1"/>
  <c r="DF269" i="5"/>
  <c r="DI269" i="5" s="1"/>
  <c r="DL269" i="5" s="1"/>
  <c r="DO269" i="5" s="1"/>
  <c r="DR269" i="5" s="1"/>
  <c r="DU269" i="5" s="1"/>
  <c r="DX269" i="5" s="1"/>
  <c r="EA269" i="5" s="1"/>
  <c r="ED269" i="5" s="1"/>
  <c r="EG269" i="5" s="1"/>
  <c r="DF268" i="5"/>
  <c r="DI268" i="5" s="1"/>
  <c r="DL268" i="5" s="1"/>
  <c r="DO268" i="5" s="1"/>
  <c r="DR268" i="5" s="1"/>
  <c r="DU268" i="5" s="1"/>
  <c r="DX268" i="5" s="1"/>
  <c r="EA268" i="5" s="1"/>
  <c r="ED268" i="5" s="1"/>
  <c r="EG268" i="5" s="1"/>
  <c r="DF267" i="5"/>
  <c r="DI267" i="5" s="1"/>
  <c r="DL267" i="5" s="1"/>
  <c r="DO267" i="5" s="1"/>
  <c r="DR267" i="5" s="1"/>
  <c r="DU267" i="5" s="1"/>
  <c r="DX267" i="5" s="1"/>
  <c r="EA267" i="5" s="1"/>
  <c r="ED267" i="5" s="1"/>
  <c r="EG267" i="5" s="1"/>
  <c r="DF266" i="5"/>
  <c r="DI266" i="5" s="1"/>
  <c r="DL266" i="5" s="1"/>
  <c r="DO266" i="5" s="1"/>
  <c r="DR266" i="5" s="1"/>
  <c r="DU266" i="5" s="1"/>
  <c r="DX266" i="5" s="1"/>
  <c r="EA266" i="5" s="1"/>
  <c r="ED266" i="5" s="1"/>
  <c r="EG266" i="5" s="1"/>
  <c r="DF264" i="5"/>
  <c r="DI264" i="5" s="1"/>
  <c r="DL264" i="5" s="1"/>
  <c r="DO264" i="5" s="1"/>
  <c r="DR264" i="5" s="1"/>
  <c r="DU264" i="5" s="1"/>
  <c r="DX264" i="5" s="1"/>
  <c r="EA264" i="5" s="1"/>
  <c r="ED264" i="5" s="1"/>
  <c r="EG264" i="5" s="1"/>
  <c r="DF263" i="5"/>
  <c r="DI263" i="5" s="1"/>
  <c r="DL263" i="5" s="1"/>
  <c r="DO263" i="5" s="1"/>
  <c r="DR263" i="5" s="1"/>
  <c r="DU263" i="5" s="1"/>
  <c r="DX263" i="5" s="1"/>
  <c r="EA263" i="5" s="1"/>
  <c r="ED263" i="5" s="1"/>
  <c r="EG263" i="5" s="1"/>
  <c r="DF262" i="5"/>
  <c r="DI262" i="5" s="1"/>
  <c r="DL262" i="5" s="1"/>
  <c r="DO262" i="5" s="1"/>
  <c r="DR262" i="5" s="1"/>
  <c r="DU262" i="5" s="1"/>
  <c r="DX262" i="5" s="1"/>
  <c r="EA262" i="5" s="1"/>
  <c r="ED262" i="5" s="1"/>
  <c r="EG262" i="5" s="1"/>
  <c r="DF261" i="5"/>
  <c r="DI261" i="5" s="1"/>
  <c r="DL261" i="5" s="1"/>
  <c r="DO261" i="5" s="1"/>
  <c r="DR261" i="5" s="1"/>
  <c r="DU261" i="5" s="1"/>
  <c r="DX261" i="5" s="1"/>
  <c r="EA261" i="5" s="1"/>
  <c r="ED261" i="5" s="1"/>
  <c r="EG261" i="5" s="1"/>
  <c r="DF259" i="5"/>
  <c r="DI259" i="5" s="1"/>
  <c r="DL259" i="5" s="1"/>
  <c r="DO259" i="5" s="1"/>
  <c r="DR259" i="5" s="1"/>
  <c r="DU259" i="5" s="1"/>
  <c r="DX259" i="5" s="1"/>
  <c r="EA259" i="5" s="1"/>
  <c r="ED259" i="5" s="1"/>
  <c r="EG259" i="5" s="1"/>
  <c r="DF258" i="5"/>
  <c r="DI258" i="5" s="1"/>
  <c r="DL258" i="5" s="1"/>
  <c r="DO258" i="5" s="1"/>
  <c r="DR258" i="5" s="1"/>
  <c r="DU258" i="5" s="1"/>
  <c r="DX258" i="5" s="1"/>
  <c r="EA258" i="5" s="1"/>
  <c r="ED258" i="5" s="1"/>
  <c r="EG258" i="5" s="1"/>
  <c r="DF255" i="5"/>
  <c r="DI255" i="5" s="1"/>
  <c r="DL255" i="5" s="1"/>
  <c r="DO255" i="5" s="1"/>
  <c r="DR255" i="5" s="1"/>
  <c r="DU255" i="5" s="1"/>
  <c r="DX255" i="5" s="1"/>
  <c r="EA255" i="5" s="1"/>
  <c r="ED255" i="5" s="1"/>
  <c r="EG255" i="5" s="1"/>
  <c r="DF254" i="5"/>
  <c r="DI254" i="5" s="1"/>
  <c r="DL254" i="5" s="1"/>
  <c r="DO254" i="5" s="1"/>
  <c r="DR254" i="5" s="1"/>
  <c r="DU254" i="5" s="1"/>
  <c r="DX254" i="5" s="1"/>
  <c r="EA254" i="5" s="1"/>
  <c r="ED254" i="5" s="1"/>
  <c r="EG254" i="5" s="1"/>
  <c r="DF230" i="5"/>
  <c r="DI230" i="5" s="1"/>
  <c r="DL230" i="5" s="1"/>
  <c r="DO230" i="5" s="1"/>
  <c r="DR230" i="5" s="1"/>
  <c r="DU230" i="5" s="1"/>
  <c r="DX230" i="5" s="1"/>
  <c r="EA230" i="5" s="1"/>
  <c r="ED230" i="5" s="1"/>
  <c r="EG230" i="5" s="1"/>
  <c r="DF229" i="5"/>
  <c r="DI229" i="5" s="1"/>
  <c r="DL229" i="5" s="1"/>
  <c r="DO229" i="5" s="1"/>
  <c r="DR229" i="5" s="1"/>
  <c r="DU229" i="5" s="1"/>
  <c r="DX229" i="5" s="1"/>
  <c r="EA229" i="5" s="1"/>
  <c r="ED229" i="5" s="1"/>
  <c r="EG229" i="5" s="1"/>
  <c r="DF228" i="5"/>
  <c r="DI228" i="5" s="1"/>
  <c r="DL228" i="5" s="1"/>
  <c r="DO228" i="5" s="1"/>
  <c r="DR228" i="5" s="1"/>
  <c r="DU228" i="5" s="1"/>
  <c r="DX228" i="5" s="1"/>
  <c r="EA228" i="5" s="1"/>
  <c r="ED228" i="5" s="1"/>
  <c r="EG228" i="5" s="1"/>
  <c r="DF227" i="5"/>
  <c r="DI227" i="5" s="1"/>
  <c r="DL227" i="5" s="1"/>
  <c r="DO227" i="5" s="1"/>
  <c r="DR227" i="5" s="1"/>
  <c r="DU227" i="5" s="1"/>
  <c r="DX227" i="5" s="1"/>
  <c r="EA227" i="5" s="1"/>
  <c r="ED227" i="5" s="1"/>
  <c r="EG227" i="5" s="1"/>
  <c r="DF226" i="5"/>
  <c r="DI226" i="5" s="1"/>
  <c r="DL226" i="5" s="1"/>
  <c r="DO226" i="5" s="1"/>
  <c r="DR226" i="5" s="1"/>
  <c r="DU226" i="5" s="1"/>
  <c r="DX226" i="5" s="1"/>
  <c r="EA226" i="5" s="1"/>
  <c r="ED226" i="5" s="1"/>
  <c r="EG226" i="5" s="1"/>
  <c r="DF225" i="5"/>
  <c r="DI225" i="5" s="1"/>
  <c r="DL225" i="5" s="1"/>
  <c r="DO225" i="5" s="1"/>
  <c r="DR225" i="5" s="1"/>
  <c r="DU225" i="5" s="1"/>
  <c r="DX225" i="5" s="1"/>
  <c r="EA225" i="5" s="1"/>
  <c r="ED225" i="5" s="1"/>
  <c r="EG225" i="5" s="1"/>
  <c r="DF224" i="5"/>
  <c r="DI224" i="5" s="1"/>
  <c r="DL224" i="5" s="1"/>
  <c r="DO224" i="5" s="1"/>
  <c r="DR224" i="5" s="1"/>
  <c r="DU224" i="5" s="1"/>
  <c r="DX224" i="5" s="1"/>
  <c r="EA224" i="5" s="1"/>
  <c r="ED224" i="5" s="1"/>
  <c r="EG224" i="5" s="1"/>
  <c r="DE223" i="5"/>
  <c r="DF221" i="5"/>
  <c r="DI221" i="5" s="1"/>
  <c r="DL221" i="5" s="1"/>
  <c r="DO221" i="5" s="1"/>
  <c r="DR221" i="5" s="1"/>
  <c r="DU221" i="5" s="1"/>
  <c r="DX221" i="5" s="1"/>
  <c r="EA221" i="5" s="1"/>
  <c r="ED221" i="5" s="1"/>
  <c r="EG221" i="5" s="1"/>
  <c r="DF220" i="5"/>
  <c r="DI220" i="5" s="1"/>
  <c r="DL220" i="5" s="1"/>
  <c r="DO220" i="5" s="1"/>
  <c r="DR220" i="5" s="1"/>
  <c r="DU220" i="5" s="1"/>
  <c r="DX220" i="5" s="1"/>
  <c r="EA220" i="5" s="1"/>
  <c r="ED220" i="5" s="1"/>
  <c r="EG220" i="5" s="1"/>
  <c r="DF219" i="5"/>
  <c r="DE218" i="5"/>
  <c r="DE217" i="5"/>
  <c r="DE216" i="5"/>
  <c r="DF213" i="5"/>
  <c r="DF212" i="5"/>
  <c r="DI212" i="5" s="1"/>
  <c r="DL212" i="5" s="1"/>
  <c r="DO212" i="5" s="1"/>
  <c r="DR212" i="5" s="1"/>
  <c r="DU212" i="5" s="1"/>
  <c r="DX212" i="5" s="1"/>
  <c r="EA212" i="5" s="1"/>
  <c r="ED212" i="5" s="1"/>
  <c r="EG212" i="5" s="1"/>
  <c r="DF210" i="5"/>
  <c r="DI210" i="5" s="1"/>
  <c r="DL210" i="5" s="1"/>
  <c r="DO210" i="5" s="1"/>
  <c r="DR210" i="5" s="1"/>
  <c r="DU210" i="5" s="1"/>
  <c r="DX210" i="5" s="1"/>
  <c r="EA210" i="5" s="1"/>
  <c r="ED210" i="5" s="1"/>
  <c r="EG210" i="5" s="1"/>
  <c r="DF209" i="5"/>
  <c r="DI209" i="5" s="1"/>
  <c r="DL209" i="5" s="1"/>
  <c r="DO209" i="5" s="1"/>
  <c r="DR209" i="5" s="1"/>
  <c r="DU209" i="5" s="1"/>
  <c r="DX209" i="5" s="1"/>
  <c r="EA209" i="5" s="1"/>
  <c r="ED209" i="5" s="1"/>
  <c r="EG209" i="5" s="1"/>
  <c r="DF207" i="5"/>
  <c r="DI207" i="5" s="1"/>
  <c r="DL207" i="5" s="1"/>
  <c r="DO207" i="5" s="1"/>
  <c r="DR207" i="5" s="1"/>
  <c r="DU207" i="5" s="1"/>
  <c r="DX207" i="5" s="1"/>
  <c r="EA207" i="5" s="1"/>
  <c r="ED207" i="5" s="1"/>
  <c r="EG207" i="5" s="1"/>
  <c r="DF206" i="5"/>
  <c r="DI206" i="5" s="1"/>
  <c r="DL206" i="5" s="1"/>
  <c r="DO206" i="5" s="1"/>
  <c r="DR206" i="5" s="1"/>
  <c r="DU206" i="5" s="1"/>
  <c r="DX206" i="5" s="1"/>
  <c r="EA206" i="5" s="1"/>
  <c r="ED206" i="5" s="1"/>
  <c r="EG206" i="5" s="1"/>
  <c r="DF205" i="5"/>
  <c r="DF204" i="5"/>
  <c r="DI204" i="5" s="1"/>
  <c r="DL204" i="5" s="1"/>
  <c r="DO204" i="5" s="1"/>
  <c r="DR204" i="5" s="1"/>
  <c r="DU204" i="5" s="1"/>
  <c r="DX204" i="5" s="1"/>
  <c r="EA204" i="5" s="1"/>
  <c r="ED204" i="5" s="1"/>
  <c r="EG204" i="5" s="1"/>
  <c r="DF203" i="5"/>
  <c r="DI203" i="5" s="1"/>
  <c r="DL203" i="5" s="1"/>
  <c r="DO203" i="5" s="1"/>
  <c r="DR203" i="5" s="1"/>
  <c r="DU203" i="5" s="1"/>
  <c r="DX203" i="5" s="1"/>
  <c r="EA203" i="5" s="1"/>
  <c r="ED203" i="5" s="1"/>
  <c r="EG203" i="5" s="1"/>
  <c r="DF202" i="5"/>
  <c r="DI202" i="5" s="1"/>
  <c r="DL202" i="5" s="1"/>
  <c r="DO202" i="5" s="1"/>
  <c r="DR202" i="5" s="1"/>
  <c r="DU202" i="5" s="1"/>
  <c r="DX202" i="5" s="1"/>
  <c r="EA202" i="5" s="1"/>
  <c r="ED202" i="5" s="1"/>
  <c r="EG202" i="5" s="1"/>
  <c r="DF201" i="5"/>
  <c r="DI201" i="5" s="1"/>
  <c r="DL201" i="5" s="1"/>
  <c r="DO201" i="5" s="1"/>
  <c r="DR201" i="5" s="1"/>
  <c r="DU201" i="5" s="1"/>
  <c r="DX201" i="5" s="1"/>
  <c r="EA201" i="5" s="1"/>
  <c r="ED201" i="5" s="1"/>
  <c r="EG201" i="5" s="1"/>
  <c r="DF200" i="5"/>
  <c r="DI200" i="5" s="1"/>
  <c r="DL200" i="5" s="1"/>
  <c r="DO200" i="5" s="1"/>
  <c r="DR200" i="5" s="1"/>
  <c r="DU200" i="5" s="1"/>
  <c r="DX200" i="5" s="1"/>
  <c r="EA200" i="5" s="1"/>
  <c r="ED200" i="5" s="1"/>
  <c r="EG200" i="5" s="1"/>
  <c r="DF199" i="5"/>
  <c r="DI199" i="5" s="1"/>
  <c r="DL199" i="5" s="1"/>
  <c r="DO199" i="5" s="1"/>
  <c r="DR199" i="5" s="1"/>
  <c r="DU199" i="5" s="1"/>
  <c r="DX199" i="5" s="1"/>
  <c r="EA199" i="5" s="1"/>
  <c r="ED199" i="5" s="1"/>
  <c r="EG199" i="5" s="1"/>
  <c r="DF198" i="5"/>
  <c r="DI198" i="5" s="1"/>
  <c r="DL198" i="5" s="1"/>
  <c r="DO198" i="5" s="1"/>
  <c r="DR198" i="5" s="1"/>
  <c r="DU198" i="5" s="1"/>
  <c r="DX198" i="5" s="1"/>
  <c r="EA198" i="5" s="1"/>
  <c r="ED198" i="5" s="1"/>
  <c r="EG198" i="5" s="1"/>
  <c r="DF197" i="5"/>
  <c r="DI197" i="5" s="1"/>
  <c r="DL197" i="5" s="1"/>
  <c r="DO197" i="5" s="1"/>
  <c r="DR197" i="5" s="1"/>
  <c r="DU197" i="5" s="1"/>
  <c r="DX197" i="5" s="1"/>
  <c r="EA197" i="5" s="1"/>
  <c r="ED197" i="5" s="1"/>
  <c r="EG197" i="5" s="1"/>
  <c r="DF195" i="5"/>
  <c r="DI195" i="5" s="1"/>
  <c r="DL195" i="5" s="1"/>
  <c r="DO195" i="5" s="1"/>
  <c r="DR195" i="5" s="1"/>
  <c r="DU195" i="5" s="1"/>
  <c r="DX195" i="5" s="1"/>
  <c r="EA195" i="5" s="1"/>
  <c r="ED195" i="5" s="1"/>
  <c r="EG195" i="5" s="1"/>
  <c r="DF194" i="5"/>
  <c r="DI194" i="5" s="1"/>
  <c r="DL194" i="5" s="1"/>
  <c r="DO194" i="5" s="1"/>
  <c r="DR194" i="5" s="1"/>
  <c r="DU194" i="5" s="1"/>
  <c r="DX194" i="5" s="1"/>
  <c r="EA194" i="5" s="1"/>
  <c r="ED194" i="5" s="1"/>
  <c r="EG194" i="5" s="1"/>
  <c r="DE193" i="5"/>
  <c r="DF192" i="5"/>
  <c r="DE189" i="5"/>
  <c r="DF185" i="5"/>
  <c r="DI185" i="5" s="1"/>
  <c r="DL185" i="5" s="1"/>
  <c r="DO185" i="5" s="1"/>
  <c r="DR185" i="5" s="1"/>
  <c r="DU185" i="5" s="1"/>
  <c r="DX185" i="5" s="1"/>
  <c r="EA185" i="5" s="1"/>
  <c r="ED185" i="5" s="1"/>
  <c r="EG185" i="5" s="1"/>
  <c r="DF184" i="5"/>
  <c r="DI184" i="5" s="1"/>
  <c r="DL184" i="5" s="1"/>
  <c r="DO184" i="5" s="1"/>
  <c r="DR184" i="5" s="1"/>
  <c r="DU184" i="5" s="1"/>
  <c r="DX184" i="5" s="1"/>
  <c r="EA184" i="5" s="1"/>
  <c r="ED184" i="5" s="1"/>
  <c r="EG184" i="5" s="1"/>
  <c r="DF183" i="5"/>
  <c r="DE181" i="5"/>
  <c r="DE180" i="5"/>
  <c r="DF175" i="5"/>
  <c r="DI175" i="5" s="1"/>
  <c r="DL175" i="5" s="1"/>
  <c r="DF174" i="5"/>
  <c r="DI174" i="5" s="1"/>
  <c r="DL174" i="5" s="1"/>
  <c r="DO174" i="5" s="1"/>
  <c r="DR174" i="5" s="1"/>
  <c r="DU174" i="5" s="1"/>
  <c r="DX174" i="5" s="1"/>
  <c r="EA174" i="5" s="1"/>
  <c r="ED174" i="5" s="1"/>
  <c r="EG174" i="5" s="1"/>
  <c r="DF172" i="5"/>
  <c r="DI172" i="5" s="1"/>
  <c r="DL172" i="5" s="1"/>
  <c r="DO172" i="5" s="1"/>
  <c r="DR172" i="5" s="1"/>
  <c r="DU172" i="5" s="1"/>
  <c r="DX172" i="5" s="1"/>
  <c r="EA172" i="5" s="1"/>
  <c r="ED172" i="5" s="1"/>
  <c r="EG172" i="5" s="1"/>
  <c r="DF171" i="5"/>
  <c r="DF170" i="5"/>
  <c r="DI170" i="5" s="1"/>
  <c r="DL170" i="5" s="1"/>
  <c r="DO170" i="5" s="1"/>
  <c r="DR170" i="5" s="1"/>
  <c r="DU170" i="5" s="1"/>
  <c r="DX170" i="5" s="1"/>
  <c r="EA170" i="5" s="1"/>
  <c r="ED170" i="5" s="1"/>
  <c r="EG170" i="5" s="1"/>
  <c r="DF169" i="5"/>
  <c r="DI169" i="5" s="1"/>
  <c r="DL169" i="5" s="1"/>
  <c r="DO169" i="5" s="1"/>
  <c r="DR169" i="5" s="1"/>
  <c r="DU169" i="5" s="1"/>
  <c r="DX169" i="5" s="1"/>
  <c r="EA169" i="5" s="1"/>
  <c r="ED169" i="5" s="1"/>
  <c r="EG169" i="5" s="1"/>
  <c r="DF168" i="5"/>
  <c r="DI168" i="5" s="1"/>
  <c r="DL168" i="5" s="1"/>
  <c r="DO168" i="5" s="1"/>
  <c r="DR168" i="5" s="1"/>
  <c r="DU168" i="5" s="1"/>
  <c r="DX168" i="5" s="1"/>
  <c r="EA168" i="5" s="1"/>
  <c r="ED168" i="5" s="1"/>
  <c r="EG168" i="5" s="1"/>
  <c r="DF166" i="5"/>
  <c r="DI166" i="5" s="1"/>
  <c r="DL166" i="5" s="1"/>
  <c r="DO166" i="5" s="1"/>
  <c r="DR166" i="5" s="1"/>
  <c r="DU166" i="5" s="1"/>
  <c r="DX166" i="5" s="1"/>
  <c r="EA166" i="5" s="1"/>
  <c r="ED166" i="5" s="1"/>
  <c r="EG166" i="5" s="1"/>
  <c r="DF165" i="5"/>
  <c r="DI165" i="5" s="1"/>
  <c r="DL165" i="5" s="1"/>
  <c r="DO165" i="5" s="1"/>
  <c r="DR165" i="5" s="1"/>
  <c r="DU165" i="5" s="1"/>
  <c r="DX165" i="5" s="1"/>
  <c r="EA165" i="5" s="1"/>
  <c r="ED165" i="5" s="1"/>
  <c r="EG165" i="5" s="1"/>
  <c r="DF164" i="5"/>
  <c r="DI164" i="5" s="1"/>
  <c r="DL164" i="5" s="1"/>
  <c r="DO164" i="5" s="1"/>
  <c r="DR164" i="5" s="1"/>
  <c r="DU164" i="5" s="1"/>
  <c r="DX164" i="5" s="1"/>
  <c r="EA164" i="5" s="1"/>
  <c r="ED164" i="5" s="1"/>
  <c r="EG164" i="5" s="1"/>
  <c r="DF163" i="5"/>
  <c r="DI163" i="5" s="1"/>
  <c r="DL163" i="5" s="1"/>
  <c r="DO163" i="5" s="1"/>
  <c r="DR163" i="5" s="1"/>
  <c r="DU163" i="5" s="1"/>
  <c r="DX163" i="5" s="1"/>
  <c r="EA163" i="5" s="1"/>
  <c r="ED163" i="5" s="1"/>
  <c r="EG163" i="5" s="1"/>
  <c r="DF162" i="5"/>
  <c r="DI162" i="5" s="1"/>
  <c r="DL162" i="5" s="1"/>
  <c r="DO162" i="5" s="1"/>
  <c r="DR162" i="5" s="1"/>
  <c r="DU162" i="5" s="1"/>
  <c r="DX162" i="5" s="1"/>
  <c r="EA162" i="5" s="1"/>
  <c r="ED162" i="5" s="1"/>
  <c r="EG162" i="5" s="1"/>
  <c r="DF159" i="5"/>
  <c r="DI159" i="5" s="1"/>
  <c r="DL159" i="5" s="1"/>
  <c r="DO159" i="5" s="1"/>
  <c r="DR159" i="5" s="1"/>
  <c r="DU159" i="5" s="1"/>
  <c r="DX159" i="5" s="1"/>
  <c r="EA159" i="5" s="1"/>
  <c r="ED159" i="5" s="1"/>
  <c r="EG159" i="5" s="1"/>
  <c r="DF158" i="5"/>
  <c r="DE157" i="5"/>
  <c r="DE156" i="5"/>
  <c r="DF153" i="5"/>
  <c r="DF152" i="5"/>
  <c r="DI152" i="5" s="1"/>
  <c r="DL152" i="5" s="1"/>
  <c r="DO152" i="5" s="1"/>
  <c r="DR152" i="5" s="1"/>
  <c r="DU152" i="5" s="1"/>
  <c r="DX152" i="5" s="1"/>
  <c r="EA152" i="5" s="1"/>
  <c r="ED152" i="5" s="1"/>
  <c r="EG152" i="5" s="1"/>
  <c r="DF147" i="5"/>
  <c r="DI147" i="5" s="1"/>
  <c r="DL147" i="5" s="1"/>
  <c r="DO147" i="5" s="1"/>
  <c r="DR147" i="5" s="1"/>
  <c r="DU147" i="5" s="1"/>
  <c r="DX147" i="5" s="1"/>
  <c r="EA147" i="5" s="1"/>
  <c r="ED147" i="5" s="1"/>
  <c r="EG147" i="5" s="1"/>
  <c r="DE146" i="5"/>
  <c r="DE145" i="5"/>
  <c r="DF142" i="5"/>
  <c r="DI142" i="5" s="1"/>
  <c r="DL142" i="5" s="1"/>
  <c r="DO142" i="5" s="1"/>
  <c r="DR142" i="5" s="1"/>
  <c r="DU142" i="5" s="1"/>
  <c r="DX142" i="5" s="1"/>
  <c r="EA142" i="5" s="1"/>
  <c r="ED142" i="5" s="1"/>
  <c r="EG142" i="5" s="1"/>
  <c r="DF140" i="5"/>
  <c r="DF139" i="5"/>
  <c r="DE138" i="5"/>
  <c r="DF135" i="5"/>
  <c r="DE134" i="5"/>
  <c r="DE133" i="5"/>
  <c r="DF131" i="5"/>
  <c r="DF129" i="5"/>
  <c r="DI129" i="5" s="1"/>
  <c r="DL129" i="5" s="1"/>
  <c r="DO129" i="5" s="1"/>
  <c r="DR129" i="5" s="1"/>
  <c r="DU129" i="5" s="1"/>
  <c r="DX129" i="5" s="1"/>
  <c r="EA129" i="5" s="1"/>
  <c r="ED129" i="5" s="1"/>
  <c r="EG129" i="5" s="1"/>
  <c r="DF127" i="5"/>
  <c r="DF126" i="5"/>
  <c r="DE126" i="5"/>
  <c r="DE125" i="5"/>
  <c r="DE124" i="5"/>
  <c r="DF121" i="5"/>
  <c r="DF118" i="5"/>
  <c r="DF117" i="5"/>
  <c r="DI117" i="5" s="1"/>
  <c r="DL117" i="5" s="1"/>
  <c r="DO117" i="5" s="1"/>
  <c r="DR117" i="5" s="1"/>
  <c r="DU117" i="5" s="1"/>
  <c r="DX117" i="5" s="1"/>
  <c r="EA117" i="5" s="1"/>
  <c r="ED117" i="5" s="1"/>
  <c r="EG117" i="5" s="1"/>
  <c r="DF116" i="5"/>
  <c r="DE116" i="5"/>
  <c r="DF115" i="5"/>
  <c r="DE115" i="5"/>
  <c r="DE111" i="5"/>
  <c r="DE110" i="5"/>
  <c r="DF107" i="5"/>
  <c r="DI107" i="5" s="1"/>
  <c r="DL107" i="5" s="1"/>
  <c r="DO107" i="5" s="1"/>
  <c r="DR107" i="5" s="1"/>
  <c r="DU107" i="5" s="1"/>
  <c r="DX107" i="5" s="1"/>
  <c r="EA107" i="5" s="1"/>
  <c r="ED107" i="5" s="1"/>
  <c r="EG107" i="5" s="1"/>
  <c r="DF106" i="5"/>
  <c r="DI106" i="5" s="1"/>
  <c r="DL106" i="5" s="1"/>
  <c r="DO106" i="5" s="1"/>
  <c r="DR106" i="5" s="1"/>
  <c r="DU106" i="5" s="1"/>
  <c r="DX106" i="5" s="1"/>
  <c r="EA106" i="5" s="1"/>
  <c r="ED106" i="5" s="1"/>
  <c r="EG106" i="5" s="1"/>
  <c r="DF105" i="5"/>
  <c r="DI105" i="5" s="1"/>
  <c r="DL105" i="5" s="1"/>
  <c r="DO105" i="5" s="1"/>
  <c r="DR105" i="5" s="1"/>
  <c r="DU105" i="5" s="1"/>
  <c r="DX105" i="5" s="1"/>
  <c r="EA105" i="5" s="1"/>
  <c r="ED105" i="5" s="1"/>
  <c r="EG105" i="5" s="1"/>
  <c r="DF104" i="5"/>
  <c r="DF103" i="5"/>
  <c r="DI103" i="5" s="1"/>
  <c r="DL103" i="5" s="1"/>
  <c r="DO103" i="5" s="1"/>
  <c r="DR103" i="5" s="1"/>
  <c r="DU103" i="5" s="1"/>
  <c r="DX103" i="5" s="1"/>
  <c r="EA103" i="5" s="1"/>
  <c r="ED103" i="5" s="1"/>
  <c r="EG103" i="5" s="1"/>
  <c r="DF102" i="5"/>
  <c r="DI102" i="5" s="1"/>
  <c r="DL102" i="5" s="1"/>
  <c r="DO102" i="5" s="1"/>
  <c r="DR102" i="5" s="1"/>
  <c r="DU102" i="5" s="1"/>
  <c r="DX102" i="5" s="1"/>
  <c r="EA102" i="5" s="1"/>
  <c r="ED102" i="5" s="1"/>
  <c r="EG102" i="5" s="1"/>
  <c r="DF101" i="5"/>
  <c r="DI101" i="5" s="1"/>
  <c r="DL101" i="5" s="1"/>
  <c r="DO101" i="5" s="1"/>
  <c r="DR101" i="5" s="1"/>
  <c r="DU101" i="5" s="1"/>
  <c r="DX101" i="5" s="1"/>
  <c r="EA101" i="5" s="1"/>
  <c r="ED101" i="5" s="1"/>
  <c r="EG101" i="5" s="1"/>
  <c r="DF100" i="5"/>
  <c r="DI100" i="5" s="1"/>
  <c r="DL100" i="5" s="1"/>
  <c r="DO100" i="5" s="1"/>
  <c r="DR100" i="5" s="1"/>
  <c r="DU100" i="5" s="1"/>
  <c r="DX100" i="5" s="1"/>
  <c r="EA100" i="5" s="1"/>
  <c r="ED100" i="5" s="1"/>
  <c r="EG100" i="5" s="1"/>
  <c r="DF99" i="5"/>
  <c r="DI99" i="5" s="1"/>
  <c r="DL99" i="5" s="1"/>
  <c r="DO99" i="5" s="1"/>
  <c r="DR99" i="5" s="1"/>
  <c r="DU99" i="5" s="1"/>
  <c r="DX99" i="5" s="1"/>
  <c r="EA99" i="5" s="1"/>
  <c r="ED99" i="5" s="1"/>
  <c r="EG99" i="5" s="1"/>
  <c r="DE97" i="5"/>
  <c r="DE96" i="5"/>
  <c r="DF92" i="5"/>
  <c r="DF90" i="5"/>
  <c r="DI90" i="5" s="1"/>
  <c r="DL90" i="5" s="1"/>
  <c r="DO90" i="5" s="1"/>
  <c r="DR90" i="5" s="1"/>
  <c r="DU90" i="5" s="1"/>
  <c r="DX90" i="5" s="1"/>
  <c r="EA90" i="5" s="1"/>
  <c r="ED90" i="5" s="1"/>
  <c r="EG90" i="5" s="1"/>
  <c r="DF89" i="5"/>
  <c r="DI89" i="5" s="1"/>
  <c r="DL89" i="5" s="1"/>
  <c r="DO89" i="5" s="1"/>
  <c r="DR89" i="5" s="1"/>
  <c r="DU89" i="5" s="1"/>
  <c r="DX89" i="5" s="1"/>
  <c r="EA89" i="5" s="1"/>
  <c r="ED89" i="5" s="1"/>
  <c r="EG89" i="5" s="1"/>
  <c r="DF88" i="5"/>
  <c r="DI88" i="5" s="1"/>
  <c r="DL88" i="5" s="1"/>
  <c r="DO88" i="5" s="1"/>
  <c r="DR88" i="5" s="1"/>
  <c r="DU88" i="5" s="1"/>
  <c r="DX88" i="5" s="1"/>
  <c r="EA88" i="5" s="1"/>
  <c r="ED88" i="5" s="1"/>
  <c r="EG88" i="5" s="1"/>
  <c r="DF87" i="5"/>
  <c r="DI87" i="5" s="1"/>
  <c r="DL87" i="5" s="1"/>
  <c r="DO87" i="5" s="1"/>
  <c r="DR87" i="5" s="1"/>
  <c r="DU87" i="5" s="1"/>
  <c r="DX87" i="5" s="1"/>
  <c r="EA87" i="5" s="1"/>
  <c r="ED87" i="5" s="1"/>
  <c r="EG87" i="5" s="1"/>
  <c r="DE82" i="5"/>
  <c r="DF81" i="5"/>
  <c r="DI81" i="5" s="1"/>
  <c r="DE76" i="5"/>
  <c r="DE75" i="5"/>
  <c r="DF73" i="5"/>
  <c r="DF72" i="5"/>
  <c r="DI72" i="5" s="1"/>
  <c r="DL72" i="5" s="1"/>
  <c r="DO72" i="5" s="1"/>
  <c r="DR72" i="5" s="1"/>
  <c r="DU72" i="5" s="1"/>
  <c r="DX72" i="5" s="1"/>
  <c r="EA72" i="5" s="1"/>
  <c r="ED72" i="5" s="1"/>
  <c r="EG72" i="5" s="1"/>
  <c r="DF71" i="5"/>
  <c r="DI71" i="5" s="1"/>
  <c r="DL71" i="5" s="1"/>
  <c r="DO71" i="5" s="1"/>
  <c r="DR71" i="5" s="1"/>
  <c r="DU71" i="5" s="1"/>
  <c r="DX71" i="5" s="1"/>
  <c r="EA71" i="5" s="1"/>
  <c r="ED71" i="5" s="1"/>
  <c r="EG71" i="5" s="1"/>
  <c r="DF70" i="5"/>
  <c r="DI70" i="5" s="1"/>
  <c r="DL70" i="5" s="1"/>
  <c r="DO70" i="5" s="1"/>
  <c r="DR70" i="5" s="1"/>
  <c r="DU70" i="5" s="1"/>
  <c r="DX70" i="5" s="1"/>
  <c r="EA70" i="5" s="1"/>
  <c r="ED70" i="5" s="1"/>
  <c r="EG70" i="5" s="1"/>
  <c r="DF69" i="5"/>
  <c r="DI69" i="5" s="1"/>
  <c r="DL69" i="5" s="1"/>
  <c r="DO69" i="5" s="1"/>
  <c r="DR69" i="5" s="1"/>
  <c r="DU69" i="5" s="1"/>
  <c r="DX69" i="5" s="1"/>
  <c r="EA69" i="5" s="1"/>
  <c r="ED69" i="5" s="1"/>
  <c r="EG69" i="5" s="1"/>
  <c r="DF68" i="5"/>
  <c r="DI68" i="5" s="1"/>
  <c r="DL68" i="5" s="1"/>
  <c r="DO68" i="5" s="1"/>
  <c r="DR68" i="5" s="1"/>
  <c r="DU68" i="5" s="1"/>
  <c r="DX68" i="5" s="1"/>
  <c r="EA68" i="5" s="1"/>
  <c r="ED68" i="5" s="1"/>
  <c r="EG68" i="5" s="1"/>
  <c r="DF67" i="5"/>
  <c r="DI67" i="5" s="1"/>
  <c r="DL67" i="5" s="1"/>
  <c r="DO67" i="5" s="1"/>
  <c r="DR67" i="5" s="1"/>
  <c r="DU67" i="5" s="1"/>
  <c r="DX67" i="5" s="1"/>
  <c r="EA67" i="5" s="1"/>
  <c r="ED67" i="5" s="1"/>
  <c r="EG67" i="5" s="1"/>
  <c r="DF66" i="5"/>
  <c r="DI66" i="5" s="1"/>
  <c r="DL66" i="5" s="1"/>
  <c r="DO66" i="5" s="1"/>
  <c r="DR66" i="5" s="1"/>
  <c r="DU66" i="5" s="1"/>
  <c r="DX66" i="5" s="1"/>
  <c r="EA66" i="5" s="1"/>
  <c r="ED66" i="5" s="1"/>
  <c r="EG66" i="5" s="1"/>
  <c r="DF65" i="5"/>
  <c r="DI65" i="5" s="1"/>
  <c r="DL65" i="5" s="1"/>
  <c r="DO65" i="5" s="1"/>
  <c r="DR65" i="5" s="1"/>
  <c r="DU65" i="5" s="1"/>
  <c r="DX65" i="5" s="1"/>
  <c r="EA65" i="5" s="1"/>
  <c r="ED65" i="5" s="1"/>
  <c r="EG65" i="5" s="1"/>
  <c r="DE63" i="5"/>
  <c r="DF59" i="5"/>
  <c r="DI59" i="5" s="1"/>
  <c r="DL59" i="5" s="1"/>
  <c r="DO59" i="5" s="1"/>
  <c r="DR59" i="5" s="1"/>
  <c r="DU59" i="5" s="1"/>
  <c r="DX59" i="5" s="1"/>
  <c r="EA59" i="5" s="1"/>
  <c r="ED59" i="5" s="1"/>
  <c r="EG59" i="5" s="1"/>
  <c r="DF57" i="5"/>
  <c r="DI57" i="5" s="1"/>
  <c r="DL57" i="5" s="1"/>
  <c r="DO57" i="5" s="1"/>
  <c r="DR57" i="5" s="1"/>
  <c r="DU57" i="5" s="1"/>
  <c r="DX57" i="5" s="1"/>
  <c r="EA57" i="5" s="1"/>
  <c r="ED57" i="5" s="1"/>
  <c r="EG57" i="5" s="1"/>
  <c r="DF56" i="5"/>
  <c r="DF55" i="5"/>
  <c r="DI55" i="5" s="1"/>
  <c r="DL55" i="5" s="1"/>
  <c r="DO55" i="5" s="1"/>
  <c r="DR55" i="5" s="1"/>
  <c r="DU55" i="5" s="1"/>
  <c r="DX55" i="5" s="1"/>
  <c r="EA55" i="5" s="1"/>
  <c r="ED55" i="5" s="1"/>
  <c r="EG55" i="5" s="1"/>
  <c r="DF54" i="5"/>
  <c r="DI54" i="5" s="1"/>
  <c r="DL54" i="5" s="1"/>
  <c r="DO54" i="5" s="1"/>
  <c r="DR54" i="5" s="1"/>
  <c r="DU54" i="5" s="1"/>
  <c r="DX54" i="5" s="1"/>
  <c r="EA54" i="5" s="1"/>
  <c r="ED54" i="5" s="1"/>
  <c r="EG54" i="5" s="1"/>
  <c r="DF51" i="5"/>
  <c r="DI51" i="5" s="1"/>
  <c r="DL51" i="5" s="1"/>
  <c r="DO51" i="5" s="1"/>
  <c r="DR51" i="5" s="1"/>
  <c r="DU51" i="5" s="1"/>
  <c r="DX51" i="5" s="1"/>
  <c r="EA51" i="5" s="1"/>
  <c r="ED51" i="5" s="1"/>
  <c r="EG51" i="5" s="1"/>
  <c r="DE49" i="5"/>
  <c r="DF46" i="5"/>
  <c r="DI46" i="5" s="1"/>
  <c r="DL46" i="5" s="1"/>
  <c r="DO46" i="5" s="1"/>
  <c r="DR46" i="5" s="1"/>
  <c r="DU46" i="5" s="1"/>
  <c r="DX46" i="5" s="1"/>
  <c r="EA46" i="5" s="1"/>
  <c r="ED46" i="5" s="1"/>
  <c r="EG46" i="5" s="1"/>
  <c r="DF41" i="5"/>
  <c r="DI41" i="5" s="1"/>
  <c r="DE40" i="5"/>
  <c r="DF37" i="5"/>
  <c r="DI37" i="5" s="1"/>
  <c r="DF30" i="5"/>
  <c r="DI30" i="5" s="1"/>
  <c r="DL30" i="5" s="1"/>
  <c r="DO30" i="5" s="1"/>
  <c r="DE29" i="5"/>
  <c r="DF24" i="5"/>
  <c r="DE23" i="5"/>
  <c r="DE22" i="5"/>
  <c r="DE21" i="5"/>
  <c r="DF18" i="5"/>
  <c r="DI18" i="5" s="1"/>
  <c r="DL18" i="5" s="1"/>
  <c r="DO18" i="5" s="1"/>
  <c r="DR18" i="5" s="1"/>
  <c r="DU18" i="5" s="1"/>
  <c r="DX18" i="5" s="1"/>
  <c r="EA18" i="5" s="1"/>
  <c r="ED18" i="5" s="1"/>
  <c r="EG18" i="5" s="1"/>
  <c r="DF12" i="5"/>
  <c r="DF10" i="5"/>
  <c r="DE8" i="5"/>
  <c r="DF5" i="5"/>
  <c r="CV56" i="4"/>
  <c r="CY56" i="4" s="1"/>
  <c r="DB56" i="4" s="1"/>
  <c r="DE56" i="4" s="1"/>
  <c r="DH56" i="4" s="1"/>
  <c r="DK56" i="4" s="1"/>
  <c r="DN56" i="4" s="1"/>
  <c r="DQ56" i="4" s="1"/>
  <c r="CV90" i="4"/>
  <c r="CV89" i="4"/>
  <c r="CY89" i="4" s="1"/>
  <c r="DB89" i="4" s="1"/>
  <c r="DE89" i="4" s="1"/>
  <c r="DH89" i="4" s="1"/>
  <c r="DK89" i="4" s="1"/>
  <c r="DN89" i="4" s="1"/>
  <c r="DQ89" i="4" s="1"/>
  <c r="CV88" i="4"/>
  <c r="CY88" i="4" s="1"/>
  <c r="DB88" i="4" s="1"/>
  <c r="DE88" i="4" s="1"/>
  <c r="DH88" i="4" s="1"/>
  <c r="DK88" i="4" s="1"/>
  <c r="DN88" i="4" s="1"/>
  <c r="DQ88" i="4" s="1"/>
  <c r="CV87" i="4"/>
  <c r="CY87" i="4" s="1"/>
  <c r="DB87" i="4" s="1"/>
  <c r="DE87" i="4" s="1"/>
  <c r="DH87" i="4" s="1"/>
  <c r="DK87" i="4" s="1"/>
  <c r="DN87" i="4" s="1"/>
  <c r="DQ87" i="4" s="1"/>
  <c r="CV86" i="4"/>
  <c r="CY86" i="4" s="1"/>
  <c r="DB86" i="4" s="1"/>
  <c r="DE86" i="4" s="1"/>
  <c r="DH86" i="4" s="1"/>
  <c r="DK86" i="4" s="1"/>
  <c r="DN86" i="4" s="1"/>
  <c r="DQ86" i="4" s="1"/>
  <c r="CV85" i="4"/>
  <c r="CY85" i="4" s="1"/>
  <c r="DB85" i="4" s="1"/>
  <c r="DE85" i="4" s="1"/>
  <c r="DH85" i="4" s="1"/>
  <c r="DK85" i="4" s="1"/>
  <c r="DN85" i="4" s="1"/>
  <c r="DQ85" i="4" s="1"/>
  <c r="CV84" i="4"/>
  <c r="CY84" i="4" s="1"/>
  <c r="DB84" i="4" s="1"/>
  <c r="DE84" i="4" s="1"/>
  <c r="DH84" i="4" s="1"/>
  <c r="DK84" i="4" s="1"/>
  <c r="DN84" i="4" s="1"/>
  <c r="DQ84" i="4" s="1"/>
  <c r="CV83" i="4"/>
  <c r="CY83" i="4" s="1"/>
  <c r="DB83" i="4" s="1"/>
  <c r="DE83" i="4" s="1"/>
  <c r="DH83" i="4" s="1"/>
  <c r="DK83" i="4" s="1"/>
  <c r="DN83" i="4" s="1"/>
  <c r="DQ83" i="4" s="1"/>
  <c r="CV82" i="4"/>
  <c r="CY82" i="4" s="1"/>
  <c r="DB82" i="4" s="1"/>
  <c r="DE82" i="4" s="1"/>
  <c r="DH82" i="4" s="1"/>
  <c r="DK82" i="4" s="1"/>
  <c r="DN82" i="4" s="1"/>
  <c r="DQ82" i="4" s="1"/>
  <c r="CV81" i="4"/>
  <c r="CY81" i="4" s="1"/>
  <c r="DB81" i="4" s="1"/>
  <c r="DE81" i="4" s="1"/>
  <c r="DH81" i="4" s="1"/>
  <c r="DK81" i="4" s="1"/>
  <c r="DN81" i="4" s="1"/>
  <c r="DQ81" i="4" s="1"/>
  <c r="CV80" i="4"/>
  <c r="CY80" i="4" s="1"/>
  <c r="DB80" i="4" s="1"/>
  <c r="DE80" i="4" s="1"/>
  <c r="DH80" i="4" s="1"/>
  <c r="DK80" i="4" s="1"/>
  <c r="DN80" i="4" s="1"/>
  <c r="DQ80" i="4" s="1"/>
  <c r="CV72" i="4"/>
  <c r="CV71" i="4"/>
  <c r="CY71" i="4" s="1"/>
  <c r="DB71" i="4" s="1"/>
  <c r="DE71" i="4" s="1"/>
  <c r="DH71" i="4" s="1"/>
  <c r="DK71" i="4" s="1"/>
  <c r="DN71" i="4" s="1"/>
  <c r="DQ71" i="4" s="1"/>
  <c r="CV70" i="4"/>
  <c r="CY70" i="4" s="1"/>
  <c r="DB70" i="4" s="1"/>
  <c r="DE70" i="4" s="1"/>
  <c r="DH70" i="4" s="1"/>
  <c r="DK70" i="4" s="1"/>
  <c r="DN70" i="4" s="1"/>
  <c r="DQ70" i="4" s="1"/>
  <c r="CV69" i="4"/>
  <c r="CY69" i="4" s="1"/>
  <c r="DB69" i="4" s="1"/>
  <c r="DE69" i="4" s="1"/>
  <c r="DH69" i="4" s="1"/>
  <c r="DK69" i="4" s="1"/>
  <c r="DN69" i="4" s="1"/>
  <c r="DQ69" i="4" s="1"/>
  <c r="CV68" i="4"/>
  <c r="CY68" i="4" s="1"/>
  <c r="DB68" i="4" s="1"/>
  <c r="DE68" i="4" s="1"/>
  <c r="DH68" i="4" s="1"/>
  <c r="DK68" i="4" s="1"/>
  <c r="DN68" i="4" s="1"/>
  <c r="DQ68" i="4" s="1"/>
  <c r="CV67" i="4"/>
  <c r="CY67" i="4" s="1"/>
  <c r="DB67" i="4" s="1"/>
  <c r="DE67" i="4" s="1"/>
  <c r="DH67" i="4" s="1"/>
  <c r="DK67" i="4" s="1"/>
  <c r="DN67" i="4" s="1"/>
  <c r="DQ67" i="4" s="1"/>
  <c r="CV66" i="4"/>
  <c r="CY66" i="4" s="1"/>
  <c r="DB66" i="4" s="1"/>
  <c r="DE66" i="4" s="1"/>
  <c r="DH66" i="4" s="1"/>
  <c r="DK66" i="4" s="1"/>
  <c r="DN66" i="4" s="1"/>
  <c r="DQ66" i="4" s="1"/>
  <c r="CV65" i="4"/>
  <c r="CY65" i="4" s="1"/>
  <c r="DB65" i="4" s="1"/>
  <c r="DE65" i="4" s="1"/>
  <c r="DH65" i="4" s="1"/>
  <c r="DK65" i="4" s="1"/>
  <c r="DN65" i="4" s="1"/>
  <c r="CV54" i="4"/>
  <c r="CY54" i="4" s="1"/>
  <c r="DB54" i="4" s="1"/>
  <c r="DE54" i="4" s="1"/>
  <c r="DH54" i="4" s="1"/>
  <c r="DK54" i="4" s="1"/>
  <c r="DN54" i="4" s="1"/>
  <c r="DQ54" i="4" s="1"/>
  <c r="CV49" i="4"/>
  <c r="CY49" i="4" s="1"/>
  <c r="DB49" i="4" s="1"/>
  <c r="DE49" i="4" s="1"/>
  <c r="DH49" i="4" s="1"/>
  <c r="DK49" i="4" s="1"/>
  <c r="DN49" i="4" s="1"/>
  <c r="DQ49" i="4" s="1"/>
  <c r="CV45" i="4"/>
  <c r="CY45" i="4" s="1"/>
  <c r="DB45" i="4" s="1"/>
  <c r="DE45" i="4" s="1"/>
  <c r="DH45" i="4" s="1"/>
  <c r="DK45" i="4" s="1"/>
  <c r="DN45" i="4" s="1"/>
  <c r="DQ45" i="4" s="1"/>
  <c r="CV44" i="4"/>
  <c r="CY44" i="4" s="1"/>
  <c r="DB44" i="4" s="1"/>
  <c r="DE44" i="4" s="1"/>
  <c r="DH44" i="4" s="1"/>
  <c r="DK44" i="4" s="1"/>
  <c r="DN44" i="4" s="1"/>
  <c r="DQ44" i="4" s="1"/>
  <c r="CV36" i="4"/>
  <c r="CY36" i="4" s="1"/>
  <c r="DB36" i="4" s="1"/>
  <c r="DE36" i="4" s="1"/>
  <c r="DH36" i="4" s="1"/>
  <c r="DK36" i="4" s="1"/>
  <c r="DN36" i="4" s="1"/>
  <c r="DQ36" i="4" s="1"/>
  <c r="CV33" i="4"/>
  <c r="CY33" i="4" s="1"/>
  <c r="DB33" i="4" s="1"/>
  <c r="DE33" i="4" s="1"/>
  <c r="DH33" i="4" s="1"/>
  <c r="DK33" i="4" s="1"/>
  <c r="DN33" i="4" s="1"/>
  <c r="DQ33" i="4" s="1"/>
  <c r="CV29" i="4"/>
  <c r="CY29" i="4" s="1"/>
  <c r="DB29" i="4" s="1"/>
  <c r="DE29" i="4" s="1"/>
  <c r="DH29" i="4" s="1"/>
  <c r="DK29" i="4" s="1"/>
  <c r="DN29" i="4" s="1"/>
  <c r="DQ29" i="4" s="1"/>
  <c r="CV28" i="4"/>
  <c r="CY28" i="4" s="1"/>
  <c r="DB28" i="4" s="1"/>
  <c r="DE28" i="4" s="1"/>
  <c r="DH28" i="4" s="1"/>
  <c r="DK28" i="4" s="1"/>
  <c r="DN28" i="4" s="1"/>
  <c r="DQ28" i="4" s="1"/>
  <c r="CV27" i="4"/>
  <c r="CY27" i="4" s="1"/>
  <c r="DB27" i="4" s="1"/>
  <c r="DE27" i="4" s="1"/>
  <c r="DH27" i="4" s="1"/>
  <c r="DK27" i="4" s="1"/>
  <c r="DN27" i="4" s="1"/>
  <c r="DQ27" i="4" s="1"/>
  <c r="CV26" i="4"/>
  <c r="CY26" i="4" s="1"/>
  <c r="DB26" i="4" s="1"/>
  <c r="DE26" i="4" s="1"/>
  <c r="DH26" i="4" s="1"/>
  <c r="DK26" i="4" s="1"/>
  <c r="DN26" i="4" s="1"/>
  <c r="CV25" i="4"/>
  <c r="CV23" i="4"/>
  <c r="CY23" i="4" s="1"/>
  <c r="DB23" i="4" s="1"/>
  <c r="DE23" i="4" s="1"/>
  <c r="DH23" i="4" s="1"/>
  <c r="DK23" i="4" s="1"/>
  <c r="DN23" i="4" s="1"/>
  <c r="DQ23" i="4" s="1"/>
  <c r="CV22" i="4"/>
  <c r="CY22" i="4" s="1"/>
  <c r="DB22" i="4" s="1"/>
  <c r="DE22" i="4" s="1"/>
  <c r="DH22" i="4" s="1"/>
  <c r="DK22" i="4" s="1"/>
  <c r="CV6" i="4"/>
  <c r="CY6" i="4" s="1"/>
  <c r="DB6" i="4" s="1"/>
  <c r="DE6" i="4" s="1"/>
  <c r="DH6" i="4" s="1"/>
  <c r="DK6" i="4" s="1"/>
  <c r="DN6" i="4" s="1"/>
  <c r="DQ6" i="4" s="1"/>
  <c r="CV7" i="4"/>
  <c r="CY7" i="4" s="1"/>
  <c r="DB7" i="4" s="1"/>
  <c r="DE7" i="4" s="1"/>
  <c r="DH7" i="4" s="1"/>
  <c r="DK7" i="4" s="1"/>
  <c r="DN7" i="4" s="1"/>
  <c r="DQ7" i="4" s="1"/>
  <c r="CV8" i="4"/>
  <c r="CY8" i="4" s="1"/>
  <c r="DB8" i="4" s="1"/>
  <c r="DE8" i="4" s="1"/>
  <c r="DH8" i="4" s="1"/>
  <c r="DK8" i="4" s="1"/>
  <c r="DN8" i="4" s="1"/>
  <c r="DQ8" i="4" s="1"/>
  <c r="CV9" i="4"/>
  <c r="CY9" i="4" s="1"/>
  <c r="DB9" i="4" s="1"/>
  <c r="DE9" i="4" s="1"/>
  <c r="DH9" i="4" s="1"/>
  <c r="DK9" i="4" s="1"/>
  <c r="DN9" i="4" s="1"/>
  <c r="DQ9" i="4" s="1"/>
  <c r="CV10" i="4"/>
  <c r="CY10" i="4" s="1"/>
  <c r="DB10" i="4" s="1"/>
  <c r="DE10" i="4" s="1"/>
  <c r="DH10" i="4" s="1"/>
  <c r="DK10" i="4" s="1"/>
  <c r="DN10" i="4" s="1"/>
  <c r="DQ10" i="4" s="1"/>
  <c r="CV11" i="4"/>
  <c r="CY11" i="4" s="1"/>
  <c r="DB11" i="4" s="1"/>
  <c r="DE11" i="4" s="1"/>
  <c r="DH11" i="4" s="1"/>
  <c r="DK11" i="4" s="1"/>
  <c r="DN11" i="4" s="1"/>
  <c r="DQ11" i="4" s="1"/>
  <c r="CV12" i="4"/>
  <c r="CY12" i="4" s="1"/>
  <c r="DB12" i="4" s="1"/>
  <c r="DE12" i="4" s="1"/>
  <c r="DH12" i="4" s="1"/>
  <c r="DK12" i="4" s="1"/>
  <c r="DN12" i="4" s="1"/>
  <c r="DQ12" i="4" s="1"/>
  <c r="CV13" i="4"/>
  <c r="CY13" i="4" s="1"/>
  <c r="DB13" i="4" s="1"/>
  <c r="DE13" i="4" s="1"/>
  <c r="DH13" i="4" s="1"/>
  <c r="DK13" i="4" s="1"/>
  <c r="DN13" i="4" s="1"/>
  <c r="DQ13" i="4" s="1"/>
  <c r="CV15" i="4"/>
  <c r="CY15" i="4" s="1"/>
  <c r="DB15" i="4" s="1"/>
  <c r="DE15" i="4" s="1"/>
  <c r="DH15" i="4" s="1"/>
  <c r="DK15" i="4" s="1"/>
  <c r="DN15" i="4" s="1"/>
  <c r="DQ15" i="4" s="1"/>
  <c r="CV16" i="4"/>
  <c r="CY16" i="4" s="1"/>
  <c r="DB16" i="4" s="1"/>
  <c r="DE16" i="4" s="1"/>
  <c r="DH16" i="4" s="1"/>
  <c r="DK16" i="4" s="1"/>
  <c r="DN16" i="4" s="1"/>
  <c r="DQ16" i="4" s="1"/>
  <c r="CV17" i="4"/>
  <c r="CY17" i="4" s="1"/>
  <c r="DB17" i="4" s="1"/>
  <c r="DE17" i="4" s="1"/>
  <c r="DH17" i="4" s="1"/>
  <c r="DK17" i="4" s="1"/>
  <c r="DN17" i="4" s="1"/>
  <c r="DQ17" i="4" s="1"/>
  <c r="CV18" i="4"/>
  <c r="CY18" i="4" s="1"/>
  <c r="DB18" i="4" s="1"/>
  <c r="DE18" i="4" s="1"/>
  <c r="DH18" i="4" s="1"/>
  <c r="DK18" i="4" s="1"/>
  <c r="DN18" i="4" s="1"/>
  <c r="DQ18" i="4" s="1"/>
  <c r="CV19" i="4"/>
  <c r="CY19" i="4" s="1"/>
  <c r="DB19" i="4" s="1"/>
  <c r="DE19" i="4" s="1"/>
  <c r="DH19" i="4" s="1"/>
  <c r="DK19" i="4" s="1"/>
  <c r="DN19" i="4" s="1"/>
  <c r="DQ19" i="4" s="1"/>
  <c r="CV5" i="4"/>
  <c r="CY5" i="4" s="1"/>
  <c r="DB5" i="4" s="1"/>
  <c r="DE5" i="4" s="1"/>
  <c r="DH5" i="4" s="1"/>
  <c r="DK5" i="4" s="1"/>
  <c r="CU100" i="4"/>
  <c r="CU31" i="4"/>
  <c r="H8" i="53" s="1"/>
  <c r="CU20" i="4"/>
  <c r="H5" i="53" s="1"/>
  <c r="F23" i="45"/>
  <c r="E23" i="45"/>
  <c r="D23" i="45"/>
  <c r="C23" i="45"/>
  <c r="F16" i="44"/>
  <c r="E16" i="44"/>
  <c r="D15" i="44"/>
  <c r="D16" i="44" s="1"/>
  <c r="C15" i="44"/>
  <c r="C16" i="44" s="1"/>
  <c r="C14" i="44"/>
  <c r="F11" i="44"/>
  <c r="F13" i="44" s="1"/>
  <c r="E11" i="44"/>
  <c r="E13" i="44" s="1"/>
  <c r="F10" i="44"/>
  <c r="F17" i="44" s="1"/>
  <c r="E10" i="44"/>
  <c r="E11" i="15"/>
  <c r="D15" i="15"/>
  <c r="D16" i="15" s="1"/>
  <c r="C14" i="15"/>
  <c r="C15" i="15"/>
  <c r="C16" i="15" s="1"/>
  <c r="H9" i="53" l="1"/>
  <c r="DQ65" i="4"/>
  <c r="K14" i="52"/>
  <c r="K25" i="52" s="1"/>
  <c r="K16" i="53"/>
  <c r="K25" i="53"/>
  <c r="K14" i="51"/>
  <c r="K25" i="51" s="1"/>
  <c r="DN22" i="4"/>
  <c r="DQ22" i="4" s="1"/>
  <c r="H5" i="51"/>
  <c r="H9" i="51" s="1"/>
  <c r="H5" i="52"/>
  <c r="H9" i="52" s="1"/>
  <c r="H8" i="51"/>
  <c r="H8" i="52"/>
  <c r="DN5" i="4"/>
  <c r="DQ5" i="4" s="1"/>
  <c r="DK100" i="4"/>
  <c r="K14" i="50"/>
  <c r="K25" i="50" s="1"/>
  <c r="K16" i="52"/>
  <c r="DH100" i="4"/>
  <c r="DF22" i="5"/>
  <c r="H8" i="48"/>
  <c r="H8" i="50"/>
  <c r="H8" i="49"/>
  <c r="DE100" i="4"/>
  <c r="H5" i="48"/>
  <c r="H5" i="50"/>
  <c r="H5" i="49"/>
  <c r="K14" i="49"/>
  <c r="K16" i="49" s="1"/>
  <c r="DR311" i="5"/>
  <c r="DO321" i="5"/>
  <c r="DO35" i="5"/>
  <c r="DR30" i="5"/>
  <c r="K14" i="48"/>
  <c r="K16" i="48" s="1"/>
  <c r="DL182" i="5"/>
  <c r="DO175" i="5"/>
  <c r="K14" i="47"/>
  <c r="K16" i="47" s="1"/>
  <c r="DB100" i="4"/>
  <c r="DL321" i="5"/>
  <c r="DI137" i="5"/>
  <c r="DL136" i="5"/>
  <c r="DI98" i="5"/>
  <c r="DL94" i="5"/>
  <c r="DE327" i="5"/>
  <c r="H13" i="53" s="1"/>
  <c r="DI310" i="5"/>
  <c r="DL306" i="5"/>
  <c r="DI40" i="5"/>
  <c r="DL37" i="5"/>
  <c r="DI82" i="5"/>
  <c r="DL81" i="5"/>
  <c r="DI22" i="5"/>
  <c r="DL11" i="5"/>
  <c r="DF182" i="5"/>
  <c r="DI191" i="5"/>
  <c r="DL190" i="5"/>
  <c r="DF40" i="5"/>
  <c r="DF191" i="5"/>
  <c r="DI49" i="5"/>
  <c r="DL41" i="5"/>
  <c r="DL35" i="5"/>
  <c r="DI253" i="5"/>
  <c r="DL247" i="5"/>
  <c r="DF8" i="5"/>
  <c r="DI5" i="5"/>
  <c r="DF134" i="5"/>
  <c r="DI131" i="5"/>
  <c r="DF223" i="5"/>
  <c r="DI219" i="5"/>
  <c r="DE324" i="5"/>
  <c r="DF21" i="5"/>
  <c r="DI10" i="5"/>
  <c r="DF193" i="5"/>
  <c r="DI192" i="5"/>
  <c r="DF217" i="5"/>
  <c r="DI205" i="5"/>
  <c r="DI216" i="5" s="1"/>
  <c r="DI158" i="5"/>
  <c r="DL158" i="5" s="1"/>
  <c r="DO158" i="5" s="1"/>
  <c r="DR158" i="5" s="1"/>
  <c r="DU158" i="5" s="1"/>
  <c r="DX158" i="5" s="1"/>
  <c r="EA158" i="5" s="1"/>
  <c r="ED158" i="5" s="1"/>
  <c r="EG158" i="5" s="1"/>
  <c r="DF125" i="5"/>
  <c r="DI121" i="5"/>
  <c r="DF145" i="5"/>
  <c r="DI139" i="5"/>
  <c r="DF310" i="5"/>
  <c r="DF321" i="5"/>
  <c r="DF49" i="5"/>
  <c r="DF146" i="5"/>
  <c r="DI140" i="5"/>
  <c r="DF305" i="5"/>
  <c r="DI299" i="5"/>
  <c r="DF35" i="5"/>
  <c r="DE325" i="5"/>
  <c r="DF287" i="5"/>
  <c r="DI275" i="5"/>
  <c r="DI321" i="5"/>
  <c r="DF98" i="5"/>
  <c r="DF157" i="5"/>
  <c r="DI153" i="5"/>
  <c r="DF111" i="5"/>
  <c r="DI104" i="5"/>
  <c r="DF97" i="5"/>
  <c r="DI92" i="5"/>
  <c r="DF218" i="5"/>
  <c r="DI213" i="5"/>
  <c r="DI118" i="5"/>
  <c r="DL118" i="5" s="1"/>
  <c r="DO118" i="5" s="1"/>
  <c r="DR118" i="5" s="1"/>
  <c r="DU118" i="5" s="1"/>
  <c r="DX118" i="5" s="1"/>
  <c r="EA118" i="5" s="1"/>
  <c r="ED118" i="5" s="1"/>
  <c r="EG118" i="5" s="1"/>
  <c r="DF29" i="5"/>
  <c r="DI24" i="5"/>
  <c r="DF294" i="5"/>
  <c r="DI291" i="5"/>
  <c r="DF253" i="5"/>
  <c r="DF138" i="5"/>
  <c r="DI135" i="5"/>
  <c r="DF23" i="5"/>
  <c r="DI12" i="5"/>
  <c r="H5" i="47"/>
  <c r="H5" i="46"/>
  <c r="CY90" i="4"/>
  <c r="CV96" i="4"/>
  <c r="I6" i="53" s="1"/>
  <c r="DF63" i="5"/>
  <c r="DI56" i="5"/>
  <c r="DF76" i="5"/>
  <c r="DI73" i="5"/>
  <c r="DF133" i="5"/>
  <c r="DI127" i="5"/>
  <c r="DF189" i="5"/>
  <c r="DI183" i="5"/>
  <c r="DF137" i="5"/>
  <c r="DF82" i="5"/>
  <c r="DF181" i="5"/>
  <c r="DI171" i="5"/>
  <c r="H8" i="46"/>
  <c r="H8" i="47"/>
  <c r="CY72" i="4"/>
  <c r="CV74" i="4"/>
  <c r="I7" i="53" s="1"/>
  <c r="DI35" i="5"/>
  <c r="DF298" i="5"/>
  <c r="DI295" i="5"/>
  <c r="DI182" i="5"/>
  <c r="DI289" i="5"/>
  <c r="DL289" i="5" s="1"/>
  <c r="DO289" i="5" s="1"/>
  <c r="CY100" i="4"/>
  <c r="CV31" i="4"/>
  <c r="I8" i="53" s="1"/>
  <c r="CY25" i="4"/>
  <c r="DF216" i="5"/>
  <c r="DF110" i="5"/>
  <c r="DF96" i="5"/>
  <c r="DF75" i="5"/>
  <c r="CU98" i="4"/>
  <c r="CU1" i="4" s="1"/>
  <c r="CV100" i="4"/>
  <c r="E17" i="44"/>
  <c r="F23" i="14"/>
  <c r="DC120" i="5"/>
  <c r="DF120" i="5" s="1"/>
  <c r="DI120" i="5" s="1"/>
  <c r="DL120" i="5" s="1"/>
  <c r="DO120" i="5" s="1"/>
  <c r="DR120" i="5" s="1"/>
  <c r="DU120" i="5" s="1"/>
  <c r="DX120" i="5" s="1"/>
  <c r="EA120" i="5" s="1"/>
  <c r="ED120" i="5" s="1"/>
  <c r="EG120" i="5" s="1"/>
  <c r="DC96" i="5"/>
  <c r="DC98" i="5"/>
  <c r="DC149" i="5"/>
  <c r="DF149" i="5" s="1"/>
  <c r="DI149" i="5" s="1"/>
  <c r="DQ100" i="4" l="1"/>
  <c r="K16" i="51"/>
  <c r="H12" i="52"/>
  <c r="H12" i="53"/>
  <c r="H14" i="53" s="1"/>
  <c r="DN100" i="4"/>
  <c r="I7" i="51"/>
  <c r="I7" i="52"/>
  <c r="I6" i="51"/>
  <c r="I6" i="52"/>
  <c r="I8" i="51"/>
  <c r="I8" i="52"/>
  <c r="K16" i="50"/>
  <c r="H13" i="51"/>
  <c r="H13" i="52"/>
  <c r="H12" i="50"/>
  <c r="H12" i="51"/>
  <c r="DR35" i="5"/>
  <c r="DU30" i="5"/>
  <c r="DR321" i="5"/>
  <c r="DU311" i="5"/>
  <c r="H9" i="49"/>
  <c r="H9" i="48"/>
  <c r="H9" i="50"/>
  <c r="I7" i="48"/>
  <c r="I7" i="50"/>
  <c r="I7" i="49"/>
  <c r="I6" i="48"/>
  <c r="I6" i="50"/>
  <c r="I6" i="49"/>
  <c r="I8" i="48"/>
  <c r="I8" i="50"/>
  <c r="I8" i="49"/>
  <c r="K25" i="49"/>
  <c r="H13" i="49"/>
  <c r="H13" i="50"/>
  <c r="K25" i="48"/>
  <c r="K25" i="47"/>
  <c r="DO182" i="5"/>
  <c r="DR175" i="5"/>
  <c r="DR289" i="5"/>
  <c r="DU289" i="5" s="1"/>
  <c r="DX289" i="5" s="1"/>
  <c r="EA289" i="5" s="1"/>
  <c r="ED289" i="5" s="1"/>
  <c r="EG289" i="5" s="1"/>
  <c r="DO290" i="5"/>
  <c r="DL22" i="5"/>
  <c r="DO11" i="5"/>
  <c r="DL253" i="5"/>
  <c r="DO247" i="5"/>
  <c r="DL82" i="5"/>
  <c r="DO81" i="5"/>
  <c r="DL40" i="5"/>
  <c r="DO37" i="5"/>
  <c r="DL49" i="5"/>
  <c r="DO41" i="5"/>
  <c r="DL310" i="5"/>
  <c r="DO306" i="5"/>
  <c r="DL137" i="5"/>
  <c r="DO136" i="5"/>
  <c r="H12" i="48"/>
  <c r="H12" i="49"/>
  <c r="DL191" i="5"/>
  <c r="DO190" i="5"/>
  <c r="DL98" i="5"/>
  <c r="DO94" i="5"/>
  <c r="H13" i="47"/>
  <c r="H13" i="48"/>
  <c r="CY96" i="4"/>
  <c r="L6" i="53" s="1"/>
  <c r="DB90" i="4"/>
  <c r="CY74" i="4"/>
  <c r="L7" i="53" s="1"/>
  <c r="DB72" i="4"/>
  <c r="CY31" i="4"/>
  <c r="L8" i="53" s="1"/>
  <c r="DB25" i="4"/>
  <c r="H13" i="46"/>
  <c r="DI217" i="5"/>
  <c r="DL205" i="5"/>
  <c r="DI298" i="5"/>
  <c r="DL295" i="5"/>
  <c r="DI8" i="5"/>
  <c r="DL5" i="5"/>
  <c r="DI133" i="5"/>
  <c r="DL127" i="5"/>
  <c r="DO127" i="5" s="1"/>
  <c r="DR127" i="5" s="1"/>
  <c r="DU127" i="5" s="1"/>
  <c r="DX127" i="5" s="1"/>
  <c r="EA127" i="5" s="1"/>
  <c r="ED127" i="5" s="1"/>
  <c r="EG127" i="5" s="1"/>
  <c r="DI146" i="5"/>
  <c r="DL140" i="5"/>
  <c r="DI193" i="5"/>
  <c r="DL192" i="5"/>
  <c r="DF327" i="5"/>
  <c r="DI138" i="5"/>
  <c r="DL135" i="5"/>
  <c r="DI157" i="5"/>
  <c r="DL153" i="5"/>
  <c r="DI156" i="5"/>
  <c r="DL149" i="5"/>
  <c r="DI63" i="5"/>
  <c r="DL56" i="5"/>
  <c r="DI21" i="5"/>
  <c r="DL10" i="5"/>
  <c r="DI294" i="5"/>
  <c r="DL291" i="5"/>
  <c r="DI29" i="5"/>
  <c r="DL24" i="5"/>
  <c r="DI76" i="5"/>
  <c r="DL73" i="5"/>
  <c r="DO73" i="5" s="1"/>
  <c r="DR73" i="5" s="1"/>
  <c r="DU73" i="5" s="1"/>
  <c r="DX73" i="5" s="1"/>
  <c r="EA73" i="5" s="1"/>
  <c r="ED73" i="5" s="1"/>
  <c r="EG73" i="5" s="1"/>
  <c r="DF325" i="5"/>
  <c r="DI181" i="5"/>
  <c r="DL171" i="5"/>
  <c r="DI287" i="5"/>
  <c r="DL275" i="5"/>
  <c r="DI145" i="5"/>
  <c r="DL139" i="5"/>
  <c r="DI111" i="5"/>
  <c r="DL104" i="5"/>
  <c r="DO104" i="5" s="1"/>
  <c r="DR104" i="5" s="1"/>
  <c r="DU104" i="5" s="1"/>
  <c r="DX104" i="5" s="1"/>
  <c r="EA104" i="5" s="1"/>
  <c r="ED104" i="5" s="1"/>
  <c r="EG104" i="5" s="1"/>
  <c r="DI223" i="5"/>
  <c r="DL219" i="5"/>
  <c r="DI218" i="5"/>
  <c r="DL213" i="5"/>
  <c r="DI134" i="5"/>
  <c r="DL131" i="5"/>
  <c r="DI125" i="5"/>
  <c r="DL121" i="5"/>
  <c r="DL290" i="5"/>
  <c r="DI189" i="5"/>
  <c r="DL183" i="5"/>
  <c r="DI23" i="5"/>
  <c r="DL12" i="5"/>
  <c r="DI97" i="5"/>
  <c r="DL92" i="5"/>
  <c r="DO92" i="5" s="1"/>
  <c r="DR92" i="5" s="1"/>
  <c r="DU92" i="5" s="1"/>
  <c r="DX92" i="5" s="1"/>
  <c r="EA92" i="5" s="1"/>
  <c r="ED92" i="5" s="1"/>
  <c r="EG92" i="5" s="1"/>
  <c r="DI305" i="5"/>
  <c r="DL299" i="5"/>
  <c r="DI96" i="5"/>
  <c r="H12" i="47"/>
  <c r="H12" i="46"/>
  <c r="I7" i="46"/>
  <c r="I7" i="47"/>
  <c r="DE329" i="5"/>
  <c r="DE1" i="5" s="1"/>
  <c r="DI290" i="5"/>
  <c r="I6" i="46"/>
  <c r="I6" i="47"/>
  <c r="DI124" i="5"/>
  <c r="DI110" i="5"/>
  <c r="DF156" i="5"/>
  <c r="H9" i="46"/>
  <c r="DF124" i="5"/>
  <c r="H9" i="47"/>
  <c r="DI75" i="5"/>
  <c r="I8" i="46"/>
  <c r="I8" i="47"/>
  <c r="DC260" i="5"/>
  <c r="DC257" i="5"/>
  <c r="DF257" i="5" s="1"/>
  <c r="DI257" i="5" s="1"/>
  <c r="DL257" i="5" s="1"/>
  <c r="DO257" i="5" s="1"/>
  <c r="DR257" i="5" s="1"/>
  <c r="DU257" i="5" s="1"/>
  <c r="DX257" i="5" s="1"/>
  <c r="EA257" i="5" s="1"/>
  <c r="ED257" i="5" s="1"/>
  <c r="EG257" i="5" s="1"/>
  <c r="DC256" i="5"/>
  <c r="DF256" i="5" s="1"/>
  <c r="C3" i="43"/>
  <c r="C4" i="43"/>
  <c r="C5" i="43"/>
  <c r="C6" i="43"/>
  <c r="C2" i="43"/>
  <c r="C7" i="43" s="1"/>
  <c r="DC167" i="5"/>
  <c r="DF167" i="5" s="1"/>
  <c r="DI167" i="5" s="1"/>
  <c r="DL167" i="5" s="1"/>
  <c r="DO167" i="5" s="1"/>
  <c r="DR167" i="5" s="1"/>
  <c r="DU167" i="5" s="1"/>
  <c r="DX167" i="5" s="1"/>
  <c r="EA167" i="5" s="1"/>
  <c r="ED167" i="5" s="1"/>
  <c r="EG167" i="5" s="1"/>
  <c r="DC161" i="5"/>
  <c r="DF161" i="5" s="1"/>
  <c r="DI161" i="5" s="1"/>
  <c r="DL161" i="5" s="1"/>
  <c r="DO161" i="5" s="1"/>
  <c r="DR161" i="5" s="1"/>
  <c r="DU161" i="5" s="1"/>
  <c r="DX161" i="5" s="1"/>
  <c r="EA161" i="5" s="1"/>
  <c r="DC160" i="5"/>
  <c r="DF160" i="5" s="1"/>
  <c r="H14" i="52" l="1"/>
  <c r="H16" i="52" s="1"/>
  <c r="I13" i="52"/>
  <c r="I13" i="53"/>
  <c r="EG111" i="5"/>
  <c r="EG110" i="5"/>
  <c r="EG290" i="5"/>
  <c r="H16" i="53"/>
  <c r="H25" i="53"/>
  <c r="EG76" i="5"/>
  <c r="EG97" i="5"/>
  <c r="EG96" i="5"/>
  <c r="L8" i="51"/>
  <c r="L8" i="52"/>
  <c r="L7" i="51"/>
  <c r="L7" i="52"/>
  <c r="L6" i="51"/>
  <c r="L6" i="52"/>
  <c r="ED161" i="5"/>
  <c r="EG161" i="5" s="1"/>
  <c r="EG180" i="5" s="1"/>
  <c r="ED290" i="5"/>
  <c r="ED97" i="5"/>
  <c r="ED96" i="5"/>
  <c r="ED76" i="5"/>
  <c r="ED75" i="5"/>
  <c r="ED111" i="5"/>
  <c r="ED110" i="5"/>
  <c r="EA111" i="5"/>
  <c r="EA110" i="5"/>
  <c r="EA290" i="5"/>
  <c r="EA97" i="5"/>
  <c r="EA96" i="5"/>
  <c r="EA76" i="5"/>
  <c r="EA75" i="5"/>
  <c r="DU321" i="5"/>
  <c r="DX311" i="5"/>
  <c r="DU35" i="5"/>
  <c r="DX30" i="5"/>
  <c r="DX290" i="5"/>
  <c r="H14" i="51"/>
  <c r="H16" i="51" s="1"/>
  <c r="DX76" i="5"/>
  <c r="DX75" i="5"/>
  <c r="DX97" i="5"/>
  <c r="DX96" i="5"/>
  <c r="DX111" i="5"/>
  <c r="DX110" i="5"/>
  <c r="H14" i="50"/>
  <c r="H16" i="50" s="1"/>
  <c r="H14" i="48"/>
  <c r="H25" i="48" s="1"/>
  <c r="DU111" i="5"/>
  <c r="DU110" i="5"/>
  <c r="I13" i="50"/>
  <c r="I13" i="51"/>
  <c r="DU290" i="5"/>
  <c r="DU97" i="5"/>
  <c r="DU96" i="5"/>
  <c r="DU76" i="5"/>
  <c r="DU75" i="5"/>
  <c r="DR182" i="5"/>
  <c r="DU175" i="5"/>
  <c r="DB74" i="4"/>
  <c r="O7" i="53" s="1"/>
  <c r="DE72" i="4"/>
  <c r="L7" i="50"/>
  <c r="L7" i="49"/>
  <c r="DB31" i="4"/>
  <c r="O8" i="53" s="1"/>
  <c r="DE25" i="4"/>
  <c r="DB96" i="4"/>
  <c r="O6" i="53" s="1"/>
  <c r="DE90" i="4"/>
  <c r="L6" i="50"/>
  <c r="L6" i="49"/>
  <c r="L8" i="50"/>
  <c r="L8" i="49"/>
  <c r="H14" i="49"/>
  <c r="H16" i="49" s="1"/>
  <c r="DO253" i="5"/>
  <c r="DR247" i="5"/>
  <c r="DO137" i="5"/>
  <c r="DR136" i="5"/>
  <c r="DO22" i="5"/>
  <c r="DR11" i="5"/>
  <c r="DO310" i="5"/>
  <c r="DR306" i="5"/>
  <c r="DR97" i="5"/>
  <c r="DR96" i="5"/>
  <c r="DR76" i="5"/>
  <c r="DR75" i="5"/>
  <c r="DO49" i="5"/>
  <c r="DR41" i="5"/>
  <c r="DR290" i="5"/>
  <c r="DR111" i="5"/>
  <c r="DR110" i="5"/>
  <c r="DO98" i="5"/>
  <c r="DR94" i="5"/>
  <c r="DO40" i="5"/>
  <c r="DR37" i="5"/>
  <c r="DO191" i="5"/>
  <c r="DR190" i="5"/>
  <c r="DO82" i="5"/>
  <c r="DR81" i="5"/>
  <c r="H14" i="47"/>
  <c r="H25" i="47" s="1"/>
  <c r="DO111" i="5"/>
  <c r="DO110" i="5"/>
  <c r="DL216" i="5"/>
  <c r="DO205" i="5"/>
  <c r="DR205" i="5" s="1"/>
  <c r="DU205" i="5" s="1"/>
  <c r="DX205" i="5" s="1"/>
  <c r="EA205" i="5" s="1"/>
  <c r="ED205" i="5" s="1"/>
  <c r="EG205" i="5" s="1"/>
  <c r="DL145" i="5"/>
  <c r="DO139" i="5"/>
  <c r="DL193" i="5"/>
  <c r="DO192" i="5"/>
  <c r="DL287" i="5"/>
  <c r="DO275" i="5"/>
  <c r="DL146" i="5"/>
  <c r="DO140" i="5"/>
  <c r="I13" i="48"/>
  <c r="I13" i="49"/>
  <c r="DL21" i="5"/>
  <c r="DO10" i="5"/>
  <c r="DL125" i="5"/>
  <c r="DO121" i="5"/>
  <c r="DR121" i="5" s="1"/>
  <c r="DU121" i="5" s="1"/>
  <c r="DX121" i="5" s="1"/>
  <c r="EA121" i="5" s="1"/>
  <c r="ED121" i="5" s="1"/>
  <c r="EG121" i="5" s="1"/>
  <c r="DL63" i="5"/>
  <c r="DO56" i="5"/>
  <c r="DL181" i="5"/>
  <c r="DO171" i="5"/>
  <c r="DL134" i="5"/>
  <c r="DO131" i="5"/>
  <c r="DL305" i="5"/>
  <c r="DO299" i="5"/>
  <c r="DL156" i="5"/>
  <c r="DO149" i="5"/>
  <c r="DL8" i="5"/>
  <c r="DO5" i="5"/>
  <c r="DL157" i="5"/>
  <c r="DO153" i="5"/>
  <c r="DL189" i="5"/>
  <c r="DO183" i="5"/>
  <c r="DL218" i="5"/>
  <c r="DO213" i="5"/>
  <c r="DL294" i="5"/>
  <c r="DO291" i="5"/>
  <c r="DO97" i="5"/>
  <c r="DO96" i="5"/>
  <c r="DO76" i="5"/>
  <c r="DO75" i="5"/>
  <c r="DL223" i="5"/>
  <c r="DO219" i="5"/>
  <c r="DL298" i="5"/>
  <c r="DO295" i="5"/>
  <c r="DL23" i="5"/>
  <c r="DO12" i="5"/>
  <c r="DL29" i="5"/>
  <c r="DO24" i="5"/>
  <c r="DL138" i="5"/>
  <c r="DO135" i="5"/>
  <c r="H14" i="46"/>
  <c r="H16" i="46" s="1"/>
  <c r="I13" i="46"/>
  <c r="I13" i="47"/>
  <c r="L8" i="47"/>
  <c r="L8" i="48"/>
  <c r="L7" i="47"/>
  <c r="L7" i="48"/>
  <c r="L6" i="47"/>
  <c r="L6" i="48"/>
  <c r="DI327" i="5"/>
  <c r="L13" i="53" s="1"/>
  <c r="DL76" i="5"/>
  <c r="DL75" i="5"/>
  <c r="DL133" i="5"/>
  <c r="DI325" i="5"/>
  <c r="DL97" i="5"/>
  <c r="DL96" i="5"/>
  <c r="DL111" i="5"/>
  <c r="DL110" i="5"/>
  <c r="DL217" i="5"/>
  <c r="DL124" i="5"/>
  <c r="DI256" i="5"/>
  <c r="DL256" i="5" s="1"/>
  <c r="DO256" i="5" s="1"/>
  <c r="DR256" i="5" s="1"/>
  <c r="DU256" i="5" s="1"/>
  <c r="DX256" i="5" s="1"/>
  <c r="EA256" i="5" s="1"/>
  <c r="ED256" i="5" s="1"/>
  <c r="EG256" i="5" s="1"/>
  <c r="DF260" i="5"/>
  <c r="DI160" i="5"/>
  <c r="DF180" i="5"/>
  <c r="CS29" i="4"/>
  <c r="CS25" i="4"/>
  <c r="H25" i="52" l="1"/>
  <c r="EG125" i="5"/>
  <c r="EG124" i="5"/>
  <c r="EG217" i="5"/>
  <c r="EG216" i="5"/>
  <c r="O6" i="51"/>
  <c r="O6" i="52"/>
  <c r="O8" i="51"/>
  <c r="O8" i="52"/>
  <c r="O7" i="51"/>
  <c r="O7" i="52"/>
  <c r="ED125" i="5"/>
  <c r="ED124" i="5"/>
  <c r="ED217" i="5"/>
  <c r="ED216" i="5"/>
  <c r="DX321" i="5"/>
  <c r="EA311" i="5"/>
  <c r="ED311" i="5" s="1"/>
  <c r="EG311" i="5" s="1"/>
  <c r="EA125" i="5"/>
  <c r="EA124" i="5"/>
  <c r="EA217" i="5"/>
  <c r="EA216" i="5"/>
  <c r="DX35" i="5"/>
  <c r="EA30" i="5"/>
  <c r="H16" i="48"/>
  <c r="H25" i="50"/>
  <c r="H25" i="51"/>
  <c r="DU182" i="5"/>
  <c r="DX175" i="5"/>
  <c r="DX125" i="5"/>
  <c r="DX124" i="5"/>
  <c r="L13" i="51"/>
  <c r="L13" i="52"/>
  <c r="DX217" i="5"/>
  <c r="DX216" i="5"/>
  <c r="H25" i="49"/>
  <c r="DR310" i="5"/>
  <c r="DU306" i="5"/>
  <c r="DX306" i="5" s="1"/>
  <c r="DR137" i="5"/>
  <c r="DU136" i="5"/>
  <c r="DR98" i="5"/>
  <c r="DU94" i="5"/>
  <c r="DU217" i="5"/>
  <c r="DU216" i="5"/>
  <c r="DR22" i="5"/>
  <c r="DU11" i="5"/>
  <c r="DR49" i="5"/>
  <c r="DU41" i="5"/>
  <c r="DR253" i="5"/>
  <c r="DU247" i="5"/>
  <c r="DR82" i="5"/>
  <c r="DU81" i="5"/>
  <c r="DR191" i="5"/>
  <c r="DU190" i="5"/>
  <c r="DU125" i="5"/>
  <c r="DU124" i="5"/>
  <c r="DR40" i="5"/>
  <c r="DU37" i="5"/>
  <c r="DH90" i="4"/>
  <c r="DE96" i="4"/>
  <c r="R6" i="53" s="1"/>
  <c r="DE31" i="4"/>
  <c r="DH25" i="4"/>
  <c r="DE74" i="4"/>
  <c r="DH72" i="4"/>
  <c r="O6" i="49"/>
  <c r="O6" i="50"/>
  <c r="O6" i="48"/>
  <c r="O8" i="48"/>
  <c r="O8" i="50"/>
  <c r="O8" i="49"/>
  <c r="O7" i="48"/>
  <c r="O7" i="50"/>
  <c r="O7" i="49"/>
  <c r="L13" i="49"/>
  <c r="L13" i="50"/>
  <c r="H16" i="47"/>
  <c r="DO138" i="5"/>
  <c r="DR135" i="5"/>
  <c r="DO156" i="5"/>
  <c r="DR149" i="5"/>
  <c r="DO21" i="5"/>
  <c r="DR10" i="5"/>
  <c r="DO145" i="5"/>
  <c r="DR139" i="5"/>
  <c r="DO29" i="5"/>
  <c r="DR24" i="5"/>
  <c r="DO294" i="5"/>
  <c r="DR291" i="5"/>
  <c r="DU291" i="5" s="1"/>
  <c r="DO305" i="5"/>
  <c r="DR299" i="5"/>
  <c r="DR217" i="5"/>
  <c r="DR216" i="5"/>
  <c r="DO218" i="5"/>
  <c r="DR213" i="5"/>
  <c r="DO134" i="5"/>
  <c r="DR131" i="5"/>
  <c r="DU131" i="5" s="1"/>
  <c r="DX131" i="5" s="1"/>
  <c r="EA131" i="5" s="1"/>
  <c r="ED131" i="5" s="1"/>
  <c r="EG131" i="5" s="1"/>
  <c r="DO23" i="5"/>
  <c r="DR12" i="5"/>
  <c r="DO298" i="5"/>
  <c r="DR295" i="5"/>
  <c r="DO189" i="5"/>
  <c r="DR183" i="5"/>
  <c r="DO181" i="5"/>
  <c r="DR171" i="5"/>
  <c r="DO146" i="5"/>
  <c r="DR140" i="5"/>
  <c r="DO223" i="5"/>
  <c r="DR219" i="5"/>
  <c r="DO157" i="5"/>
  <c r="DR153" i="5"/>
  <c r="DO63" i="5"/>
  <c r="DR56" i="5"/>
  <c r="DO287" i="5"/>
  <c r="DR275" i="5"/>
  <c r="DO8" i="5"/>
  <c r="DR5" i="5"/>
  <c r="DR125" i="5"/>
  <c r="DR124" i="5"/>
  <c r="DO193" i="5"/>
  <c r="DR192" i="5"/>
  <c r="H25" i="46"/>
  <c r="DL327" i="5"/>
  <c r="O13" i="53" s="1"/>
  <c r="DO125" i="5"/>
  <c r="DO124" i="5"/>
  <c r="DO217" i="5"/>
  <c r="DO216" i="5"/>
  <c r="DO133" i="5"/>
  <c r="L13" i="47"/>
  <c r="L13" i="48"/>
  <c r="DI180" i="5"/>
  <c r="DL160" i="5"/>
  <c r="DL325" i="5"/>
  <c r="DI260" i="5"/>
  <c r="DI286" i="5" s="1"/>
  <c r="DF286" i="5"/>
  <c r="DF324" i="5" s="1"/>
  <c r="CS71" i="4"/>
  <c r="DC253" i="5"/>
  <c r="CR14" i="4"/>
  <c r="CS72" i="4"/>
  <c r="CS70" i="4"/>
  <c r="CS69" i="4"/>
  <c r="CS68" i="4"/>
  <c r="CS67" i="4"/>
  <c r="CS66" i="4"/>
  <c r="CS65" i="4"/>
  <c r="CS54" i="4"/>
  <c r="CS49" i="4"/>
  <c r="CS45" i="4"/>
  <c r="CS44" i="4"/>
  <c r="CS36" i="4"/>
  <c r="CS33" i="4"/>
  <c r="CS26" i="4"/>
  <c r="CS23" i="4"/>
  <c r="CS22" i="4"/>
  <c r="CS19" i="4"/>
  <c r="CS16" i="4"/>
  <c r="CS15" i="4"/>
  <c r="CS13" i="4"/>
  <c r="CS12" i="4"/>
  <c r="CS11" i="4"/>
  <c r="CS10" i="4"/>
  <c r="CS8" i="4"/>
  <c r="CS7" i="4"/>
  <c r="CS6" i="4"/>
  <c r="CS5" i="4"/>
  <c r="CR96" i="4"/>
  <c r="CP96" i="4"/>
  <c r="E6" i="53" s="1"/>
  <c r="D23" i="14"/>
  <c r="E23" i="14"/>
  <c r="C23" i="14"/>
  <c r="R8" i="52" l="1"/>
  <c r="R8" i="53"/>
  <c r="R7" i="52"/>
  <c r="R7" i="53"/>
  <c r="C6" i="54"/>
  <c r="F6" i="53"/>
  <c r="EG134" i="5"/>
  <c r="EG133" i="5"/>
  <c r="EG321" i="5"/>
  <c r="I12" i="52"/>
  <c r="I14" i="52" s="1"/>
  <c r="I12" i="53"/>
  <c r="I14" i="53" s="1"/>
  <c r="DH74" i="4"/>
  <c r="U7" i="53" s="1"/>
  <c r="DK72" i="4"/>
  <c r="DH31" i="4"/>
  <c r="U8" i="53" s="1"/>
  <c r="DK25" i="4"/>
  <c r="R6" i="51"/>
  <c r="R6" i="52"/>
  <c r="DK90" i="4"/>
  <c r="DH96" i="4"/>
  <c r="E6" i="51"/>
  <c r="E6" i="52"/>
  <c r="F6" i="51"/>
  <c r="F6" i="52"/>
  <c r="ED321" i="5"/>
  <c r="ED134" i="5"/>
  <c r="ED133" i="5"/>
  <c r="EA35" i="5"/>
  <c r="ED30" i="5"/>
  <c r="DX310" i="5"/>
  <c r="EA306" i="5"/>
  <c r="EA134" i="5"/>
  <c r="EA133" i="5"/>
  <c r="DX182" i="5"/>
  <c r="EA175" i="5"/>
  <c r="EA321" i="5"/>
  <c r="DU40" i="5"/>
  <c r="DX37" i="5"/>
  <c r="DU22" i="5"/>
  <c r="DX11" i="5"/>
  <c r="DX134" i="5"/>
  <c r="DX133" i="5"/>
  <c r="DU191" i="5"/>
  <c r="DX190" i="5"/>
  <c r="DU98" i="5"/>
  <c r="DX94" i="5"/>
  <c r="DU82" i="5"/>
  <c r="DX81" i="5"/>
  <c r="DU137" i="5"/>
  <c r="DX136" i="5"/>
  <c r="DU253" i="5"/>
  <c r="DX247" i="5"/>
  <c r="DU294" i="5"/>
  <c r="DX291" i="5"/>
  <c r="O13" i="51"/>
  <c r="O13" i="52"/>
  <c r="DU49" i="5"/>
  <c r="DX41" i="5"/>
  <c r="DI324" i="5"/>
  <c r="DR146" i="5"/>
  <c r="DU140" i="5"/>
  <c r="DX140" i="5" s="1"/>
  <c r="DR218" i="5"/>
  <c r="DU213" i="5"/>
  <c r="DR21" i="5"/>
  <c r="DU10" i="5"/>
  <c r="DR8" i="5"/>
  <c r="DU5" i="5"/>
  <c r="DR181" i="5"/>
  <c r="DU171" i="5"/>
  <c r="DR156" i="5"/>
  <c r="DU149" i="5"/>
  <c r="DR287" i="5"/>
  <c r="DU275" i="5"/>
  <c r="DR138" i="5"/>
  <c r="DU135" i="5"/>
  <c r="DR189" i="5"/>
  <c r="DU183" i="5"/>
  <c r="DR305" i="5"/>
  <c r="DU299" i="5"/>
  <c r="DR63" i="5"/>
  <c r="DU56" i="5"/>
  <c r="DR298" i="5"/>
  <c r="DU295" i="5"/>
  <c r="I12" i="50"/>
  <c r="I14" i="50" s="1"/>
  <c r="I12" i="51"/>
  <c r="I14" i="51" s="1"/>
  <c r="DR157" i="5"/>
  <c r="DU153" i="5"/>
  <c r="DR29" i="5"/>
  <c r="DU24" i="5"/>
  <c r="DR23" i="5"/>
  <c r="DU12" i="5"/>
  <c r="DR223" i="5"/>
  <c r="DU219" i="5"/>
  <c r="DU310" i="5"/>
  <c r="DR193" i="5"/>
  <c r="DU192" i="5"/>
  <c r="DU134" i="5"/>
  <c r="DU133" i="5"/>
  <c r="DR145" i="5"/>
  <c r="DU139" i="5"/>
  <c r="R6" i="50"/>
  <c r="R7" i="50"/>
  <c r="R7" i="51"/>
  <c r="R8" i="50"/>
  <c r="R8" i="51"/>
  <c r="E6" i="48"/>
  <c r="E6" i="50"/>
  <c r="E6" i="49"/>
  <c r="F6" i="48"/>
  <c r="F6" i="50"/>
  <c r="F6" i="49"/>
  <c r="O13" i="49"/>
  <c r="O13" i="50"/>
  <c r="O13" i="48"/>
  <c r="DO327" i="5"/>
  <c r="DO325" i="5"/>
  <c r="DR294" i="5"/>
  <c r="DR134" i="5"/>
  <c r="DR133" i="5"/>
  <c r="I12" i="48"/>
  <c r="I14" i="48" s="1"/>
  <c r="I12" i="49"/>
  <c r="I14" i="49" s="1"/>
  <c r="DL180" i="5"/>
  <c r="DO160" i="5"/>
  <c r="DL260" i="5"/>
  <c r="DO260" i="5" s="1"/>
  <c r="I12" i="47"/>
  <c r="I14" i="47" s="1"/>
  <c r="I12" i="46"/>
  <c r="I14" i="46" s="1"/>
  <c r="DF329" i="5"/>
  <c r="DF1" i="5" s="1"/>
  <c r="E6" i="45"/>
  <c r="C7" i="44" s="1"/>
  <c r="E6" i="47"/>
  <c r="E6" i="46"/>
  <c r="F6" i="47"/>
  <c r="F6" i="46"/>
  <c r="CS96" i="4"/>
  <c r="F6" i="45"/>
  <c r="CS14" i="4"/>
  <c r="CV14" i="4"/>
  <c r="DA124" i="5"/>
  <c r="CX321" i="5"/>
  <c r="CU321" i="5"/>
  <c r="CX310" i="5"/>
  <c r="CU310" i="5"/>
  <c r="CX305" i="5"/>
  <c r="CU305" i="5"/>
  <c r="CX298" i="5"/>
  <c r="CU298" i="5"/>
  <c r="CX294" i="5"/>
  <c r="CU294" i="5"/>
  <c r="CY288" i="5"/>
  <c r="CX288" i="5"/>
  <c r="CV288" i="5"/>
  <c r="CU288" i="5"/>
  <c r="CX287" i="5"/>
  <c r="CU287" i="5"/>
  <c r="CX286" i="5"/>
  <c r="CU286" i="5"/>
  <c r="CX253" i="5"/>
  <c r="CU253" i="5"/>
  <c r="CX223" i="5"/>
  <c r="CU223" i="5"/>
  <c r="CX218" i="5"/>
  <c r="CU218" i="5"/>
  <c r="CX217" i="5"/>
  <c r="CU217" i="5"/>
  <c r="CX216" i="5"/>
  <c r="CU216" i="5"/>
  <c r="CY193" i="5"/>
  <c r="CX193" i="5"/>
  <c r="CV193" i="5"/>
  <c r="CU193" i="5"/>
  <c r="CX191" i="5"/>
  <c r="CU191" i="5"/>
  <c r="CX189" i="5"/>
  <c r="CU189" i="5"/>
  <c r="CX182" i="5"/>
  <c r="CU182" i="5"/>
  <c r="CX181" i="5"/>
  <c r="CU181" i="5"/>
  <c r="CX180" i="5"/>
  <c r="CU180" i="5"/>
  <c r="CY157" i="5"/>
  <c r="CX157" i="5"/>
  <c r="CV157" i="5"/>
  <c r="CU157" i="5"/>
  <c r="CX156" i="5"/>
  <c r="CU156" i="5"/>
  <c r="CY146" i="5"/>
  <c r="CX146" i="5"/>
  <c r="CV146" i="5"/>
  <c r="CU146" i="5"/>
  <c r="CX145" i="5"/>
  <c r="CU145" i="5"/>
  <c r="CX138" i="5"/>
  <c r="CU138" i="5"/>
  <c r="CX137" i="5"/>
  <c r="CU137" i="5"/>
  <c r="CX134" i="5"/>
  <c r="CU134" i="5"/>
  <c r="CX133" i="5"/>
  <c r="CU133" i="5"/>
  <c r="CX126" i="5"/>
  <c r="CU126" i="5"/>
  <c r="CX125" i="5"/>
  <c r="CU125" i="5"/>
  <c r="CX124" i="5"/>
  <c r="CU124" i="5"/>
  <c r="CX116" i="5"/>
  <c r="CU116" i="5"/>
  <c r="CX115" i="5"/>
  <c r="CU115" i="5"/>
  <c r="CX111" i="5"/>
  <c r="CU111" i="5"/>
  <c r="CX110" i="5"/>
  <c r="CU110" i="5"/>
  <c r="CX97" i="5"/>
  <c r="CU97" i="5"/>
  <c r="CX96" i="5"/>
  <c r="CU96" i="5"/>
  <c r="CX82" i="5"/>
  <c r="CU82" i="5"/>
  <c r="CX76" i="5"/>
  <c r="CU76" i="5"/>
  <c r="CX75" i="5"/>
  <c r="CU75" i="5"/>
  <c r="CX64" i="5"/>
  <c r="CU64" i="5"/>
  <c r="CX63" i="5"/>
  <c r="CU63" i="5"/>
  <c r="CX49" i="5"/>
  <c r="CU49" i="5"/>
  <c r="CX40" i="5"/>
  <c r="CU40" i="5"/>
  <c r="CX35" i="5"/>
  <c r="CU35" i="5"/>
  <c r="CX29" i="5"/>
  <c r="CU29" i="5"/>
  <c r="CX23" i="5"/>
  <c r="CU23" i="5"/>
  <c r="CX22" i="5"/>
  <c r="CU22" i="5"/>
  <c r="CX21" i="5"/>
  <c r="CU21" i="5"/>
  <c r="CX8" i="5"/>
  <c r="CU8" i="5"/>
  <c r="CM100" i="4"/>
  <c r="CJ100" i="4"/>
  <c r="CM96" i="4"/>
  <c r="CJ96" i="4"/>
  <c r="CM74" i="4"/>
  <c r="CJ74" i="4"/>
  <c r="CM31" i="4"/>
  <c r="CJ31" i="4"/>
  <c r="CM20" i="4"/>
  <c r="CJ20" i="4"/>
  <c r="U6" i="52" l="1"/>
  <c r="U6" i="53"/>
  <c r="ED35" i="5"/>
  <c r="EG30" i="5"/>
  <c r="EG35" i="5" s="1"/>
  <c r="L12" i="52"/>
  <c r="L14" i="52" s="1"/>
  <c r="L12" i="53"/>
  <c r="L14" i="53" s="1"/>
  <c r="DN90" i="4"/>
  <c r="DK96" i="4"/>
  <c r="U6" i="51"/>
  <c r="DN25" i="4"/>
  <c r="DK31" i="4"/>
  <c r="U8" i="51"/>
  <c r="U8" i="52"/>
  <c r="DK74" i="4"/>
  <c r="DN72" i="4"/>
  <c r="U7" i="51"/>
  <c r="U7" i="52"/>
  <c r="EA182" i="5"/>
  <c r="ED175" i="5"/>
  <c r="EA310" i="5"/>
  <c r="ED306" i="5"/>
  <c r="EG306" i="5" s="1"/>
  <c r="DX146" i="5"/>
  <c r="EA140" i="5"/>
  <c r="DX137" i="5"/>
  <c r="EA136" i="5"/>
  <c r="DX40" i="5"/>
  <c r="EA37" i="5"/>
  <c r="DX49" i="5"/>
  <c r="EA41" i="5"/>
  <c r="DX82" i="5"/>
  <c r="EA81" i="5"/>
  <c r="DX98" i="5"/>
  <c r="EA94" i="5"/>
  <c r="DX22" i="5"/>
  <c r="EA11" i="5"/>
  <c r="DX294" i="5"/>
  <c r="EA291" i="5"/>
  <c r="ED291" i="5" s="1"/>
  <c r="DX191" i="5"/>
  <c r="EA190" i="5"/>
  <c r="DX253" i="5"/>
  <c r="EA247" i="5"/>
  <c r="DI329" i="5"/>
  <c r="DI1" i="5" s="1"/>
  <c r="L12" i="51"/>
  <c r="L14" i="51" s="1"/>
  <c r="L12" i="50"/>
  <c r="L14" i="50" s="1"/>
  <c r="L12" i="49"/>
  <c r="L14" i="49" s="1"/>
  <c r="L12" i="47"/>
  <c r="L14" i="47" s="1"/>
  <c r="L12" i="48"/>
  <c r="L14" i="48" s="1"/>
  <c r="DU298" i="5"/>
  <c r="DX295" i="5"/>
  <c r="DU23" i="5"/>
  <c r="DX12" i="5"/>
  <c r="DU63" i="5"/>
  <c r="DX56" i="5"/>
  <c r="DU181" i="5"/>
  <c r="DX171" i="5"/>
  <c r="DU305" i="5"/>
  <c r="DX299" i="5"/>
  <c r="DU8" i="5"/>
  <c r="DX5" i="5"/>
  <c r="DU145" i="5"/>
  <c r="DX139" i="5"/>
  <c r="DU29" i="5"/>
  <c r="DX24" i="5"/>
  <c r="DU189" i="5"/>
  <c r="DX183" i="5"/>
  <c r="DU21" i="5"/>
  <c r="DX10" i="5"/>
  <c r="DU157" i="5"/>
  <c r="DX153" i="5"/>
  <c r="DU138" i="5"/>
  <c r="DX135" i="5"/>
  <c r="DU218" i="5"/>
  <c r="DX213" i="5"/>
  <c r="DU193" i="5"/>
  <c r="DX192" i="5"/>
  <c r="DU287" i="5"/>
  <c r="DX275" i="5"/>
  <c r="DU146" i="5"/>
  <c r="DU156" i="5"/>
  <c r="DX149" i="5"/>
  <c r="DU223" i="5"/>
  <c r="DX219" i="5"/>
  <c r="DR327" i="5"/>
  <c r="R13" i="53" s="1"/>
  <c r="DR325" i="5"/>
  <c r="DR260" i="5"/>
  <c r="DU260" i="5" s="1"/>
  <c r="DX260" i="5" s="1"/>
  <c r="EA260" i="5" s="1"/>
  <c r="ED260" i="5" s="1"/>
  <c r="EG260" i="5" s="1"/>
  <c r="DO180" i="5"/>
  <c r="DR160" i="5"/>
  <c r="DO286" i="5"/>
  <c r="DL286" i="5"/>
  <c r="DL324" i="5" s="1"/>
  <c r="O12" i="53" s="1"/>
  <c r="O14" i="53" s="1"/>
  <c r="D7" i="44"/>
  <c r="H6" i="45"/>
  <c r="CY14" i="4"/>
  <c r="CV20" i="4"/>
  <c r="I5" i="53" s="1"/>
  <c r="I9" i="53" s="1"/>
  <c r="I16" i="53" s="1"/>
  <c r="CM98" i="4"/>
  <c r="CM1" i="4" s="1"/>
  <c r="CX1" i="5"/>
  <c r="CX325" i="5"/>
  <c r="CU324" i="5"/>
  <c r="CU325" i="5"/>
  <c r="CX327" i="5"/>
  <c r="CU1" i="5"/>
  <c r="CU327" i="5"/>
  <c r="CX324" i="5"/>
  <c r="CJ98" i="4"/>
  <c r="CJ1" i="4" s="1"/>
  <c r="DQ90" i="4" l="1"/>
  <c r="D6" i="54" s="1"/>
  <c r="DN96" i="4"/>
  <c r="AA6" i="53" s="1"/>
  <c r="X6" i="52"/>
  <c r="X6" i="53"/>
  <c r="DN31" i="4"/>
  <c r="AA8" i="53" s="1"/>
  <c r="DQ25" i="4"/>
  <c r="I25" i="53"/>
  <c r="DN74" i="4"/>
  <c r="AA7" i="53" s="1"/>
  <c r="DQ72" i="4"/>
  <c r="D7" i="54" s="1"/>
  <c r="G7" i="54" s="1"/>
  <c r="X7" i="52"/>
  <c r="X7" i="53"/>
  <c r="X8" i="52"/>
  <c r="X8" i="53"/>
  <c r="EG310" i="5"/>
  <c r="ED182" i="5"/>
  <c r="EG175" i="5"/>
  <c r="EG182" i="5" s="1"/>
  <c r="ED294" i="5"/>
  <c r="EG291" i="5"/>
  <c r="EG294" i="5" s="1"/>
  <c r="I5" i="51"/>
  <c r="I9" i="51" s="1"/>
  <c r="I25" i="51" s="1"/>
  <c r="I5" i="52"/>
  <c r="I9" i="52" s="1"/>
  <c r="EA191" i="5"/>
  <c r="ED190" i="5"/>
  <c r="EA253" i="5"/>
  <c r="ED247" i="5"/>
  <c r="EA49" i="5"/>
  <c r="ED41" i="5"/>
  <c r="EA40" i="5"/>
  <c r="ED37" i="5"/>
  <c r="EA137" i="5"/>
  <c r="ED136" i="5"/>
  <c r="EA22" i="5"/>
  <c r="ED11" i="5"/>
  <c r="EA146" i="5"/>
  <c r="ED140" i="5"/>
  <c r="EA98" i="5"/>
  <c r="ED94" i="5"/>
  <c r="ED310" i="5"/>
  <c r="EA82" i="5"/>
  <c r="ED81" i="5"/>
  <c r="DX157" i="5"/>
  <c r="EA153" i="5"/>
  <c r="DX156" i="5"/>
  <c r="EA149" i="5"/>
  <c r="DX189" i="5"/>
  <c r="EA183" i="5"/>
  <c r="DX63" i="5"/>
  <c r="EA56" i="5"/>
  <c r="DX193" i="5"/>
  <c r="EA192" i="5"/>
  <c r="DX29" i="5"/>
  <c r="EA24" i="5"/>
  <c r="DX23" i="5"/>
  <c r="EA12" i="5"/>
  <c r="DX181" i="5"/>
  <c r="EA171" i="5"/>
  <c r="DX287" i="5"/>
  <c r="EA275" i="5"/>
  <c r="DX305" i="5"/>
  <c r="EA299" i="5"/>
  <c r="DX218" i="5"/>
  <c r="EA213" i="5"/>
  <c r="DX145" i="5"/>
  <c r="EA139" i="5"/>
  <c r="DX298" i="5"/>
  <c r="EA295" i="5"/>
  <c r="EA294" i="5"/>
  <c r="DX223" i="5"/>
  <c r="EA219" i="5"/>
  <c r="DX8" i="5"/>
  <c r="EA5" i="5"/>
  <c r="DX21" i="5"/>
  <c r="EA10" i="5"/>
  <c r="DX138" i="5"/>
  <c r="EA135" i="5"/>
  <c r="DU327" i="5"/>
  <c r="DU325" i="5"/>
  <c r="DX286" i="5"/>
  <c r="R13" i="50"/>
  <c r="R13" i="52"/>
  <c r="O12" i="51"/>
  <c r="O14" i="51" s="1"/>
  <c r="O12" i="52"/>
  <c r="O14" i="52" s="1"/>
  <c r="R13" i="51"/>
  <c r="DR180" i="5"/>
  <c r="DU160" i="5"/>
  <c r="DU286" i="5"/>
  <c r="I5" i="48"/>
  <c r="I9" i="48" s="1"/>
  <c r="I25" i="48" s="1"/>
  <c r="I5" i="50"/>
  <c r="I9" i="50" s="1"/>
  <c r="I5" i="49"/>
  <c r="I9" i="49" s="1"/>
  <c r="O12" i="49"/>
  <c r="O14" i="49" s="1"/>
  <c r="O12" i="50"/>
  <c r="O14" i="50" s="1"/>
  <c r="DO324" i="5"/>
  <c r="DR286" i="5"/>
  <c r="DL329" i="5"/>
  <c r="DL1" i="5" s="1"/>
  <c r="O12" i="48"/>
  <c r="O14" i="48" s="1"/>
  <c r="CY20" i="4"/>
  <c r="DB14" i="4"/>
  <c r="CV98" i="4"/>
  <c r="CV1" i="4" s="1"/>
  <c r="I5" i="46"/>
  <c r="I9" i="46" s="1"/>
  <c r="I5" i="47"/>
  <c r="I9" i="47" s="1"/>
  <c r="CX329" i="5"/>
  <c r="CU329" i="5"/>
  <c r="L5" i="52" l="1"/>
  <c r="L9" i="52" s="1"/>
  <c r="L5" i="53"/>
  <c r="L9" i="53" s="1"/>
  <c r="ED137" i="5"/>
  <c r="EG136" i="5"/>
  <c r="EG137" i="5" s="1"/>
  <c r="ED40" i="5"/>
  <c r="EG37" i="5"/>
  <c r="EG40" i="5" s="1"/>
  <c r="ED49" i="5"/>
  <c r="EG41" i="5"/>
  <c r="EG49" i="5" s="1"/>
  <c r="ED82" i="5"/>
  <c r="EG81" i="5"/>
  <c r="EG82" i="5" s="1"/>
  <c r="ED98" i="5"/>
  <c r="EG94" i="5"/>
  <c r="EG98" i="5" s="1"/>
  <c r="ED253" i="5"/>
  <c r="EG247" i="5"/>
  <c r="EG253" i="5" s="1"/>
  <c r="U13" i="52"/>
  <c r="U13" i="53"/>
  <c r="ED146" i="5"/>
  <c r="EG140" i="5"/>
  <c r="EG146" i="5" s="1"/>
  <c r="ED191" i="5"/>
  <c r="EG190" i="5"/>
  <c r="ED22" i="5"/>
  <c r="EG11" i="5"/>
  <c r="EG22" i="5" s="1"/>
  <c r="I16" i="51"/>
  <c r="L16" i="52"/>
  <c r="L25" i="52"/>
  <c r="I16" i="52"/>
  <c r="I25" i="52"/>
  <c r="DX325" i="5"/>
  <c r="EA298" i="5"/>
  <c r="ED295" i="5"/>
  <c r="EA23" i="5"/>
  <c r="ED12" i="5"/>
  <c r="EA157" i="5"/>
  <c r="ED153" i="5"/>
  <c r="EA145" i="5"/>
  <c r="ED139" i="5"/>
  <c r="EA29" i="5"/>
  <c r="ED24" i="5"/>
  <c r="EA138" i="5"/>
  <c r="ED135" i="5"/>
  <c r="EA218" i="5"/>
  <c r="ED213" i="5"/>
  <c r="EA193" i="5"/>
  <c r="ED192" i="5"/>
  <c r="EA21" i="5"/>
  <c r="ED10" i="5"/>
  <c r="EA305" i="5"/>
  <c r="ED299" i="5"/>
  <c r="EA63" i="5"/>
  <c r="ED56" i="5"/>
  <c r="EA8" i="5"/>
  <c r="ED5" i="5"/>
  <c r="EA287" i="5"/>
  <c r="ED275" i="5"/>
  <c r="EG275" i="5" s="1"/>
  <c r="EA189" i="5"/>
  <c r="ED183" i="5"/>
  <c r="EA223" i="5"/>
  <c r="ED219" i="5"/>
  <c r="EG219" i="5" s="1"/>
  <c r="EG223" i="5" s="1"/>
  <c r="EA181" i="5"/>
  <c r="EA325" i="5" s="1"/>
  <c r="ED171" i="5"/>
  <c r="EA156" i="5"/>
  <c r="ED149" i="5"/>
  <c r="EA286" i="5"/>
  <c r="DX327" i="5"/>
  <c r="U13" i="51"/>
  <c r="DR324" i="5"/>
  <c r="DU180" i="5"/>
  <c r="DU324" i="5" s="1"/>
  <c r="U12" i="53" s="1"/>
  <c r="DX160" i="5"/>
  <c r="EA160" i="5" s="1"/>
  <c r="CY98" i="4"/>
  <c r="CY1" i="4" s="1"/>
  <c r="L5" i="51"/>
  <c r="L9" i="51" s="1"/>
  <c r="L5" i="47"/>
  <c r="L9" i="47" s="1"/>
  <c r="L16" i="47" s="1"/>
  <c r="I16" i="48"/>
  <c r="I16" i="49"/>
  <c r="I25" i="49"/>
  <c r="I25" i="50"/>
  <c r="I16" i="50"/>
  <c r="DB20" i="4"/>
  <c r="O5" i="53" s="1"/>
  <c r="O9" i="53" s="1"/>
  <c r="DE14" i="4"/>
  <c r="L5" i="48"/>
  <c r="L9" i="48" s="1"/>
  <c r="L25" i="48" s="1"/>
  <c r="L5" i="49"/>
  <c r="L9" i="49" s="1"/>
  <c r="L5" i="50"/>
  <c r="L9" i="50" s="1"/>
  <c r="DO329" i="5"/>
  <c r="DO1" i="5" s="1"/>
  <c r="L25" i="47"/>
  <c r="I16" i="47"/>
  <c r="I25" i="47"/>
  <c r="I16" i="46"/>
  <c r="I25" i="46"/>
  <c r="CP20" i="4"/>
  <c r="E5" i="53" s="1"/>
  <c r="DA321" i="5"/>
  <c r="DA310" i="5"/>
  <c r="DA305" i="5"/>
  <c r="DA298" i="5"/>
  <c r="DA294" i="5"/>
  <c r="DA288" i="5"/>
  <c r="DA287" i="5"/>
  <c r="DA286" i="5"/>
  <c r="DA253" i="5"/>
  <c r="DA223" i="5"/>
  <c r="DA218" i="5"/>
  <c r="DA217" i="5"/>
  <c r="DA216" i="5"/>
  <c r="DA193" i="5"/>
  <c r="DA191" i="5"/>
  <c r="DA189" i="5"/>
  <c r="DA182" i="5"/>
  <c r="DA181" i="5"/>
  <c r="DA180" i="5"/>
  <c r="DA157" i="5"/>
  <c r="DA156" i="5"/>
  <c r="DA146" i="5"/>
  <c r="DA145" i="5"/>
  <c r="DA138" i="5"/>
  <c r="DA137" i="5"/>
  <c r="DA134" i="5"/>
  <c r="DA133" i="5"/>
  <c r="DA126" i="5"/>
  <c r="DA125" i="5"/>
  <c r="DA116" i="5"/>
  <c r="DA115" i="5"/>
  <c r="DA111" i="5"/>
  <c r="DA110" i="5"/>
  <c r="DA97" i="5"/>
  <c r="DA96" i="5"/>
  <c r="DA82" i="5"/>
  <c r="DA76" i="5"/>
  <c r="DA75" i="5"/>
  <c r="DA64" i="5"/>
  <c r="DA63" i="5"/>
  <c r="DA49" i="5"/>
  <c r="DA40" i="5"/>
  <c r="DA35" i="5"/>
  <c r="DA29" i="5"/>
  <c r="DA23" i="5"/>
  <c r="DA22" i="5"/>
  <c r="DA21" i="5"/>
  <c r="DA8" i="5"/>
  <c r="E6" i="14"/>
  <c r="C7" i="15" s="1"/>
  <c r="CP74" i="4"/>
  <c r="E7" i="53" s="1"/>
  <c r="CP31" i="4"/>
  <c r="E8" i="53" s="1"/>
  <c r="CR100" i="4"/>
  <c r="F6" i="14"/>
  <c r="D7" i="15" s="1"/>
  <c r="CR74" i="4"/>
  <c r="CR31" i="4"/>
  <c r="CR20" i="4"/>
  <c r="DC321" i="5"/>
  <c r="DC310" i="5"/>
  <c r="DC305" i="5"/>
  <c r="DC298" i="5"/>
  <c r="DC294" i="5"/>
  <c r="DC288" i="5"/>
  <c r="DC287" i="5"/>
  <c r="DC286" i="5"/>
  <c r="DC223" i="5"/>
  <c r="DC218" i="5"/>
  <c r="DC217" i="5"/>
  <c r="DC216" i="5"/>
  <c r="DC193" i="5"/>
  <c r="DC191" i="5"/>
  <c r="DC189" i="5"/>
  <c r="DC182" i="5"/>
  <c r="DC181" i="5"/>
  <c r="DC180" i="5"/>
  <c r="DC157" i="5"/>
  <c r="DC156" i="5"/>
  <c r="DC146" i="5"/>
  <c r="DC145" i="5"/>
  <c r="DC138" i="5"/>
  <c r="DC137" i="5"/>
  <c r="DC134" i="5"/>
  <c r="DC133" i="5"/>
  <c r="DC126" i="5"/>
  <c r="DC125" i="5"/>
  <c r="DC124" i="5"/>
  <c r="DC116" i="5"/>
  <c r="DC115" i="5"/>
  <c r="DC111" i="5"/>
  <c r="DC110" i="5"/>
  <c r="DC97" i="5"/>
  <c r="DC82" i="5"/>
  <c r="DC76" i="5"/>
  <c r="DC75" i="5"/>
  <c r="DC64" i="5"/>
  <c r="DC63" i="5"/>
  <c r="DC49" i="5"/>
  <c r="DC40" i="5"/>
  <c r="DC29" i="5"/>
  <c r="DC23" i="5"/>
  <c r="DC22" i="5"/>
  <c r="DC21" i="5"/>
  <c r="DC8" i="5"/>
  <c r="F11" i="15"/>
  <c r="F13" i="15" s="1"/>
  <c r="E16" i="15"/>
  <c r="E13" i="15"/>
  <c r="E17" i="15" s="1"/>
  <c r="F10" i="15"/>
  <c r="E10" i="15"/>
  <c r="E9" i="53" l="1"/>
  <c r="C8" i="54"/>
  <c r="F8" i="53"/>
  <c r="C7" i="54"/>
  <c r="F7" i="53"/>
  <c r="O16" i="53"/>
  <c r="O25" i="53"/>
  <c r="F5" i="53"/>
  <c r="F9" i="53" s="1"/>
  <c r="C5" i="54"/>
  <c r="L16" i="53"/>
  <c r="L25" i="53"/>
  <c r="U14" i="53"/>
  <c r="ED181" i="5"/>
  <c r="EG171" i="5"/>
  <c r="EG181" i="5" s="1"/>
  <c r="ED305" i="5"/>
  <c r="EG299" i="5"/>
  <c r="EG305" i="5" s="1"/>
  <c r="ED145" i="5"/>
  <c r="EG139" i="5"/>
  <c r="EG145" i="5" s="1"/>
  <c r="ED21" i="5"/>
  <c r="EG10" i="5"/>
  <c r="EG21" i="5" s="1"/>
  <c r="ED157" i="5"/>
  <c r="EG153" i="5"/>
  <c r="ED189" i="5"/>
  <c r="EG183" i="5"/>
  <c r="ED193" i="5"/>
  <c r="EG192" i="5"/>
  <c r="EG193" i="5" s="1"/>
  <c r="ED23" i="5"/>
  <c r="EG12" i="5"/>
  <c r="EG23" i="5" s="1"/>
  <c r="R12" i="52"/>
  <c r="R14" i="52" s="1"/>
  <c r="R12" i="53"/>
  <c r="R14" i="53" s="1"/>
  <c r="EG287" i="5"/>
  <c r="EG286" i="5"/>
  <c r="ED218" i="5"/>
  <c r="EG213" i="5"/>
  <c r="ED298" i="5"/>
  <c r="EG295" i="5"/>
  <c r="EG298" i="5" s="1"/>
  <c r="X13" i="52"/>
  <c r="X13" i="53"/>
  <c r="ED8" i="5"/>
  <c r="EG5" i="5"/>
  <c r="EG8" i="5" s="1"/>
  <c r="ED138" i="5"/>
  <c r="EG135" i="5"/>
  <c r="EG138" i="5" s="1"/>
  <c r="ED156" i="5"/>
  <c r="EG149" i="5"/>
  <c r="ED63" i="5"/>
  <c r="EG56" i="5"/>
  <c r="EG63" i="5" s="1"/>
  <c r="ED29" i="5"/>
  <c r="EG24" i="5"/>
  <c r="EG29" i="5" s="1"/>
  <c r="F5" i="51"/>
  <c r="F5" i="52"/>
  <c r="E8" i="51"/>
  <c r="E8" i="52"/>
  <c r="E7" i="51"/>
  <c r="E7" i="52"/>
  <c r="O5" i="51"/>
  <c r="O9" i="51" s="1"/>
  <c r="O5" i="52"/>
  <c r="O9" i="52" s="1"/>
  <c r="F8" i="51"/>
  <c r="F8" i="52"/>
  <c r="E5" i="51"/>
  <c r="E9" i="51" s="1"/>
  <c r="E5" i="52"/>
  <c r="F7" i="51"/>
  <c r="F7" i="52"/>
  <c r="EA327" i="5"/>
  <c r="ED160" i="5"/>
  <c r="ED223" i="5"/>
  <c r="ED287" i="5"/>
  <c r="ED325" i="5" s="1"/>
  <c r="ED286" i="5"/>
  <c r="EA180" i="5"/>
  <c r="R12" i="50"/>
  <c r="R14" i="50" s="1"/>
  <c r="DR329" i="5"/>
  <c r="DR1" i="5" s="1"/>
  <c r="R12" i="51"/>
  <c r="R14" i="51" s="1"/>
  <c r="U12" i="51"/>
  <c r="U14" i="51" s="1"/>
  <c r="U12" i="52"/>
  <c r="U14" i="52" s="1"/>
  <c r="DX180" i="5"/>
  <c r="DX324" i="5" s="1"/>
  <c r="X12" i="53" s="1"/>
  <c r="DU329" i="5"/>
  <c r="DU1" i="5" s="1"/>
  <c r="O16" i="51"/>
  <c r="O25" i="51"/>
  <c r="DE20" i="4"/>
  <c r="R5" i="53" s="1"/>
  <c r="R9" i="53" s="1"/>
  <c r="DH14" i="4"/>
  <c r="L25" i="51"/>
  <c r="L16" i="51"/>
  <c r="L25" i="50"/>
  <c r="L16" i="50"/>
  <c r="L16" i="48"/>
  <c r="L25" i="49"/>
  <c r="L16" i="49"/>
  <c r="O5" i="49"/>
  <c r="O9" i="49" s="1"/>
  <c r="O5" i="50"/>
  <c r="O9" i="50" s="1"/>
  <c r="F5" i="48"/>
  <c r="F5" i="50"/>
  <c r="F5" i="49"/>
  <c r="F7" i="48"/>
  <c r="F7" i="50"/>
  <c r="F7" i="49"/>
  <c r="E8" i="48"/>
  <c r="E8" i="50"/>
  <c r="E8" i="49"/>
  <c r="DB98" i="4"/>
  <c r="DB1" i="4" s="1"/>
  <c r="E7" i="48"/>
  <c r="E7" i="50"/>
  <c r="E7" i="49"/>
  <c r="O5" i="48"/>
  <c r="O9" i="48" s="1"/>
  <c r="O25" i="48" s="1"/>
  <c r="F8" i="48"/>
  <c r="F8" i="49"/>
  <c r="F8" i="50"/>
  <c r="E5" i="48"/>
  <c r="E5" i="50"/>
  <c r="E5" i="49"/>
  <c r="E8" i="47"/>
  <c r="E8" i="46"/>
  <c r="E5" i="45"/>
  <c r="C6" i="44" s="1"/>
  <c r="E5" i="47"/>
  <c r="E5" i="46"/>
  <c r="E7" i="47"/>
  <c r="E7" i="46"/>
  <c r="F5" i="45"/>
  <c r="D6" i="44" s="1"/>
  <c r="F5" i="47"/>
  <c r="F5" i="46"/>
  <c r="F8" i="45"/>
  <c r="D9" i="44" s="1"/>
  <c r="F8" i="47"/>
  <c r="F8" i="46"/>
  <c r="F7" i="45"/>
  <c r="D8" i="44" s="1"/>
  <c r="F7" i="47"/>
  <c r="F7" i="46"/>
  <c r="E7" i="14"/>
  <c r="C8" i="15" s="1"/>
  <c r="E7" i="45"/>
  <c r="C8" i="44" s="1"/>
  <c r="E8" i="14"/>
  <c r="C9" i="15" s="1"/>
  <c r="E8" i="45"/>
  <c r="C9" i="44" s="1"/>
  <c r="DC327" i="5"/>
  <c r="DA1" i="5"/>
  <c r="F8" i="14"/>
  <c r="D9" i="15" s="1"/>
  <c r="CS31" i="4"/>
  <c r="F5" i="14"/>
  <c r="CS20" i="4"/>
  <c r="F7" i="14"/>
  <c r="D8" i="15" s="1"/>
  <c r="CS74" i="4"/>
  <c r="DC1" i="5"/>
  <c r="DA325" i="5"/>
  <c r="DA324" i="5"/>
  <c r="DA327" i="5"/>
  <c r="CR98" i="4"/>
  <c r="CP98" i="4"/>
  <c r="E5" i="14"/>
  <c r="C6" i="15" s="1"/>
  <c r="CP100" i="4"/>
  <c r="CS100" i="4" s="1"/>
  <c r="DC325" i="5"/>
  <c r="DC324" i="5"/>
  <c r="F16" i="15"/>
  <c r="F17" i="15" s="1"/>
  <c r="E9" i="52" l="1"/>
  <c r="F9" i="51"/>
  <c r="C9" i="54"/>
  <c r="DE98" i="4"/>
  <c r="DE1" i="4" s="1"/>
  <c r="X14" i="53"/>
  <c r="EG325" i="5"/>
  <c r="ED327" i="5"/>
  <c r="AA13" i="53" s="1"/>
  <c r="F12" i="52"/>
  <c r="C12" i="54"/>
  <c r="F12" i="53"/>
  <c r="R25" i="53"/>
  <c r="R16" i="53"/>
  <c r="E13" i="52"/>
  <c r="E13" i="53"/>
  <c r="F13" i="52"/>
  <c r="F13" i="53"/>
  <c r="C13" i="54"/>
  <c r="E12" i="52"/>
  <c r="E12" i="53"/>
  <c r="ED180" i="5"/>
  <c r="ED324" i="5" s="1"/>
  <c r="EG327" i="5"/>
  <c r="O16" i="52"/>
  <c r="O25" i="52"/>
  <c r="DH20" i="4"/>
  <c r="DK14" i="4"/>
  <c r="F9" i="52"/>
  <c r="R5" i="51"/>
  <c r="R9" i="51" s="1"/>
  <c r="R25" i="51" s="1"/>
  <c r="R5" i="52"/>
  <c r="R9" i="52" s="1"/>
  <c r="EA324" i="5"/>
  <c r="EA329" i="5" s="1"/>
  <c r="EA1" i="5" s="1"/>
  <c r="DX329" i="5"/>
  <c r="DX1" i="5" s="1"/>
  <c r="X12" i="52"/>
  <c r="X14" i="52" s="1"/>
  <c r="E13" i="50"/>
  <c r="E13" i="51"/>
  <c r="E12" i="50"/>
  <c r="E12" i="51"/>
  <c r="F12" i="50"/>
  <c r="F12" i="51"/>
  <c r="F13" i="50"/>
  <c r="F13" i="51"/>
  <c r="E9" i="48"/>
  <c r="F9" i="49"/>
  <c r="F9" i="50"/>
  <c r="R5" i="50"/>
  <c r="R9" i="50" s="1"/>
  <c r="R25" i="50" s="1"/>
  <c r="O16" i="48"/>
  <c r="O16" i="50"/>
  <c r="O25" i="50"/>
  <c r="O25" i="49"/>
  <c r="O16" i="49"/>
  <c r="E9" i="49"/>
  <c r="E9" i="50"/>
  <c r="F9" i="48"/>
  <c r="F13" i="48"/>
  <c r="F13" i="49"/>
  <c r="E13" i="48"/>
  <c r="E13" i="49"/>
  <c r="F12" i="48"/>
  <c r="F12" i="49"/>
  <c r="E12" i="48"/>
  <c r="E12" i="49"/>
  <c r="F9" i="46"/>
  <c r="F9" i="47"/>
  <c r="H5" i="45"/>
  <c r="F9" i="45"/>
  <c r="C10" i="44"/>
  <c r="F13" i="47"/>
  <c r="F13" i="46"/>
  <c r="F13" i="45"/>
  <c r="E9" i="46"/>
  <c r="F12" i="47"/>
  <c r="F12" i="46"/>
  <c r="E9" i="47"/>
  <c r="C10" i="15"/>
  <c r="E12" i="14"/>
  <c r="C11" i="15" s="1"/>
  <c r="E12" i="47"/>
  <c r="E12" i="46"/>
  <c r="E12" i="45"/>
  <c r="E13" i="14"/>
  <c r="C12" i="15" s="1"/>
  <c r="E13" i="47"/>
  <c r="E13" i="46"/>
  <c r="E13" i="45"/>
  <c r="C12" i="44" s="1"/>
  <c r="H8" i="45"/>
  <c r="E9" i="45"/>
  <c r="H7" i="45"/>
  <c r="D10" i="44"/>
  <c r="F12" i="14"/>
  <c r="D11" i="15" s="1"/>
  <c r="F12" i="45"/>
  <c r="D6" i="15"/>
  <c r="D10" i="15" s="1"/>
  <c r="DD331" i="5"/>
  <c r="CR1" i="4"/>
  <c r="CS98" i="4"/>
  <c r="DA329" i="5"/>
  <c r="DC329" i="5"/>
  <c r="F13" i="14"/>
  <c r="D12" i="15" s="1"/>
  <c r="CG100" i="4"/>
  <c r="CG96" i="4"/>
  <c r="CG74" i="4"/>
  <c r="CG31" i="4"/>
  <c r="CG20" i="4"/>
  <c r="CR182" i="5"/>
  <c r="CS177" i="5"/>
  <c r="CV177" i="5" s="1"/>
  <c r="CY177" i="5" s="1"/>
  <c r="CR321" i="5"/>
  <c r="CR310" i="5"/>
  <c r="CR305" i="5"/>
  <c r="CR298" i="5"/>
  <c r="CR294" i="5"/>
  <c r="CS288" i="5"/>
  <c r="CR288" i="5"/>
  <c r="CR287" i="5"/>
  <c r="CR286" i="5"/>
  <c r="CR253" i="5"/>
  <c r="CR223" i="5"/>
  <c r="CR218" i="5"/>
  <c r="CR217" i="5"/>
  <c r="CR216" i="5"/>
  <c r="CS193" i="5"/>
  <c r="CR193" i="5"/>
  <c r="CR191" i="5"/>
  <c r="CR189" i="5"/>
  <c r="CR181" i="5"/>
  <c r="CR180" i="5"/>
  <c r="CS157" i="5"/>
  <c r="CR157" i="5"/>
  <c r="CR156" i="5"/>
  <c r="CS146" i="5"/>
  <c r="CR146" i="5"/>
  <c r="CR145" i="5"/>
  <c r="CR138" i="5"/>
  <c r="CR137" i="5"/>
  <c r="CR134" i="5"/>
  <c r="CR133" i="5"/>
  <c r="CR126" i="5"/>
  <c r="CR125" i="5"/>
  <c r="CR124" i="5"/>
  <c r="CR116" i="5"/>
  <c r="CR115" i="5"/>
  <c r="CR111" i="5"/>
  <c r="CR110" i="5"/>
  <c r="CR97" i="5"/>
  <c r="CR96" i="5"/>
  <c r="CR82" i="5"/>
  <c r="CR76" i="5"/>
  <c r="CR75" i="5"/>
  <c r="CR64" i="5"/>
  <c r="CR63" i="5"/>
  <c r="CR49" i="5"/>
  <c r="CR40" i="5"/>
  <c r="CR35" i="5"/>
  <c r="CR29" i="5"/>
  <c r="CR23" i="5"/>
  <c r="CR22" i="5"/>
  <c r="CR21" i="5"/>
  <c r="CR8" i="5"/>
  <c r="CD100" i="4"/>
  <c r="CD96" i="4"/>
  <c r="CD74" i="4"/>
  <c r="CD31" i="4"/>
  <c r="CD20" i="4"/>
  <c r="CO253" i="5"/>
  <c r="CP232" i="5"/>
  <c r="CS232" i="5" s="1"/>
  <c r="CV232" i="5" s="1"/>
  <c r="CP196" i="5"/>
  <c r="CS196" i="5" s="1"/>
  <c r="CV196" i="5" s="1"/>
  <c r="CY196" i="5" s="1"/>
  <c r="CO64" i="5"/>
  <c r="CO63" i="5"/>
  <c r="CP60" i="5"/>
  <c r="CP64" i="5" s="1"/>
  <c r="CO321" i="5"/>
  <c r="CO310" i="5"/>
  <c r="CO305" i="5"/>
  <c r="CO298" i="5"/>
  <c r="CO294" i="5"/>
  <c r="CP288" i="5"/>
  <c r="CO288" i="5"/>
  <c r="CO287" i="5"/>
  <c r="CO286" i="5"/>
  <c r="CO223" i="5"/>
  <c r="CO218" i="5"/>
  <c r="CO217" i="5"/>
  <c r="CO216" i="5"/>
  <c r="CP193" i="5"/>
  <c r="CO193" i="5"/>
  <c r="CO191" i="5"/>
  <c r="CO189" i="5"/>
  <c r="CO182" i="5"/>
  <c r="CO181" i="5"/>
  <c r="CO180" i="5"/>
  <c r="CP157" i="5"/>
  <c r="CO157" i="5"/>
  <c r="CO156" i="5"/>
  <c r="CP146" i="5"/>
  <c r="CO146" i="5"/>
  <c r="CO145" i="5"/>
  <c r="CO138" i="5"/>
  <c r="CO137" i="5"/>
  <c r="CO134" i="5"/>
  <c r="CO133" i="5"/>
  <c r="CO126" i="5"/>
  <c r="CO125" i="5"/>
  <c r="CO124" i="5"/>
  <c r="CO116" i="5"/>
  <c r="CO115" i="5"/>
  <c r="CO111" i="5"/>
  <c r="CO110" i="5"/>
  <c r="CO97" i="5"/>
  <c r="CO96" i="5"/>
  <c r="CO82" i="5"/>
  <c r="CO76" i="5"/>
  <c r="CO75" i="5"/>
  <c r="CO49" i="5"/>
  <c r="CO40" i="5"/>
  <c r="CO35" i="5"/>
  <c r="CO29" i="5"/>
  <c r="CO23" i="5"/>
  <c r="CO22" i="5"/>
  <c r="CO21" i="5"/>
  <c r="CO8" i="5"/>
  <c r="CM119" i="5"/>
  <c r="CP119" i="5" s="1"/>
  <c r="CS119" i="5" s="1"/>
  <c r="CV119" i="5" s="1"/>
  <c r="CY119" i="5" s="1"/>
  <c r="CM15" i="5"/>
  <c r="CP15" i="5" s="1"/>
  <c r="CS15" i="5" s="1"/>
  <c r="CV15" i="5" s="1"/>
  <c r="CY15" i="5" s="1"/>
  <c r="CL321" i="5"/>
  <c r="CL310" i="5"/>
  <c r="CL305" i="5"/>
  <c r="CL298" i="5"/>
  <c r="CL294" i="5"/>
  <c r="CM288" i="5"/>
  <c r="CL288" i="5"/>
  <c r="CL287" i="5"/>
  <c r="CL286" i="5"/>
  <c r="CL253" i="5"/>
  <c r="CL223" i="5"/>
  <c r="CL218" i="5"/>
  <c r="CL217" i="5"/>
  <c r="CL216" i="5"/>
  <c r="CM193" i="5"/>
  <c r="CL193" i="5"/>
  <c r="CL191" i="5"/>
  <c r="CL189" i="5"/>
  <c r="CL182" i="5"/>
  <c r="CL181" i="5"/>
  <c r="CL180" i="5"/>
  <c r="CM157" i="5"/>
  <c r="CL157" i="5"/>
  <c r="CL156" i="5"/>
  <c r="CM146" i="5"/>
  <c r="CL146" i="5"/>
  <c r="CL145" i="5"/>
  <c r="CL138" i="5"/>
  <c r="CL137" i="5"/>
  <c r="CL134" i="5"/>
  <c r="CL133" i="5"/>
  <c r="CL126" i="5"/>
  <c r="CL125" i="5"/>
  <c r="CL124" i="5"/>
  <c r="CL116" i="5"/>
  <c r="CL115" i="5"/>
  <c r="CL111" i="5"/>
  <c r="CL110" i="5"/>
  <c r="CL97" i="5"/>
  <c r="CL96" i="5"/>
  <c r="CL82" i="5"/>
  <c r="CL76" i="5"/>
  <c r="CL75" i="5"/>
  <c r="CL63" i="5"/>
  <c r="CL49" i="5"/>
  <c r="CL40" i="5"/>
  <c r="CL35" i="5"/>
  <c r="CL29" i="5"/>
  <c r="CL23" i="5"/>
  <c r="CL22" i="5"/>
  <c r="CL21" i="5"/>
  <c r="CL8" i="5"/>
  <c r="CI321" i="5"/>
  <c r="CI310" i="5"/>
  <c r="CI305" i="5"/>
  <c r="CI298" i="5"/>
  <c r="CI294" i="5"/>
  <c r="CJ288" i="5"/>
  <c r="CI288" i="5"/>
  <c r="CI287" i="5"/>
  <c r="CI286" i="5"/>
  <c r="CI253" i="5"/>
  <c r="CI223" i="5"/>
  <c r="CI218" i="5"/>
  <c r="CI217" i="5"/>
  <c r="CI216" i="5"/>
  <c r="CJ193" i="5"/>
  <c r="CI193" i="5"/>
  <c r="CI191" i="5"/>
  <c r="CI189" i="5"/>
  <c r="CI182" i="5"/>
  <c r="CI181" i="5"/>
  <c r="CI180" i="5"/>
  <c r="CJ157" i="5"/>
  <c r="CI157" i="5"/>
  <c r="CI156" i="5"/>
  <c r="CJ146" i="5"/>
  <c r="CI146" i="5"/>
  <c r="CI145" i="5"/>
  <c r="CI138" i="5"/>
  <c r="CI137" i="5"/>
  <c r="CI134" i="5"/>
  <c r="CI133" i="5"/>
  <c r="CI126" i="5"/>
  <c r="CI125" i="5"/>
  <c r="CI124" i="5"/>
  <c r="CI116" i="5"/>
  <c r="CI115" i="5"/>
  <c r="CI111" i="5"/>
  <c r="CI110" i="5"/>
  <c r="CI97" i="5"/>
  <c r="CI96" i="5"/>
  <c r="CI82" i="5"/>
  <c r="CI76" i="5"/>
  <c r="CI75" i="5"/>
  <c r="CI63" i="5"/>
  <c r="CI49" i="5"/>
  <c r="CI40" i="5"/>
  <c r="CI35" i="5"/>
  <c r="CI29" i="5"/>
  <c r="CI23" i="5"/>
  <c r="CI22" i="5"/>
  <c r="CI21" i="5"/>
  <c r="CI8" i="5"/>
  <c r="CA100" i="4"/>
  <c r="CA96" i="4"/>
  <c r="CA74" i="4"/>
  <c r="CA31" i="4"/>
  <c r="CA20" i="4"/>
  <c r="CF321" i="5"/>
  <c r="CG313" i="5"/>
  <c r="CJ313" i="5" s="1"/>
  <c r="CM313" i="5" s="1"/>
  <c r="CP313" i="5" s="1"/>
  <c r="CS313" i="5" s="1"/>
  <c r="CV313" i="5" s="1"/>
  <c r="CY313" i="5" s="1"/>
  <c r="CG176" i="5"/>
  <c r="CJ176" i="5" s="1"/>
  <c r="CM176" i="5" s="1"/>
  <c r="CP176" i="5" s="1"/>
  <c r="CS176" i="5" s="1"/>
  <c r="CV176" i="5" s="1"/>
  <c r="CY176" i="5" s="1"/>
  <c r="CF182" i="5"/>
  <c r="CG167" i="5"/>
  <c r="CJ167" i="5" s="1"/>
  <c r="CM167" i="5" s="1"/>
  <c r="CP167" i="5" s="1"/>
  <c r="CS167" i="5" s="1"/>
  <c r="CV167" i="5" s="1"/>
  <c r="CY167" i="5" s="1"/>
  <c r="CF310" i="5"/>
  <c r="CF305" i="5"/>
  <c r="CF298" i="5"/>
  <c r="CF294" i="5"/>
  <c r="CG288" i="5"/>
  <c r="CF288" i="5"/>
  <c r="CF287" i="5"/>
  <c r="CF286" i="5"/>
  <c r="CF253" i="5"/>
  <c r="CF223" i="5"/>
  <c r="CF218" i="5"/>
  <c r="CF217" i="5"/>
  <c r="CF216" i="5"/>
  <c r="CG193" i="5"/>
  <c r="CF193" i="5"/>
  <c r="CF191" i="5"/>
  <c r="CF189" i="5"/>
  <c r="CF181" i="5"/>
  <c r="CF180" i="5"/>
  <c r="CG157" i="5"/>
  <c r="CF157" i="5"/>
  <c r="CF156" i="5"/>
  <c r="CG146" i="5"/>
  <c r="CF146" i="5"/>
  <c r="CF145" i="5"/>
  <c r="CF138" i="5"/>
  <c r="CF137" i="5"/>
  <c r="CF134" i="5"/>
  <c r="CF133" i="5"/>
  <c r="CF126" i="5"/>
  <c r="CF125" i="5"/>
  <c r="CF124" i="5"/>
  <c r="CF116" i="5"/>
  <c r="CF115" i="5"/>
  <c r="CF111" i="5"/>
  <c r="CF110" i="5"/>
  <c r="CF97" i="5"/>
  <c r="CF96" i="5"/>
  <c r="CF82" i="5"/>
  <c r="CF76" i="5"/>
  <c r="CF75" i="5"/>
  <c r="CF63" i="5"/>
  <c r="CF49" i="5"/>
  <c r="CF40" i="5"/>
  <c r="CF35" i="5"/>
  <c r="CF29" i="5"/>
  <c r="CF23" i="5"/>
  <c r="CF22" i="5"/>
  <c r="CF21" i="5"/>
  <c r="CF8" i="5"/>
  <c r="BY29" i="4"/>
  <c r="CB29" i="4" s="1"/>
  <c r="CE29" i="4" s="1"/>
  <c r="CH29" i="4" s="1"/>
  <c r="CK29" i="4" s="1"/>
  <c r="CN29" i="4" s="1"/>
  <c r="BX100" i="4"/>
  <c r="BX96" i="4"/>
  <c r="BX74" i="4"/>
  <c r="BX31" i="4"/>
  <c r="BX20" i="4"/>
  <c r="CC321" i="5"/>
  <c r="CC310" i="5"/>
  <c r="CC305" i="5"/>
  <c r="CC298" i="5"/>
  <c r="CC294" i="5"/>
  <c r="CD288" i="5"/>
  <c r="CC288" i="5"/>
  <c r="CC287" i="5"/>
  <c r="CC286" i="5"/>
  <c r="CC253" i="5"/>
  <c r="CC223" i="5"/>
  <c r="CC218" i="5"/>
  <c r="CC217" i="5"/>
  <c r="CC216" i="5"/>
  <c r="CD193" i="5"/>
  <c r="CC193" i="5"/>
  <c r="CC191" i="5"/>
  <c r="CC189" i="5"/>
  <c r="CC182" i="5"/>
  <c r="CC181" i="5"/>
  <c r="CC180" i="5"/>
  <c r="CD157" i="5"/>
  <c r="CC157" i="5"/>
  <c r="CC156" i="5"/>
  <c r="CD146" i="5"/>
  <c r="CC146" i="5"/>
  <c r="CC145" i="5"/>
  <c r="CC138" i="5"/>
  <c r="CC137" i="5"/>
  <c r="CC134" i="5"/>
  <c r="CC133" i="5"/>
  <c r="CC126" i="5"/>
  <c r="CC125" i="5"/>
  <c r="CC124" i="5"/>
  <c r="CC116" i="5"/>
  <c r="CC115" i="5"/>
  <c r="CC111" i="5"/>
  <c r="CC110" i="5"/>
  <c r="CC97" i="5"/>
  <c r="CC96" i="5"/>
  <c r="CC82" i="5"/>
  <c r="CC76" i="5"/>
  <c r="CC75" i="5"/>
  <c r="CC63" i="5"/>
  <c r="CC49" i="5"/>
  <c r="CC40" i="5"/>
  <c r="CC35" i="5"/>
  <c r="CC29" i="5"/>
  <c r="CC23" i="5"/>
  <c r="CC22" i="5"/>
  <c r="CC21" i="5"/>
  <c r="CC8" i="5"/>
  <c r="BU20" i="4"/>
  <c r="BU100" i="4"/>
  <c r="BU96" i="4"/>
  <c r="BU74" i="4"/>
  <c r="BU31" i="4"/>
  <c r="CA91" i="5"/>
  <c r="CD91" i="5" s="1"/>
  <c r="CG91" i="5" s="1"/>
  <c r="CJ91" i="5" s="1"/>
  <c r="CM91" i="5" s="1"/>
  <c r="CP91" i="5" s="1"/>
  <c r="CS91" i="5" s="1"/>
  <c r="CV91" i="5" s="1"/>
  <c r="CY91" i="5" s="1"/>
  <c r="BZ88" i="5"/>
  <c r="BZ96" i="5" s="1"/>
  <c r="BZ321" i="5"/>
  <c r="BZ310" i="5"/>
  <c r="BZ305" i="5"/>
  <c r="BZ298" i="5"/>
  <c r="BZ294" i="5"/>
  <c r="CA288" i="5"/>
  <c r="BZ288" i="5"/>
  <c r="BZ287" i="5"/>
  <c r="BZ286" i="5"/>
  <c r="BZ253" i="5"/>
  <c r="BZ223" i="5"/>
  <c r="BZ218" i="5"/>
  <c r="BZ217" i="5"/>
  <c r="BZ216" i="5"/>
  <c r="CA193" i="5"/>
  <c r="BZ193" i="5"/>
  <c r="BZ191" i="5"/>
  <c r="BZ189" i="5"/>
  <c r="BZ182" i="5"/>
  <c r="BZ181" i="5"/>
  <c r="BZ180" i="5"/>
  <c r="CA157" i="5"/>
  <c r="BZ157" i="5"/>
  <c r="BZ156" i="5"/>
  <c r="CA146" i="5"/>
  <c r="BZ146" i="5"/>
  <c r="BZ145" i="5"/>
  <c r="BZ138" i="5"/>
  <c r="BZ137" i="5"/>
  <c r="BZ134" i="5"/>
  <c r="BZ133" i="5"/>
  <c r="BZ126" i="5"/>
  <c r="BZ125" i="5"/>
  <c r="BZ124" i="5"/>
  <c r="BZ116" i="5"/>
  <c r="BZ115" i="5"/>
  <c r="BZ111" i="5"/>
  <c r="BZ110" i="5"/>
  <c r="BZ97" i="5"/>
  <c r="BZ82" i="5"/>
  <c r="BZ76" i="5"/>
  <c r="BZ75" i="5"/>
  <c r="BZ63" i="5"/>
  <c r="BZ49" i="5"/>
  <c r="BZ40" i="5"/>
  <c r="BZ35" i="5"/>
  <c r="BZ29" i="5"/>
  <c r="BZ23" i="5"/>
  <c r="BZ22" i="5"/>
  <c r="BZ21" i="5"/>
  <c r="BZ8" i="5"/>
  <c r="BW321" i="5"/>
  <c r="BW310" i="5"/>
  <c r="BW305" i="5"/>
  <c r="BW298" i="5"/>
  <c r="BW294" i="5"/>
  <c r="BX288" i="5"/>
  <c r="BW288" i="5"/>
  <c r="BW287" i="5"/>
  <c r="BW286" i="5"/>
  <c r="BW253" i="5"/>
  <c r="BW223" i="5"/>
  <c r="BW218" i="5"/>
  <c r="BW217" i="5"/>
  <c r="BW216" i="5"/>
  <c r="BX193" i="5"/>
  <c r="BW193" i="5"/>
  <c r="BW191" i="5"/>
  <c r="BW189" i="5"/>
  <c r="BW182" i="5"/>
  <c r="BW181" i="5"/>
  <c r="BW180" i="5"/>
  <c r="BX157" i="5"/>
  <c r="BW157" i="5"/>
  <c r="BW156" i="5"/>
  <c r="BX146" i="5"/>
  <c r="BW146" i="5"/>
  <c r="BW145" i="5"/>
  <c r="BW138" i="5"/>
  <c r="BW137" i="5"/>
  <c r="BW134" i="5"/>
  <c r="BW133" i="5"/>
  <c r="BW126" i="5"/>
  <c r="BW125" i="5"/>
  <c r="BW124" i="5"/>
  <c r="BW116" i="5"/>
  <c r="BW115" i="5"/>
  <c r="BW111" i="5"/>
  <c r="BW110" i="5"/>
  <c r="BW97" i="5"/>
  <c r="BW96" i="5"/>
  <c r="BW82" i="5"/>
  <c r="BW76" i="5"/>
  <c r="BW75" i="5"/>
  <c r="BW63" i="5"/>
  <c r="BW49" i="5"/>
  <c r="BW40" i="5"/>
  <c r="BW35" i="5"/>
  <c r="BW29" i="5"/>
  <c r="BW23" i="5"/>
  <c r="BW22" i="5"/>
  <c r="BW21" i="5"/>
  <c r="BW8" i="5"/>
  <c r="R16" i="51" l="1"/>
  <c r="U5" i="52"/>
  <c r="U9" i="52" s="1"/>
  <c r="U25" i="52" s="1"/>
  <c r="U5" i="53"/>
  <c r="U9" i="53" s="1"/>
  <c r="E14" i="52"/>
  <c r="E25" i="52" s="1"/>
  <c r="F14" i="52"/>
  <c r="F25" i="52" s="1"/>
  <c r="E14" i="53"/>
  <c r="F14" i="53"/>
  <c r="C14" i="54"/>
  <c r="ED329" i="5"/>
  <c r="ED1" i="5" s="1"/>
  <c r="AA12" i="53"/>
  <c r="AA14" i="53" s="1"/>
  <c r="R25" i="52"/>
  <c r="R16" i="52"/>
  <c r="U5" i="51"/>
  <c r="U9" i="51" s="1"/>
  <c r="U25" i="51" s="1"/>
  <c r="DH98" i="4"/>
  <c r="DH1" i="4" s="1"/>
  <c r="U16" i="52"/>
  <c r="DN14" i="4"/>
  <c r="DK20" i="4"/>
  <c r="X5" i="53" s="1"/>
  <c r="X9" i="53" s="1"/>
  <c r="X16" i="53" s="1"/>
  <c r="F14" i="50"/>
  <c r="F16" i="50" s="1"/>
  <c r="E14" i="50"/>
  <c r="E25" i="50" s="1"/>
  <c r="F14" i="51"/>
  <c r="E14" i="51"/>
  <c r="R16" i="50"/>
  <c r="H9" i="45"/>
  <c r="E14" i="48"/>
  <c r="E16" i="48" s="1"/>
  <c r="E14" i="49"/>
  <c r="E16" i="49" s="1"/>
  <c r="F14" i="49"/>
  <c r="F14" i="48"/>
  <c r="C13" i="15"/>
  <c r="C17" i="15" s="1"/>
  <c r="F14" i="46"/>
  <c r="F25" i="46" s="1"/>
  <c r="F14" i="47"/>
  <c r="F16" i="47" s="1"/>
  <c r="D12" i="44"/>
  <c r="H13" i="45"/>
  <c r="E14" i="45"/>
  <c r="E16" i="45" s="1"/>
  <c r="C11" i="44"/>
  <c r="C13" i="44" s="1"/>
  <c r="C17" i="44" s="1"/>
  <c r="E14" i="46"/>
  <c r="E16" i="46" s="1"/>
  <c r="E14" i="47"/>
  <c r="E16" i="47" s="1"/>
  <c r="D11" i="44"/>
  <c r="H12" i="45"/>
  <c r="F14" i="45"/>
  <c r="D13" i="15"/>
  <c r="D17" i="15" s="1"/>
  <c r="CA98" i="4"/>
  <c r="CG98" i="4"/>
  <c r="CG1" i="4" s="1"/>
  <c r="CY232" i="5"/>
  <c r="CS60" i="5"/>
  <c r="CO327" i="5"/>
  <c r="CR325" i="5"/>
  <c r="CR1" i="5"/>
  <c r="CR324" i="5"/>
  <c r="CR327" i="5"/>
  <c r="CD98" i="4"/>
  <c r="CD1" i="4" s="1"/>
  <c r="CO1" i="5"/>
  <c r="CO325" i="5"/>
  <c r="CO324" i="5"/>
  <c r="CL1" i="5"/>
  <c r="CL325" i="5"/>
  <c r="CL327" i="5"/>
  <c r="CL324" i="5"/>
  <c r="CI327" i="5"/>
  <c r="CI324" i="5"/>
  <c r="CI325" i="5"/>
  <c r="CI1" i="5"/>
  <c r="BZ325" i="5"/>
  <c r="CF325" i="5"/>
  <c r="CF324" i="5"/>
  <c r="CC327" i="5"/>
  <c r="CF327" i="5"/>
  <c r="CF1" i="5"/>
  <c r="BX98" i="4"/>
  <c r="CC1" i="5"/>
  <c r="CC324" i="5"/>
  <c r="CC325" i="5"/>
  <c r="BU98" i="4"/>
  <c r="BZ327" i="5"/>
  <c r="BZ324" i="5"/>
  <c r="BZ1" i="5"/>
  <c r="BW327" i="5"/>
  <c r="BW325" i="5"/>
  <c r="BW324" i="5"/>
  <c r="BW1" i="5"/>
  <c r="BR96" i="4"/>
  <c r="BR100" i="4"/>
  <c r="BS71" i="4"/>
  <c r="BV71" i="4" s="1"/>
  <c r="BY71" i="4" s="1"/>
  <c r="CB71" i="4" s="1"/>
  <c r="CE71" i="4" s="1"/>
  <c r="CH71" i="4" s="1"/>
  <c r="CK71" i="4" s="1"/>
  <c r="CN71" i="4" s="1"/>
  <c r="BR74" i="4"/>
  <c r="BS90" i="4"/>
  <c r="BV90" i="4" s="1"/>
  <c r="BY90" i="4" s="1"/>
  <c r="CB90" i="4" s="1"/>
  <c r="BS86" i="4"/>
  <c r="BV86" i="4" s="1"/>
  <c r="BY86" i="4" s="1"/>
  <c r="CB86" i="4" s="1"/>
  <c r="CE86" i="4" s="1"/>
  <c r="CH86" i="4" s="1"/>
  <c r="CK86" i="4" s="1"/>
  <c r="CN86" i="4" s="1"/>
  <c r="BS85" i="4"/>
  <c r="BV85" i="4" s="1"/>
  <c r="BY85" i="4" s="1"/>
  <c r="CB85" i="4" s="1"/>
  <c r="CE85" i="4" s="1"/>
  <c r="CH85" i="4" s="1"/>
  <c r="CK85" i="4" s="1"/>
  <c r="CN85" i="4" s="1"/>
  <c r="BS81" i="4"/>
  <c r="BV81" i="4" s="1"/>
  <c r="BY81" i="4" s="1"/>
  <c r="CB81" i="4" s="1"/>
  <c r="CE81" i="4" s="1"/>
  <c r="CH81" i="4" s="1"/>
  <c r="CK81" i="4" s="1"/>
  <c r="CN81" i="4" s="1"/>
  <c r="BS80" i="4"/>
  <c r="BV80" i="4" s="1"/>
  <c r="BY80" i="4" s="1"/>
  <c r="CB80" i="4" s="1"/>
  <c r="CE80" i="4" s="1"/>
  <c r="CH80" i="4" s="1"/>
  <c r="CK80" i="4" s="1"/>
  <c r="CN80" i="4" s="1"/>
  <c r="BS72" i="4"/>
  <c r="BV72" i="4" s="1"/>
  <c r="BY72" i="4" s="1"/>
  <c r="CB72" i="4" s="1"/>
  <c r="BS70" i="4"/>
  <c r="BV70" i="4" s="1"/>
  <c r="BY70" i="4" s="1"/>
  <c r="CB70" i="4" s="1"/>
  <c r="CE70" i="4" s="1"/>
  <c r="CH70" i="4" s="1"/>
  <c r="CK70" i="4" s="1"/>
  <c r="CN70" i="4" s="1"/>
  <c r="BS69" i="4"/>
  <c r="BV69" i="4" s="1"/>
  <c r="BY69" i="4" s="1"/>
  <c r="BS68" i="4"/>
  <c r="BV68" i="4" s="1"/>
  <c r="BY68" i="4" s="1"/>
  <c r="CB68" i="4" s="1"/>
  <c r="CE68" i="4" s="1"/>
  <c r="CH68" i="4" s="1"/>
  <c r="CK68" i="4" s="1"/>
  <c r="CN68" i="4" s="1"/>
  <c r="BS67" i="4"/>
  <c r="BV67" i="4" s="1"/>
  <c r="BY67" i="4" s="1"/>
  <c r="CB67" i="4" s="1"/>
  <c r="CE67" i="4" s="1"/>
  <c r="CH67" i="4" s="1"/>
  <c r="CK67" i="4" s="1"/>
  <c r="CN67" i="4" s="1"/>
  <c r="BS66" i="4"/>
  <c r="BV66" i="4" s="1"/>
  <c r="BY66" i="4" s="1"/>
  <c r="CB66" i="4" s="1"/>
  <c r="CE66" i="4" s="1"/>
  <c r="CH66" i="4" s="1"/>
  <c r="CK66" i="4" s="1"/>
  <c r="CN66" i="4" s="1"/>
  <c r="BS65" i="4"/>
  <c r="BV65" i="4" s="1"/>
  <c r="BY65" i="4" s="1"/>
  <c r="CB65" i="4" s="1"/>
  <c r="CE65" i="4" s="1"/>
  <c r="CH65" i="4" s="1"/>
  <c r="CK65" i="4" s="1"/>
  <c r="CN65" i="4" s="1"/>
  <c r="BS54" i="4"/>
  <c r="BV54" i="4" s="1"/>
  <c r="BY54" i="4" s="1"/>
  <c r="CB54" i="4" s="1"/>
  <c r="CE54" i="4" s="1"/>
  <c r="CH54" i="4" s="1"/>
  <c r="CK54" i="4" s="1"/>
  <c r="CN54" i="4" s="1"/>
  <c r="BS49" i="4"/>
  <c r="BV49" i="4" s="1"/>
  <c r="BY49" i="4" s="1"/>
  <c r="CB49" i="4" s="1"/>
  <c r="CE49" i="4" s="1"/>
  <c r="CH49" i="4" s="1"/>
  <c r="CK49" i="4" s="1"/>
  <c r="CN49" i="4" s="1"/>
  <c r="BS45" i="4"/>
  <c r="BV45" i="4" s="1"/>
  <c r="BY45" i="4" s="1"/>
  <c r="CB45" i="4" s="1"/>
  <c r="CE45" i="4" s="1"/>
  <c r="CH45" i="4" s="1"/>
  <c r="CK45" i="4" s="1"/>
  <c r="CN45" i="4" s="1"/>
  <c r="BS44" i="4"/>
  <c r="BV44" i="4" s="1"/>
  <c r="BY44" i="4" s="1"/>
  <c r="BS36" i="4"/>
  <c r="BV36" i="4" s="1"/>
  <c r="BY36" i="4" s="1"/>
  <c r="CB36" i="4" s="1"/>
  <c r="CE36" i="4" s="1"/>
  <c r="CH36" i="4" s="1"/>
  <c r="CK36" i="4" s="1"/>
  <c r="CN36" i="4" s="1"/>
  <c r="BS33" i="4"/>
  <c r="BV33" i="4" s="1"/>
  <c r="BY33" i="4" s="1"/>
  <c r="CB33" i="4" s="1"/>
  <c r="CE33" i="4" s="1"/>
  <c r="CH33" i="4" s="1"/>
  <c r="CK33" i="4" s="1"/>
  <c r="CN33" i="4" s="1"/>
  <c r="BR31" i="4"/>
  <c r="BS28" i="4"/>
  <c r="BV28" i="4" s="1"/>
  <c r="BY28" i="4" s="1"/>
  <c r="CB28" i="4" s="1"/>
  <c r="CE28" i="4" s="1"/>
  <c r="CH28" i="4" s="1"/>
  <c r="CK28" i="4" s="1"/>
  <c r="CN28" i="4" s="1"/>
  <c r="BS27" i="4"/>
  <c r="BV27" i="4" s="1"/>
  <c r="BY27" i="4" s="1"/>
  <c r="CB27" i="4" s="1"/>
  <c r="CE27" i="4" s="1"/>
  <c r="CH27" i="4" s="1"/>
  <c r="CK27" i="4" s="1"/>
  <c r="CN27" i="4" s="1"/>
  <c r="BS26" i="4"/>
  <c r="BV26" i="4" s="1"/>
  <c r="BY26" i="4" s="1"/>
  <c r="CB26" i="4" s="1"/>
  <c r="CE26" i="4" s="1"/>
  <c r="CH26" i="4" s="1"/>
  <c r="CK26" i="4" s="1"/>
  <c r="CN26" i="4" s="1"/>
  <c r="BS25" i="4"/>
  <c r="BV25" i="4" s="1"/>
  <c r="BY25" i="4" s="1"/>
  <c r="CB25" i="4" s="1"/>
  <c r="CE25" i="4" s="1"/>
  <c r="CH25" i="4" s="1"/>
  <c r="CK25" i="4" s="1"/>
  <c r="CN25" i="4" s="1"/>
  <c r="BS22" i="4"/>
  <c r="BR20" i="4"/>
  <c r="BS6" i="4"/>
  <c r="BV6" i="4" s="1"/>
  <c r="BY6" i="4" s="1"/>
  <c r="CB6" i="4" s="1"/>
  <c r="CE6" i="4" s="1"/>
  <c r="CH6" i="4" s="1"/>
  <c r="CK6" i="4" s="1"/>
  <c r="CN6" i="4" s="1"/>
  <c r="BS7" i="4"/>
  <c r="BV7" i="4" s="1"/>
  <c r="BY7" i="4" s="1"/>
  <c r="CB7" i="4" s="1"/>
  <c r="CE7" i="4" s="1"/>
  <c r="CH7" i="4" s="1"/>
  <c r="CK7" i="4" s="1"/>
  <c r="CN7" i="4" s="1"/>
  <c r="BS8" i="4"/>
  <c r="BV8" i="4" s="1"/>
  <c r="BY8" i="4" s="1"/>
  <c r="CB8" i="4" s="1"/>
  <c r="CE8" i="4" s="1"/>
  <c r="CH8" i="4" s="1"/>
  <c r="CK8" i="4" s="1"/>
  <c r="CN8" i="4" s="1"/>
  <c r="BS9" i="4"/>
  <c r="BV9" i="4" s="1"/>
  <c r="BY9" i="4" s="1"/>
  <c r="CB9" i="4" s="1"/>
  <c r="CE9" i="4" s="1"/>
  <c r="CH9" i="4" s="1"/>
  <c r="CK9" i="4" s="1"/>
  <c r="CN9" i="4" s="1"/>
  <c r="BS10" i="4"/>
  <c r="BV10" i="4" s="1"/>
  <c r="BY10" i="4" s="1"/>
  <c r="CB10" i="4" s="1"/>
  <c r="CE10" i="4" s="1"/>
  <c r="CH10" i="4" s="1"/>
  <c r="CK10" i="4" s="1"/>
  <c r="CN10" i="4" s="1"/>
  <c r="BS11" i="4"/>
  <c r="BS14" i="4"/>
  <c r="BV14" i="4" s="1"/>
  <c r="BY14" i="4" s="1"/>
  <c r="CB14" i="4" s="1"/>
  <c r="CE14" i="4" s="1"/>
  <c r="CH14" i="4" s="1"/>
  <c r="CK14" i="4" s="1"/>
  <c r="CN14" i="4" s="1"/>
  <c r="BS12" i="4"/>
  <c r="BV12" i="4" s="1"/>
  <c r="BY12" i="4" s="1"/>
  <c r="CB12" i="4" s="1"/>
  <c r="CE12" i="4" s="1"/>
  <c r="CH12" i="4" s="1"/>
  <c r="CK12" i="4" s="1"/>
  <c r="CN12" i="4" s="1"/>
  <c r="BS13" i="4"/>
  <c r="BV13" i="4" s="1"/>
  <c r="BY13" i="4" s="1"/>
  <c r="CB13" i="4" s="1"/>
  <c r="CE13" i="4" s="1"/>
  <c r="CH13" i="4" s="1"/>
  <c r="CK13" i="4" s="1"/>
  <c r="CN13" i="4" s="1"/>
  <c r="BS15" i="4"/>
  <c r="BV15" i="4" s="1"/>
  <c r="BY15" i="4" s="1"/>
  <c r="CB15" i="4" s="1"/>
  <c r="CE15" i="4" s="1"/>
  <c r="CH15" i="4" s="1"/>
  <c r="CK15" i="4" s="1"/>
  <c r="CN15" i="4" s="1"/>
  <c r="BS16" i="4"/>
  <c r="BV16" i="4" s="1"/>
  <c r="BY16" i="4" s="1"/>
  <c r="CB16" i="4" s="1"/>
  <c r="CE16" i="4" s="1"/>
  <c r="CH16" i="4" s="1"/>
  <c r="CK16" i="4" s="1"/>
  <c r="CN16" i="4" s="1"/>
  <c r="BS18" i="4"/>
  <c r="BV18" i="4" s="1"/>
  <c r="BY18" i="4" s="1"/>
  <c r="CB18" i="4" s="1"/>
  <c r="CE18" i="4" s="1"/>
  <c r="CH18" i="4" s="1"/>
  <c r="CK18" i="4" s="1"/>
  <c r="CN18" i="4" s="1"/>
  <c r="BS19" i="4"/>
  <c r="BV19" i="4" s="1"/>
  <c r="BY19" i="4" s="1"/>
  <c r="CB19" i="4" s="1"/>
  <c r="CE19" i="4" s="1"/>
  <c r="CH19" i="4" s="1"/>
  <c r="CK19" i="4" s="1"/>
  <c r="CN19" i="4" s="1"/>
  <c r="BS5" i="4"/>
  <c r="BV5" i="4" s="1"/>
  <c r="BY5" i="4" s="1"/>
  <c r="CB5" i="4" s="1"/>
  <c r="CE5" i="4" s="1"/>
  <c r="CH5" i="4" s="1"/>
  <c r="CK5" i="4" s="1"/>
  <c r="BT321" i="5"/>
  <c r="BT310" i="5"/>
  <c r="BT305" i="5"/>
  <c r="BT298" i="5"/>
  <c r="BT294" i="5"/>
  <c r="BU288" i="5"/>
  <c r="BT288" i="5"/>
  <c r="BT287" i="5"/>
  <c r="BT286" i="5"/>
  <c r="BT253" i="5"/>
  <c r="BT223" i="5"/>
  <c r="BT218" i="5"/>
  <c r="BT217" i="5"/>
  <c r="BT216" i="5"/>
  <c r="BU193" i="5"/>
  <c r="BT193" i="5"/>
  <c r="BT191" i="5"/>
  <c r="BT189" i="5"/>
  <c r="BT182" i="5"/>
  <c r="BT181" i="5"/>
  <c r="BT180" i="5"/>
  <c r="BU157" i="5"/>
  <c r="BT157" i="5"/>
  <c r="BT156" i="5"/>
  <c r="BU146" i="5"/>
  <c r="BT146" i="5"/>
  <c r="BT145" i="5"/>
  <c r="BT138" i="5"/>
  <c r="BT137" i="5"/>
  <c r="BT134" i="5"/>
  <c r="BT133" i="5"/>
  <c r="BT126" i="5"/>
  <c r="BT125" i="5"/>
  <c r="BT124" i="5"/>
  <c r="BT116" i="5"/>
  <c r="BT115" i="5"/>
  <c r="BT111" i="5"/>
  <c r="BT110" i="5"/>
  <c r="BT97" i="5"/>
  <c r="BT96" i="5"/>
  <c r="BT82" i="5"/>
  <c r="BT76" i="5"/>
  <c r="BT75" i="5"/>
  <c r="BT63" i="5"/>
  <c r="BT49" i="5"/>
  <c r="BT40" i="5"/>
  <c r="BT35" i="5"/>
  <c r="BT29" i="5"/>
  <c r="BT23" i="5"/>
  <c r="BT22" i="5"/>
  <c r="BT21" i="5"/>
  <c r="BT8" i="5"/>
  <c r="BQ321" i="5"/>
  <c r="BR314" i="5"/>
  <c r="BU314" i="5" s="1"/>
  <c r="BX314" i="5" s="1"/>
  <c r="CA314" i="5" s="1"/>
  <c r="CD314" i="5" s="1"/>
  <c r="CG314" i="5" s="1"/>
  <c r="CJ314" i="5" s="1"/>
  <c r="CM314" i="5" s="1"/>
  <c r="CP314" i="5" s="1"/>
  <c r="CS314" i="5" s="1"/>
  <c r="CV314" i="5" s="1"/>
  <c r="CY314" i="5" s="1"/>
  <c r="BR318" i="5"/>
  <c r="BU318" i="5" s="1"/>
  <c r="BX318" i="5" s="1"/>
  <c r="CA318" i="5" s="1"/>
  <c r="CD318" i="5" s="1"/>
  <c r="CG318" i="5" s="1"/>
  <c r="CJ318" i="5" s="1"/>
  <c r="CM318" i="5" s="1"/>
  <c r="CP318" i="5" s="1"/>
  <c r="CS318" i="5" s="1"/>
  <c r="CV318" i="5" s="1"/>
  <c r="CY318" i="5" s="1"/>
  <c r="BR317" i="5"/>
  <c r="BU317" i="5" s="1"/>
  <c r="BX317" i="5" s="1"/>
  <c r="CA317" i="5" s="1"/>
  <c r="CD317" i="5" s="1"/>
  <c r="CG317" i="5" s="1"/>
  <c r="CJ317" i="5" s="1"/>
  <c r="CM317" i="5" s="1"/>
  <c r="CP317" i="5" s="1"/>
  <c r="CS317" i="5" s="1"/>
  <c r="CV317" i="5" s="1"/>
  <c r="CY317" i="5" s="1"/>
  <c r="BR316" i="5"/>
  <c r="BU316" i="5" s="1"/>
  <c r="BX316" i="5" s="1"/>
  <c r="CA316" i="5" s="1"/>
  <c r="CD316" i="5" s="1"/>
  <c r="CG316" i="5" s="1"/>
  <c r="CJ316" i="5" s="1"/>
  <c r="CM316" i="5" s="1"/>
  <c r="CP316" i="5" s="1"/>
  <c r="CS316" i="5" s="1"/>
  <c r="CV316" i="5" s="1"/>
  <c r="CY316" i="5" s="1"/>
  <c r="BR311" i="5"/>
  <c r="BU311" i="5" s="1"/>
  <c r="BX311" i="5" s="1"/>
  <c r="CA311" i="5" s="1"/>
  <c r="BR306" i="5"/>
  <c r="BR310" i="5" s="1"/>
  <c r="BR299" i="5"/>
  <c r="BU299" i="5" s="1"/>
  <c r="BR295" i="5"/>
  <c r="BU295" i="5" s="1"/>
  <c r="BR291" i="5"/>
  <c r="BU291" i="5" s="1"/>
  <c r="BR284" i="5"/>
  <c r="BU284" i="5" s="1"/>
  <c r="BX284" i="5" s="1"/>
  <c r="CA284" i="5" s="1"/>
  <c r="CD284" i="5" s="1"/>
  <c r="CG284" i="5" s="1"/>
  <c r="CJ284" i="5" s="1"/>
  <c r="CM284" i="5" s="1"/>
  <c r="CP284" i="5" s="1"/>
  <c r="CS284" i="5" s="1"/>
  <c r="CV284" i="5" s="1"/>
  <c r="CY284" i="5" s="1"/>
  <c r="BR283" i="5"/>
  <c r="BU283" i="5" s="1"/>
  <c r="BX283" i="5" s="1"/>
  <c r="CA283" i="5" s="1"/>
  <c r="CD283" i="5" s="1"/>
  <c r="CG283" i="5" s="1"/>
  <c r="CJ283" i="5" s="1"/>
  <c r="CM283" i="5" s="1"/>
  <c r="CP283" i="5" s="1"/>
  <c r="CS283" i="5" s="1"/>
  <c r="CV283" i="5" s="1"/>
  <c r="CY283" i="5" s="1"/>
  <c r="BR274" i="5"/>
  <c r="BU274" i="5" s="1"/>
  <c r="BX274" i="5" s="1"/>
  <c r="CA274" i="5" s="1"/>
  <c r="CD274" i="5" s="1"/>
  <c r="CG274" i="5" s="1"/>
  <c r="CJ274" i="5" s="1"/>
  <c r="CM274" i="5" s="1"/>
  <c r="CP274" i="5" s="1"/>
  <c r="CS274" i="5" s="1"/>
  <c r="CV274" i="5" s="1"/>
  <c r="CY274" i="5" s="1"/>
  <c r="BR275" i="5"/>
  <c r="BU275" i="5" s="1"/>
  <c r="BR276" i="5"/>
  <c r="BU276" i="5" s="1"/>
  <c r="BX276" i="5" s="1"/>
  <c r="CA276" i="5" s="1"/>
  <c r="CD276" i="5" s="1"/>
  <c r="CG276" i="5" s="1"/>
  <c r="CJ276" i="5" s="1"/>
  <c r="CM276" i="5" s="1"/>
  <c r="CP276" i="5" s="1"/>
  <c r="CS276" i="5" s="1"/>
  <c r="CV276" i="5" s="1"/>
  <c r="CY276" i="5" s="1"/>
  <c r="BR277" i="5"/>
  <c r="BU277" i="5" s="1"/>
  <c r="BX277" i="5" s="1"/>
  <c r="CA277" i="5" s="1"/>
  <c r="CD277" i="5" s="1"/>
  <c r="CG277" i="5" s="1"/>
  <c r="CJ277" i="5" s="1"/>
  <c r="CM277" i="5" s="1"/>
  <c r="CP277" i="5" s="1"/>
  <c r="CS277" i="5" s="1"/>
  <c r="CV277" i="5" s="1"/>
  <c r="CY277" i="5" s="1"/>
  <c r="BR278" i="5"/>
  <c r="BU278" i="5" s="1"/>
  <c r="BX278" i="5" s="1"/>
  <c r="CA278" i="5" s="1"/>
  <c r="CD278" i="5" s="1"/>
  <c r="CG278" i="5" s="1"/>
  <c r="CJ278" i="5" s="1"/>
  <c r="CM278" i="5" s="1"/>
  <c r="CP278" i="5" s="1"/>
  <c r="CS278" i="5" s="1"/>
  <c r="CV278" i="5" s="1"/>
  <c r="CY278" i="5" s="1"/>
  <c r="BR279" i="5"/>
  <c r="BU279" i="5" s="1"/>
  <c r="BX279" i="5" s="1"/>
  <c r="CA279" i="5" s="1"/>
  <c r="CD279" i="5" s="1"/>
  <c r="CG279" i="5" s="1"/>
  <c r="CJ279" i="5" s="1"/>
  <c r="CM279" i="5" s="1"/>
  <c r="CP279" i="5" s="1"/>
  <c r="CS279" i="5" s="1"/>
  <c r="CV279" i="5" s="1"/>
  <c r="CY279" i="5" s="1"/>
  <c r="BR280" i="5"/>
  <c r="BU280" i="5" s="1"/>
  <c r="BX280" i="5" s="1"/>
  <c r="CA280" i="5" s="1"/>
  <c r="CD280" i="5" s="1"/>
  <c r="CG280" i="5" s="1"/>
  <c r="CJ280" i="5" s="1"/>
  <c r="CM280" i="5" s="1"/>
  <c r="CP280" i="5" s="1"/>
  <c r="CS280" i="5" s="1"/>
  <c r="CV280" i="5" s="1"/>
  <c r="CY280" i="5" s="1"/>
  <c r="BR281" i="5"/>
  <c r="BU281" i="5" s="1"/>
  <c r="BX281" i="5" s="1"/>
  <c r="CA281" i="5" s="1"/>
  <c r="CD281" i="5" s="1"/>
  <c r="CG281" i="5" s="1"/>
  <c r="CJ281" i="5" s="1"/>
  <c r="CM281" i="5" s="1"/>
  <c r="CP281" i="5" s="1"/>
  <c r="CS281" i="5" s="1"/>
  <c r="CV281" i="5" s="1"/>
  <c r="CY281" i="5" s="1"/>
  <c r="BR261" i="5"/>
  <c r="BU261" i="5" s="1"/>
  <c r="BX261" i="5" s="1"/>
  <c r="CA261" i="5" s="1"/>
  <c r="CD261" i="5" s="1"/>
  <c r="CG261" i="5" s="1"/>
  <c r="CJ261" i="5" s="1"/>
  <c r="CM261" i="5" s="1"/>
  <c r="CP261" i="5" s="1"/>
  <c r="CS261" i="5" s="1"/>
  <c r="CV261" i="5" s="1"/>
  <c r="CY261" i="5" s="1"/>
  <c r="BR262" i="5"/>
  <c r="BU262" i="5" s="1"/>
  <c r="BX262" i="5" s="1"/>
  <c r="CA262" i="5" s="1"/>
  <c r="CD262" i="5" s="1"/>
  <c r="CG262" i="5" s="1"/>
  <c r="CJ262" i="5" s="1"/>
  <c r="CM262" i="5" s="1"/>
  <c r="CP262" i="5" s="1"/>
  <c r="CS262" i="5" s="1"/>
  <c r="CV262" i="5" s="1"/>
  <c r="CY262" i="5" s="1"/>
  <c r="BR263" i="5"/>
  <c r="BU263" i="5" s="1"/>
  <c r="BX263" i="5" s="1"/>
  <c r="CA263" i="5" s="1"/>
  <c r="CD263" i="5" s="1"/>
  <c r="CG263" i="5" s="1"/>
  <c r="CJ263" i="5" s="1"/>
  <c r="CM263" i="5" s="1"/>
  <c r="CP263" i="5" s="1"/>
  <c r="CS263" i="5" s="1"/>
  <c r="CV263" i="5" s="1"/>
  <c r="CY263" i="5" s="1"/>
  <c r="BR264" i="5"/>
  <c r="BU264" i="5" s="1"/>
  <c r="BX264" i="5" s="1"/>
  <c r="CA264" i="5" s="1"/>
  <c r="CD264" i="5" s="1"/>
  <c r="CG264" i="5" s="1"/>
  <c r="CJ264" i="5" s="1"/>
  <c r="CM264" i="5" s="1"/>
  <c r="CP264" i="5" s="1"/>
  <c r="CS264" i="5" s="1"/>
  <c r="CV264" i="5" s="1"/>
  <c r="CY264" i="5" s="1"/>
  <c r="BR269" i="5"/>
  <c r="BU269" i="5" s="1"/>
  <c r="BX269" i="5" s="1"/>
  <c r="CA269" i="5" s="1"/>
  <c r="CD269" i="5" s="1"/>
  <c r="CG269" i="5" s="1"/>
  <c r="CJ269" i="5" s="1"/>
  <c r="CM269" i="5" s="1"/>
  <c r="CP269" i="5" s="1"/>
  <c r="CS269" i="5" s="1"/>
  <c r="CV269" i="5" s="1"/>
  <c r="CY269" i="5" s="1"/>
  <c r="BR270" i="5"/>
  <c r="BU270" i="5" s="1"/>
  <c r="BX270" i="5" s="1"/>
  <c r="CA270" i="5" s="1"/>
  <c r="CD270" i="5" s="1"/>
  <c r="CG270" i="5" s="1"/>
  <c r="CJ270" i="5" s="1"/>
  <c r="CM270" i="5" s="1"/>
  <c r="CP270" i="5" s="1"/>
  <c r="CS270" i="5" s="1"/>
  <c r="CV270" i="5" s="1"/>
  <c r="CY270" i="5" s="1"/>
  <c r="BR271" i="5"/>
  <c r="BU271" i="5" s="1"/>
  <c r="BX271" i="5" s="1"/>
  <c r="CA271" i="5" s="1"/>
  <c r="CD271" i="5" s="1"/>
  <c r="CG271" i="5" s="1"/>
  <c r="CJ271" i="5" s="1"/>
  <c r="CM271" i="5" s="1"/>
  <c r="CP271" i="5" s="1"/>
  <c r="CS271" i="5" s="1"/>
  <c r="CV271" i="5" s="1"/>
  <c r="CY271" i="5" s="1"/>
  <c r="BR272" i="5"/>
  <c r="BU272" i="5" s="1"/>
  <c r="BX272" i="5" s="1"/>
  <c r="CA272" i="5" s="1"/>
  <c r="CD272" i="5" s="1"/>
  <c r="CG272" i="5" s="1"/>
  <c r="CJ272" i="5" s="1"/>
  <c r="CM272" i="5" s="1"/>
  <c r="CP272" i="5" s="1"/>
  <c r="CS272" i="5" s="1"/>
  <c r="CV272" i="5" s="1"/>
  <c r="CY272" i="5" s="1"/>
  <c r="BR273" i="5"/>
  <c r="BU273" i="5" s="1"/>
  <c r="BX273" i="5" s="1"/>
  <c r="CA273" i="5" s="1"/>
  <c r="CD273" i="5" s="1"/>
  <c r="CG273" i="5" s="1"/>
  <c r="CJ273" i="5" s="1"/>
  <c r="CM273" i="5" s="1"/>
  <c r="CP273" i="5" s="1"/>
  <c r="CS273" i="5" s="1"/>
  <c r="CV273" i="5" s="1"/>
  <c r="CY273" i="5" s="1"/>
  <c r="BR185" i="5"/>
  <c r="BU185" i="5" s="1"/>
  <c r="BX185" i="5" s="1"/>
  <c r="CA185" i="5" s="1"/>
  <c r="CD185" i="5" s="1"/>
  <c r="CG185" i="5" s="1"/>
  <c r="CJ185" i="5" s="1"/>
  <c r="CM185" i="5" s="1"/>
  <c r="CP185" i="5" s="1"/>
  <c r="CS185" i="5" s="1"/>
  <c r="CV185" i="5" s="1"/>
  <c r="CY185" i="5" s="1"/>
  <c r="BR184" i="5"/>
  <c r="BU184" i="5" s="1"/>
  <c r="BX184" i="5" s="1"/>
  <c r="CA184" i="5" s="1"/>
  <c r="CD184" i="5" s="1"/>
  <c r="CG184" i="5" s="1"/>
  <c r="CJ184" i="5" s="1"/>
  <c r="CM184" i="5" s="1"/>
  <c r="CP184" i="5" s="1"/>
  <c r="CS184" i="5" s="1"/>
  <c r="CV184" i="5" s="1"/>
  <c r="CY184" i="5" s="1"/>
  <c r="BR260" i="5"/>
  <c r="BU260" i="5" s="1"/>
  <c r="BX260" i="5" s="1"/>
  <c r="CA260" i="5" s="1"/>
  <c r="CD260" i="5" s="1"/>
  <c r="CG260" i="5" s="1"/>
  <c r="CJ260" i="5" s="1"/>
  <c r="CM260" i="5" s="1"/>
  <c r="CP260" i="5" s="1"/>
  <c r="CS260" i="5" s="1"/>
  <c r="CV260" i="5" s="1"/>
  <c r="CY260" i="5" s="1"/>
  <c r="BR259" i="5"/>
  <c r="BU259" i="5" s="1"/>
  <c r="BX259" i="5" s="1"/>
  <c r="CA259" i="5" s="1"/>
  <c r="CD259" i="5" s="1"/>
  <c r="CG259" i="5" s="1"/>
  <c r="CJ259" i="5" s="1"/>
  <c r="CM259" i="5" s="1"/>
  <c r="CP259" i="5" s="1"/>
  <c r="CS259" i="5" s="1"/>
  <c r="CV259" i="5" s="1"/>
  <c r="CY259" i="5" s="1"/>
  <c r="BR258" i="5"/>
  <c r="BU258" i="5" s="1"/>
  <c r="BX258" i="5" s="1"/>
  <c r="CA258" i="5" s="1"/>
  <c r="CD258" i="5" s="1"/>
  <c r="CG258" i="5" s="1"/>
  <c r="CJ258" i="5" s="1"/>
  <c r="CM258" i="5" s="1"/>
  <c r="CP258" i="5" s="1"/>
  <c r="CS258" i="5" s="1"/>
  <c r="CV258" i="5" s="1"/>
  <c r="CY258" i="5" s="1"/>
  <c r="BR239" i="5"/>
  <c r="BU239" i="5" s="1"/>
  <c r="BX239" i="5" s="1"/>
  <c r="CA239" i="5" s="1"/>
  <c r="CD239" i="5" s="1"/>
  <c r="CG239" i="5" s="1"/>
  <c r="CJ239" i="5" s="1"/>
  <c r="CM239" i="5" s="1"/>
  <c r="CP239" i="5" s="1"/>
  <c r="CS239" i="5" s="1"/>
  <c r="CV239" i="5" s="1"/>
  <c r="CY239" i="5" s="1"/>
  <c r="BR238" i="5"/>
  <c r="BU238" i="5" s="1"/>
  <c r="BX238" i="5" s="1"/>
  <c r="CA238" i="5" s="1"/>
  <c r="CD238" i="5" s="1"/>
  <c r="CG238" i="5" s="1"/>
  <c r="CJ238" i="5" s="1"/>
  <c r="CM238" i="5" s="1"/>
  <c r="CP238" i="5" s="1"/>
  <c r="CS238" i="5" s="1"/>
  <c r="CV238" i="5" s="1"/>
  <c r="CY238" i="5" s="1"/>
  <c r="BR237" i="5"/>
  <c r="BU237" i="5" s="1"/>
  <c r="BX237" i="5" s="1"/>
  <c r="CA237" i="5" s="1"/>
  <c r="CD237" i="5" s="1"/>
  <c r="CG237" i="5" s="1"/>
  <c r="CJ237" i="5" s="1"/>
  <c r="CM237" i="5" s="1"/>
  <c r="CP237" i="5" s="1"/>
  <c r="CS237" i="5" s="1"/>
  <c r="CV237" i="5" s="1"/>
  <c r="CY237" i="5" s="1"/>
  <c r="BR236" i="5"/>
  <c r="BU236" i="5" s="1"/>
  <c r="BX236" i="5" s="1"/>
  <c r="CA236" i="5" s="1"/>
  <c r="CD236" i="5" s="1"/>
  <c r="CG236" i="5" s="1"/>
  <c r="CJ236" i="5" s="1"/>
  <c r="CM236" i="5" s="1"/>
  <c r="CP236" i="5" s="1"/>
  <c r="CS236" i="5" s="1"/>
  <c r="CV236" i="5" s="1"/>
  <c r="CY236" i="5" s="1"/>
  <c r="BR235" i="5"/>
  <c r="BU235" i="5" s="1"/>
  <c r="BX235" i="5" s="1"/>
  <c r="CA235" i="5" s="1"/>
  <c r="CD235" i="5" s="1"/>
  <c r="CG235" i="5" s="1"/>
  <c r="CJ235" i="5" s="1"/>
  <c r="CM235" i="5" s="1"/>
  <c r="CP235" i="5" s="1"/>
  <c r="CS235" i="5" s="1"/>
  <c r="CV235" i="5" s="1"/>
  <c r="CY235" i="5" s="1"/>
  <c r="BR234" i="5"/>
  <c r="BU234" i="5" s="1"/>
  <c r="BX234" i="5" s="1"/>
  <c r="CA234" i="5" s="1"/>
  <c r="CD234" i="5" s="1"/>
  <c r="CG234" i="5" s="1"/>
  <c r="CJ234" i="5" s="1"/>
  <c r="CM234" i="5" s="1"/>
  <c r="CP234" i="5" s="1"/>
  <c r="CS234" i="5" s="1"/>
  <c r="CV234" i="5" s="1"/>
  <c r="CY234" i="5" s="1"/>
  <c r="BR233" i="5"/>
  <c r="BU233" i="5" s="1"/>
  <c r="BX233" i="5" s="1"/>
  <c r="CA233" i="5" s="1"/>
  <c r="BQ191" i="5"/>
  <c r="BR190" i="5"/>
  <c r="BR191" i="5" s="1"/>
  <c r="BR221" i="5"/>
  <c r="BR220" i="5"/>
  <c r="BU220" i="5" s="1"/>
  <c r="BX220" i="5" s="1"/>
  <c r="CA220" i="5" s="1"/>
  <c r="CD220" i="5" s="1"/>
  <c r="CG220" i="5" s="1"/>
  <c r="CJ220" i="5" s="1"/>
  <c r="CM220" i="5" s="1"/>
  <c r="CP220" i="5" s="1"/>
  <c r="CS220" i="5" s="1"/>
  <c r="CV220" i="5" s="1"/>
  <c r="CY220" i="5" s="1"/>
  <c r="BR219" i="5"/>
  <c r="BU219" i="5" s="1"/>
  <c r="BX219" i="5" s="1"/>
  <c r="CA219" i="5" s="1"/>
  <c r="BR213" i="5"/>
  <c r="BU213" i="5" s="1"/>
  <c r="BX213" i="5" s="1"/>
  <c r="CA213" i="5" s="1"/>
  <c r="CD213" i="5" s="1"/>
  <c r="CG213" i="5" s="1"/>
  <c r="CJ213" i="5" s="1"/>
  <c r="CM213" i="5" s="1"/>
  <c r="CP213" i="5" s="1"/>
  <c r="CS213" i="5" s="1"/>
  <c r="CV213" i="5" s="1"/>
  <c r="CY213" i="5" s="1"/>
  <c r="BR212" i="5"/>
  <c r="BU212" i="5" s="1"/>
  <c r="BX212" i="5" s="1"/>
  <c r="BR210" i="5"/>
  <c r="BU210" i="5" s="1"/>
  <c r="BX210" i="5" s="1"/>
  <c r="CA210" i="5" s="1"/>
  <c r="CD210" i="5" s="1"/>
  <c r="CG210" i="5" s="1"/>
  <c r="CJ210" i="5" s="1"/>
  <c r="CM210" i="5" s="1"/>
  <c r="CP210" i="5" s="1"/>
  <c r="CS210" i="5" s="1"/>
  <c r="CV210" i="5" s="1"/>
  <c r="CY210" i="5" s="1"/>
  <c r="BR209" i="5"/>
  <c r="BU209" i="5" s="1"/>
  <c r="BX209" i="5" s="1"/>
  <c r="CA209" i="5" s="1"/>
  <c r="CD209" i="5" s="1"/>
  <c r="CG209" i="5" s="1"/>
  <c r="CJ209" i="5" s="1"/>
  <c r="CM209" i="5" s="1"/>
  <c r="CP209" i="5" s="1"/>
  <c r="CS209" i="5" s="1"/>
  <c r="CV209" i="5" s="1"/>
  <c r="CY209" i="5" s="1"/>
  <c r="BR208" i="5"/>
  <c r="BU208" i="5" s="1"/>
  <c r="BX208" i="5" s="1"/>
  <c r="CA208" i="5" s="1"/>
  <c r="CD208" i="5" s="1"/>
  <c r="CG208" i="5" s="1"/>
  <c r="CJ208" i="5" s="1"/>
  <c r="CM208" i="5" s="1"/>
  <c r="CP208" i="5" s="1"/>
  <c r="CS208" i="5" s="1"/>
  <c r="CV208" i="5" s="1"/>
  <c r="CY208" i="5" s="1"/>
  <c r="BR207" i="5"/>
  <c r="BU207" i="5" s="1"/>
  <c r="BX207" i="5" s="1"/>
  <c r="CA207" i="5" s="1"/>
  <c r="CD207" i="5" s="1"/>
  <c r="CG207" i="5" s="1"/>
  <c r="CJ207" i="5" s="1"/>
  <c r="CM207" i="5" s="1"/>
  <c r="CP207" i="5" s="1"/>
  <c r="CS207" i="5" s="1"/>
  <c r="CV207" i="5" s="1"/>
  <c r="CY207" i="5" s="1"/>
  <c r="BR206" i="5"/>
  <c r="BU206" i="5" s="1"/>
  <c r="BX206" i="5" s="1"/>
  <c r="CA206" i="5" s="1"/>
  <c r="CD206" i="5" s="1"/>
  <c r="CG206" i="5" s="1"/>
  <c r="CJ206" i="5" s="1"/>
  <c r="CM206" i="5" s="1"/>
  <c r="CP206" i="5" s="1"/>
  <c r="CS206" i="5" s="1"/>
  <c r="CV206" i="5" s="1"/>
  <c r="CY206" i="5" s="1"/>
  <c r="BR205" i="5"/>
  <c r="BR217" i="5" s="1"/>
  <c r="BR204" i="5"/>
  <c r="BU204" i="5" s="1"/>
  <c r="BX204" i="5" s="1"/>
  <c r="CA204" i="5" s="1"/>
  <c r="CD204" i="5" s="1"/>
  <c r="CG204" i="5" s="1"/>
  <c r="CJ204" i="5" s="1"/>
  <c r="CM204" i="5" s="1"/>
  <c r="CP204" i="5" s="1"/>
  <c r="CS204" i="5" s="1"/>
  <c r="CV204" i="5" s="1"/>
  <c r="CY204" i="5" s="1"/>
  <c r="BR203" i="5"/>
  <c r="BU203" i="5" s="1"/>
  <c r="BX203" i="5" s="1"/>
  <c r="CA203" i="5" s="1"/>
  <c r="CD203" i="5" s="1"/>
  <c r="CG203" i="5" s="1"/>
  <c r="CJ203" i="5" s="1"/>
  <c r="CM203" i="5" s="1"/>
  <c r="CP203" i="5" s="1"/>
  <c r="CS203" i="5" s="1"/>
  <c r="CV203" i="5" s="1"/>
  <c r="CY203" i="5" s="1"/>
  <c r="BR202" i="5"/>
  <c r="BU202" i="5" s="1"/>
  <c r="BX202" i="5" s="1"/>
  <c r="CA202" i="5" s="1"/>
  <c r="CD202" i="5" s="1"/>
  <c r="CG202" i="5" s="1"/>
  <c r="CJ202" i="5" s="1"/>
  <c r="CM202" i="5" s="1"/>
  <c r="CP202" i="5" s="1"/>
  <c r="CS202" i="5" s="1"/>
  <c r="CV202" i="5" s="1"/>
  <c r="CY202" i="5" s="1"/>
  <c r="BR199" i="5"/>
  <c r="BU199" i="5" s="1"/>
  <c r="BX199" i="5" s="1"/>
  <c r="CA199" i="5" s="1"/>
  <c r="CD199" i="5" s="1"/>
  <c r="CG199" i="5" s="1"/>
  <c r="CJ199" i="5" s="1"/>
  <c r="CM199" i="5" s="1"/>
  <c r="CP199" i="5" s="1"/>
  <c r="CS199" i="5" s="1"/>
  <c r="CV199" i="5" s="1"/>
  <c r="CY199" i="5" s="1"/>
  <c r="BR195" i="5"/>
  <c r="BU195" i="5" s="1"/>
  <c r="BX195" i="5" s="1"/>
  <c r="CA195" i="5" s="1"/>
  <c r="CD195" i="5" s="1"/>
  <c r="CG195" i="5" s="1"/>
  <c r="CJ195" i="5" s="1"/>
  <c r="CM195" i="5" s="1"/>
  <c r="CP195" i="5" s="1"/>
  <c r="CS195" i="5" s="1"/>
  <c r="CV195" i="5" s="1"/>
  <c r="CY195" i="5" s="1"/>
  <c r="BR194" i="5"/>
  <c r="BU194" i="5" s="1"/>
  <c r="BX194" i="5" s="1"/>
  <c r="CA194" i="5" s="1"/>
  <c r="CD194" i="5" s="1"/>
  <c r="BR183" i="5"/>
  <c r="BR174" i="5"/>
  <c r="BU174" i="5" s="1"/>
  <c r="BX174" i="5" s="1"/>
  <c r="CA174" i="5" s="1"/>
  <c r="CD174" i="5" s="1"/>
  <c r="CG174" i="5" s="1"/>
  <c r="CJ174" i="5" s="1"/>
  <c r="CM174" i="5" s="1"/>
  <c r="CP174" i="5" s="1"/>
  <c r="CS174" i="5" s="1"/>
  <c r="CV174" i="5" s="1"/>
  <c r="CY174" i="5" s="1"/>
  <c r="BR173" i="5"/>
  <c r="BU173" i="5" s="1"/>
  <c r="BX173" i="5" s="1"/>
  <c r="CA173" i="5" s="1"/>
  <c r="CD173" i="5" s="1"/>
  <c r="CG173" i="5" s="1"/>
  <c r="CJ173" i="5" s="1"/>
  <c r="CM173" i="5" s="1"/>
  <c r="CP173" i="5" s="1"/>
  <c r="CS173" i="5" s="1"/>
  <c r="CV173" i="5" s="1"/>
  <c r="CY173" i="5" s="1"/>
  <c r="BR172" i="5"/>
  <c r="BU172" i="5" s="1"/>
  <c r="BX172" i="5" s="1"/>
  <c r="CA172" i="5" s="1"/>
  <c r="CD172" i="5" s="1"/>
  <c r="CG172" i="5" s="1"/>
  <c r="CJ172" i="5" s="1"/>
  <c r="CM172" i="5" s="1"/>
  <c r="CP172" i="5" s="1"/>
  <c r="CS172" i="5" s="1"/>
  <c r="CV172" i="5" s="1"/>
  <c r="CY172" i="5" s="1"/>
  <c r="BR171" i="5"/>
  <c r="BU171" i="5" s="1"/>
  <c r="BR170" i="5"/>
  <c r="BU170" i="5" s="1"/>
  <c r="BX170" i="5" s="1"/>
  <c r="CA170" i="5" s="1"/>
  <c r="CD170" i="5" s="1"/>
  <c r="CG170" i="5" s="1"/>
  <c r="CJ170" i="5" s="1"/>
  <c r="CM170" i="5" s="1"/>
  <c r="CP170" i="5" s="1"/>
  <c r="CS170" i="5" s="1"/>
  <c r="CV170" i="5" s="1"/>
  <c r="CY170" i="5" s="1"/>
  <c r="BR169" i="5"/>
  <c r="BU169" i="5" s="1"/>
  <c r="BX169" i="5" s="1"/>
  <c r="CA169" i="5" s="1"/>
  <c r="CD169" i="5" s="1"/>
  <c r="CG169" i="5" s="1"/>
  <c r="CJ169" i="5" s="1"/>
  <c r="CM169" i="5" s="1"/>
  <c r="CP169" i="5" s="1"/>
  <c r="CS169" i="5" s="1"/>
  <c r="CV169" i="5" s="1"/>
  <c r="CY169" i="5" s="1"/>
  <c r="BR168" i="5"/>
  <c r="BU168" i="5" s="1"/>
  <c r="BX168" i="5" s="1"/>
  <c r="CA168" i="5" s="1"/>
  <c r="CD168" i="5" s="1"/>
  <c r="CG168" i="5" s="1"/>
  <c r="CJ168" i="5" s="1"/>
  <c r="CM168" i="5" s="1"/>
  <c r="CP168" i="5" s="1"/>
  <c r="CS168" i="5" s="1"/>
  <c r="CV168" i="5" s="1"/>
  <c r="CY168" i="5" s="1"/>
  <c r="BR166" i="5"/>
  <c r="BU166" i="5" s="1"/>
  <c r="BX166" i="5" s="1"/>
  <c r="CA166" i="5" s="1"/>
  <c r="CD166" i="5" s="1"/>
  <c r="CG166" i="5" s="1"/>
  <c r="CJ166" i="5" s="1"/>
  <c r="CM166" i="5" s="1"/>
  <c r="CP166" i="5" s="1"/>
  <c r="CS166" i="5" s="1"/>
  <c r="CV166" i="5" s="1"/>
  <c r="CY166" i="5" s="1"/>
  <c r="BR165" i="5"/>
  <c r="BU165" i="5" s="1"/>
  <c r="BX165" i="5" s="1"/>
  <c r="CA165" i="5" s="1"/>
  <c r="CD165" i="5" s="1"/>
  <c r="CG165" i="5" s="1"/>
  <c r="CJ165" i="5" s="1"/>
  <c r="CM165" i="5" s="1"/>
  <c r="CP165" i="5" s="1"/>
  <c r="CS165" i="5" s="1"/>
  <c r="CV165" i="5" s="1"/>
  <c r="CY165" i="5" s="1"/>
  <c r="BR164" i="5"/>
  <c r="BU164" i="5" s="1"/>
  <c r="BX164" i="5" s="1"/>
  <c r="CA164" i="5" s="1"/>
  <c r="CD164" i="5" s="1"/>
  <c r="CG164" i="5" s="1"/>
  <c r="CJ164" i="5" s="1"/>
  <c r="CM164" i="5" s="1"/>
  <c r="CP164" i="5" s="1"/>
  <c r="CS164" i="5" s="1"/>
  <c r="CV164" i="5" s="1"/>
  <c r="CY164" i="5" s="1"/>
  <c r="BR163" i="5"/>
  <c r="BU163" i="5" s="1"/>
  <c r="BX163" i="5" s="1"/>
  <c r="CA163" i="5" s="1"/>
  <c r="CD163" i="5" s="1"/>
  <c r="CG163" i="5" s="1"/>
  <c r="CJ163" i="5" s="1"/>
  <c r="CM163" i="5" s="1"/>
  <c r="CP163" i="5" s="1"/>
  <c r="CS163" i="5" s="1"/>
  <c r="CV163" i="5" s="1"/>
  <c r="CY163" i="5" s="1"/>
  <c r="BR162" i="5"/>
  <c r="BU162" i="5" s="1"/>
  <c r="BX162" i="5" s="1"/>
  <c r="CA162" i="5" s="1"/>
  <c r="CD162" i="5" s="1"/>
  <c r="CG162" i="5" s="1"/>
  <c r="CJ162" i="5" s="1"/>
  <c r="CM162" i="5" s="1"/>
  <c r="CP162" i="5" s="1"/>
  <c r="CS162" i="5" s="1"/>
  <c r="CV162" i="5" s="1"/>
  <c r="CY162" i="5" s="1"/>
  <c r="BR159" i="5"/>
  <c r="BU159" i="5" s="1"/>
  <c r="BX159" i="5" s="1"/>
  <c r="CA159" i="5" s="1"/>
  <c r="CD159" i="5" s="1"/>
  <c r="CG159" i="5" s="1"/>
  <c r="CJ159" i="5" s="1"/>
  <c r="CM159" i="5" s="1"/>
  <c r="CP159" i="5" s="1"/>
  <c r="CS159" i="5" s="1"/>
  <c r="CV159" i="5" s="1"/>
  <c r="CY159" i="5" s="1"/>
  <c r="BR158" i="5"/>
  <c r="BU158" i="5" s="1"/>
  <c r="BX158" i="5" s="1"/>
  <c r="CA158" i="5" s="1"/>
  <c r="CD158" i="5" s="1"/>
  <c r="CG158" i="5" s="1"/>
  <c r="CJ158" i="5" s="1"/>
  <c r="CM158" i="5" s="1"/>
  <c r="CP158" i="5" s="1"/>
  <c r="CS158" i="5" s="1"/>
  <c r="CV158" i="5" s="1"/>
  <c r="BR152" i="5"/>
  <c r="BU152" i="5" s="1"/>
  <c r="BX152" i="5" s="1"/>
  <c r="CA152" i="5" s="1"/>
  <c r="CD152" i="5" s="1"/>
  <c r="CG152" i="5" s="1"/>
  <c r="CJ152" i="5" s="1"/>
  <c r="CM152" i="5" s="1"/>
  <c r="CP152" i="5" s="1"/>
  <c r="CS152" i="5" s="1"/>
  <c r="CV152" i="5" s="1"/>
  <c r="CY152" i="5" s="1"/>
  <c r="BR149" i="5"/>
  <c r="BU149" i="5" s="1"/>
  <c r="BX149" i="5" s="1"/>
  <c r="CA149" i="5" s="1"/>
  <c r="CD149" i="5" s="1"/>
  <c r="CG149" i="5" s="1"/>
  <c r="CJ149" i="5" s="1"/>
  <c r="CM149" i="5" s="1"/>
  <c r="CP149" i="5" s="1"/>
  <c r="CS149" i="5" s="1"/>
  <c r="CV149" i="5" s="1"/>
  <c r="CY149" i="5" s="1"/>
  <c r="BR147" i="5"/>
  <c r="BU147" i="5" s="1"/>
  <c r="BX147" i="5" s="1"/>
  <c r="BR139" i="5"/>
  <c r="BR145" i="5" s="1"/>
  <c r="BR136" i="5"/>
  <c r="BU136" i="5" s="1"/>
  <c r="BR135" i="5"/>
  <c r="BR138" i="5" s="1"/>
  <c r="BR131" i="5"/>
  <c r="BU131" i="5" s="1"/>
  <c r="BR130" i="5"/>
  <c r="BU130" i="5" s="1"/>
  <c r="BX130" i="5" s="1"/>
  <c r="CA130" i="5" s="1"/>
  <c r="CD130" i="5" s="1"/>
  <c r="CG130" i="5" s="1"/>
  <c r="CJ130" i="5" s="1"/>
  <c r="CM130" i="5" s="1"/>
  <c r="CP130" i="5" s="1"/>
  <c r="CS130" i="5" s="1"/>
  <c r="CV130" i="5" s="1"/>
  <c r="CY130" i="5" s="1"/>
  <c r="BR122" i="5"/>
  <c r="BR126" i="5" s="1"/>
  <c r="BR121" i="5"/>
  <c r="BR125" i="5" s="1"/>
  <c r="BR120" i="5"/>
  <c r="BU120" i="5" s="1"/>
  <c r="BX120" i="5" s="1"/>
  <c r="CA120" i="5" s="1"/>
  <c r="CD120" i="5" s="1"/>
  <c r="CG120" i="5" s="1"/>
  <c r="CJ120" i="5" s="1"/>
  <c r="CM120" i="5" s="1"/>
  <c r="CP120" i="5" s="1"/>
  <c r="CS120" i="5" s="1"/>
  <c r="CV120" i="5" s="1"/>
  <c r="CY120" i="5" s="1"/>
  <c r="BR118" i="5"/>
  <c r="BU118" i="5" s="1"/>
  <c r="BX118" i="5" s="1"/>
  <c r="CA118" i="5" s="1"/>
  <c r="CD118" i="5" s="1"/>
  <c r="BR113" i="5"/>
  <c r="BU113" i="5" s="1"/>
  <c r="BR112" i="5"/>
  <c r="BR115" i="5" s="1"/>
  <c r="BR107" i="5"/>
  <c r="BU107" i="5" s="1"/>
  <c r="BX107" i="5" s="1"/>
  <c r="CA107" i="5" s="1"/>
  <c r="CD107" i="5" s="1"/>
  <c r="CG107" i="5" s="1"/>
  <c r="CJ107" i="5" s="1"/>
  <c r="CM107" i="5" s="1"/>
  <c r="CP107" i="5" s="1"/>
  <c r="CS107" i="5" s="1"/>
  <c r="CV107" i="5" s="1"/>
  <c r="CY107" i="5" s="1"/>
  <c r="BR106" i="5"/>
  <c r="BU106" i="5" s="1"/>
  <c r="BX106" i="5" s="1"/>
  <c r="CA106" i="5" s="1"/>
  <c r="CD106" i="5" s="1"/>
  <c r="CG106" i="5" s="1"/>
  <c r="CJ106" i="5" s="1"/>
  <c r="CM106" i="5" s="1"/>
  <c r="CP106" i="5" s="1"/>
  <c r="CS106" i="5" s="1"/>
  <c r="CV106" i="5" s="1"/>
  <c r="CY106" i="5" s="1"/>
  <c r="BR105" i="5"/>
  <c r="BU105" i="5" s="1"/>
  <c r="BX105" i="5" s="1"/>
  <c r="CA105" i="5" s="1"/>
  <c r="CD105" i="5" s="1"/>
  <c r="CG105" i="5" s="1"/>
  <c r="CJ105" i="5" s="1"/>
  <c r="CM105" i="5" s="1"/>
  <c r="CP105" i="5" s="1"/>
  <c r="CS105" i="5" s="1"/>
  <c r="CV105" i="5" s="1"/>
  <c r="CY105" i="5" s="1"/>
  <c r="BR104" i="5"/>
  <c r="BU104" i="5" s="1"/>
  <c r="BR92" i="5"/>
  <c r="BR97" i="5" s="1"/>
  <c r="BR89" i="5"/>
  <c r="BU89" i="5" s="1"/>
  <c r="BX89" i="5" s="1"/>
  <c r="CA89" i="5" s="1"/>
  <c r="CD89" i="5" s="1"/>
  <c r="CG89" i="5" s="1"/>
  <c r="CJ89" i="5" s="1"/>
  <c r="CM89" i="5" s="1"/>
  <c r="CP89" i="5" s="1"/>
  <c r="CS89" i="5" s="1"/>
  <c r="CV89" i="5" s="1"/>
  <c r="CY89" i="5" s="1"/>
  <c r="BR88" i="5"/>
  <c r="BU88" i="5" s="1"/>
  <c r="BX88" i="5" s="1"/>
  <c r="CA88" i="5" s="1"/>
  <c r="CD88" i="5" s="1"/>
  <c r="BR87" i="5"/>
  <c r="BU87" i="5" s="1"/>
  <c r="BX87" i="5" s="1"/>
  <c r="CA87" i="5" s="1"/>
  <c r="CD87" i="5" s="1"/>
  <c r="CG87" i="5" s="1"/>
  <c r="CJ87" i="5" s="1"/>
  <c r="CM87" i="5" s="1"/>
  <c r="CP87" i="5" s="1"/>
  <c r="CS87" i="5" s="1"/>
  <c r="CV87" i="5" s="1"/>
  <c r="BR81" i="5"/>
  <c r="BR82" i="5" s="1"/>
  <c r="BR73" i="5"/>
  <c r="BU73" i="5" s="1"/>
  <c r="BR72" i="5"/>
  <c r="BU72" i="5" s="1"/>
  <c r="BX72" i="5" s="1"/>
  <c r="CA72" i="5" s="1"/>
  <c r="CD72" i="5" s="1"/>
  <c r="CG72" i="5" s="1"/>
  <c r="CJ72" i="5" s="1"/>
  <c r="CM72" i="5" s="1"/>
  <c r="CP72" i="5" s="1"/>
  <c r="CS72" i="5" s="1"/>
  <c r="CV72" i="5" s="1"/>
  <c r="CY72" i="5" s="1"/>
  <c r="BR71" i="5"/>
  <c r="BU71" i="5" s="1"/>
  <c r="BX71" i="5" s="1"/>
  <c r="CA71" i="5" s="1"/>
  <c r="CD71" i="5" s="1"/>
  <c r="CG71" i="5" s="1"/>
  <c r="CJ71" i="5" s="1"/>
  <c r="CM71" i="5" s="1"/>
  <c r="CP71" i="5" s="1"/>
  <c r="CS71" i="5" s="1"/>
  <c r="CV71" i="5" s="1"/>
  <c r="CY71" i="5" s="1"/>
  <c r="BR67" i="5"/>
  <c r="BU67" i="5" s="1"/>
  <c r="BX67" i="5" s="1"/>
  <c r="CA67" i="5" s="1"/>
  <c r="CD67" i="5" s="1"/>
  <c r="CG67" i="5" s="1"/>
  <c r="CJ67" i="5" s="1"/>
  <c r="CM67" i="5" s="1"/>
  <c r="CP67" i="5" s="1"/>
  <c r="CS67" i="5" s="1"/>
  <c r="CV67" i="5" s="1"/>
  <c r="CY67" i="5" s="1"/>
  <c r="BR66" i="5"/>
  <c r="BU66" i="5" s="1"/>
  <c r="BX66" i="5" s="1"/>
  <c r="CA66" i="5" s="1"/>
  <c r="CD66" i="5" s="1"/>
  <c r="CG66" i="5" s="1"/>
  <c r="CJ66" i="5" s="1"/>
  <c r="CM66" i="5" s="1"/>
  <c r="CP66" i="5" s="1"/>
  <c r="CS66" i="5" s="1"/>
  <c r="CV66" i="5" s="1"/>
  <c r="CY66" i="5" s="1"/>
  <c r="BR65" i="5"/>
  <c r="BU65" i="5" s="1"/>
  <c r="BX65" i="5" s="1"/>
  <c r="CA65" i="5" s="1"/>
  <c r="BR59" i="5"/>
  <c r="BU59" i="5" s="1"/>
  <c r="BX59" i="5" s="1"/>
  <c r="CA59" i="5" s="1"/>
  <c r="CD59" i="5" s="1"/>
  <c r="CG59" i="5" s="1"/>
  <c r="CJ59" i="5" s="1"/>
  <c r="CM59" i="5" s="1"/>
  <c r="CP59" i="5" s="1"/>
  <c r="CS59" i="5" s="1"/>
  <c r="CV59" i="5" s="1"/>
  <c r="CY59" i="5" s="1"/>
  <c r="BR57" i="5"/>
  <c r="BU57" i="5" s="1"/>
  <c r="BX57" i="5" s="1"/>
  <c r="CA57" i="5" s="1"/>
  <c r="CD57" i="5" s="1"/>
  <c r="CG57" i="5" s="1"/>
  <c r="CJ57" i="5" s="1"/>
  <c r="CM57" i="5" s="1"/>
  <c r="CP57" i="5" s="1"/>
  <c r="CS57" i="5" s="1"/>
  <c r="CV57" i="5" s="1"/>
  <c r="CY57" i="5" s="1"/>
  <c r="BR56" i="5"/>
  <c r="BU56" i="5" s="1"/>
  <c r="BX56" i="5" s="1"/>
  <c r="CA56" i="5" s="1"/>
  <c r="CD56" i="5" s="1"/>
  <c r="CG56" i="5" s="1"/>
  <c r="CJ56" i="5" s="1"/>
  <c r="CM56" i="5" s="1"/>
  <c r="CP56" i="5" s="1"/>
  <c r="CS56" i="5" s="1"/>
  <c r="CV56" i="5" s="1"/>
  <c r="CY56" i="5" s="1"/>
  <c r="BR55" i="5"/>
  <c r="BU55" i="5" s="1"/>
  <c r="BX55" i="5" s="1"/>
  <c r="CA55" i="5" s="1"/>
  <c r="CD55" i="5" s="1"/>
  <c r="CG55" i="5" s="1"/>
  <c r="CJ55" i="5" s="1"/>
  <c r="CM55" i="5" s="1"/>
  <c r="CP55" i="5" s="1"/>
  <c r="CS55" i="5" s="1"/>
  <c r="CV55" i="5" s="1"/>
  <c r="CY55" i="5" s="1"/>
  <c r="BR54" i="5"/>
  <c r="BU54" i="5" s="1"/>
  <c r="BX54" i="5" s="1"/>
  <c r="CA54" i="5" s="1"/>
  <c r="CD54" i="5" s="1"/>
  <c r="CG54" i="5" s="1"/>
  <c r="CJ54" i="5" s="1"/>
  <c r="CM54" i="5" s="1"/>
  <c r="CP54" i="5" s="1"/>
  <c r="CS54" i="5" s="1"/>
  <c r="CV54" i="5" s="1"/>
  <c r="CY54" i="5" s="1"/>
  <c r="BR51" i="5"/>
  <c r="BU51" i="5" s="1"/>
  <c r="BX51" i="5" s="1"/>
  <c r="CA51" i="5" s="1"/>
  <c r="BR46" i="5"/>
  <c r="BU46" i="5" s="1"/>
  <c r="BX46" i="5" s="1"/>
  <c r="CA46" i="5" s="1"/>
  <c r="CD46" i="5" s="1"/>
  <c r="CG46" i="5" s="1"/>
  <c r="CJ46" i="5" s="1"/>
  <c r="CM46" i="5" s="1"/>
  <c r="CP46" i="5" s="1"/>
  <c r="CS46" i="5" s="1"/>
  <c r="CV46" i="5" s="1"/>
  <c r="CY46" i="5" s="1"/>
  <c r="BR41" i="5"/>
  <c r="BU41" i="5" s="1"/>
  <c r="BR37" i="5"/>
  <c r="BR40" i="5" s="1"/>
  <c r="BR30" i="5"/>
  <c r="BU30" i="5" s="1"/>
  <c r="BR24" i="5"/>
  <c r="BU24" i="5" s="1"/>
  <c r="BR12" i="5"/>
  <c r="BR23" i="5" s="1"/>
  <c r="BR11" i="5"/>
  <c r="BR22" i="5" s="1"/>
  <c r="BR10" i="5"/>
  <c r="BU10" i="5" s="1"/>
  <c r="BX10" i="5" s="1"/>
  <c r="CA10" i="5" s="1"/>
  <c r="BR5" i="5"/>
  <c r="BR8" i="5" s="1"/>
  <c r="BR288" i="5"/>
  <c r="BR193" i="5"/>
  <c r="BR157" i="5"/>
  <c r="BR146" i="5"/>
  <c r="BQ310" i="5"/>
  <c r="BQ305" i="5"/>
  <c r="BQ298" i="5"/>
  <c r="BQ294" i="5"/>
  <c r="BQ288" i="5"/>
  <c r="BQ287" i="5"/>
  <c r="BQ253" i="5"/>
  <c r="BQ223" i="5"/>
  <c r="BQ218" i="5"/>
  <c r="BQ217" i="5"/>
  <c r="BQ216" i="5"/>
  <c r="BQ193" i="5"/>
  <c r="BQ189" i="5"/>
  <c r="BQ181" i="5"/>
  <c r="BQ182" i="5"/>
  <c r="BQ180" i="5"/>
  <c r="BQ157" i="5"/>
  <c r="BQ156" i="5"/>
  <c r="BQ146" i="5"/>
  <c r="BQ145" i="5"/>
  <c r="BQ138" i="5"/>
  <c r="BQ137" i="5"/>
  <c r="BQ134" i="5"/>
  <c r="BQ133" i="5"/>
  <c r="BQ126" i="5"/>
  <c r="BQ125" i="5"/>
  <c r="BQ124" i="5"/>
  <c r="BQ116" i="5"/>
  <c r="BQ115" i="5"/>
  <c r="BQ111" i="5"/>
  <c r="BQ110" i="5"/>
  <c r="BQ97" i="5"/>
  <c r="BQ96" i="5"/>
  <c r="BQ82" i="5"/>
  <c r="BQ76" i="5"/>
  <c r="BQ75" i="5"/>
  <c r="BQ63" i="5"/>
  <c r="BQ49" i="5"/>
  <c r="BQ40" i="5"/>
  <c r="BQ35" i="5"/>
  <c r="BQ29" i="5"/>
  <c r="BQ23" i="5"/>
  <c r="BQ22" i="5"/>
  <c r="BQ21" i="5"/>
  <c r="BQ8" i="5"/>
  <c r="BM137" i="5"/>
  <c r="DN20" i="4" l="1"/>
  <c r="DQ14" i="4"/>
  <c r="DQ20" i="4" s="1"/>
  <c r="X25" i="53"/>
  <c r="U16" i="53"/>
  <c r="U25" i="53"/>
  <c r="F16" i="52"/>
  <c r="E16" i="52"/>
  <c r="C27" i="54"/>
  <c r="C16" i="54"/>
  <c r="F16" i="53"/>
  <c r="F25" i="53"/>
  <c r="E16" i="53"/>
  <c r="E25" i="53"/>
  <c r="D14" i="54"/>
  <c r="G14" i="54" s="1"/>
  <c r="DN98" i="4"/>
  <c r="DN1" i="4" s="1"/>
  <c r="AA5" i="53"/>
  <c r="AA9" i="53" s="1"/>
  <c r="AA16" i="53" s="1"/>
  <c r="DK98" i="4"/>
  <c r="DK1" i="4" s="1"/>
  <c r="X5" i="52"/>
  <c r="X9" i="52" s="1"/>
  <c r="U16" i="51"/>
  <c r="F25" i="50"/>
  <c r="E16" i="50"/>
  <c r="E16" i="51"/>
  <c r="E25" i="51"/>
  <c r="F25" i="51"/>
  <c r="F16" i="51"/>
  <c r="E25" i="49"/>
  <c r="E25" i="48"/>
  <c r="F16" i="46"/>
  <c r="F25" i="48"/>
  <c r="F16" i="48"/>
  <c r="F16" i="49"/>
  <c r="F25" i="49"/>
  <c r="D13" i="44"/>
  <c r="D17" i="44" s="1"/>
  <c r="F25" i="47"/>
  <c r="E25" i="45"/>
  <c r="E25" i="47"/>
  <c r="E25" i="46"/>
  <c r="F25" i="45"/>
  <c r="H14" i="45"/>
  <c r="F16" i="45"/>
  <c r="CY87" i="5"/>
  <c r="CS64" i="5"/>
  <c r="CV60" i="5"/>
  <c r="CY158" i="5"/>
  <c r="CE72" i="4"/>
  <c r="CH100" i="4"/>
  <c r="CK100" i="4"/>
  <c r="CN5" i="4"/>
  <c r="BY74" i="4"/>
  <c r="CB44" i="4"/>
  <c r="CE44" i="4" s="1"/>
  <c r="CH44" i="4" s="1"/>
  <c r="CK44" i="4" s="1"/>
  <c r="CN44" i="4" s="1"/>
  <c r="BY96" i="4"/>
  <c r="CB69" i="4"/>
  <c r="CE69" i="4" s="1"/>
  <c r="CH69" i="4" s="1"/>
  <c r="CK69" i="4" s="1"/>
  <c r="CN69" i="4" s="1"/>
  <c r="CE100" i="4"/>
  <c r="CE90" i="4"/>
  <c r="CR329" i="5"/>
  <c r="CO329" i="5"/>
  <c r="CL329" i="5"/>
  <c r="CB100" i="4"/>
  <c r="CI329" i="5"/>
  <c r="BR98" i="4"/>
  <c r="BS74" i="4"/>
  <c r="BY100" i="4"/>
  <c r="BV96" i="4"/>
  <c r="BV100" i="4"/>
  <c r="BV74" i="4"/>
  <c r="BS20" i="4"/>
  <c r="BV11" i="4"/>
  <c r="BY11" i="4" s="1"/>
  <c r="BV22" i="4"/>
  <c r="BS96" i="4"/>
  <c r="BR287" i="5"/>
  <c r="CF329" i="5"/>
  <c r="BR298" i="5"/>
  <c r="CG88" i="5"/>
  <c r="CJ88" i="5" s="1"/>
  <c r="CM88" i="5" s="1"/>
  <c r="CP88" i="5" s="1"/>
  <c r="CS88" i="5" s="1"/>
  <c r="CV88" i="5" s="1"/>
  <c r="CY88" i="5" s="1"/>
  <c r="CG194" i="5"/>
  <c r="CJ194" i="5" s="1"/>
  <c r="CM194" i="5" s="1"/>
  <c r="CP194" i="5" s="1"/>
  <c r="CS194" i="5" s="1"/>
  <c r="CV194" i="5" s="1"/>
  <c r="BX218" i="5"/>
  <c r="CA212" i="5"/>
  <c r="CA253" i="5"/>
  <c r="CD233" i="5"/>
  <c r="CD65" i="5"/>
  <c r="CD10" i="5"/>
  <c r="CA63" i="5"/>
  <c r="CD51" i="5"/>
  <c r="BX156" i="5"/>
  <c r="CA147" i="5"/>
  <c r="CD219" i="5"/>
  <c r="CA321" i="5"/>
  <c r="CD311" i="5"/>
  <c r="CG118" i="5"/>
  <c r="CJ118" i="5" s="1"/>
  <c r="CM118" i="5" s="1"/>
  <c r="CP118" i="5" s="1"/>
  <c r="CS118" i="5" s="1"/>
  <c r="CV118" i="5" s="1"/>
  <c r="CC329" i="5"/>
  <c r="BZ329" i="5"/>
  <c r="BR134" i="5"/>
  <c r="BR35" i="5"/>
  <c r="BR181" i="5"/>
  <c r="BR223" i="5"/>
  <c r="BR189" i="5"/>
  <c r="BU35" i="5"/>
  <c r="BX30" i="5"/>
  <c r="BU134" i="5"/>
  <c r="BX131" i="5"/>
  <c r="BX63" i="5"/>
  <c r="BU298" i="5"/>
  <c r="BX295" i="5"/>
  <c r="BU49" i="5"/>
  <c r="BX41" i="5"/>
  <c r="BU116" i="5"/>
  <c r="BX113" i="5"/>
  <c r="BU137" i="5"/>
  <c r="BX136" i="5"/>
  <c r="BU305" i="5"/>
  <c r="BX299" i="5"/>
  <c r="BU111" i="5"/>
  <c r="BX104" i="5"/>
  <c r="BU181" i="5"/>
  <c r="BX171" i="5"/>
  <c r="BU287" i="5"/>
  <c r="BX275" i="5"/>
  <c r="BU294" i="5"/>
  <c r="BX291" i="5"/>
  <c r="BU29" i="5"/>
  <c r="BX24" i="5"/>
  <c r="BU76" i="5"/>
  <c r="BX73" i="5"/>
  <c r="BR321" i="5"/>
  <c r="BU12" i="5"/>
  <c r="BR116" i="5"/>
  <c r="BX253" i="5"/>
  <c r="BX321" i="5"/>
  <c r="BW329" i="5"/>
  <c r="BR111" i="5"/>
  <c r="BU81" i="5"/>
  <c r="BU122" i="5"/>
  <c r="BU205" i="5"/>
  <c r="BR49" i="5"/>
  <c r="BU306" i="5"/>
  <c r="BS100" i="4"/>
  <c r="BU253" i="5"/>
  <c r="BR29" i="5"/>
  <c r="BT325" i="5"/>
  <c r="BU135" i="5"/>
  <c r="BR76" i="5"/>
  <c r="BR137" i="5"/>
  <c r="BR294" i="5"/>
  <c r="BR21" i="5"/>
  <c r="BR124" i="5"/>
  <c r="BT324" i="5"/>
  <c r="BU92" i="5"/>
  <c r="BU112" i="5"/>
  <c r="BU5" i="5"/>
  <c r="BU63" i="5"/>
  <c r="BU156" i="5"/>
  <c r="BU218" i="5"/>
  <c r="BT327" i="5"/>
  <c r="BU321" i="5"/>
  <c r="BR305" i="5"/>
  <c r="BR218" i="5"/>
  <c r="BU11" i="5"/>
  <c r="BU21" i="5" s="1"/>
  <c r="BU121" i="5"/>
  <c r="BU139" i="5"/>
  <c r="BU183" i="5"/>
  <c r="BU190" i="5"/>
  <c r="BU221" i="5"/>
  <c r="BU37" i="5"/>
  <c r="BT1" i="5"/>
  <c r="BR63" i="5"/>
  <c r="BR253" i="5"/>
  <c r="BR156" i="5"/>
  <c r="BQ325" i="5"/>
  <c r="BQ327" i="5"/>
  <c r="BQ286" i="5"/>
  <c r="BQ324" i="5" s="1"/>
  <c r="BO74" i="4"/>
  <c r="C7" i="53" s="1"/>
  <c r="BO96" i="4"/>
  <c r="C6" i="53" s="1"/>
  <c r="BM175" i="5"/>
  <c r="BR175" i="5" s="1"/>
  <c r="G25" i="39"/>
  <c r="C14" i="39"/>
  <c r="C25" i="39" s="1"/>
  <c r="BM197" i="5"/>
  <c r="BR197" i="5" s="1"/>
  <c r="BU197" i="5" s="1"/>
  <c r="BX197" i="5" s="1"/>
  <c r="CA197" i="5" s="1"/>
  <c r="CD197" i="5" s="1"/>
  <c r="CG197" i="5" s="1"/>
  <c r="CJ197" i="5" s="1"/>
  <c r="CM197" i="5" s="1"/>
  <c r="CP197" i="5" s="1"/>
  <c r="CS197" i="5" s="1"/>
  <c r="CV197" i="5" s="1"/>
  <c r="CY197" i="5" s="1"/>
  <c r="BM198" i="5"/>
  <c r="BR198" i="5" s="1"/>
  <c r="BU198" i="5" s="1"/>
  <c r="BX198" i="5" s="1"/>
  <c r="CA198" i="5" s="1"/>
  <c r="CD198" i="5" s="1"/>
  <c r="CG198" i="5" s="1"/>
  <c r="CJ198" i="5" s="1"/>
  <c r="CM198" i="5" s="1"/>
  <c r="CP198" i="5" s="1"/>
  <c r="CS198" i="5" s="1"/>
  <c r="CV198" i="5" s="1"/>
  <c r="CY198" i="5" s="1"/>
  <c r="BM266" i="5"/>
  <c r="BR266" i="5" s="1"/>
  <c r="BU266" i="5" s="1"/>
  <c r="BX266" i="5" s="1"/>
  <c r="CA266" i="5" s="1"/>
  <c r="CD266" i="5" s="1"/>
  <c r="CG266" i="5" s="1"/>
  <c r="CJ266" i="5" s="1"/>
  <c r="CM266" i="5" s="1"/>
  <c r="CP266" i="5" s="1"/>
  <c r="CS266" i="5" s="1"/>
  <c r="CV266" i="5" s="1"/>
  <c r="CY266" i="5" s="1"/>
  <c r="BM100" i="5"/>
  <c r="BR100" i="5" s="1"/>
  <c r="BM68" i="5"/>
  <c r="BR68" i="5" s="1"/>
  <c r="BU68" i="5" s="1"/>
  <c r="BM101" i="5"/>
  <c r="BR101" i="5" s="1"/>
  <c r="BU101" i="5" s="1"/>
  <c r="BX101" i="5" s="1"/>
  <c r="CA101" i="5" s="1"/>
  <c r="CD101" i="5" s="1"/>
  <c r="CG101" i="5" s="1"/>
  <c r="CJ101" i="5" s="1"/>
  <c r="CM101" i="5" s="1"/>
  <c r="CP101" i="5" s="1"/>
  <c r="CS101" i="5" s="1"/>
  <c r="CV101" i="5" s="1"/>
  <c r="CY101" i="5" s="1"/>
  <c r="BM69" i="5"/>
  <c r="BR69" i="5" s="1"/>
  <c r="BU69" i="5" s="1"/>
  <c r="BX69" i="5" s="1"/>
  <c r="CA69" i="5" s="1"/>
  <c r="CD69" i="5" s="1"/>
  <c r="CG69" i="5" s="1"/>
  <c r="CJ69" i="5" s="1"/>
  <c r="CM69" i="5" s="1"/>
  <c r="CP69" i="5" s="1"/>
  <c r="CS69" i="5" s="1"/>
  <c r="CV69" i="5" s="1"/>
  <c r="CY69" i="5" s="1"/>
  <c r="BM200" i="5"/>
  <c r="BR200" i="5" s="1"/>
  <c r="BU200" i="5" s="1"/>
  <c r="BX200" i="5" s="1"/>
  <c r="CA200" i="5" s="1"/>
  <c r="CD200" i="5" s="1"/>
  <c r="CG200" i="5" s="1"/>
  <c r="CJ200" i="5" s="1"/>
  <c r="CM200" i="5" s="1"/>
  <c r="CP200" i="5" s="1"/>
  <c r="CS200" i="5" s="1"/>
  <c r="CV200" i="5" s="1"/>
  <c r="CY200" i="5" s="1"/>
  <c r="BM267" i="5"/>
  <c r="BR267" i="5" s="1"/>
  <c r="BU267" i="5" s="1"/>
  <c r="BX267" i="5" s="1"/>
  <c r="CA267" i="5" s="1"/>
  <c r="CD267" i="5" s="1"/>
  <c r="CG267" i="5" s="1"/>
  <c r="CJ267" i="5" s="1"/>
  <c r="CM267" i="5" s="1"/>
  <c r="CP267" i="5" s="1"/>
  <c r="CS267" i="5" s="1"/>
  <c r="CV267" i="5" s="1"/>
  <c r="CY267" i="5" s="1"/>
  <c r="BM268" i="5"/>
  <c r="BR268" i="5" s="1"/>
  <c r="BU268" i="5" s="1"/>
  <c r="BX268" i="5" s="1"/>
  <c r="CA268" i="5" s="1"/>
  <c r="CD268" i="5" s="1"/>
  <c r="CG268" i="5" s="1"/>
  <c r="CJ268" i="5" s="1"/>
  <c r="CM268" i="5" s="1"/>
  <c r="CP268" i="5" s="1"/>
  <c r="CS268" i="5" s="1"/>
  <c r="CV268" i="5" s="1"/>
  <c r="CY268" i="5" s="1"/>
  <c r="BM90" i="5"/>
  <c r="BR90" i="5" s="1"/>
  <c r="BM129" i="5"/>
  <c r="BR129" i="5" s="1"/>
  <c r="BM201" i="5"/>
  <c r="BR201" i="5" s="1"/>
  <c r="BU201" i="5" s="1"/>
  <c r="BX201" i="5" s="1"/>
  <c r="CA201" i="5" s="1"/>
  <c r="CD201" i="5" s="1"/>
  <c r="CG201" i="5" s="1"/>
  <c r="CJ201" i="5" s="1"/>
  <c r="CM201" i="5" s="1"/>
  <c r="CP201" i="5" s="1"/>
  <c r="CS201" i="5" s="1"/>
  <c r="CV201" i="5" s="1"/>
  <c r="CY201" i="5" s="1"/>
  <c r="BM102" i="5"/>
  <c r="BR102" i="5" s="1"/>
  <c r="BU102" i="5" s="1"/>
  <c r="BX102" i="5" s="1"/>
  <c r="CA102" i="5" s="1"/>
  <c r="CD102" i="5" s="1"/>
  <c r="CG102" i="5" s="1"/>
  <c r="CJ102" i="5" s="1"/>
  <c r="CM102" i="5" s="1"/>
  <c r="CP102" i="5" s="1"/>
  <c r="CS102" i="5" s="1"/>
  <c r="CV102" i="5" s="1"/>
  <c r="CY102" i="5" s="1"/>
  <c r="BM70" i="5"/>
  <c r="BR70" i="5" s="1"/>
  <c r="BU70" i="5" s="1"/>
  <c r="BX70" i="5" s="1"/>
  <c r="CA70" i="5" s="1"/>
  <c r="CD70" i="5" s="1"/>
  <c r="CG70" i="5" s="1"/>
  <c r="CJ70" i="5" s="1"/>
  <c r="CM70" i="5" s="1"/>
  <c r="CP70" i="5" s="1"/>
  <c r="CS70" i="5" s="1"/>
  <c r="CV70" i="5" s="1"/>
  <c r="CY70" i="5" s="1"/>
  <c r="BP45" i="4"/>
  <c r="D5" i="54" l="1"/>
  <c r="D9" i="54" s="1"/>
  <c r="DQ98" i="4"/>
  <c r="DQ1" i="4" s="1"/>
  <c r="D27" i="54"/>
  <c r="AA25" i="53"/>
  <c r="C6" i="51"/>
  <c r="C6" i="52"/>
  <c r="C7" i="51"/>
  <c r="C7" i="52"/>
  <c r="X16" i="52"/>
  <c r="X25" i="52"/>
  <c r="CB96" i="4"/>
  <c r="C7" i="48"/>
  <c r="C7" i="50"/>
  <c r="C7" i="49"/>
  <c r="C6" i="48"/>
  <c r="C6" i="50"/>
  <c r="C6" i="49"/>
  <c r="C7" i="47"/>
  <c r="C7" i="46"/>
  <c r="C6" i="47"/>
  <c r="C6" i="46"/>
  <c r="C7" i="14"/>
  <c r="C7" i="45"/>
  <c r="G7" i="45" s="1"/>
  <c r="C6" i="14"/>
  <c r="C6" i="45"/>
  <c r="G6" i="45" s="1"/>
  <c r="CB74" i="4"/>
  <c r="CY118" i="5"/>
  <c r="CV64" i="5"/>
  <c r="CY60" i="5"/>
  <c r="CY64" i="5" s="1"/>
  <c r="CY194" i="5"/>
  <c r="CE96" i="4"/>
  <c r="CH90" i="4"/>
  <c r="CH72" i="4"/>
  <c r="CE74" i="4"/>
  <c r="CN100" i="4"/>
  <c r="BY20" i="4"/>
  <c r="CB11" i="4"/>
  <c r="BY22" i="4"/>
  <c r="CB22" i="4" s="1"/>
  <c r="BV20" i="4"/>
  <c r="BX134" i="5"/>
  <c r="CA131" i="5"/>
  <c r="CD321" i="5"/>
  <c r="CG311" i="5"/>
  <c r="CA156" i="5"/>
  <c r="CD147" i="5"/>
  <c r="CG10" i="5"/>
  <c r="CJ10" i="5" s="1"/>
  <c r="CM10" i="5" s="1"/>
  <c r="CA218" i="5"/>
  <c r="CD212" i="5"/>
  <c r="BX76" i="5"/>
  <c r="CA73" i="5"/>
  <c r="BX181" i="5"/>
  <c r="CA171" i="5"/>
  <c r="BX116" i="5"/>
  <c r="CA113" i="5"/>
  <c r="BX29" i="5"/>
  <c r="CA24" i="5"/>
  <c r="BX287" i="5"/>
  <c r="CA275" i="5"/>
  <c r="BX111" i="5"/>
  <c r="CA104" i="5"/>
  <c r="BX137" i="5"/>
  <c r="CA136" i="5"/>
  <c r="BX49" i="5"/>
  <c r="CA41" i="5"/>
  <c r="CG65" i="5"/>
  <c r="CJ65" i="5" s="1"/>
  <c r="CM65" i="5" s="1"/>
  <c r="CP65" i="5" s="1"/>
  <c r="CS65" i="5" s="1"/>
  <c r="CV65" i="5" s="1"/>
  <c r="BX294" i="5"/>
  <c r="CA291" i="5"/>
  <c r="BX305" i="5"/>
  <c r="CA299" i="5"/>
  <c r="BX298" i="5"/>
  <c r="CA295" i="5"/>
  <c r="BX35" i="5"/>
  <c r="CA30" i="5"/>
  <c r="CG219" i="5"/>
  <c r="CJ219" i="5" s="1"/>
  <c r="CM219" i="5" s="1"/>
  <c r="CP219" i="5" s="1"/>
  <c r="CS219" i="5" s="1"/>
  <c r="CV219" i="5" s="1"/>
  <c r="CD63" i="5"/>
  <c r="CG51" i="5"/>
  <c r="CD253" i="5"/>
  <c r="CG233" i="5"/>
  <c r="BT329" i="5"/>
  <c r="BR325" i="5"/>
  <c r="BU145" i="5"/>
  <c r="BX139" i="5"/>
  <c r="BU40" i="5"/>
  <c r="BX37" i="5"/>
  <c r="BU189" i="5"/>
  <c r="BX183" i="5"/>
  <c r="BU115" i="5"/>
  <c r="BX112" i="5"/>
  <c r="BU138" i="5"/>
  <c r="BX135" i="5"/>
  <c r="BU310" i="5"/>
  <c r="BX306" i="5"/>
  <c r="BX81" i="5"/>
  <c r="BU82" i="5"/>
  <c r="BU23" i="5"/>
  <c r="BX12" i="5"/>
  <c r="BU191" i="5"/>
  <c r="BX190" i="5"/>
  <c r="BU22" i="5"/>
  <c r="BX11" i="5"/>
  <c r="CA11" i="5" s="1"/>
  <c r="BU8" i="5"/>
  <c r="BX5" i="5"/>
  <c r="BU126" i="5"/>
  <c r="BX122" i="5"/>
  <c r="BU97" i="5"/>
  <c r="BX92" i="5"/>
  <c r="BU75" i="5"/>
  <c r="BX68" i="5"/>
  <c r="BU223" i="5"/>
  <c r="BX221" i="5"/>
  <c r="BU125" i="5"/>
  <c r="BX121" i="5"/>
  <c r="CA121" i="5" s="1"/>
  <c r="BU217" i="5"/>
  <c r="BX205" i="5"/>
  <c r="CA205" i="5" s="1"/>
  <c r="BU216" i="5"/>
  <c r="BR133" i="5"/>
  <c r="BU129" i="5"/>
  <c r="BR110" i="5"/>
  <c r="BU100" i="5"/>
  <c r="BU124" i="5"/>
  <c r="BR182" i="5"/>
  <c r="BR327" i="5" s="1"/>
  <c r="BU175" i="5"/>
  <c r="BR96" i="5"/>
  <c r="BU90" i="5"/>
  <c r="BR216" i="5"/>
  <c r="BR75" i="5"/>
  <c r="BQ329" i="5"/>
  <c r="BQ1" i="5"/>
  <c r="BM253" i="5"/>
  <c r="AH253" i="5"/>
  <c r="AH332" i="5"/>
  <c r="AI279" i="5"/>
  <c r="D14" i="34"/>
  <c r="E14" i="34"/>
  <c r="F14" i="34"/>
  <c r="D15" i="34"/>
  <c r="C14" i="34"/>
  <c r="E11" i="34"/>
  <c r="F11" i="34"/>
  <c r="E12" i="34"/>
  <c r="F12" i="34"/>
  <c r="E6" i="34"/>
  <c r="F6" i="34"/>
  <c r="E7" i="34"/>
  <c r="F7" i="34"/>
  <c r="E8" i="34"/>
  <c r="F8" i="34"/>
  <c r="E9" i="34"/>
  <c r="F9" i="34"/>
  <c r="C5" i="34"/>
  <c r="D20" i="33"/>
  <c r="F21" i="33"/>
  <c r="D22" i="33"/>
  <c r="E22" i="33"/>
  <c r="F22" i="33"/>
  <c r="C21" i="33"/>
  <c r="C22" i="33"/>
  <c r="BM160" i="5"/>
  <c r="BR160" i="5" s="1"/>
  <c r="BU160" i="5" s="1"/>
  <c r="BX160" i="5" s="1"/>
  <c r="CA160" i="5" s="1"/>
  <c r="BJ321" i="5"/>
  <c r="BM310" i="5"/>
  <c r="BJ310" i="5"/>
  <c r="BM305" i="5"/>
  <c r="BJ305" i="5"/>
  <c r="BM288" i="5"/>
  <c r="BJ288" i="5"/>
  <c r="BH288" i="5"/>
  <c r="BM287" i="5"/>
  <c r="BJ287" i="5"/>
  <c r="BJ286" i="5"/>
  <c r="BJ253" i="5"/>
  <c r="BM223" i="5"/>
  <c r="BJ223" i="5"/>
  <c r="BM218" i="5"/>
  <c r="BJ218" i="5"/>
  <c r="BM217" i="5"/>
  <c r="BJ217" i="5"/>
  <c r="BM216" i="5"/>
  <c r="BJ216" i="5"/>
  <c r="BJ189" i="5"/>
  <c r="BM189" i="5"/>
  <c r="BM182" i="5"/>
  <c r="BM181" i="5"/>
  <c r="BJ180" i="5"/>
  <c r="BJ182" i="5"/>
  <c r="BJ181" i="5"/>
  <c r="BJ156" i="5"/>
  <c r="BJ146" i="5"/>
  <c r="BJ145" i="5"/>
  <c r="BJ133" i="5"/>
  <c r="BJ124" i="5"/>
  <c r="BM126" i="5"/>
  <c r="BH126" i="5"/>
  <c r="BJ111" i="5"/>
  <c r="BJ110" i="5"/>
  <c r="BJ97" i="5"/>
  <c r="BJ96" i="5"/>
  <c r="BJ75" i="5"/>
  <c r="BJ76" i="5"/>
  <c r="BJ63" i="5"/>
  <c r="BJ40" i="5"/>
  <c r="BJ35" i="5"/>
  <c r="BJ23" i="5"/>
  <c r="BJ22" i="5"/>
  <c r="BJ21" i="5"/>
  <c r="BJ8" i="5"/>
  <c r="BM255" i="5"/>
  <c r="BM254" i="5"/>
  <c r="BM161" i="5"/>
  <c r="BR161" i="5" s="1"/>
  <c r="BU161" i="5" s="1"/>
  <c r="BX161" i="5" s="1"/>
  <c r="CA161" i="5" s="1"/>
  <c r="CD161" i="5" s="1"/>
  <c r="CG161" i="5" s="1"/>
  <c r="CJ161" i="5" s="1"/>
  <c r="CM161" i="5" s="1"/>
  <c r="CP161" i="5" s="1"/>
  <c r="CS161" i="5" s="1"/>
  <c r="CV161" i="5" s="1"/>
  <c r="CY161" i="5" s="1"/>
  <c r="D16" i="54" l="1"/>
  <c r="G9" i="54"/>
  <c r="CY65" i="5"/>
  <c r="CY219" i="5"/>
  <c r="CH96" i="4"/>
  <c r="CK90" i="4"/>
  <c r="CK72" i="4"/>
  <c r="CH74" i="4"/>
  <c r="CE22" i="4"/>
  <c r="CB20" i="4"/>
  <c r="CE11" i="4"/>
  <c r="CP10" i="5"/>
  <c r="CS10" i="5" s="1"/>
  <c r="CV10" i="5" s="1"/>
  <c r="CG63" i="5"/>
  <c r="CJ51" i="5"/>
  <c r="CG253" i="5"/>
  <c r="CJ233" i="5"/>
  <c r="CG321" i="5"/>
  <c r="CJ311" i="5"/>
  <c r="CA49" i="5"/>
  <c r="CD41" i="5"/>
  <c r="CA217" i="5"/>
  <c r="CD205" i="5"/>
  <c r="CA137" i="5"/>
  <c r="CD136" i="5"/>
  <c r="CA287" i="5"/>
  <c r="CD275" i="5"/>
  <c r="CA116" i="5"/>
  <c r="CD113" i="5"/>
  <c r="CA76" i="5"/>
  <c r="CD73" i="5"/>
  <c r="CA216" i="5"/>
  <c r="BX191" i="5"/>
  <c r="CA190" i="5"/>
  <c r="CA125" i="5"/>
  <c r="CD121" i="5"/>
  <c r="CA124" i="5"/>
  <c r="BX75" i="5"/>
  <c r="CA68" i="5"/>
  <c r="BX126" i="5"/>
  <c r="CA122" i="5"/>
  <c r="CA22" i="5"/>
  <c r="CD11" i="5"/>
  <c r="CA21" i="5"/>
  <c r="BX23" i="5"/>
  <c r="CA12" i="5"/>
  <c r="BX310" i="5"/>
  <c r="CA306" i="5"/>
  <c r="BX115" i="5"/>
  <c r="CA112" i="5"/>
  <c r="BX40" i="5"/>
  <c r="CA37" i="5"/>
  <c r="CA35" i="5"/>
  <c r="CD30" i="5"/>
  <c r="CA305" i="5"/>
  <c r="CD299" i="5"/>
  <c r="CD218" i="5"/>
  <c r="CG212" i="5"/>
  <c r="CD156" i="5"/>
  <c r="CG147" i="5"/>
  <c r="CA134" i="5"/>
  <c r="CD131" i="5"/>
  <c r="CA181" i="5"/>
  <c r="CD171" i="5"/>
  <c r="CA180" i="5"/>
  <c r="CD160" i="5"/>
  <c r="BX82" i="5"/>
  <c r="CA81" i="5"/>
  <c r="CA111" i="5"/>
  <c r="CD104" i="5"/>
  <c r="CA29" i="5"/>
  <c r="CD24" i="5"/>
  <c r="BX223" i="5"/>
  <c r="CA221" i="5"/>
  <c r="BX97" i="5"/>
  <c r="CA92" i="5"/>
  <c r="BX8" i="5"/>
  <c r="CA5" i="5"/>
  <c r="BX138" i="5"/>
  <c r="CA135" i="5"/>
  <c r="BX189" i="5"/>
  <c r="CA183" i="5"/>
  <c r="BX145" i="5"/>
  <c r="CA139" i="5"/>
  <c r="CD295" i="5"/>
  <c r="CA298" i="5"/>
  <c r="CA294" i="5"/>
  <c r="CD291" i="5"/>
  <c r="BX125" i="5"/>
  <c r="BX124" i="5"/>
  <c r="BX22" i="5"/>
  <c r="BX21" i="5"/>
  <c r="BU96" i="5"/>
  <c r="BX90" i="5"/>
  <c r="BU133" i="5"/>
  <c r="BX129" i="5"/>
  <c r="BX217" i="5"/>
  <c r="BX216" i="5"/>
  <c r="BU325" i="5"/>
  <c r="BX180" i="5"/>
  <c r="BU182" i="5"/>
  <c r="BU327" i="5" s="1"/>
  <c r="BX175" i="5"/>
  <c r="BU110" i="5"/>
  <c r="BX100" i="5"/>
  <c r="BU180" i="5"/>
  <c r="BN255" i="5"/>
  <c r="BR255" i="5"/>
  <c r="BU255" i="5" s="1"/>
  <c r="BX255" i="5" s="1"/>
  <c r="CA255" i="5" s="1"/>
  <c r="CD255" i="5" s="1"/>
  <c r="CG255" i="5" s="1"/>
  <c r="CJ255" i="5" s="1"/>
  <c r="CM255" i="5" s="1"/>
  <c r="CP255" i="5" s="1"/>
  <c r="CS255" i="5" s="1"/>
  <c r="CV255" i="5" s="1"/>
  <c r="CY255" i="5" s="1"/>
  <c r="BM256" i="5"/>
  <c r="BR256" i="5" s="1"/>
  <c r="BU256" i="5" s="1"/>
  <c r="BX256" i="5" s="1"/>
  <c r="CA256" i="5" s="1"/>
  <c r="CD256" i="5" s="1"/>
  <c r="BR254" i="5"/>
  <c r="BU254" i="5" s="1"/>
  <c r="BX254" i="5" s="1"/>
  <c r="CA254" i="5" s="1"/>
  <c r="BR180" i="5"/>
  <c r="BM257" i="5"/>
  <c r="BM180" i="5"/>
  <c r="BN253" i="5"/>
  <c r="BN153" i="5"/>
  <c r="BP72" i="4"/>
  <c r="BP70" i="4"/>
  <c r="BP69" i="4"/>
  <c r="BP68" i="4"/>
  <c r="BP67" i="4"/>
  <c r="BP66" i="4"/>
  <c r="BP65" i="4"/>
  <c r="BP54" i="4"/>
  <c r="BP49" i="4"/>
  <c r="BP44" i="4"/>
  <c r="BP36" i="4"/>
  <c r="BP33" i="4"/>
  <c r="BP26" i="4"/>
  <c r="BP25" i="4"/>
  <c r="BP22" i="4"/>
  <c r="BP19" i="4"/>
  <c r="BP16" i="4"/>
  <c r="BP15" i="4"/>
  <c r="BP13" i="4"/>
  <c r="BP12" i="4"/>
  <c r="BP14" i="4"/>
  <c r="BP11" i="4"/>
  <c r="BP10" i="4"/>
  <c r="BP8" i="4"/>
  <c r="BP7" i="4"/>
  <c r="BP6" i="4"/>
  <c r="BP5" i="4"/>
  <c r="BO23" i="4"/>
  <c r="BP23" i="4" s="1"/>
  <c r="BO100" i="4"/>
  <c r="BO20" i="4"/>
  <c r="C5" i="53" s="1"/>
  <c r="BO288" i="5"/>
  <c r="BN288" i="5"/>
  <c r="BO126" i="5"/>
  <c r="BN310" i="5"/>
  <c r="BN318" i="5"/>
  <c r="BN317" i="5"/>
  <c r="BN316" i="5"/>
  <c r="BO312" i="5"/>
  <c r="BN312" i="5"/>
  <c r="BN311" i="5"/>
  <c r="BN306" i="5"/>
  <c r="BO302" i="5"/>
  <c r="BN302" i="5"/>
  <c r="BO301" i="5"/>
  <c r="BN301" i="5"/>
  <c r="BN299" i="5"/>
  <c r="BN295" i="5"/>
  <c r="BN291" i="5"/>
  <c r="BN281" i="5"/>
  <c r="BN280" i="5"/>
  <c r="BN279" i="5"/>
  <c r="BN278" i="5"/>
  <c r="BN277" i="5"/>
  <c r="BN276" i="5"/>
  <c r="BN275" i="5"/>
  <c r="BN274" i="5"/>
  <c r="BN273" i="5"/>
  <c r="BN272" i="5"/>
  <c r="BN271" i="5"/>
  <c r="BN270" i="5"/>
  <c r="BN269" i="5"/>
  <c r="BN268" i="5"/>
  <c r="BN267" i="5"/>
  <c r="BN266" i="5"/>
  <c r="BN264" i="5"/>
  <c r="BN263" i="5"/>
  <c r="BN262" i="5"/>
  <c r="BN261" i="5"/>
  <c r="BN260" i="5"/>
  <c r="BN258" i="5"/>
  <c r="BN254" i="5"/>
  <c r="BO222" i="5"/>
  <c r="BN222" i="5"/>
  <c r="BN221" i="5"/>
  <c r="BN220" i="5"/>
  <c r="BN219" i="5"/>
  <c r="BN213" i="5"/>
  <c r="BN212" i="5"/>
  <c r="BN210" i="5"/>
  <c r="BN209" i="5"/>
  <c r="BO208" i="5"/>
  <c r="BN208" i="5"/>
  <c r="BN207" i="5"/>
  <c r="BN206" i="5"/>
  <c r="BN205" i="5"/>
  <c r="BN204" i="5"/>
  <c r="BN203" i="5"/>
  <c r="BN202" i="5"/>
  <c r="BN201" i="5"/>
  <c r="BN200" i="5"/>
  <c r="BN199" i="5"/>
  <c r="BN198" i="5"/>
  <c r="BN197" i="5"/>
  <c r="BN195" i="5"/>
  <c r="BN194" i="5"/>
  <c r="BN192" i="5"/>
  <c r="BN185" i="5"/>
  <c r="BN184" i="5"/>
  <c r="BN183" i="5"/>
  <c r="BN175" i="5"/>
  <c r="BN174" i="5"/>
  <c r="BN172" i="5"/>
  <c r="BN171" i="5"/>
  <c r="BN170" i="5"/>
  <c r="BN169" i="5"/>
  <c r="BN168" i="5"/>
  <c r="BN166" i="5"/>
  <c r="BN165" i="5"/>
  <c r="BN164" i="5"/>
  <c r="BN163" i="5"/>
  <c r="BN162" i="5"/>
  <c r="BN161" i="5"/>
  <c r="BN160" i="5"/>
  <c r="BN159" i="5"/>
  <c r="BN158" i="5"/>
  <c r="BN152" i="5"/>
  <c r="BN149" i="5"/>
  <c r="BN147" i="5"/>
  <c r="BN142" i="5"/>
  <c r="BN140" i="5"/>
  <c r="BN139" i="5"/>
  <c r="BN135" i="5"/>
  <c r="BN131" i="5"/>
  <c r="BN129" i="5"/>
  <c r="BN121" i="5"/>
  <c r="BN120" i="5"/>
  <c r="BN118" i="5"/>
  <c r="BN107" i="5"/>
  <c r="BN106" i="5"/>
  <c r="BN105" i="5"/>
  <c r="BN104" i="5"/>
  <c r="BN103" i="5"/>
  <c r="BN102" i="5"/>
  <c r="BN101" i="5"/>
  <c r="BN100" i="5"/>
  <c r="BN92" i="5"/>
  <c r="BN90" i="5"/>
  <c r="BN89" i="5"/>
  <c r="BN88" i="5"/>
  <c r="BN87" i="5"/>
  <c r="BN81" i="5"/>
  <c r="BN73" i="5"/>
  <c r="BN72" i="5"/>
  <c r="BN71" i="5"/>
  <c r="BN70" i="5"/>
  <c r="BN69" i="5"/>
  <c r="BN68" i="5"/>
  <c r="BN67" i="5"/>
  <c r="BN66" i="5"/>
  <c r="BN65" i="5"/>
  <c r="BN59" i="5"/>
  <c r="BN57" i="5"/>
  <c r="BN56" i="5"/>
  <c r="BN55" i="5"/>
  <c r="BN54" i="5"/>
  <c r="BN51" i="5"/>
  <c r="BN46" i="5"/>
  <c r="BN41" i="5"/>
  <c r="BN37" i="5"/>
  <c r="BN30" i="5"/>
  <c r="BN24" i="5"/>
  <c r="BN18" i="5"/>
  <c r="BN11" i="5"/>
  <c r="BN10" i="5"/>
  <c r="BN5" i="5"/>
  <c r="BM321" i="5"/>
  <c r="BN321" i="5" s="1"/>
  <c r="BN305" i="5"/>
  <c r="BM298" i="5"/>
  <c r="BM294" i="5"/>
  <c r="BN218" i="5"/>
  <c r="BM193" i="5"/>
  <c r="BN182" i="5"/>
  <c r="BM157" i="5"/>
  <c r="BM156" i="5"/>
  <c r="BN156" i="5" s="1"/>
  <c r="BM146" i="5"/>
  <c r="BN146" i="5" s="1"/>
  <c r="BM145" i="5"/>
  <c r="BN145" i="5" s="1"/>
  <c r="BM138" i="5"/>
  <c r="BM134" i="5"/>
  <c r="BM133" i="5"/>
  <c r="BM125" i="5"/>
  <c r="BM124" i="5"/>
  <c r="BM116" i="5"/>
  <c r="BM115" i="5"/>
  <c r="BM111" i="5"/>
  <c r="BN111" i="5" s="1"/>
  <c r="BM110" i="5"/>
  <c r="BN110" i="5" s="1"/>
  <c r="BM97" i="5"/>
  <c r="BM96" i="5"/>
  <c r="BN96" i="5" s="1"/>
  <c r="BM82" i="5"/>
  <c r="BM76" i="5"/>
  <c r="BM75" i="5"/>
  <c r="BN75" i="5" s="1"/>
  <c r="BM63" i="5"/>
  <c r="BN63" i="5" s="1"/>
  <c r="BM49" i="5"/>
  <c r="BM40" i="5"/>
  <c r="BN40" i="5" s="1"/>
  <c r="BM35" i="5"/>
  <c r="BN35" i="5" s="1"/>
  <c r="BM29" i="5"/>
  <c r="BM23" i="5"/>
  <c r="BM22" i="5"/>
  <c r="BM21" i="5"/>
  <c r="BN21" i="5" s="1"/>
  <c r="BM8" i="5"/>
  <c r="BK288" i="5"/>
  <c r="C5" i="51" l="1"/>
  <c r="C5" i="52"/>
  <c r="C5" i="48"/>
  <c r="C5" i="50"/>
  <c r="C5" i="49"/>
  <c r="C5" i="47"/>
  <c r="C5" i="46"/>
  <c r="C5" i="14"/>
  <c r="C5" i="45"/>
  <c r="CY10" i="5"/>
  <c r="CH22" i="4"/>
  <c r="CK96" i="4"/>
  <c r="CN90" i="4"/>
  <c r="CN96" i="4" s="1"/>
  <c r="D6" i="53" s="1"/>
  <c r="CK74" i="4"/>
  <c r="CN72" i="4"/>
  <c r="CN74" i="4" s="1"/>
  <c r="D7" i="53" s="1"/>
  <c r="CH11" i="4"/>
  <c r="CE20" i="4"/>
  <c r="CJ63" i="5"/>
  <c r="CM51" i="5"/>
  <c r="CJ321" i="5"/>
  <c r="CM311" i="5"/>
  <c r="CJ253" i="5"/>
  <c r="CM233" i="5"/>
  <c r="CG218" i="5"/>
  <c r="CJ212" i="5"/>
  <c r="CG156" i="5"/>
  <c r="CJ147" i="5"/>
  <c r="BO31" i="4"/>
  <c r="C8" i="53" s="1"/>
  <c r="C9" i="53" s="1"/>
  <c r="BS23" i="4"/>
  <c r="BX182" i="5"/>
  <c r="BX327" i="5" s="1"/>
  <c r="CA175" i="5"/>
  <c r="BX96" i="5"/>
  <c r="CA90" i="5"/>
  <c r="CD305" i="5"/>
  <c r="CG299" i="5"/>
  <c r="CA115" i="5"/>
  <c r="CD112" i="5"/>
  <c r="CA23" i="5"/>
  <c r="CD12" i="5"/>
  <c r="CD190" i="5"/>
  <c r="CA191" i="5"/>
  <c r="CD294" i="5"/>
  <c r="CG291" i="5"/>
  <c r="CD139" i="5"/>
  <c r="CA145" i="5"/>
  <c r="CA138" i="5"/>
  <c r="CD135" i="5"/>
  <c r="CA97" i="5"/>
  <c r="CA325" i="5" s="1"/>
  <c r="CD92" i="5"/>
  <c r="CD111" i="5"/>
  <c r="CG104" i="5"/>
  <c r="CA82" i="5"/>
  <c r="CD81" i="5"/>
  <c r="CD181" i="5"/>
  <c r="CG171" i="5"/>
  <c r="CG11" i="5"/>
  <c r="CJ11" i="5" s="1"/>
  <c r="CM11" i="5" s="1"/>
  <c r="CD22" i="5"/>
  <c r="CD21" i="5"/>
  <c r="CD68" i="5"/>
  <c r="CA75" i="5"/>
  <c r="CD116" i="5"/>
  <c r="CG113" i="5"/>
  <c r="CG136" i="5"/>
  <c r="CD137" i="5"/>
  <c r="CD49" i="5"/>
  <c r="CG41" i="5"/>
  <c r="BX133" i="5"/>
  <c r="CA129" i="5"/>
  <c r="CA40" i="5"/>
  <c r="CD37" i="5"/>
  <c r="CD125" i="5"/>
  <c r="CG121" i="5"/>
  <c r="CJ121" i="5" s="1"/>
  <c r="CM121" i="5" s="1"/>
  <c r="CD124" i="5"/>
  <c r="CG256" i="5"/>
  <c r="CJ256" i="5" s="1"/>
  <c r="CM256" i="5" s="1"/>
  <c r="CP256" i="5" s="1"/>
  <c r="CS256" i="5" s="1"/>
  <c r="CV256" i="5" s="1"/>
  <c r="CY256" i="5" s="1"/>
  <c r="BX110" i="5"/>
  <c r="CA100" i="5"/>
  <c r="CD298" i="5"/>
  <c r="CG295" i="5"/>
  <c r="CD134" i="5"/>
  <c r="CG131" i="5"/>
  <c r="CG30" i="5"/>
  <c r="CD35" i="5"/>
  <c r="CA310" i="5"/>
  <c r="CD306" i="5"/>
  <c r="CD254" i="5"/>
  <c r="CG254" i="5" s="1"/>
  <c r="CJ254" i="5" s="1"/>
  <c r="CM254" i="5" s="1"/>
  <c r="CP254" i="5" s="1"/>
  <c r="CS254" i="5" s="1"/>
  <c r="CV254" i="5" s="1"/>
  <c r="CA189" i="5"/>
  <c r="CD183" i="5"/>
  <c r="CD5" i="5"/>
  <c r="CA8" i="5"/>
  <c r="CD221" i="5"/>
  <c r="CA223" i="5"/>
  <c r="CD29" i="5"/>
  <c r="CG24" i="5"/>
  <c r="CG160" i="5"/>
  <c r="CJ160" i="5" s="1"/>
  <c r="CM160" i="5" s="1"/>
  <c r="CP160" i="5" s="1"/>
  <c r="CS160" i="5" s="1"/>
  <c r="CV160" i="5" s="1"/>
  <c r="CD180" i="5"/>
  <c r="CA126" i="5"/>
  <c r="CD122" i="5"/>
  <c r="CD76" i="5"/>
  <c r="CG73" i="5"/>
  <c r="CD287" i="5"/>
  <c r="CG275" i="5"/>
  <c r="CD217" i="5"/>
  <c r="CG205" i="5"/>
  <c r="CJ205" i="5" s="1"/>
  <c r="CM205" i="5" s="1"/>
  <c r="CP205" i="5" s="1"/>
  <c r="CS205" i="5" s="1"/>
  <c r="CV205" i="5" s="1"/>
  <c r="CD216" i="5"/>
  <c r="BX325" i="5"/>
  <c r="F7" i="33"/>
  <c r="F6" i="33"/>
  <c r="BN256" i="5"/>
  <c r="BN257" i="5"/>
  <c r="BR257" i="5"/>
  <c r="BU257" i="5" s="1"/>
  <c r="BM286" i="5"/>
  <c r="BN286" i="5" s="1"/>
  <c r="BM327" i="5"/>
  <c r="BN22" i="5"/>
  <c r="BN8" i="5"/>
  <c r="BN23" i="5"/>
  <c r="BN97" i="5"/>
  <c r="BN287" i="5"/>
  <c r="BN223" i="5"/>
  <c r="BN216" i="5"/>
  <c r="BN217" i="5"/>
  <c r="BN189" i="5"/>
  <c r="BN180" i="5"/>
  <c r="BN181" i="5"/>
  <c r="BN133" i="5"/>
  <c r="BN124" i="5"/>
  <c r="BN76" i="5"/>
  <c r="BM325" i="5"/>
  <c r="BM86" i="4"/>
  <c r="BM85" i="4"/>
  <c r="BJ298" i="5"/>
  <c r="BN298" i="5" s="1"/>
  <c r="BJ294" i="5"/>
  <c r="BJ193" i="5"/>
  <c r="BJ157" i="5"/>
  <c r="BJ138" i="5"/>
  <c r="BJ126" i="5"/>
  <c r="BJ125" i="5"/>
  <c r="BN125" i="5" s="1"/>
  <c r="BJ116" i="5"/>
  <c r="BN116" i="5" s="1"/>
  <c r="BJ115" i="5"/>
  <c r="BJ82" i="5"/>
  <c r="BJ49" i="5"/>
  <c r="BJ29" i="5"/>
  <c r="BL100" i="4"/>
  <c r="BP100" i="4" s="1"/>
  <c r="BL96" i="4"/>
  <c r="BL74" i="4"/>
  <c r="BL31" i="4"/>
  <c r="BL20" i="4"/>
  <c r="BG321" i="5"/>
  <c r="BH318" i="5"/>
  <c r="BH283" i="5"/>
  <c r="BK283" i="5" s="1"/>
  <c r="BG146" i="5"/>
  <c r="BG145" i="5"/>
  <c r="BH139" i="5"/>
  <c r="BH135" i="5"/>
  <c r="BG138" i="5"/>
  <c r="BE138" i="5"/>
  <c r="BD138" i="5"/>
  <c r="BB138" i="5"/>
  <c r="BA138" i="5"/>
  <c r="AY138" i="5"/>
  <c r="AX138" i="5"/>
  <c r="AW138" i="5"/>
  <c r="AV138" i="5"/>
  <c r="AU138" i="5"/>
  <c r="AT138" i="5"/>
  <c r="AS138" i="5"/>
  <c r="AR138" i="5"/>
  <c r="AQ138" i="5"/>
  <c r="AP138" i="5"/>
  <c r="AO138" i="5"/>
  <c r="AN138" i="5"/>
  <c r="AM138" i="5"/>
  <c r="AL138" i="5"/>
  <c r="AK138" i="5"/>
  <c r="AH138" i="5"/>
  <c r="AG138" i="5"/>
  <c r="AE138" i="5"/>
  <c r="L138" i="5"/>
  <c r="N138" i="5" s="1"/>
  <c r="AB138" i="5"/>
  <c r="AA138" i="5"/>
  <c r="Y138" i="5"/>
  <c r="T138" i="5"/>
  <c r="S138" i="5"/>
  <c r="R138" i="5"/>
  <c r="Q138" i="5"/>
  <c r="BG310" i="5"/>
  <c r="BG305" i="5"/>
  <c r="BG298" i="5"/>
  <c r="BG294" i="5"/>
  <c r="BG288" i="5"/>
  <c r="BG287" i="5"/>
  <c r="BG286" i="5"/>
  <c r="BG253" i="5"/>
  <c r="BG223" i="5"/>
  <c r="BG218" i="5"/>
  <c r="BG217" i="5"/>
  <c r="BG216" i="5"/>
  <c r="BG193" i="5"/>
  <c r="BG189" i="5"/>
  <c r="BG182" i="5"/>
  <c r="BG181" i="5"/>
  <c r="BG180" i="5"/>
  <c r="BG157" i="5"/>
  <c r="BG156" i="5"/>
  <c r="BG134" i="5"/>
  <c r="BG133" i="5"/>
  <c r="BG126" i="5"/>
  <c r="BG125" i="5"/>
  <c r="BG124" i="5"/>
  <c r="BH116" i="5"/>
  <c r="BO116" i="5" s="1"/>
  <c r="BG116" i="5"/>
  <c r="BH115" i="5"/>
  <c r="BO115" i="5" s="1"/>
  <c r="BG115" i="5"/>
  <c r="BG111" i="5"/>
  <c r="BG110" i="5"/>
  <c r="BG97" i="5"/>
  <c r="BG96" i="5"/>
  <c r="BG82" i="5"/>
  <c r="BG76" i="5"/>
  <c r="BG75" i="5"/>
  <c r="BG63" i="5"/>
  <c r="BG49" i="5"/>
  <c r="BG40" i="5"/>
  <c r="BG35" i="5"/>
  <c r="BG29" i="5"/>
  <c r="BG23" i="5"/>
  <c r="BG22" i="5"/>
  <c r="BG21" i="5"/>
  <c r="BG8" i="5"/>
  <c r="C13" i="52" l="1"/>
  <c r="C13" i="53"/>
  <c r="C8" i="51"/>
  <c r="C9" i="51" s="1"/>
  <c r="C8" i="52"/>
  <c r="D7" i="51"/>
  <c r="D7" i="52"/>
  <c r="C9" i="52"/>
  <c r="D6" i="51"/>
  <c r="D6" i="52"/>
  <c r="C13" i="50"/>
  <c r="C13" i="51"/>
  <c r="D6" i="48"/>
  <c r="D6" i="50"/>
  <c r="D6" i="49"/>
  <c r="C8" i="48"/>
  <c r="C9" i="48" s="1"/>
  <c r="C8" i="49"/>
  <c r="C9" i="49" s="1"/>
  <c r="C8" i="50"/>
  <c r="C9" i="50" s="1"/>
  <c r="D7" i="48"/>
  <c r="D7" i="49"/>
  <c r="D7" i="50"/>
  <c r="C13" i="48"/>
  <c r="C13" i="49"/>
  <c r="C8" i="47"/>
  <c r="C9" i="47" s="1"/>
  <c r="C8" i="46"/>
  <c r="C9" i="46" s="1"/>
  <c r="D7" i="47"/>
  <c r="D7" i="46"/>
  <c r="D6" i="47"/>
  <c r="D6" i="46"/>
  <c r="C13" i="14"/>
  <c r="C13" i="47"/>
  <c r="C13" i="46"/>
  <c r="C13" i="45"/>
  <c r="G13" i="45" s="1"/>
  <c r="C8" i="14"/>
  <c r="C8" i="45"/>
  <c r="G8" i="45" s="1"/>
  <c r="D6" i="14"/>
  <c r="D6" i="45"/>
  <c r="G5" i="45"/>
  <c r="D7" i="14"/>
  <c r="D7" i="45"/>
  <c r="CY254" i="5"/>
  <c r="CY160" i="5"/>
  <c r="CV217" i="5"/>
  <c r="CY205" i="5"/>
  <c r="CV216" i="5"/>
  <c r="CK22" i="4"/>
  <c r="CK11" i="4"/>
  <c r="CH20" i="4"/>
  <c r="CS217" i="5"/>
  <c r="CS216" i="5"/>
  <c r="CM124" i="5"/>
  <c r="CP121" i="5"/>
  <c r="CS121" i="5" s="1"/>
  <c r="CV121" i="5" s="1"/>
  <c r="CM321" i="5"/>
  <c r="CP311" i="5"/>
  <c r="CM253" i="5"/>
  <c r="CP233" i="5"/>
  <c r="CM63" i="5"/>
  <c r="CP51" i="5"/>
  <c r="CP11" i="5"/>
  <c r="CS11" i="5" s="1"/>
  <c r="CV11" i="5" s="1"/>
  <c r="CM21" i="5"/>
  <c r="CP217" i="5"/>
  <c r="CP216" i="5"/>
  <c r="CJ156" i="5"/>
  <c r="CM147" i="5"/>
  <c r="CM217" i="5"/>
  <c r="CM216" i="5"/>
  <c r="CM125" i="5"/>
  <c r="CM22" i="5"/>
  <c r="CJ218" i="5"/>
  <c r="CM212" i="5"/>
  <c r="F5" i="33"/>
  <c r="CG287" i="5"/>
  <c r="CJ275" i="5"/>
  <c r="CG29" i="5"/>
  <c r="CJ24" i="5"/>
  <c r="CG35" i="5"/>
  <c r="CJ30" i="5"/>
  <c r="CG298" i="5"/>
  <c r="CJ295" i="5"/>
  <c r="CG49" i="5"/>
  <c r="CJ41" i="5"/>
  <c r="CG116" i="5"/>
  <c r="CJ113" i="5"/>
  <c r="CJ217" i="5"/>
  <c r="CJ216" i="5"/>
  <c r="CG76" i="5"/>
  <c r="CJ73" i="5"/>
  <c r="CG137" i="5"/>
  <c r="CJ136" i="5"/>
  <c r="CG181" i="5"/>
  <c r="CJ171" i="5"/>
  <c r="CG111" i="5"/>
  <c r="CJ104" i="5"/>
  <c r="CG294" i="5"/>
  <c r="CJ291" i="5"/>
  <c r="CG305" i="5"/>
  <c r="CJ299" i="5"/>
  <c r="CG134" i="5"/>
  <c r="CJ131" i="5"/>
  <c r="CJ125" i="5"/>
  <c r="CJ124" i="5"/>
  <c r="CJ22" i="5"/>
  <c r="CJ21" i="5"/>
  <c r="BP74" i="4"/>
  <c r="BV23" i="4"/>
  <c r="BS31" i="4"/>
  <c r="BO98" i="4"/>
  <c r="BP31" i="4"/>
  <c r="CD126" i="5"/>
  <c r="CG122" i="5"/>
  <c r="CG125" i="5"/>
  <c r="CG124" i="5"/>
  <c r="CA133" i="5"/>
  <c r="CD129" i="5"/>
  <c r="CD82" i="5"/>
  <c r="CG81" i="5"/>
  <c r="CD97" i="5"/>
  <c r="CD325" i="5" s="1"/>
  <c r="CG92" i="5"/>
  <c r="CG221" i="5"/>
  <c r="CD223" i="5"/>
  <c r="CD23" i="5"/>
  <c r="CG12" i="5"/>
  <c r="CA182" i="5"/>
  <c r="CA327" i="5" s="1"/>
  <c r="CD175" i="5"/>
  <c r="CG180" i="5"/>
  <c r="CG217" i="5"/>
  <c r="CG216" i="5"/>
  <c r="CD189" i="5"/>
  <c r="CG183" i="5"/>
  <c r="CG306" i="5"/>
  <c r="CD310" i="5"/>
  <c r="CA110" i="5"/>
  <c r="CD100" i="5"/>
  <c r="CD40" i="5"/>
  <c r="CG37" i="5"/>
  <c r="CG68" i="5"/>
  <c r="CD75" i="5"/>
  <c r="CG135" i="5"/>
  <c r="CD138" i="5"/>
  <c r="CD191" i="5"/>
  <c r="CG190" i="5"/>
  <c r="CD8" i="5"/>
  <c r="CG5" i="5"/>
  <c r="CJ5" i="5" s="1"/>
  <c r="CG22" i="5"/>
  <c r="CG21" i="5"/>
  <c r="CD145" i="5"/>
  <c r="CG139" i="5"/>
  <c r="CD115" i="5"/>
  <c r="CG112" i="5"/>
  <c r="CD90" i="5"/>
  <c r="CA96" i="5"/>
  <c r="BU286" i="5"/>
  <c r="BU324" i="5" s="1"/>
  <c r="BU329" i="5" s="1"/>
  <c r="BX257" i="5"/>
  <c r="CA257" i="5" s="1"/>
  <c r="BP96" i="4"/>
  <c r="BR286" i="5"/>
  <c r="BR1" i="5" s="1"/>
  <c r="F13" i="33"/>
  <c r="BN157" i="5"/>
  <c r="BJ327" i="5"/>
  <c r="BN327" i="5" s="1"/>
  <c r="BM324" i="5"/>
  <c r="BM1" i="5"/>
  <c r="BP20" i="4"/>
  <c r="BG327" i="5"/>
  <c r="BH145" i="5"/>
  <c r="BO139" i="5"/>
  <c r="BK139" i="5"/>
  <c r="BN126" i="5"/>
  <c r="BK126" i="5"/>
  <c r="BH138" i="5"/>
  <c r="BO138" i="5" s="1"/>
  <c r="BO135" i="5"/>
  <c r="BK135" i="5"/>
  <c r="BJ324" i="5"/>
  <c r="BO318" i="5"/>
  <c r="BK318" i="5"/>
  <c r="BN138" i="5"/>
  <c r="BN49" i="5"/>
  <c r="BN193" i="5"/>
  <c r="BN294" i="5"/>
  <c r="BK116" i="5"/>
  <c r="BN82" i="5"/>
  <c r="BN29" i="5"/>
  <c r="BK115" i="5"/>
  <c r="BN115" i="5"/>
  <c r="BL98" i="4"/>
  <c r="BJ134" i="5"/>
  <c r="BJ1" i="5" s="1"/>
  <c r="U138" i="5"/>
  <c r="M138" i="5"/>
  <c r="BG325" i="5"/>
  <c r="BG324" i="5"/>
  <c r="BD180" i="5"/>
  <c r="BD49" i="5"/>
  <c r="BJ25" i="4"/>
  <c r="BM25" i="4" s="1"/>
  <c r="BI74" i="4"/>
  <c r="BD216" i="5"/>
  <c r="BD146" i="5"/>
  <c r="BD145" i="5"/>
  <c r="BE140" i="5"/>
  <c r="BH140" i="5" s="1"/>
  <c r="BE120" i="5"/>
  <c r="BH120" i="5" s="1"/>
  <c r="BI20" i="4"/>
  <c r="C12" i="52" l="1"/>
  <c r="C14" i="52" s="1"/>
  <c r="C16" i="52" s="1"/>
  <c r="C12" i="53"/>
  <c r="C14" i="53" s="1"/>
  <c r="C12" i="50"/>
  <c r="C14" i="50" s="1"/>
  <c r="C16" i="50" s="1"/>
  <c r="C12" i="51"/>
  <c r="C14" i="51" s="1"/>
  <c r="C12" i="48"/>
  <c r="C14" i="48" s="1"/>
  <c r="C25" i="48" s="1"/>
  <c r="C12" i="49"/>
  <c r="C14" i="49" s="1"/>
  <c r="C12" i="14"/>
  <c r="C12" i="47"/>
  <c r="C14" i="47" s="1"/>
  <c r="C25" i="47" s="1"/>
  <c r="C12" i="46"/>
  <c r="C14" i="46" s="1"/>
  <c r="C25" i="46" s="1"/>
  <c r="C12" i="45"/>
  <c r="C9" i="45"/>
  <c r="CV22" i="5"/>
  <c r="CY11" i="5"/>
  <c r="CV21" i="5"/>
  <c r="CV125" i="5"/>
  <c r="CY121" i="5"/>
  <c r="CV124" i="5"/>
  <c r="CY217" i="5"/>
  <c r="CY216" i="5"/>
  <c r="CN22" i="4"/>
  <c r="CN11" i="4"/>
  <c r="CN20" i="4" s="1"/>
  <c r="D5" i="53" s="1"/>
  <c r="CK20" i="4"/>
  <c r="CS22" i="5"/>
  <c r="CS21" i="5"/>
  <c r="CP253" i="5"/>
  <c r="CS233" i="5"/>
  <c r="CS125" i="5"/>
  <c r="CS124" i="5"/>
  <c r="CP63" i="5"/>
  <c r="CS51" i="5"/>
  <c r="CP321" i="5"/>
  <c r="CS311" i="5"/>
  <c r="CM218" i="5"/>
  <c r="CP212" i="5"/>
  <c r="CP22" i="5"/>
  <c r="CP21" i="5"/>
  <c r="CP125" i="5"/>
  <c r="CP124" i="5"/>
  <c r="CM156" i="5"/>
  <c r="CP147" i="5"/>
  <c r="CJ294" i="5"/>
  <c r="CM291" i="5"/>
  <c r="CJ76" i="5"/>
  <c r="CM73" i="5"/>
  <c r="CJ298" i="5"/>
  <c r="CM295" i="5"/>
  <c r="CJ29" i="5"/>
  <c r="CM24" i="5"/>
  <c r="CJ134" i="5"/>
  <c r="CM131" i="5"/>
  <c r="CJ181" i="5"/>
  <c r="CM171" i="5"/>
  <c r="CP171" i="5" s="1"/>
  <c r="CS171" i="5" s="1"/>
  <c r="CV171" i="5" s="1"/>
  <c r="CJ116" i="5"/>
  <c r="CM113" i="5"/>
  <c r="CJ305" i="5"/>
  <c r="CM299" i="5"/>
  <c r="CJ111" i="5"/>
  <c r="CM104" i="5"/>
  <c r="CJ137" i="5"/>
  <c r="CM136" i="5"/>
  <c r="CJ49" i="5"/>
  <c r="CM41" i="5"/>
  <c r="CJ35" i="5"/>
  <c r="CM30" i="5"/>
  <c r="CJ287" i="5"/>
  <c r="CM275" i="5"/>
  <c r="CJ8" i="5"/>
  <c r="CM5" i="5"/>
  <c r="CG75" i="5"/>
  <c r="CJ68" i="5"/>
  <c r="CG191" i="5"/>
  <c r="CJ190" i="5"/>
  <c r="CG189" i="5"/>
  <c r="CJ183" i="5"/>
  <c r="CG97" i="5"/>
  <c r="CG325" i="5" s="1"/>
  <c r="CJ92" i="5"/>
  <c r="CM92" i="5" s="1"/>
  <c r="CG126" i="5"/>
  <c r="CJ122" i="5"/>
  <c r="CJ180" i="5"/>
  <c r="CG40" i="5"/>
  <c r="CJ37" i="5"/>
  <c r="CG223" i="5"/>
  <c r="CJ221" i="5"/>
  <c r="CG82" i="5"/>
  <c r="CJ81" i="5"/>
  <c r="CG115" i="5"/>
  <c r="CJ112" i="5"/>
  <c r="CG145" i="5"/>
  <c r="CJ139" i="5"/>
  <c r="CG138" i="5"/>
  <c r="CJ135" i="5"/>
  <c r="CG310" i="5"/>
  <c r="CJ306" i="5"/>
  <c r="CG23" i="5"/>
  <c r="CJ12" i="5"/>
  <c r="F8" i="33"/>
  <c r="E7" i="33"/>
  <c r="BY23" i="4"/>
  <c r="BV31" i="4"/>
  <c r="E8" i="33"/>
  <c r="BS98" i="4"/>
  <c r="CG8" i="5"/>
  <c r="CG90" i="5"/>
  <c r="CD96" i="5"/>
  <c r="CD133" i="5"/>
  <c r="CG129" i="5"/>
  <c r="CD182" i="5"/>
  <c r="CD327" i="5" s="1"/>
  <c r="CG175" i="5"/>
  <c r="CJ175" i="5" s="1"/>
  <c r="BM329" i="5"/>
  <c r="CD110" i="5"/>
  <c r="CG100" i="5"/>
  <c r="CD257" i="5"/>
  <c r="CA286" i="5"/>
  <c r="BU1" i="5"/>
  <c r="BX286" i="5"/>
  <c r="BX324" i="5" s="1"/>
  <c r="E5" i="33"/>
  <c r="E6" i="33"/>
  <c r="BR324" i="5"/>
  <c r="BR329" i="5" s="1"/>
  <c r="BJ333" i="5"/>
  <c r="F14" i="33"/>
  <c r="BP98" i="4"/>
  <c r="BK138" i="5"/>
  <c r="BN134" i="5"/>
  <c r="BJ329" i="5"/>
  <c r="BK145" i="5"/>
  <c r="BO145" i="5"/>
  <c r="BO140" i="5"/>
  <c r="BK140" i="5"/>
  <c r="BO120" i="5"/>
  <c r="BK120" i="5"/>
  <c r="BN324" i="5"/>
  <c r="BJ325" i="5"/>
  <c r="BG329" i="5"/>
  <c r="BG1" i="5" s="1"/>
  <c r="H23" i="38"/>
  <c r="C25" i="52" l="1"/>
  <c r="C25" i="53"/>
  <c r="C16" i="53"/>
  <c r="D5" i="51"/>
  <c r="D5" i="52"/>
  <c r="C25" i="50"/>
  <c r="C16" i="51"/>
  <c r="C25" i="51"/>
  <c r="D5" i="48"/>
  <c r="D5" i="50"/>
  <c r="D5" i="49"/>
  <c r="C16" i="48"/>
  <c r="C16" i="49"/>
  <c r="C25" i="49"/>
  <c r="C14" i="45"/>
  <c r="G14" i="45" s="1"/>
  <c r="G12" i="45"/>
  <c r="D5" i="47"/>
  <c r="D5" i="46"/>
  <c r="C16" i="46"/>
  <c r="C16" i="47"/>
  <c r="G9" i="45"/>
  <c r="D5" i="14"/>
  <c r="D5" i="45"/>
  <c r="CS63" i="5"/>
  <c r="CV51" i="5"/>
  <c r="CS253" i="5"/>
  <c r="CV233" i="5"/>
  <c r="CY125" i="5"/>
  <c r="CY124" i="5"/>
  <c r="CY22" i="5"/>
  <c r="CY21" i="5"/>
  <c r="CY171" i="5"/>
  <c r="CV181" i="5"/>
  <c r="CV180" i="5"/>
  <c r="CS321" i="5"/>
  <c r="CV311" i="5"/>
  <c r="BY31" i="4"/>
  <c r="BY98" i="4" s="1"/>
  <c r="CB23" i="4"/>
  <c r="CS181" i="5"/>
  <c r="CS180" i="5"/>
  <c r="CP156" i="5"/>
  <c r="CS147" i="5"/>
  <c r="CP218" i="5"/>
  <c r="CS212" i="5"/>
  <c r="CM97" i="5"/>
  <c r="CP92" i="5"/>
  <c r="CM8" i="5"/>
  <c r="CP5" i="5"/>
  <c r="CM35" i="5"/>
  <c r="CP30" i="5"/>
  <c r="CM137" i="5"/>
  <c r="CP136" i="5"/>
  <c r="CM305" i="5"/>
  <c r="CP299" i="5"/>
  <c r="CP181" i="5"/>
  <c r="CP180" i="5"/>
  <c r="CM29" i="5"/>
  <c r="CP24" i="5"/>
  <c r="CM76" i="5"/>
  <c r="CP73" i="5"/>
  <c r="CM287" i="5"/>
  <c r="CP275" i="5"/>
  <c r="CM49" i="5"/>
  <c r="CP41" i="5"/>
  <c r="CM111" i="5"/>
  <c r="CP104" i="5"/>
  <c r="CM116" i="5"/>
  <c r="CP113" i="5"/>
  <c r="CM134" i="5"/>
  <c r="CP131" i="5"/>
  <c r="CM298" i="5"/>
  <c r="CP295" i="5"/>
  <c r="CM294" i="5"/>
  <c r="CP291" i="5"/>
  <c r="BN329" i="5"/>
  <c r="CJ23" i="5"/>
  <c r="CM12" i="5"/>
  <c r="CP12" i="5" s="1"/>
  <c r="CJ115" i="5"/>
  <c r="CM112" i="5"/>
  <c r="CM181" i="5"/>
  <c r="CM180" i="5"/>
  <c r="CJ191" i="5"/>
  <c r="CM190" i="5"/>
  <c r="CJ138" i="5"/>
  <c r="CM135" i="5"/>
  <c r="CJ223" i="5"/>
  <c r="CM221" i="5"/>
  <c r="CJ182" i="5"/>
  <c r="CM175" i="5"/>
  <c r="CJ310" i="5"/>
  <c r="CM306" i="5"/>
  <c r="CJ145" i="5"/>
  <c r="CM139" i="5"/>
  <c r="CJ82" i="5"/>
  <c r="CM81" i="5"/>
  <c r="CJ40" i="5"/>
  <c r="CM37" i="5"/>
  <c r="CJ126" i="5"/>
  <c r="CM122" i="5"/>
  <c r="CJ189" i="5"/>
  <c r="CM183" i="5"/>
  <c r="CJ75" i="5"/>
  <c r="CM68" i="5"/>
  <c r="CG110" i="5"/>
  <c r="CJ100" i="5"/>
  <c r="CG133" i="5"/>
  <c r="CJ129" i="5"/>
  <c r="CG96" i="5"/>
  <c r="CJ90" i="5"/>
  <c r="CJ97" i="5"/>
  <c r="CJ325" i="5" s="1"/>
  <c r="BV98" i="4"/>
  <c r="CG182" i="5"/>
  <c r="CG327" i="5" s="1"/>
  <c r="CA324" i="5"/>
  <c r="CA1" i="5"/>
  <c r="CG257" i="5"/>
  <c r="CD286" i="5"/>
  <c r="CD324" i="5" s="1"/>
  <c r="BX329" i="5"/>
  <c r="BX1" i="5"/>
  <c r="E12" i="33"/>
  <c r="E14" i="33"/>
  <c r="F12" i="33"/>
  <c r="E13" i="33"/>
  <c r="BN325" i="5"/>
  <c r="BD22" i="5"/>
  <c r="BD23" i="5"/>
  <c r="BI96" i="4"/>
  <c r="Q6" i="38" s="1"/>
  <c r="BJ81" i="4"/>
  <c r="BM81" i="4" s="1"/>
  <c r="BJ54" i="4"/>
  <c r="BM54" i="4" s="1"/>
  <c r="BA5" i="4"/>
  <c r="BD5" i="4" s="1"/>
  <c r="N23" i="38"/>
  <c r="K23" i="38"/>
  <c r="F23" i="38"/>
  <c r="D23" i="38"/>
  <c r="C23" i="38"/>
  <c r="I20" i="38"/>
  <c r="L20" i="38" s="1"/>
  <c r="K8" i="38"/>
  <c r="N7" i="38"/>
  <c r="K7" i="38"/>
  <c r="N6" i="38"/>
  <c r="K6" i="38"/>
  <c r="N5" i="38"/>
  <c r="K5" i="38"/>
  <c r="Q7" i="38"/>
  <c r="Q5" i="38"/>
  <c r="BC98" i="4"/>
  <c r="BC1" i="4" s="1"/>
  <c r="BD96" i="5"/>
  <c r="AW1" i="5"/>
  <c r="BD321" i="5"/>
  <c r="BD310" i="5"/>
  <c r="BD305" i="5"/>
  <c r="BD298" i="5"/>
  <c r="BD294" i="5"/>
  <c r="BE288" i="5"/>
  <c r="BD288" i="5"/>
  <c r="BD287" i="5"/>
  <c r="BD286" i="5"/>
  <c r="BD253" i="5"/>
  <c r="BD223" i="5"/>
  <c r="BD218" i="5"/>
  <c r="BD217" i="5"/>
  <c r="BD193" i="5"/>
  <c r="BD189" i="5"/>
  <c r="BD182" i="5"/>
  <c r="BD181" i="5"/>
  <c r="BD157" i="5"/>
  <c r="BD156" i="5"/>
  <c r="BE145" i="5"/>
  <c r="BD134" i="5"/>
  <c r="BD133" i="5"/>
  <c r="BE126" i="5"/>
  <c r="BD126" i="5"/>
  <c r="BD125" i="5"/>
  <c r="BD124" i="5"/>
  <c r="BE116" i="5"/>
  <c r="BD116" i="5"/>
  <c r="BE115" i="5"/>
  <c r="BD115" i="5"/>
  <c r="BD111" i="5"/>
  <c r="BD110" i="5"/>
  <c r="BD97" i="5"/>
  <c r="BD82" i="5"/>
  <c r="BD76" i="5"/>
  <c r="BD75" i="5"/>
  <c r="BD63" i="5"/>
  <c r="BD40" i="5"/>
  <c r="BD35" i="5"/>
  <c r="BD29" i="5"/>
  <c r="BD21" i="5"/>
  <c r="BD8" i="5"/>
  <c r="BA165" i="5"/>
  <c r="BA180" i="5" s="1"/>
  <c r="BA96" i="5"/>
  <c r="BB87" i="5"/>
  <c r="BE87" i="5" s="1"/>
  <c r="BH87" i="5" s="1"/>
  <c r="BA22" i="5"/>
  <c r="BA23" i="5"/>
  <c r="BA146" i="5"/>
  <c r="BB142" i="5"/>
  <c r="BE142" i="5" s="1"/>
  <c r="BA49" i="5"/>
  <c r="BE46" i="5"/>
  <c r="BH46" i="5" s="1"/>
  <c r="BA321" i="5"/>
  <c r="BA310" i="5"/>
  <c r="BA305" i="5"/>
  <c r="BA298" i="5"/>
  <c r="BA294" i="5"/>
  <c r="BB288" i="5"/>
  <c r="BA288" i="5"/>
  <c r="BA287" i="5"/>
  <c r="BA286" i="5"/>
  <c r="BA253" i="5"/>
  <c r="BA223" i="5"/>
  <c r="BA218" i="5"/>
  <c r="BA217" i="5"/>
  <c r="BA216" i="5"/>
  <c r="BA193" i="5"/>
  <c r="BA189" i="5"/>
  <c r="BA182" i="5"/>
  <c r="BA181" i="5"/>
  <c r="BA157" i="5"/>
  <c r="BA156" i="5"/>
  <c r="BB145" i="5"/>
  <c r="BA145" i="5"/>
  <c r="BA134" i="5"/>
  <c r="BA133" i="5"/>
  <c r="BB126" i="5"/>
  <c r="BA126" i="5"/>
  <c r="BA125" i="5"/>
  <c r="BA124" i="5"/>
  <c r="BB116" i="5"/>
  <c r="BA116" i="5"/>
  <c r="BB115" i="5"/>
  <c r="BA115" i="5"/>
  <c r="BA111" i="5"/>
  <c r="BA110" i="5"/>
  <c r="BA97" i="5"/>
  <c r="BA82" i="5"/>
  <c r="BA76" i="5"/>
  <c r="BA75" i="5"/>
  <c r="BA63" i="5"/>
  <c r="BA40" i="5"/>
  <c r="BA35" i="5"/>
  <c r="BA29" i="5"/>
  <c r="BA21" i="5"/>
  <c r="BA8" i="5"/>
  <c r="BF31" i="4"/>
  <c r="N8" i="38" s="1"/>
  <c r="N23" i="37"/>
  <c r="N7" i="37"/>
  <c r="N6" i="37"/>
  <c r="N5" i="37"/>
  <c r="K23" i="37"/>
  <c r="H23" i="37"/>
  <c r="F23" i="37"/>
  <c r="D23" i="37"/>
  <c r="C23" i="37"/>
  <c r="I20" i="37"/>
  <c r="I23" i="37" s="1"/>
  <c r="K8" i="37"/>
  <c r="K7" i="37"/>
  <c r="K6" i="37"/>
  <c r="K5" i="37"/>
  <c r="AX321" i="5"/>
  <c r="AX310" i="5"/>
  <c r="AX305" i="5"/>
  <c r="AX298" i="5"/>
  <c r="AX294" i="5"/>
  <c r="AY288" i="5"/>
  <c r="AX288" i="5"/>
  <c r="AX287" i="5"/>
  <c r="AX286" i="5"/>
  <c r="AX253" i="5"/>
  <c r="AX223" i="5"/>
  <c r="AX218" i="5"/>
  <c r="AX217" i="5"/>
  <c r="AX216" i="5"/>
  <c r="AX193" i="5"/>
  <c r="AX189" i="5"/>
  <c r="AX182" i="5"/>
  <c r="AX181" i="5"/>
  <c r="AX180" i="5"/>
  <c r="AX157" i="5"/>
  <c r="AX156" i="5"/>
  <c r="AY146" i="5"/>
  <c r="AX146" i="5"/>
  <c r="AY145" i="5"/>
  <c r="AX145" i="5"/>
  <c r="AX134" i="5"/>
  <c r="AX133" i="5"/>
  <c r="AY126" i="5"/>
  <c r="AX126" i="5"/>
  <c r="AX125" i="5"/>
  <c r="AX124" i="5"/>
  <c r="AY116" i="5"/>
  <c r="AX116" i="5"/>
  <c r="AY115" i="5"/>
  <c r="AX115" i="5"/>
  <c r="AX111" i="5"/>
  <c r="AX110" i="5"/>
  <c r="AX97" i="5"/>
  <c r="AX96" i="5"/>
  <c r="AX82" i="5"/>
  <c r="AX76" i="5"/>
  <c r="AX75" i="5"/>
  <c r="AX63" i="5"/>
  <c r="AX49" i="5"/>
  <c r="AX40" i="5"/>
  <c r="AX35" i="5"/>
  <c r="AX29" i="5"/>
  <c r="AX21" i="5"/>
  <c r="AX8" i="5"/>
  <c r="AU29" i="5"/>
  <c r="AU35" i="5"/>
  <c r="AU40" i="5"/>
  <c r="AU49" i="5"/>
  <c r="AU63" i="5"/>
  <c r="AU76" i="5"/>
  <c r="AU75" i="5"/>
  <c r="AU82" i="5"/>
  <c r="AU97" i="5"/>
  <c r="AU96" i="5"/>
  <c r="AU111" i="5"/>
  <c r="AU110" i="5"/>
  <c r="AU116" i="5"/>
  <c r="AU115" i="5"/>
  <c r="AU126" i="5"/>
  <c r="AU125" i="5"/>
  <c r="AU124" i="5"/>
  <c r="AU134" i="5"/>
  <c r="AU133" i="5"/>
  <c r="AU146" i="5"/>
  <c r="AU145" i="5"/>
  <c r="AU157" i="5"/>
  <c r="AU156" i="5"/>
  <c r="AU182" i="5"/>
  <c r="AU181" i="5"/>
  <c r="AU180" i="5"/>
  <c r="AU189" i="5"/>
  <c r="AU193" i="5"/>
  <c r="AU218" i="5"/>
  <c r="AU217" i="5"/>
  <c r="AU216" i="5"/>
  <c r="AU223" i="5"/>
  <c r="AU253" i="5"/>
  <c r="AU288" i="5"/>
  <c r="AU287" i="5"/>
  <c r="AU286" i="5"/>
  <c r="AU294" i="5"/>
  <c r="AU298" i="5"/>
  <c r="AU305" i="5"/>
  <c r="AU310" i="5"/>
  <c r="AU321" i="5"/>
  <c r="AU21" i="5"/>
  <c r="AU8" i="5"/>
  <c r="AV192" i="5"/>
  <c r="AY192" i="5" s="1"/>
  <c r="AV288" i="5"/>
  <c r="AV146" i="5"/>
  <c r="AV145" i="5"/>
  <c r="AV126" i="5"/>
  <c r="AV116" i="5"/>
  <c r="AV115" i="5"/>
  <c r="K23" i="36"/>
  <c r="K8" i="36"/>
  <c r="K7" i="36"/>
  <c r="K6" i="36"/>
  <c r="K5" i="36"/>
  <c r="H23" i="36"/>
  <c r="F23" i="36"/>
  <c r="D23" i="36"/>
  <c r="C23" i="36"/>
  <c r="I20" i="36"/>
  <c r="I23" i="36" s="1"/>
  <c r="BD64" i="4"/>
  <c r="BG64" i="4" s="1"/>
  <c r="BJ64" i="4" s="1"/>
  <c r="BD59" i="4"/>
  <c r="BG59" i="4" s="1"/>
  <c r="BJ59" i="4" s="1"/>
  <c r="BD58" i="4"/>
  <c r="BG58" i="4" s="1"/>
  <c r="BJ58" i="4" s="1"/>
  <c r="BD57" i="4"/>
  <c r="BG57" i="4" s="1"/>
  <c r="BJ57" i="4" s="1"/>
  <c r="BD53" i="4"/>
  <c r="BG53" i="4" s="1"/>
  <c r="BJ53" i="4" s="1"/>
  <c r="BD52" i="4"/>
  <c r="BG52" i="4" s="1"/>
  <c r="BJ52" i="4" s="1"/>
  <c r="BD51" i="4"/>
  <c r="BG51" i="4" s="1"/>
  <c r="BJ51" i="4" s="1"/>
  <c r="BD50" i="4"/>
  <c r="BG50" i="4" s="1"/>
  <c r="BJ50" i="4" s="1"/>
  <c r="BD48" i="4"/>
  <c r="BG48" i="4" s="1"/>
  <c r="BJ48" i="4" s="1"/>
  <c r="BD47" i="4"/>
  <c r="BG47" i="4" s="1"/>
  <c r="BJ47" i="4" s="1"/>
  <c r="BD46" i="4"/>
  <c r="BG46" i="4" s="1"/>
  <c r="BJ46" i="4" s="1"/>
  <c r="BD44" i="4"/>
  <c r="BG44" i="4" s="1"/>
  <c r="BJ44" i="4" s="1"/>
  <c r="BM44" i="4" s="1"/>
  <c r="BD43" i="4"/>
  <c r="BG43" i="4" s="1"/>
  <c r="BJ43" i="4" s="1"/>
  <c r="BD39" i="4"/>
  <c r="BG39" i="4" s="1"/>
  <c r="BJ39" i="4" s="1"/>
  <c r="BD38" i="4"/>
  <c r="BG38" i="4" s="1"/>
  <c r="BJ38" i="4" s="1"/>
  <c r="BD35" i="4"/>
  <c r="BG35" i="4" s="1"/>
  <c r="BJ35" i="4" s="1"/>
  <c r="BD34" i="4"/>
  <c r="BG34" i="4" s="1"/>
  <c r="BJ34" i="4" s="1"/>
  <c r="BD32" i="4"/>
  <c r="BG32" i="4" s="1"/>
  <c r="BJ32" i="4" s="1"/>
  <c r="C25" i="45" l="1"/>
  <c r="C16" i="45"/>
  <c r="L23" i="38"/>
  <c r="O20" i="38"/>
  <c r="O23" i="38" s="1"/>
  <c r="L20" i="36"/>
  <c r="L23" i="36" s="1"/>
  <c r="I23" i="38"/>
  <c r="CV321" i="5"/>
  <c r="CY311" i="5"/>
  <c r="CY321" i="5" s="1"/>
  <c r="CY181" i="5"/>
  <c r="CY180" i="5"/>
  <c r="CS218" i="5"/>
  <c r="CV212" i="5"/>
  <c r="CV63" i="5"/>
  <c r="CY51" i="5"/>
  <c r="CY63" i="5" s="1"/>
  <c r="CS156" i="5"/>
  <c r="CV147" i="5"/>
  <c r="CY233" i="5"/>
  <c r="CY253" i="5" s="1"/>
  <c r="CV253" i="5"/>
  <c r="CE23" i="4"/>
  <c r="CB31" i="4"/>
  <c r="CB98" i="4" s="1"/>
  <c r="CB1" i="4" s="1"/>
  <c r="CP298" i="5"/>
  <c r="CS295" i="5"/>
  <c r="CP116" i="5"/>
  <c r="CS113" i="5"/>
  <c r="CP49" i="5"/>
  <c r="CS41" i="5"/>
  <c r="CP76" i="5"/>
  <c r="CS73" i="5"/>
  <c r="CP137" i="5"/>
  <c r="CS136" i="5"/>
  <c r="CP8" i="5"/>
  <c r="CS5" i="5"/>
  <c r="CM325" i="5"/>
  <c r="CP23" i="5"/>
  <c r="CS12" i="5"/>
  <c r="CP294" i="5"/>
  <c r="CS291" i="5"/>
  <c r="CP134" i="5"/>
  <c r="CS131" i="5"/>
  <c r="CP111" i="5"/>
  <c r="CS104" i="5"/>
  <c r="CP287" i="5"/>
  <c r="CS275" i="5"/>
  <c r="CP29" i="5"/>
  <c r="CS24" i="5"/>
  <c r="CP305" i="5"/>
  <c r="CS299" i="5"/>
  <c r="CP35" i="5"/>
  <c r="CS30" i="5"/>
  <c r="CP97" i="5"/>
  <c r="CS92" i="5"/>
  <c r="CM40" i="5"/>
  <c r="CP37" i="5"/>
  <c r="CM145" i="5"/>
  <c r="CP139" i="5"/>
  <c r="CM182" i="5"/>
  <c r="CP175" i="5"/>
  <c r="CM138" i="5"/>
  <c r="CP135" i="5"/>
  <c r="CM75" i="5"/>
  <c r="CP68" i="5"/>
  <c r="CM189" i="5"/>
  <c r="CP183" i="5"/>
  <c r="CM126" i="5"/>
  <c r="CP122" i="5"/>
  <c r="CM82" i="5"/>
  <c r="CP81" i="5"/>
  <c r="CM310" i="5"/>
  <c r="CP306" i="5"/>
  <c r="CM223" i="5"/>
  <c r="CP221" i="5"/>
  <c r="CM191" i="5"/>
  <c r="CP190" i="5"/>
  <c r="CM115" i="5"/>
  <c r="CP112" i="5"/>
  <c r="CJ110" i="5"/>
  <c r="CM100" i="5"/>
  <c r="CM23" i="5"/>
  <c r="CJ327" i="5"/>
  <c r="CJ96" i="5"/>
  <c r="CM90" i="5"/>
  <c r="CJ133" i="5"/>
  <c r="CM129" i="5"/>
  <c r="CG286" i="5"/>
  <c r="CG324" i="5" s="1"/>
  <c r="CG329" i="5" s="1"/>
  <c r="CJ257" i="5"/>
  <c r="CA329" i="5"/>
  <c r="CD1" i="5"/>
  <c r="CD329" i="5"/>
  <c r="BO87" i="5"/>
  <c r="BK87" i="5"/>
  <c r="BK46" i="5"/>
  <c r="BO46" i="5"/>
  <c r="BE146" i="5"/>
  <c r="BH142" i="5"/>
  <c r="AV193" i="5"/>
  <c r="K9" i="38"/>
  <c r="K9" i="37"/>
  <c r="BD325" i="5"/>
  <c r="Q13" i="38" s="1"/>
  <c r="AX325" i="5"/>
  <c r="N13" i="38" s="1"/>
  <c r="BB146" i="5"/>
  <c r="AY193" i="5"/>
  <c r="BB192" i="5"/>
  <c r="BA327" i="5"/>
  <c r="AU327" i="5"/>
  <c r="AX327" i="5"/>
  <c r="K9" i="36"/>
  <c r="BF98" i="4"/>
  <c r="BF1" i="4" s="1"/>
  <c r="N8" i="37"/>
  <c r="N9" i="37" s="1"/>
  <c r="N9" i="38"/>
  <c r="L20" i="37"/>
  <c r="BD324" i="5"/>
  <c r="BD327" i="5"/>
  <c r="Q14" i="38" s="1"/>
  <c r="BA325" i="5"/>
  <c r="BA324" i="5"/>
  <c r="AX324" i="5"/>
  <c r="AU325" i="5"/>
  <c r="AU324" i="5"/>
  <c r="AR21" i="5"/>
  <c r="AR22" i="5"/>
  <c r="AR325" i="5" s="1"/>
  <c r="AR23" i="5"/>
  <c r="AR327" i="5" s="1"/>
  <c r="AR8" i="5"/>
  <c r="AR305" i="5"/>
  <c r="AS317" i="5"/>
  <c r="AV317" i="5" s="1"/>
  <c r="AY317" i="5" s="1"/>
  <c r="BB317" i="5" s="1"/>
  <c r="BE317" i="5" s="1"/>
  <c r="BH317" i="5" s="1"/>
  <c r="AS316" i="5"/>
  <c r="AV316" i="5" s="1"/>
  <c r="AS311" i="5"/>
  <c r="AV311" i="5" s="1"/>
  <c r="AY311" i="5" s="1"/>
  <c r="AS306" i="5"/>
  <c r="AS295" i="5"/>
  <c r="AS291" i="5"/>
  <c r="AS288" i="5"/>
  <c r="AS284" i="5"/>
  <c r="AV284" i="5" s="1"/>
  <c r="AY284" i="5" s="1"/>
  <c r="BB284" i="5" s="1"/>
  <c r="BE284" i="5" s="1"/>
  <c r="BH284" i="5" s="1"/>
  <c r="BK284" i="5" s="1"/>
  <c r="AS282" i="5"/>
  <c r="AV282" i="5" s="1"/>
  <c r="AY282" i="5" s="1"/>
  <c r="BB282" i="5" s="1"/>
  <c r="BE282" i="5" s="1"/>
  <c r="BH282" i="5" s="1"/>
  <c r="AS281" i="5"/>
  <c r="AV281" i="5" s="1"/>
  <c r="AY281" i="5" s="1"/>
  <c r="BB281" i="5" s="1"/>
  <c r="BE281" i="5" s="1"/>
  <c r="BH281" i="5" s="1"/>
  <c r="AS280" i="5"/>
  <c r="AV280" i="5" s="1"/>
  <c r="AY280" i="5" s="1"/>
  <c r="BB280" i="5" s="1"/>
  <c r="BE280" i="5" s="1"/>
  <c r="BH280" i="5" s="1"/>
  <c r="AS279" i="5"/>
  <c r="AV279" i="5" s="1"/>
  <c r="AY279" i="5" s="1"/>
  <c r="BB279" i="5" s="1"/>
  <c r="BE279" i="5" s="1"/>
  <c r="BH279" i="5" s="1"/>
  <c r="AS278" i="5"/>
  <c r="AV278" i="5" s="1"/>
  <c r="AY278" i="5" s="1"/>
  <c r="BB278" i="5" s="1"/>
  <c r="BE278" i="5" s="1"/>
  <c r="BH278" i="5" s="1"/>
  <c r="AS277" i="5"/>
  <c r="AV277" i="5" s="1"/>
  <c r="AY277" i="5" s="1"/>
  <c r="BB277" i="5" s="1"/>
  <c r="BE277" i="5" s="1"/>
  <c r="BH277" i="5" s="1"/>
  <c r="AS276" i="5"/>
  <c r="AV276" i="5" s="1"/>
  <c r="AY276" i="5" s="1"/>
  <c r="BB276" i="5" s="1"/>
  <c r="BE276" i="5" s="1"/>
  <c r="BH276" i="5" s="1"/>
  <c r="AS275" i="5"/>
  <c r="AS274" i="5"/>
  <c r="AV274" i="5" s="1"/>
  <c r="AY274" i="5" s="1"/>
  <c r="BB274" i="5" s="1"/>
  <c r="BE274" i="5" s="1"/>
  <c r="BH274" i="5" s="1"/>
  <c r="AS273" i="5"/>
  <c r="AV273" i="5" s="1"/>
  <c r="AY273" i="5" s="1"/>
  <c r="BB273" i="5" s="1"/>
  <c r="BE273" i="5" s="1"/>
  <c r="BH273" i="5" s="1"/>
  <c r="AS272" i="5"/>
  <c r="AV272" i="5" s="1"/>
  <c r="AY272" i="5" s="1"/>
  <c r="BB272" i="5" s="1"/>
  <c r="BE272" i="5" s="1"/>
  <c r="BH272" i="5" s="1"/>
  <c r="AS271" i="5"/>
  <c r="AV271" i="5" s="1"/>
  <c r="AY271" i="5" s="1"/>
  <c r="BB271" i="5" s="1"/>
  <c r="BE271" i="5" s="1"/>
  <c r="BH271" i="5" s="1"/>
  <c r="AS270" i="5"/>
  <c r="AV270" i="5" s="1"/>
  <c r="AY270" i="5" s="1"/>
  <c r="BB270" i="5" s="1"/>
  <c r="BE270" i="5" s="1"/>
  <c r="BH270" i="5" s="1"/>
  <c r="AS269" i="5"/>
  <c r="AV269" i="5" s="1"/>
  <c r="AY269" i="5" s="1"/>
  <c r="BB269" i="5" s="1"/>
  <c r="BE269" i="5" s="1"/>
  <c r="BH269" i="5" s="1"/>
  <c r="AS268" i="5"/>
  <c r="AV268" i="5" s="1"/>
  <c r="AY268" i="5" s="1"/>
  <c r="BB268" i="5" s="1"/>
  <c r="BE268" i="5" s="1"/>
  <c r="BH268" i="5" s="1"/>
  <c r="AS267" i="5"/>
  <c r="AV267" i="5" s="1"/>
  <c r="AY267" i="5" s="1"/>
  <c r="BB267" i="5" s="1"/>
  <c r="BE267" i="5" s="1"/>
  <c r="BH267" i="5" s="1"/>
  <c r="AS266" i="5"/>
  <c r="AV266" i="5" s="1"/>
  <c r="AY266" i="5" s="1"/>
  <c r="BB266" i="5" s="1"/>
  <c r="BE266" i="5" s="1"/>
  <c r="BH266" i="5" s="1"/>
  <c r="AS264" i="5"/>
  <c r="AV264" i="5" s="1"/>
  <c r="AY264" i="5" s="1"/>
  <c r="BB264" i="5" s="1"/>
  <c r="BE264" i="5" s="1"/>
  <c r="BH264" i="5" s="1"/>
  <c r="AS263" i="5"/>
  <c r="AV263" i="5" s="1"/>
  <c r="AY263" i="5" s="1"/>
  <c r="BB263" i="5" s="1"/>
  <c r="BE263" i="5" s="1"/>
  <c r="BH263" i="5" s="1"/>
  <c r="AS262" i="5"/>
  <c r="AV262" i="5" s="1"/>
  <c r="AY262" i="5" s="1"/>
  <c r="BB262" i="5" s="1"/>
  <c r="BE262" i="5" s="1"/>
  <c r="BH262" i="5" s="1"/>
  <c r="BO262" i="5" s="1"/>
  <c r="AS261" i="5"/>
  <c r="AV261" i="5" s="1"/>
  <c r="AY261" i="5" s="1"/>
  <c r="BB261" i="5" s="1"/>
  <c r="BE261" i="5" s="1"/>
  <c r="BH261" i="5" s="1"/>
  <c r="AS260" i="5"/>
  <c r="AV260" i="5" s="1"/>
  <c r="AY260" i="5" s="1"/>
  <c r="BB260" i="5" s="1"/>
  <c r="BE260" i="5" s="1"/>
  <c r="BH260" i="5" s="1"/>
  <c r="AS259" i="5"/>
  <c r="AV259" i="5" s="1"/>
  <c r="AY259" i="5" s="1"/>
  <c r="BB259" i="5" s="1"/>
  <c r="BE259" i="5" s="1"/>
  <c r="BH259" i="5" s="1"/>
  <c r="AS258" i="5"/>
  <c r="AV258" i="5" s="1"/>
  <c r="AY258" i="5" s="1"/>
  <c r="BB258" i="5" s="1"/>
  <c r="BE258" i="5" s="1"/>
  <c r="BH258" i="5" s="1"/>
  <c r="AS257" i="5"/>
  <c r="AV257" i="5" s="1"/>
  <c r="AY257" i="5" s="1"/>
  <c r="BB257" i="5" s="1"/>
  <c r="BE257" i="5" s="1"/>
  <c r="BH257" i="5" s="1"/>
  <c r="AS256" i="5"/>
  <c r="AV256" i="5" s="1"/>
  <c r="AY256" i="5" s="1"/>
  <c r="BB256" i="5" s="1"/>
  <c r="BE256" i="5" s="1"/>
  <c r="BH256" i="5" s="1"/>
  <c r="AS255" i="5"/>
  <c r="AV255" i="5" s="1"/>
  <c r="AY255" i="5" s="1"/>
  <c r="AS254" i="5"/>
  <c r="AV254" i="5" s="1"/>
  <c r="AY254" i="5" s="1"/>
  <c r="BB254" i="5" s="1"/>
  <c r="BE254" i="5" s="1"/>
  <c r="BH254" i="5" s="1"/>
  <c r="AS230" i="5"/>
  <c r="AV230" i="5" s="1"/>
  <c r="AY230" i="5" s="1"/>
  <c r="BB230" i="5" s="1"/>
  <c r="BE230" i="5" s="1"/>
  <c r="BH230" i="5" s="1"/>
  <c r="BK230" i="5" s="1"/>
  <c r="AS229" i="5"/>
  <c r="AV229" i="5" s="1"/>
  <c r="AY229" i="5" s="1"/>
  <c r="BB229" i="5" s="1"/>
  <c r="BE229" i="5" s="1"/>
  <c r="BH229" i="5" s="1"/>
  <c r="BK229" i="5" s="1"/>
  <c r="AS228" i="5"/>
  <c r="AV228" i="5" s="1"/>
  <c r="AY228" i="5" s="1"/>
  <c r="BB228" i="5" s="1"/>
  <c r="BE228" i="5" s="1"/>
  <c r="BH228" i="5" s="1"/>
  <c r="BK228" i="5" s="1"/>
  <c r="AS227" i="5"/>
  <c r="AV227" i="5" s="1"/>
  <c r="AY227" i="5" s="1"/>
  <c r="BB227" i="5" s="1"/>
  <c r="BE227" i="5" s="1"/>
  <c r="BH227" i="5" s="1"/>
  <c r="BK227" i="5" s="1"/>
  <c r="AS226" i="5"/>
  <c r="AV226" i="5" s="1"/>
  <c r="AY226" i="5" s="1"/>
  <c r="BB226" i="5" s="1"/>
  <c r="BE226" i="5" s="1"/>
  <c r="BH226" i="5" s="1"/>
  <c r="BK226" i="5" s="1"/>
  <c r="AS225" i="5"/>
  <c r="AV225" i="5" s="1"/>
  <c r="AY225" i="5" s="1"/>
  <c r="BB225" i="5" s="1"/>
  <c r="BE225" i="5" s="1"/>
  <c r="BH225" i="5" s="1"/>
  <c r="BK225" i="5" s="1"/>
  <c r="AS224" i="5"/>
  <c r="AV224" i="5" s="1"/>
  <c r="AY224" i="5" s="1"/>
  <c r="AS221" i="5"/>
  <c r="AV221" i="5" s="1"/>
  <c r="AY221" i="5" s="1"/>
  <c r="BB221" i="5" s="1"/>
  <c r="BE221" i="5" s="1"/>
  <c r="BH221" i="5" s="1"/>
  <c r="AS220" i="5"/>
  <c r="AS219" i="5"/>
  <c r="AV219" i="5" s="1"/>
  <c r="AY219" i="5" s="1"/>
  <c r="AS213" i="5"/>
  <c r="AV213" i="5" s="1"/>
  <c r="AY213" i="5" s="1"/>
  <c r="BB213" i="5" s="1"/>
  <c r="BE213" i="5" s="1"/>
  <c r="BH213" i="5" s="1"/>
  <c r="BO213" i="5" s="1"/>
  <c r="AS212" i="5"/>
  <c r="AV212" i="5" s="1"/>
  <c r="AS210" i="5"/>
  <c r="AV210" i="5" s="1"/>
  <c r="AY210" i="5" s="1"/>
  <c r="BB210" i="5" s="1"/>
  <c r="BE210" i="5" s="1"/>
  <c r="BH210" i="5" s="1"/>
  <c r="BO210" i="5" s="1"/>
  <c r="AS209" i="5"/>
  <c r="AV209" i="5" s="1"/>
  <c r="AY209" i="5" s="1"/>
  <c r="BB209" i="5" s="1"/>
  <c r="BE209" i="5" s="1"/>
  <c r="BH209" i="5" s="1"/>
  <c r="BO209" i="5" s="1"/>
  <c r="AS207" i="5"/>
  <c r="AV207" i="5" s="1"/>
  <c r="AY207" i="5" s="1"/>
  <c r="BB207" i="5" s="1"/>
  <c r="BE207" i="5" s="1"/>
  <c r="BH207" i="5" s="1"/>
  <c r="AS206" i="5"/>
  <c r="AV206" i="5" s="1"/>
  <c r="AY206" i="5" s="1"/>
  <c r="BB206" i="5" s="1"/>
  <c r="BE206" i="5" s="1"/>
  <c r="BH206" i="5" s="1"/>
  <c r="AS205" i="5"/>
  <c r="AS204" i="5"/>
  <c r="AV204" i="5" s="1"/>
  <c r="AY204" i="5" s="1"/>
  <c r="BB204" i="5" s="1"/>
  <c r="BE204" i="5" s="1"/>
  <c r="BH204" i="5" s="1"/>
  <c r="AS203" i="5"/>
  <c r="AV203" i="5" s="1"/>
  <c r="AY203" i="5" s="1"/>
  <c r="BB203" i="5" s="1"/>
  <c r="BE203" i="5" s="1"/>
  <c r="BH203" i="5" s="1"/>
  <c r="AS202" i="5"/>
  <c r="AV202" i="5" s="1"/>
  <c r="AY202" i="5" s="1"/>
  <c r="BB202" i="5" s="1"/>
  <c r="BE202" i="5" s="1"/>
  <c r="BH202" i="5" s="1"/>
  <c r="AS201" i="5"/>
  <c r="AV201" i="5" s="1"/>
  <c r="AY201" i="5" s="1"/>
  <c r="BB201" i="5" s="1"/>
  <c r="BE201" i="5" s="1"/>
  <c r="BH201" i="5" s="1"/>
  <c r="AS200" i="5"/>
  <c r="AV200" i="5" s="1"/>
  <c r="AY200" i="5" s="1"/>
  <c r="BB200" i="5" s="1"/>
  <c r="BE200" i="5" s="1"/>
  <c r="BH200" i="5" s="1"/>
  <c r="AS199" i="5"/>
  <c r="AV199" i="5" s="1"/>
  <c r="AY199" i="5" s="1"/>
  <c r="BB199" i="5" s="1"/>
  <c r="BE199" i="5" s="1"/>
  <c r="BH199" i="5" s="1"/>
  <c r="AS198" i="5"/>
  <c r="AV198" i="5" s="1"/>
  <c r="AY198" i="5" s="1"/>
  <c r="BB198" i="5" s="1"/>
  <c r="BE198" i="5" s="1"/>
  <c r="BH198" i="5" s="1"/>
  <c r="AS197" i="5"/>
  <c r="AV197" i="5" s="1"/>
  <c r="AY197" i="5" s="1"/>
  <c r="AS195" i="5"/>
  <c r="AV195" i="5" s="1"/>
  <c r="AY195" i="5" s="1"/>
  <c r="BB195" i="5" s="1"/>
  <c r="BE195" i="5" s="1"/>
  <c r="BH195" i="5" s="1"/>
  <c r="AS194" i="5"/>
  <c r="AV194" i="5" s="1"/>
  <c r="AY194" i="5" s="1"/>
  <c r="BB194" i="5" s="1"/>
  <c r="BE194" i="5" s="1"/>
  <c r="BH194" i="5" s="1"/>
  <c r="AS185" i="5"/>
  <c r="AV185" i="5" s="1"/>
  <c r="AY185" i="5" s="1"/>
  <c r="BB185" i="5" s="1"/>
  <c r="BE185" i="5" s="1"/>
  <c r="BH185" i="5" s="1"/>
  <c r="AS184" i="5"/>
  <c r="AV184" i="5" s="1"/>
  <c r="AY184" i="5" s="1"/>
  <c r="BB184" i="5" s="1"/>
  <c r="BE184" i="5" s="1"/>
  <c r="BH184" i="5" s="1"/>
  <c r="AS183" i="5"/>
  <c r="AV183" i="5" s="1"/>
  <c r="AY183" i="5" s="1"/>
  <c r="AS171" i="5"/>
  <c r="AS172" i="5"/>
  <c r="AV172" i="5" s="1"/>
  <c r="AY172" i="5" s="1"/>
  <c r="BB172" i="5" s="1"/>
  <c r="BE172" i="5" s="1"/>
  <c r="BH172" i="5" s="1"/>
  <c r="AS174" i="5"/>
  <c r="AV174" i="5" s="1"/>
  <c r="AY174" i="5" s="1"/>
  <c r="BB174" i="5" s="1"/>
  <c r="BE174" i="5" s="1"/>
  <c r="BH174" i="5" s="1"/>
  <c r="AS55" i="5"/>
  <c r="AV55" i="5" s="1"/>
  <c r="AY55" i="5" s="1"/>
  <c r="BB55" i="5" s="1"/>
  <c r="BE55" i="5" s="1"/>
  <c r="BH55" i="5" s="1"/>
  <c r="AS54" i="5"/>
  <c r="AV54" i="5" s="1"/>
  <c r="AY54" i="5" s="1"/>
  <c r="BB54" i="5" s="1"/>
  <c r="BE54" i="5" s="1"/>
  <c r="BH54" i="5" s="1"/>
  <c r="AS159" i="5"/>
  <c r="AV159" i="5" s="1"/>
  <c r="AY159" i="5" s="1"/>
  <c r="BB159" i="5" s="1"/>
  <c r="BE159" i="5" s="1"/>
  <c r="BH159" i="5" s="1"/>
  <c r="AS160" i="5"/>
  <c r="AV160" i="5" s="1"/>
  <c r="AY160" i="5" s="1"/>
  <c r="BB160" i="5" s="1"/>
  <c r="BE160" i="5" s="1"/>
  <c r="BH160" i="5" s="1"/>
  <c r="AS161" i="5"/>
  <c r="AV161" i="5" s="1"/>
  <c r="AY161" i="5" s="1"/>
  <c r="BB161" i="5" s="1"/>
  <c r="BE161" i="5" s="1"/>
  <c r="BH161" i="5" s="1"/>
  <c r="AS162" i="5"/>
  <c r="AV162" i="5" s="1"/>
  <c r="AY162" i="5" s="1"/>
  <c r="BB162" i="5" s="1"/>
  <c r="BE162" i="5" s="1"/>
  <c r="BH162" i="5" s="1"/>
  <c r="AS163" i="5"/>
  <c r="AV163" i="5" s="1"/>
  <c r="AY163" i="5" s="1"/>
  <c r="BB163" i="5" s="1"/>
  <c r="BE163" i="5" s="1"/>
  <c r="BH163" i="5" s="1"/>
  <c r="AS164" i="5"/>
  <c r="AV164" i="5" s="1"/>
  <c r="AY164" i="5" s="1"/>
  <c r="BB164" i="5" s="1"/>
  <c r="BE164" i="5" s="1"/>
  <c r="BH164" i="5" s="1"/>
  <c r="AS165" i="5"/>
  <c r="AV165" i="5" s="1"/>
  <c r="AY165" i="5" s="1"/>
  <c r="BB165" i="5" s="1"/>
  <c r="AS166" i="5"/>
  <c r="AV166" i="5" s="1"/>
  <c r="AY166" i="5" s="1"/>
  <c r="BB166" i="5" s="1"/>
  <c r="BE166" i="5" s="1"/>
  <c r="BH166" i="5" s="1"/>
  <c r="AS168" i="5"/>
  <c r="AV168" i="5" s="1"/>
  <c r="AY168" i="5" s="1"/>
  <c r="BB168" i="5" s="1"/>
  <c r="BE168" i="5" s="1"/>
  <c r="BH168" i="5" s="1"/>
  <c r="AS169" i="5"/>
  <c r="AV169" i="5" s="1"/>
  <c r="AY169" i="5" s="1"/>
  <c r="BB169" i="5" s="1"/>
  <c r="BE169" i="5" s="1"/>
  <c r="BH169" i="5" s="1"/>
  <c r="AS158" i="5"/>
  <c r="AV158" i="5" s="1"/>
  <c r="AY158" i="5" s="1"/>
  <c r="AS152" i="5"/>
  <c r="AV152" i="5" s="1"/>
  <c r="AS149" i="5"/>
  <c r="AV149" i="5" s="1"/>
  <c r="AY149" i="5" s="1"/>
  <c r="BB149" i="5" s="1"/>
  <c r="BE149" i="5" s="1"/>
  <c r="BH149" i="5" s="1"/>
  <c r="AS147" i="5"/>
  <c r="AV147" i="5" s="1"/>
  <c r="AY147" i="5" s="1"/>
  <c r="AS145" i="5"/>
  <c r="AS140" i="5"/>
  <c r="AS146" i="5" s="1"/>
  <c r="AS131" i="5"/>
  <c r="AS129" i="5"/>
  <c r="AV129" i="5" s="1"/>
  <c r="AY129" i="5" s="1"/>
  <c r="BB129" i="5" s="1"/>
  <c r="BE129" i="5" s="1"/>
  <c r="BH129" i="5" s="1"/>
  <c r="AS127" i="5"/>
  <c r="AV127" i="5" s="1"/>
  <c r="AY127" i="5" s="1"/>
  <c r="AS122" i="5"/>
  <c r="AS126" i="5" s="1"/>
  <c r="AS118" i="5"/>
  <c r="AV118" i="5" s="1"/>
  <c r="AY118" i="5" s="1"/>
  <c r="BB118" i="5" s="1"/>
  <c r="BE118" i="5" s="1"/>
  <c r="BH118" i="5" s="1"/>
  <c r="AS117" i="5"/>
  <c r="AV117" i="5" s="1"/>
  <c r="AY117" i="5" s="1"/>
  <c r="BB117" i="5" s="1"/>
  <c r="AS116" i="5"/>
  <c r="AS115" i="5"/>
  <c r="AK115" i="5"/>
  <c r="AK116" i="5"/>
  <c r="AS114" i="5"/>
  <c r="AS107" i="5"/>
  <c r="AV107" i="5" s="1"/>
  <c r="AY107" i="5" s="1"/>
  <c r="BB107" i="5" s="1"/>
  <c r="BE107" i="5" s="1"/>
  <c r="BH107" i="5" s="1"/>
  <c r="AS106" i="5"/>
  <c r="AV106" i="5" s="1"/>
  <c r="AY106" i="5" s="1"/>
  <c r="BB106" i="5" s="1"/>
  <c r="BE106" i="5" s="1"/>
  <c r="BH106" i="5" s="1"/>
  <c r="BO106" i="5" s="1"/>
  <c r="AS105" i="5"/>
  <c r="AV105" i="5" s="1"/>
  <c r="AY105" i="5" s="1"/>
  <c r="BB105" i="5" s="1"/>
  <c r="BE105" i="5" s="1"/>
  <c r="BH105" i="5" s="1"/>
  <c r="BO105" i="5" s="1"/>
  <c r="AS104" i="5"/>
  <c r="AS103" i="5"/>
  <c r="AV103" i="5" s="1"/>
  <c r="AY103" i="5" s="1"/>
  <c r="BB103" i="5" s="1"/>
  <c r="BE103" i="5" s="1"/>
  <c r="BH103" i="5" s="1"/>
  <c r="BO103" i="5" s="1"/>
  <c r="AS102" i="5"/>
  <c r="AV102" i="5" s="1"/>
  <c r="AY102" i="5" s="1"/>
  <c r="BB102" i="5" s="1"/>
  <c r="BE102" i="5" s="1"/>
  <c r="BH102" i="5" s="1"/>
  <c r="AS101" i="5"/>
  <c r="AV101" i="5" s="1"/>
  <c r="AY101" i="5" s="1"/>
  <c r="BB101" i="5" s="1"/>
  <c r="BE101" i="5" s="1"/>
  <c r="BH101" i="5" s="1"/>
  <c r="AS100" i="5"/>
  <c r="AV100" i="5" s="1"/>
  <c r="AY100" i="5" s="1"/>
  <c r="AS99" i="5"/>
  <c r="AV99" i="5" s="1"/>
  <c r="AY99" i="5" s="1"/>
  <c r="BB99" i="5" s="1"/>
  <c r="BE99" i="5" s="1"/>
  <c r="BH99" i="5" s="1"/>
  <c r="AS92" i="5"/>
  <c r="AS90" i="5"/>
  <c r="AV90" i="5" s="1"/>
  <c r="AY90" i="5" s="1"/>
  <c r="BB90" i="5" s="1"/>
  <c r="BE90" i="5" s="1"/>
  <c r="BH90" i="5" s="1"/>
  <c r="AS89" i="5"/>
  <c r="AV89" i="5" s="1"/>
  <c r="AY89" i="5" s="1"/>
  <c r="AS88" i="5"/>
  <c r="AV88" i="5" s="1"/>
  <c r="AY88" i="5" s="1"/>
  <c r="BB88" i="5" s="1"/>
  <c r="BE88" i="5" s="1"/>
  <c r="BH88" i="5" s="1"/>
  <c r="AS81" i="5"/>
  <c r="AS66" i="5"/>
  <c r="AV66" i="5" s="1"/>
  <c r="AY66" i="5" s="1"/>
  <c r="AS67" i="5"/>
  <c r="AV67" i="5" s="1"/>
  <c r="AY67" i="5" s="1"/>
  <c r="BB67" i="5" s="1"/>
  <c r="BE67" i="5" s="1"/>
  <c r="BH67" i="5" s="1"/>
  <c r="AS68" i="5"/>
  <c r="AV68" i="5" s="1"/>
  <c r="AY68" i="5" s="1"/>
  <c r="BB68" i="5" s="1"/>
  <c r="BE68" i="5" s="1"/>
  <c r="BH68" i="5" s="1"/>
  <c r="AS69" i="5"/>
  <c r="AV69" i="5" s="1"/>
  <c r="AY69" i="5" s="1"/>
  <c r="BB69" i="5" s="1"/>
  <c r="BE69" i="5" s="1"/>
  <c r="BH69" i="5" s="1"/>
  <c r="AS70" i="5"/>
  <c r="AV70" i="5" s="1"/>
  <c r="AY70" i="5" s="1"/>
  <c r="BB70" i="5" s="1"/>
  <c r="BE70" i="5" s="1"/>
  <c r="BH70" i="5" s="1"/>
  <c r="AS71" i="5"/>
  <c r="AV71" i="5" s="1"/>
  <c r="AY71" i="5" s="1"/>
  <c r="BB71" i="5" s="1"/>
  <c r="BE71" i="5" s="1"/>
  <c r="BH71" i="5" s="1"/>
  <c r="AS72" i="5"/>
  <c r="AV72" i="5" s="1"/>
  <c r="AY72" i="5" s="1"/>
  <c r="BB72" i="5" s="1"/>
  <c r="BE72" i="5" s="1"/>
  <c r="BH72" i="5" s="1"/>
  <c r="AS73" i="5"/>
  <c r="AS65" i="5"/>
  <c r="AV65" i="5" s="1"/>
  <c r="AY65" i="5" s="1"/>
  <c r="BB65" i="5" s="1"/>
  <c r="BE65" i="5" s="1"/>
  <c r="BH65" i="5" s="1"/>
  <c r="AS59" i="5"/>
  <c r="AV59" i="5" s="1"/>
  <c r="AY59" i="5" s="1"/>
  <c r="BB59" i="5" s="1"/>
  <c r="BE59" i="5" s="1"/>
  <c r="BH59" i="5" s="1"/>
  <c r="AS57" i="5"/>
  <c r="AV57" i="5" s="1"/>
  <c r="AY57" i="5" s="1"/>
  <c r="BB57" i="5" s="1"/>
  <c r="BE57" i="5" s="1"/>
  <c r="BH57" i="5" s="1"/>
  <c r="AS56" i="5"/>
  <c r="AV56" i="5" s="1"/>
  <c r="AY56" i="5" s="1"/>
  <c r="BE56" i="5" s="1"/>
  <c r="BH56" i="5" s="1"/>
  <c r="AS51" i="5"/>
  <c r="AV51" i="5" s="1"/>
  <c r="AY51" i="5" s="1"/>
  <c r="AS41" i="5"/>
  <c r="AS37" i="5"/>
  <c r="AS30" i="5"/>
  <c r="AS24" i="5"/>
  <c r="AS12" i="5"/>
  <c r="AV12" i="5" s="1"/>
  <c r="AY12" i="5" s="1"/>
  <c r="AS10" i="5"/>
  <c r="AV10" i="5" s="1"/>
  <c r="AY10" i="5" s="1"/>
  <c r="BB10" i="5" s="1"/>
  <c r="BE10" i="5" s="1"/>
  <c r="BH10" i="5" s="1"/>
  <c r="AS5" i="5"/>
  <c r="AS299" i="5"/>
  <c r="AZ100" i="4"/>
  <c r="AZ96" i="4"/>
  <c r="AZ74" i="4"/>
  <c r="AZ31" i="4"/>
  <c r="AZ20" i="4"/>
  <c r="BA80" i="4"/>
  <c r="BD80" i="4" s="1"/>
  <c r="BA72" i="4"/>
  <c r="BD72" i="4" s="1"/>
  <c r="BG72" i="4" s="1"/>
  <c r="BJ72" i="4" s="1"/>
  <c r="BM72" i="4" s="1"/>
  <c r="BA70" i="4"/>
  <c r="BD70" i="4" s="1"/>
  <c r="BG70" i="4" s="1"/>
  <c r="BJ70" i="4" s="1"/>
  <c r="BM70" i="4" s="1"/>
  <c r="BA69" i="4"/>
  <c r="BD69" i="4" s="1"/>
  <c r="BG69" i="4" s="1"/>
  <c r="BJ69" i="4" s="1"/>
  <c r="BM69" i="4" s="1"/>
  <c r="BA68" i="4"/>
  <c r="BD68" i="4" s="1"/>
  <c r="BG68" i="4" s="1"/>
  <c r="BJ68" i="4" s="1"/>
  <c r="BM68" i="4" s="1"/>
  <c r="BA67" i="4"/>
  <c r="BD67" i="4" s="1"/>
  <c r="BG67" i="4" s="1"/>
  <c r="BJ67" i="4" s="1"/>
  <c r="BM67" i="4" s="1"/>
  <c r="BA66" i="4"/>
  <c r="BD66" i="4" s="1"/>
  <c r="BG66" i="4" s="1"/>
  <c r="BJ66" i="4" s="1"/>
  <c r="BM66" i="4" s="1"/>
  <c r="BA65" i="4"/>
  <c r="BD65" i="4" s="1"/>
  <c r="BG65" i="4" s="1"/>
  <c r="BJ65" i="4" s="1"/>
  <c r="BM65" i="4" s="1"/>
  <c r="BA63" i="4"/>
  <c r="BD63" i="4" s="1"/>
  <c r="BA61" i="4"/>
  <c r="BD61" i="4" s="1"/>
  <c r="BG61" i="4" s="1"/>
  <c r="BJ61" i="4" s="1"/>
  <c r="BA49" i="4"/>
  <c r="BD49" i="4" s="1"/>
  <c r="BG49" i="4" s="1"/>
  <c r="BJ49" i="4" s="1"/>
  <c r="BM49" i="4" s="1"/>
  <c r="BA36" i="4"/>
  <c r="BD36" i="4" s="1"/>
  <c r="BG36" i="4" s="1"/>
  <c r="BJ36" i="4" s="1"/>
  <c r="BM36" i="4" s="1"/>
  <c r="BA33" i="4"/>
  <c r="BD33" i="4" s="1"/>
  <c r="BG33" i="4" s="1"/>
  <c r="BJ33" i="4" s="1"/>
  <c r="BM33" i="4" s="1"/>
  <c r="BA23" i="4"/>
  <c r="BD23" i="4" s="1"/>
  <c r="BG23" i="4" s="1"/>
  <c r="BJ23" i="4" s="1"/>
  <c r="BM23" i="4" s="1"/>
  <c r="BA25" i="4"/>
  <c r="BD25" i="4" s="1"/>
  <c r="BG25" i="4" s="1"/>
  <c r="BA26" i="4"/>
  <c r="BD26" i="4" s="1"/>
  <c r="BG26" i="4" s="1"/>
  <c r="BJ26" i="4" s="1"/>
  <c r="BM26" i="4" s="1"/>
  <c r="BA27" i="4"/>
  <c r="BD27" i="4" s="1"/>
  <c r="BG27" i="4" s="1"/>
  <c r="BA28" i="4"/>
  <c r="BD28" i="4" s="1"/>
  <c r="BG28" i="4" s="1"/>
  <c r="BJ28" i="4" s="1"/>
  <c r="BA22" i="4"/>
  <c r="BD22" i="4" s="1"/>
  <c r="BG22" i="4" s="1"/>
  <c r="BA6" i="4"/>
  <c r="BD6" i="4" s="1"/>
  <c r="BG6" i="4" s="1"/>
  <c r="BJ6" i="4" s="1"/>
  <c r="BM6" i="4" s="1"/>
  <c r="BA7" i="4"/>
  <c r="BD7" i="4" s="1"/>
  <c r="BG7" i="4" s="1"/>
  <c r="BJ7" i="4" s="1"/>
  <c r="BM7" i="4" s="1"/>
  <c r="BA8" i="4"/>
  <c r="BD8" i="4" s="1"/>
  <c r="BG8" i="4" s="1"/>
  <c r="BJ8" i="4" s="1"/>
  <c r="BM8" i="4" s="1"/>
  <c r="BA9" i="4"/>
  <c r="BD9" i="4" s="1"/>
  <c r="BG9" i="4" s="1"/>
  <c r="BJ9" i="4" s="1"/>
  <c r="BA10" i="4"/>
  <c r="BD10" i="4" s="1"/>
  <c r="BG10" i="4" s="1"/>
  <c r="BJ10" i="4" s="1"/>
  <c r="BM10" i="4" s="1"/>
  <c r="BA11" i="4"/>
  <c r="BD11" i="4" s="1"/>
  <c r="BG11" i="4" s="1"/>
  <c r="BJ11" i="4" s="1"/>
  <c r="BM11" i="4" s="1"/>
  <c r="BA12" i="4"/>
  <c r="BD12" i="4" s="1"/>
  <c r="BG12" i="4" s="1"/>
  <c r="BJ12" i="4" s="1"/>
  <c r="BM12" i="4" s="1"/>
  <c r="BA13" i="4"/>
  <c r="BD13" i="4" s="1"/>
  <c r="BG13" i="4" s="1"/>
  <c r="BJ13" i="4" s="1"/>
  <c r="BM13" i="4" s="1"/>
  <c r="BA15" i="4"/>
  <c r="BD15" i="4" s="1"/>
  <c r="BG15" i="4" s="1"/>
  <c r="BJ15" i="4" s="1"/>
  <c r="BM15" i="4" s="1"/>
  <c r="BA16" i="4"/>
  <c r="BD16" i="4" s="1"/>
  <c r="BG16" i="4" s="1"/>
  <c r="BJ16" i="4" s="1"/>
  <c r="BM16" i="4" s="1"/>
  <c r="BA18" i="4"/>
  <c r="BD18" i="4" s="1"/>
  <c r="BG18" i="4" s="1"/>
  <c r="BJ18" i="4" s="1"/>
  <c r="BA19" i="4"/>
  <c r="BD19" i="4" s="1"/>
  <c r="BG19" i="4" s="1"/>
  <c r="BJ19" i="4" s="1"/>
  <c r="BM19" i="4" s="1"/>
  <c r="AK170" i="5"/>
  <c r="AS170" i="5" s="1"/>
  <c r="AV170" i="5" s="1"/>
  <c r="AY170" i="5" s="1"/>
  <c r="BB170" i="5" s="1"/>
  <c r="BE170" i="5" s="1"/>
  <c r="BH170" i="5" s="1"/>
  <c r="AP170" i="5"/>
  <c r="AK321" i="5"/>
  <c r="AK310" i="5"/>
  <c r="AK305" i="5"/>
  <c r="AK298" i="5"/>
  <c r="AK294" i="5"/>
  <c r="AK286" i="5"/>
  <c r="AK288" i="5"/>
  <c r="AK287" i="5"/>
  <c r="L286" i="5"/>
  <c r="AK253" i="5"/>
  <c r="AK223" i="5"/>
  <c r="AK218" i="5"/>
  <c r="AK217" i="5"/>
  <c r="AK216" i="5"/>
  <c r="AK189" i="5"/>
  <c r="AK181" i="5"/>
  <c r="AK156" i="5"/>
  <c r="AK146" i="5"/>
  <c r="AK145" i="5"/>
  <c r="AK134" i="5"/>
  <c r="AK133" i="5"/>
  <c r="AK126" i="5"/>
  <c r="D16" i="34"/>
  <c r="F13" i="34"/>
  <c r="E13" i="34"/>
  <c r="F10" i="34"/>
  <c r="E10" i="34"/>
  <c r="CS35" i="5" l="1"/>
  <c r="CV30" i="5"/>
  <c r="CS29" i="5"/>
  <c r="CV24" i="5"/>
  <c r="CS111" i="5"/>
  <c r="CV104" i="5"/>
  <c r="CS294" i="5"/>
  <c r="CV291" i="5"/>
  <c r="CS137" i="5"/>
  <c r="CV136" i="5"/>
  <c r="CS49" i="5"/>
  <c r="CV41" i="5"/>
  <c r="CS298" i="5"/>
  <c r="CV295" i="5"/>
  <c r="CV218" i="5"/>
  <c r="CY212" i="5"/>
  <c r="CY218" i="5" s="1"/>
  <c r="CS97" i="5"/>
  <c r="CV92" i="5"/>
  <c r="CS305" i="5"/>
  <c r="CV299" i="5"/>
  <c r="CS287" i="5"/>
  <c r="CV275" i="5"/>
  <c r="CS134" i="5"/>
  <c r="CV131" i="5"/>
  <c r="CS23" i="5"/>
  <c r="CV12" i="5"/>
  <c r="CP325" i="5"/>
  <c r="CS8" i="5"/>
  <c r="CV5" i="5"/>
  <c r="CS76" i="5"/>
  <c r="CV73" i="5"/>
  <c r="CS116" i="5"/>
  <c r="CV113" i="5"/>
  <c r="CY147" i="5"/>
  <c r="CY156" i="5" s="1"/>
  <c r="CV156" i="5"/>
  <c r="CH23" i="4"/>
  <c r="CE31" i="4"/>
  <c r="CE98" i="4" s="1"/>
  <c r="CE1" i="4" s="1"/>
  <c r="CP115" i="5"/>
  <c r="CS112" i="5"/>
  <c r="CP223" i="5"/>
  <c r="CS221" i="5"/>
  <c r="CP82" i="5"/>
  <c r="CS81" i="5"/>
  <c r="CP189" i="5"/>
  <c r="CS183" i="5"/>
  <c r="CP138" i="5"/>
  <c r="CS135" i="5"/>
  <c r="CP145" i="5"/>
  <c r="CS139" i="5"/>
  <c r="CP191" i="5"/>
  <c r="CS190" i="5"/>
  <c r="CP310" i="5"/>
  <c r="CS306" i="5"/>
  <c r="CP126" i="5"/>
  <c r="CS122" i="5"/>
  <c r="CP75" i="5"/>
  <c r="CS68" i="5"/>
  <c r="CP182" i="5"/>
  <c r="CS175" i="5"/>
  <c r="CP40" i="5"/>
  <c r="CS37" i="5"/>
  <c r="CM96" i="5"/>
  <c r="CP90" i="5"/>
  <c r="CM110" i="5"/>
  <c r="CP100" i="5"/>
  <c r="CM133" i="5"/>
  <c r="CP129" i="5"/>
  <c r="CM327" i="5"/>
  <c r="CJ286" i="5"/>
  <c r="CM257" i="5"/>
  <c r="CG1" i="5"/>
  <c r="BI22" i="4"/>
  <c r="BI31" i="4" s="1"/>
  <c r="AK180" i="5"/>
  <c r="BK170" i="5"/>
  <c r="BO170" i="5"/>
  <c r="BO67" i="5"/>
  <c r="BK67" i="5"/>
  <c r="BO195" i="5"/>
  <c r="BK195" i="5"/>
  <c r="BK204" i="5"/>
  <c r="BO204" i="5"/>
  <c r="BO260" i="5"/>
  <c r="BK260" i="5"/>
  <c r="BO264" i="5"/>
  <c r="BK264" i="5"/>
  <c r="BO269" i="5"/>
  <c r="BK269" i="5"/>
  <c r="BO273" i="5"/>
  <c r="BK273" i="5"/>
  <c r="BO277" i="5"/>
  <c r="BK277" i="5"/>
  <c r="BO281" i="5"/>
  <c r="BK281" i="5"/>
  <c r="BO10" i="5"/>
  <c r="BK10" i="5"/>
  <c r="BO57" i="5"/>
  <c r="BK57" i="5"/>
  <c r="BK72" i="5"/>
  <c r="BO72" i="5"/>
  <c r="BK68" i="5"/>
  <c r="BO68" i="5"/>
  <c r="BK88" i="5"/>
  <c r="BO88" i="5"/>
  <c r="BO107" i="5"/>
  <c r="BK107" i="5"/>
  <c r="BO166" i="5"/>
  <c r="BK166" i="5"/>
  <c r="BO162" i="5"/>
  <c r="BK162" i="5"/>
  <c r="BK54" i="5"/>
  <c r="BO54" i="5"/>
  <c r="BO194" i="5"/>
  <c r="BK194" i="5"/>
  <c r="BO199" i="5"/>
  <c r="BK199" i="5"/>
  <c r="BO203" i="5"/>
  <c r="BK203" i="5"/>
  <c r="BO207" i="5"/>
  <c r="BK207" i="5"/>
  <c r="BO263" i="5"/>
  <c r="BK263" i="5"/>
  <c r="BK268" i="5"/>
  <c r="BO268" i="5"/>
  <c r="BO272" i="5"/>
  <c r="BK272" i="5"/>
  <c r="BK276" i="5"/>
  <c r="BO276" i="5"/>
  <c r="BO280" i="5"/>
  <c r="BK280" i="5"/>
  <c r="BK59" i="5"/>
  <c r="BO59" i="5"/>
  <c r="BO55" i="5"/>
  <c r="BK55" i="5"/>
  <c r="BO200" i="5"/>
  <c r="BK200" i="5"/>
  <c r="BK56" i="5"/>
  <c r="BO56" i="5"/>
  <c r="BO149" i="5"/>
  <c r="BK149" i="5"/>
  <c r="BK163" i="5"/>
  <c r="BO163" i="5"/>
  <c r="BO172" i="5"/>
  <c r="BK172" i="5"/>
  <c r="BO185" i="5"/>
  <c r="BK185" i="5"/>
  <c r="BK202" i="5"/>
  <c r="BO202" i="5"/>
  <c r="BK206" i="5"/>
  <c r="BO206" i="5"/>
  <c r="BO221" i="5"/>
  <c r="BK221" i="5"/>
  <c r="BO254" i="5"/>
  <c r="BK254" i="5"/>
  <c r="BO258" i="5"/>
  <c r="BK258" i="5"/>
  <c r="BO267" i="5"/>
  <c r="BK267" i="5"/>
  <c r="BO271" i="5"/>
  <c r="BK271" i="5"/>
  <c r="BO279" i="5"/>
  <c r="BK279" i="5"/>
  <c r="BK142" i="5"/>
  <c r="BO142" i="5"/>
  <c r="BH146" i="5"/>
  <c r="BO71" i="5"/>
  <c r="BK71" i="5"/>
  <c r="BK161" i="5"/>
  <c r="BO161" i="5"/>
  <c r="BK256" i="5"/>
  <c r="BO256" i="5"/>
  <c r="BO69" i="5"/>
  <c r="BK69" i="5"/>
  <c r="BK102" i="5"/>
  <c r="BO102" i="5"/>
  <c r="BK118" i="5"/>
  <c r="BO118" i="5"/>
  <c r="BK168" i="5"/>
  <c r="BO168" i="5"/>
  <c r="BO159" i="5"/>
  <c r="BK159" i="5"/>
  <c r="BK198" i="5"/>
  <c r="BO198" i="5"/>
  <c r="BK65" i="5"/>
  <c r="BO65" i="5"/>
  <c r="BO70" i="5"/>
  <c r="BK70" i="5"/>
  <c r="BO90" i="5"/>
  <c r="BK90" i="5"/>
  <c r="BO101" i="5"/>
  <c r="BK101" i="5"/>
  <c r="BO129" i="5"/>
  <c r="BK129" i="5"/>
  <c r="BK169" i="5"/>
  <c r="BO169" i="5"/>
  <c r="BO164" i="5"/>
  <c r="BK164" i="5"/>
  <c r="BK160" i="5"/>
  <c r="BO160" i="5"/>
  <c r="BK174" i="5"/>
  <c r="BO174" i="5"/>
  <c r="BO184" i="5"/>
  <c r="BK184" i="5"/>
  <c r="BO201" i="5"/>
  <c r="BK201" i="5"/>
  <c r="BO257" i="5"/>
  <c r="BK257" i="5"/>
  <c r="BK261" i="5"/>
  <c r="BO261" i="5"/>
  <c r="BK266" i="5"/>
  <c r="BO266" i="5"/>
  <c r="BK270" i="5"/>
  <c r="BO270" i="5"/>
  <c r="BK274" i="5"/>
  <c r="BO274" i="5"/>
  <c r="BK278" i="5"/>
  <c r="BO278" i="5"/>
  <c r="BO317" i="5"/>
  <c r="BK317" i="5"/>
  <c r="N13" i="37"/>
  <c r="BD329" i="5"/>
  <c r="BD1" i="5" s="1"/>
  <c r="Q12" i="38"/>
  <c r="Q15" i="38" s="1"/>
  <c r="AV218" i="5"/>
  <c r="AY212" i="5"/>
  <c r="AY63" i="5"/>
  <c r="BB51" i="5"/>
  <c r="BE117" i="5"/>
  <c r="BH117" i="5" s="1"/>
  <c r="BB197" i="5"/>
  <c r="H13" i="38"/>
  <c r="H13" i="37"/>
  <c r="BB12" i="5"/>
  <c r="BB89" i="5"/>
  <c r="BB100" i="5"/>
  <c r="BB127" i="5"/>
  <c r="BB158" i="5"/>
  <c r="BE158" i="5" s="1"/>
  <c r="BH158" i="5" s="1"/>
  <c r="AV321" i="5"/>
  <c r="AY316" i="5"/>
  <c r="BB316" i="5" s="1"/>
  <c r="BE316" i="5" s="1"/>
  <c r="BH316" i="5" s="1"/>
  <c r="AV156" i="5"/>
  <c r="AY152" i="5"/>
  <c r="BB152" i="5" s="1"/>
  <c r="BE152" i="5" s="1"/>
  <c r="BH152" i="5" s="1"/>
  <c r="AY253" i="5"/>
  <c r="BB224" i="5"/>
  <c r="BB255" i="5"/>
  <c r="BB311" i="5"/>
  <c r="AU329" i="5"/>
  <c r="K12" i="38"/>
  <c r="K12" i="37"/>
  <c r="AX329" i="5"/>
  <c r="AX1" i="5" s="1"/>
  <c r="N12" i="38"/>
  <c r="N12" i="37"/>
  <c r="AS310" i="5"/>
  <c r="AV306" i="5"/>
  <c r="BA329" i="5"/>
  <c r="BA1" i="5" s="1"/>
  <c r="BB193" i="5"/>
  <c r="BE192" i="5"/>
  <c r="AS82" i="5"/>
  <c r="AV81" i="5"/>
  <c r="AS298" i="5"/>
  <c r="AV295" i="5"/>
  <c r="AS305" i="5"/>
  <c r="AV299" i="5"/>
  <c r="BB66" i="5"/>
  <c r="BB147" i="5"/>
  <c r="BE165" i="5"/>
  <c r="BH165" i="5" s="1"/>
  <c r="K14" i="36"/>
  <c r="K14" i="38"/>
  <c r="K14" i="37"/>
  <c r="AS49" i="5"/>
  <c r="AV41" i="5"/>
  <c r="AY189" i="5"/>
  <c r="BB183" i="5"/>
  <c r="BB219" i="5"/>
  <c r="AS294" i="5"/>
  <c r="AV291" i="5"/>
  <c r="H14" i="38"/>
  <c r="H14" i="37"/>
  <c r="K13" i="36"/>
  <c r="K13" i="38"/>
  <c r="K13" i="37"/>
  <c r="N14" i="38"/>
  <c r="N14" i="37"/>
  <c r="BG63" i="4"/>
  <c r="BJ63" i="4" s="1"/>
  <c r="BD74" i="4"/>
  <c r="H8" i="38"/>
  <c r="H8" i="36"/>
  <c r="H8" i="37"/>
  <c r="BG80" i="4"/>
  <c r="BJ80" i="4" s="1"/>
  <c r="BD96" i="4"/>
  <c r="H7" i="38"/>
  <c r="H7" i="37"/>
  <c r="H7" i="36"/>
  <c r="BA100" i="4"/>
  <c r="BG5" i="4"/>
  <c r="BD100" i="4"/>
  <c r="H5" i="38"/>
  <c r="H5" i="37"/>
  <c r="H5" i="36"/>
  <c r="BD31" i="4"/>
  <c r="H6" i="38"/>
  <c r="H6" i="36"/>
  <c r="H6" i="37"/>
  <c r="BA74" i="4"/>
  <c r="AZ98" i="4"/>
  <c r="AZ1" i="4" s="1"/>
  <c r="BA96" i="4"/>
  <c r="L23" i="37"/>
  <c r="O20" i="37"/>
  <c r="O23" i="37" s="1"/>
  <c r="K12" i="36"/>
  <c r="AS40" i="5"/>
  <c r="AV37" i="5"/>
  <c r="AS134" i="5"/>
  <c r="AV131" i="5"/>
  <c r="AV133" i="5" s="1"/>
  <c r="AS217" i="5"/>
  <c r="AV205" i="5"/>
  <c r="H13" i="36"/>
  <c r="AS35" i="5"/>
  <c r="AV30" i="5"/>
  <c r="AS76" i="5"/>
  <c r="AV73" i="5"/>
  <c r="AV75" i="5" s="1"/>
  <c r="AS97" i="5"/>
  <c r="AV92" i="5"/>
  <c r="H14" i="36"/>
  <c r="AS29" i="5"/>
  <c r="AV24" i="5"/>
  <c r="AV189" i="5"/>
  <c r="AV63" i="5"/>
  <c r="AV253" i="5"/>
  <c r="AR324" i="5"/>
  <c r="AR329" i="5" s="1"/>
  <c r="AR1" i="5" s="1"/>
  <c r="AS111" i="5"/>
  <c r="AV104" i="5"/>
  <c r="AV110" i="5" s="1"/>
  <c r="AS8" i="5"/>
  <c r="AV5" i="5"/>
  <c r="AS181" i="5"/>
  <c r="AV171" i="5"/>
  <c r="AS287" i="5"/>
  <c r="AV275" i="5"/>
  <c r="AV286" i="5" s="1"/>
  <c r="AS223" i="5"/>
  <c r="AV220" i="5"/>
  <c r="AY220" i="5" s="1"/>
  <c r="BB220" i="5" s="1"/>
  <c r="BE220" i="5" s="1"/>
  <c r="BH220" i="5" s="1"/>
  <c r="AS133" i="5"/>
  <c r="AS321" i="5"/>
  <c r="AS96" i="5"/>
  <c r="AS110" i="5"/>
  <c r="AS180" i="5"/>
  <c r="AS156" i="5"/>
  <c r="AS216" i="5"/>
  <c r="AS253" i="5"/>
  <c r="AS75" i="5"/>
  <c r="AS189" i="5"/>
  <c r="AS218" i="5"/>
  <c r="AS286" i="5"/>
  <c r="AS63" i="5"/>
  <c r="BA31" i="4"/>
  <c r="CP327" i="5" l="1"/>
  <c r="CS325" i="5"/>
  <c r="CY113" i="5"/>
  <c r="CY116" i="5" s="1"/>
  <c r="CV116" i="5"/>
  <c r="CV8" i="5"/>
  <c r="CY5" i="5"/>
  <c r="CS40" i="5"/>
  <c r="CV37" i="5"/>
  <c r="CS75" i="5"/>
  <c r="CV68" i="5"/>
  <c r="CS310" i="5"/>
  <c r="CV306" i="5"/>
  <c r="CS145" i="5"/>
  <c r="CV139" i="5"/>
  <c r="CS189" i="5"/>
  <c r="CV183" i="5"/>
  <c r="CS223" i="5"/>
  <c r="CV221" i="5"/>
  <c r="CV23" i="5"/>
  <c r="CY12" i="5"/>
  <c r="CY23" i="5" s="1"/>
  <c r="CV287" i="5"/>
  <c r="CY275" i="5"/>
  <c r="CY287" i="5" s="1"/>
  <c r="CV97" i="5"/>
  <c r="CY92" i="5"/>
  <c r="CY97" i="5" s="1"/>
  <c r="CV298" i="5"/>
  <c r="CY295" i="5"/>
  <c r="CY298" i="5" s="1"/>
  <c r="CY136" i="5"/>
  <c r="CY137" i="5" s="1"/>
  <c r="CV137" i="5"/>
  <c r="CV111" i="5"/>
  <c r="CY104" i="5"/>
  <c r="CY111" i="5" s="1"/>
  <c r="CV35" i="5"/>
  <c r="CY30" i="5"/>
  <c r="CY35" i="5" s="1"/>
  <c r="CY73" i="5"/>
  <c r="CY76" i="5" s="1"/>
  <c r="CV76" i="5"/>
  <c r="CS182" i="5"/>
  <c r="CV175" i="5"/>
  <c r="CS126" i="5"/>
  <c r="CV122" i="5"/>
  <c r="CS191" i="5"/>
  <c r="CV190" i="5"/>
  <c r="CS138" i="5"/>
  <c r="CV135" i="5"/>
  <c r="CS82" i="5"/>
  <c r="CV81" i="5"/>
  <c r="CS115" i="5"/>
  <c r="CV112" i="5"/>
  <c r="CY131" i="5"/>
  <c r="CY134" i="5" s="1"/>
  <c r="CV134" i="5"/>
  <c r="CY299" i="5"/>
  <c r="CY305" i="5" s="1"/>
  <c r="CV305" i="5"/>
  <c r="CV49" i="5"/>
  <c r="CY41" i="5"/>
  <c r="CY49" i="5" s="1"/>
  <c r="CY291" i="5"/>
  <c r="CY294" i="5" s="1"/>
  <c r="CV294" i="5"/>
  <c r="CY24" i="5"/>
  <c r="CY29" i="5" s="1"/>
  <c r="CV29" i="5"/>
  <c r="CK23" i="4"/>
  <c r="CH31" i="4"/>
  <c r="CP110" i="5"/>
  <c r="CS100" i="5"/>
  <c r="CP133" i="5"/>
  <c r="CS129" i="5"/>
  <c r="CP96" i="5"/>
  <c r="CS90" i="5"/>
  <c r="CV90" i="5" s="1"/>
  <c r="CM286" i="5"/>
  <c r="CP257" i="5"/>
  <c r="CJ324" i="5"/>
  <c r="CJ329" i="5" s="1"/>
  <c r="CJ1" i="5"/>
  <c r="BI98" i="4"/>
  <c r="BI1" i="4" s="1"/>
  <c r="Q8" i="38"/>
  <c r="Q9" i="38" s="1"/>
  <c r="Q17" i="38" s="1"/>
  <c r="Q21" i="38" s="1"/>
  <c r="Q23" i="38" s="1"/>
  <c r="Q25" i="38" s="1"/>
  <c r="BJ22" i="4"/>
  <c r="BM22" i="4" s="1"/>
  <c r="BM80" i="4"/>
  <c r="BJ96" i="4"/>
  <c r="R6" i="38" s="1"/>
  <c r="BG100" i="4"/>
  <c r="BJ5" i="4"/>
  <c r="AY156" i="5"/>
  <c r="BK165" i="5"/>
  <c r="BO165" i="5"/>
  <c r="BO220" i="5"/>
  <c r="BK220" i="5"/>
  <c r="BO152" i="5"/>
  <c r="BK152" i="5"/>
  <c r="BK158" i="5"/>
  <c r="BO158" i="5"/>
  <c r="BK146" i="5"/>
  <c r="BO146" i="5"/>
  <c r="BK316" i="5"/>
  <c r="BO316" i="5"/>
  <c r="BE193" i="5"/>
  <c r="BH192" i="5"/>
  <c r="N15" i="37"/>
  <c r="H9" i="37"/>
  <c r="N15" i="38"/>
  <c r="N25" i="38" s="1"/>
  <c r="K15" i="38"/>
  <c r="K25" i="38" s="1"/>
  <c r="AV181" i="5"/>
  <c r="AY171" i="5"/>
  <c r="AY291" i="5"/>
  <c r="AV294" i="5"/>
  <c r="BB189" i="5"/>
  <c r="BE183" i="5"/>
  <c r="BB321" i="5"/>
  <c r="BE311" i="5"/>
  <c r="BB253" i="5"/>
  <c r="BE224" i="5"/>
  <c r="BE127" i="5"/>
  <c r="BH127" i="5" s="1"/>
  <c r="BE89" i="5"/>
  <c r="BH89" i="5" s="1"/>
  <c r="AY218" i="5"/>
  <c r="BB212" i="5"/>
  <c r="H12" i="38"/>
  <c r="H15" i="38" s="1"/>
  <c r="H12" i="37"/>
  <c r="H15" i="37" s="1"/>
  <c r="AV29" i="5"/>
  <c r="AY24" i="5"/>
  <c r="AV97" i="5"/>
  <c r="AY92" i="5"/>
  <c r="AV35" i="5"/>
  <c r="AY30" i="5"/>
  <c r="AV217" i="5"/>
  <c r="AY205" i="5"/>
  <c r="AV40" i="5"/>
  <c r="AY37" i="5"/>
  <c r="BE66" i="5"/>
  <c r="BH66" i="5" s="1"/>
  <c r="AV287" i="5"/>
  <c r="AY275" i="5"/>
  <c r="BB223" i="5"/>
  <c r="BE219" i="5"/>
  <c r="AY41" i="5"/>
  <c r="AV49" i="5"/>
  <c r="AY81" i="5"/>
  <c r="AV82" i="5"/>
  <c r="BE255" i="5"/>
  <c r="BH255" i="5" s="1"/>
  <c r="BE100" i="5"/>
  <c r="BH100" i="5" s="1"/>
  <c r="BE12" i="5"/>
  <c r="BH12" i="5" s="1"/>
  <c r="BE197" i="5"/>
  <c r="BH197" i="5" s="1"/>
  <c r="BE51" i="5"/>
  <c r="BB63" i="5"/>
  <c r="AV111" i="5"/>
  <c r="AY104" i="5"/>
  <c r="AV76" i="5"/>
  <c r="AY73" i="5"/>
  <c r="AV134" i="5"/>
  <c r="AY131" i="5"/>
  <c r="BB156" i="5"/>
  <c r="BE147" i="5"/>
  <c r="AY299" i="5"/>
  <c r="AV305" i="5"/>
  <c r="AY223" i="5"/>
  <c r="AV223" i="5"/>
  <c r="K15" i="36"/>
  <c r="K17" i="36" s="1"/>
  <c r="K15" i="37"/>
  <c r="AY321" i="5"/>
  <c r="AV298" i="5"/>
  <c r="AY295" i="5"/>
  <c r="AY306" i="5"/>
  <c r="AV310" i="5"/>
  <c r="AV8" i="5"/>
  <c r="AY5" i="5"/>
  <c r="BG96" i="4"/>
  <c r="L7" i="36"/>
  <c r="L7" i="37"/>
  <c r="L7" i="38"/>
  <c r="I7" i="38"/>
  <c r="I7" i="37"/>
  <c r="I7" i="36"/>
  <c r="L6" i="36"/>
  <c r="L6" i="38"/>
  <c r="L6" i="37"/>
  <c r="L8" i="37"/>
  <c r="L8" i="36"/>
  <c r="L8" i="38"/>
  <c r="BG31" i="4"/>
  <c r="BG74" i="4"/>
  <c r="BJ74" i="4"/>
  <c r="H9" i="38"/>
  <c r="I6" i="36"/>
  <c r="I6" i="38"/>
  <c r="I6" i="37"/>
  <c r="I8" i="38"/>
  <c r="I8" i="37"/>
  <c r="I8" i="36"/>
  <c r="H9" i="36"/>
  <c r="H12" i="36"/>
  <c r="H15" i="36" s="1"/>
  <c r="AV180" i="5"/>
  <c r="AV96" i="5"/>
  <c r="AV216" i="5"/>
  <c r="AK153" i="5"/>
  <c r="AK18" i="5"/>
  <c r="AS18" i="5" s="1"/>
  <c r="AK175" i="5"/>
  <c r="AK121" i="5"/>
  <c r="AK11" i="5"/>
  <c r="AS11" i="5" s="1"/>
  <c r="K17" i="38" l="1"/>
  <c r="BJ31" i="4"/>
  <c r="BM31" i="4" s="1"/>
  <c r="CY325" i="5"/>
  <c r="CS110" i="5"/>
  <c r="CV100" i="5"/>
  <c r="CV115" i="5"/>
  <c r="CY112" i="5"/>
  <c r="CY115" i="5" s="1"/>
  <c r="CV138" i="5"/>
  <c r="CY135" i="5"/>
  <c r="CY138" i="5" s="1"/>
  <c r="CV126" i="5"/>
  <c r="CY122" i="5"/>
  <c r="CY126" i="5" s="1"/>
  <c r="CY221" i="5"/>
  <c r="CY223" i="5" s="1"/>
  <c r="CV223" i="5"/>
  <c r="CV145" i="5"/>
  <c r="CY139" i="5"/>
  <c r="CY145" i="5" s="1"/>
  <c r="CY68" i="5"/>
  <c r="CY75" i="5" s="1"/>
  <c r="CV75" i="5"/>
  <c r="CY8" i="5"/>
  <c r="CV325" i="5"/>
  <c r="CY90" i="5"/>
  <c r="CY96" i="5" s="1"/>
  <c r="CV96" i="5"/>
  <c r="CS133" i="5"/>
  <c r="CV129" i="5"/>
  <c r="CS327" i="5"/>
  <c r="CV82" i="5"/>
  <c r="CY81" i="5"/>
  <c r="CY82" i="5" s="1"/>
  <c r="CY190" i="5"/>
  <c r="CY191" i="5" s="1"/>
  <c r="CV191" i="5"/>
  <c r="CY175" i="5"/>
  <c r="CY182" i="5" s="1"/>
  <c r="CV182" i="5"/>
  <c r="CV189" i="5"/>
  <c r="CY183" i="5"/>
  <c r="CY189" i="5" s="1"/>
  <c r="CV310" i="5"/>
  <c r="CY306" i="5"/>
  <c r="CY310" i="5" s="1"/>
  <c r="CY37" i="5"/>
  <c r="CY40" i="5" s="1"/>
  <c r="CV40" i="5"/>
  <c r="CN23" i="4"/>
  <c r="CN31" i="4" s="1"/>
  <c r="D8" i="53" s="1"/>
  <c r="D9" i="53" s="1"/>
  <c r="CK31" i="4"/>
  <c r="CK98" i="4" s="1"/>
  <c r="CK1" i="4" s="1"/>
  <c r="CH98" i="4"/>
  <c r="CH1" i="4" s="1"/>
  <c r="CP286" i="5"/>
  <c r="CS257" i="5"/>
  <c r="CS96" i="5"/>
  <c r="CM324" i="5"/>
  <c r="CM329" i="5" s="1"/>
  <c r="CM1" i="5"/>
  <c r="R7" i="38"/>
  <c r="D7" i="33"/>
  <c r="BM74" i="4"/>
  <c r="H17" i="37"/>
  <c r="D6" i="33"/>
  <c r="BM96" i="4"/>
  <c r="BM5" i="4"/>
  <c r="BJ100" i="4"/>
  <c r="BM100" i="4" s="1"/>
  <c r="BO255" i="5"/>
  <c r="BK100" i="5"/>
  <c r="BO100" i="5"/>
  <c r="BO66" i="5"/>
  <c r="BK66" i="5"/>
  <c r="BO197" i="5"/>
  <c r="BK197" i="5"/>
  <c r="BO89" i="5"/>
  <c r="BK89" i="5"/>
  <c r="BH193" i="5"/>
  <c r="BK192" i="5"/>
  <c r="BO192" i="5"/>
  <c r="BE156" i="5"/>
  <c r="BH147" i="5"/>
  <c r="BE223" i="5"/>
  <c r="BH219" i="5"/>
  <c r="BE321" i="5"/>
  <c r="BH311" i="5"/>
  <c r="BE63" i="5"/>
  <c r="BH51" i="5"/>
  <c r="BE253" i="5"/>
  <c r="BH224" i="5"/>
  <c r="BE189" i="5"/>
  <c r="BH183" i="5"/>
  <c r="H25" i="37"/>
  <c r="N17" i="37"/>
  <c r="N25" i="37"/>
  <c r="N17" i="38"/>
  <c r="AY305" i="5"/>
  <c r="BB299" i="5"/>
  <c r="AY49" i="5"/>
  <c r="BB41" i="5"/>
  <c r="AY8" i="5"/>
  <c r="BB5" i="5"/>
  <c r="AY298" i="5"/>
  <c r="BB295" i="5"/>
  <c r="AY134" i="5"/>
  <c r="BB131" i="5"/>
  <c r="AY133" i="5"/>
  <c r="AY111" i="5"/>
  <c r="BB104" i="5"/>
  <c r="AY110" i="5"/>
  <c r="AY287" i="5"/>
  <c r="BB275" i="5"/>
  <c r="AY286" i="5"/>
  <c r="AY217" i="5"/>
  <c r="BB205" i="5"/>
  <c r="AY216" i="5"/>
  <c r="AY97" i="5"/>
  <c r="BB92" i="5"/>
  <c r="AY96" i="5"/>
  <c r="AY181" i="5"/>
  <c r="BB171" i="5"/>
  <c r="AY180" i="5"/>
  <c r="AY310" i="5"/>
  <c r="BB306" i="5"/>
  <c r="K25" i="37"/>
  <c r="K17" i="37"/>
  <c r="AY82" i="5"/>
  <c r="BB81" i="5"/>
  <c r="BB291" i="5"/>
  <c r="AY294" i="5"/>
  <c r="AY76" i="5"/>
  <c r="BB73" i="5"/>
  <c r="AY75" i="5"/>
  <c r="AY40" i="5"/>
  <c r="BB37" i="5"/>
  <c r="BB30" i="5"/>
  <c r="AY35" i="5"/>
  <c r="BB24" i="5"/>
  <c r="AY29" i="5"/>
  <c r="BB218" i="5"/>
  <c r="BE212" i="5"/>
  <c r="K25" i="36"/>
  <c r="O6" i="38"/>
  <c r="O6" i="37"/>
  <c r="O7" i="37"/>
  <c r="O7" i="38"/>
  <c r="H25" i="36"/>
  <c r="H25" i="38"/>
  <c r="H17" i="38"/>
  <c r="O8" i="38"/>
  <c r="O8" i="37"/>
  <c r="AS22" i="5"/>
  <c r="AV11" i="5"/>
  <c r="AY11" i="5" s="1"/>
  <c r="AS21" i="5"/>
  <c r="AV18" i="5"/>
  <c r="AS23" i="5"/>
  <c r="H17" i="36"/>
  <c r="AK124" i="5"/>
  <c r="AK125" i="5"/>
  <c r="AS121" i="5"/>
  <c r="AK21" i="5"/>
  <c r="AK182" i="5"/>
  <c r="AS175" i="5"/>
  <c r="AK157" i="5"/>
  <c r="AS153" i="5"/>
  <c r="AN96" i="4"/>
  <c r="AP80" i="4"/>
  <c r="AO80" i="4"/>
  <c r="AP72" i="4"/>
  <c r="AO72" i="4"/>
  <c r="AP70" i="4"/>
  <c r="AP69" i="4"/>
  <c r="AO69" i="4"/>
  <c r="AP68" i="4"/>
  <c r="AP67" i="4"/>
  <c r="AO67" i="4"/>
  <c r="AP66" i="4"/>
  <c r="AO66" i="4"/>
  <c r="AP65" i="4"/>
  <c r="AO65" i="4"/>
  <c r="AP49" i="4"/>
  <c r="AO49" i="4"/>
  <c r="AP36" i="4"/>
  <c r="AO36" i="4"/>
  <c r="AP33" i="4"/>
  <c r="AO33" i="4"/>
  <c r="AP23" i="4"/>
  <c r="AO23" i="4"/>
  <c r="AO6" i="4"/>
  <c r="AP6" i="4"/>
  <c r="AO7" i="4"/>
  <c r="AP7" i="4"/>
  <c r="AO8" i="4"/>
  <c r="AP8" i="4"/>
  <c r="AO9" i="4"/>
  <c r="AP9" i="4"/>
  <c r="AO10" i="4"/>
  <c r="AP10" i="4"/>
  <c r="AP11" i="4"/>
  <c r="AO12" i="4"/>
  <c r="AP12" i="4"/>
  <c r="AO13" i="4"/>
  <c r="AP13" i="4"/>
  <c r="AO15" i="4"/>
  <c r="AP15" i="4"/>
  <c r="AO16" i="4"/>
  <c r="AP16" i="4"/>
  <c r="AO19" i="4"/>
  <c r="AP19" i="4"/>
  <c r="AP5" i="4"/>
  <c r="AO5" i="4"/>
  <c r="AH100" i="4"/>
  <c r="AN100" i="4"/>
  <c r="L100" i="4"/>
  <c r="D8" i="51" l="1"/>
  <c r="D9" i="51" s="1"/>
  <c r="D8" i="52"/>
  <c r="D9" i="52" s="1"/>
  <c r="R8" i="38"/>
  <c r="D8" i="48"/>
  <c r="D9" i="48" s="1"/>
  <c r="D8" i="50"/>
  <c r="D9" i="50" s="1"/>
  <c r="D8" i="49"/>
  <c r="D9" i="49" s="1"/>
  <c r="D8" i="45"/>
  <c r="D9" i="45" s="1"/>
  <c r="D8" i="47"/>
  <c r="D9" i="47" s="1"/>
  <c r="D8" i="46"/>
  <c r="D9" i="46" s="1"/>
  <c r="CN98" i="4"/>
  <c r="CN1" i="4" s="1"/>
  <c r="D8" i="14"/>
  <c r="D8" i="33" s="1"/>
  <c r="CY129" i="5"/>
  <c r="CY133" i="5" s="1"/>
  <c r="CV133" i="5"/>
  <c r="CY100" i="5"/>
  <c r="CY110" i="5" s="1"/>
  <c r="CV110" i="5"/>
  <c r="CY327" i="5"/>
  <c r="CS286" i="5"/>
  <c r="CS1" i="5" s="1"/>
  <c r="CV257" i="5"/>
  <c r="CV327" i="5"/>
  <c r="CP324" i="5"/>
  <c r="CP329" i="5" s="1"/>
  <c r="CP1" i="5"/>
  <c r="C6" i="33"/>
  <c r="AO100" i="4"/>
  <c r="BH253" i="5"/>
  <c r="BK224" i="5"/>
  <c r="BH156" i="5"/>
  <c r="BO147" i="5"/>
  <c r="BK147" i="5"/>
  <c r="BO193" i="5"/>
  <c r="BK193" i="5"/>
  <c r="BH321" i="5"/>
  <c r="BO311" i="5"/>
  <c r="BK311" i="5"/>
  <c r="BO183" i="5"/>
  <c r="BH189" i="5"/>
  <c r="BK183" i="5"/>
  <c r="BH63" i="5"/>
  <c r="BO51" i="5"/>
  <c r="BK51" i="5"/>
  <c r="BH223" i="5"/>
  <c r="BO219" i="5"/>
  <c r="BK219" i="5"/>
  <c r="BE218" i="5"/>
  <c r="BH212" i="5"/>
  <c r="BB35" i="5"/>
  <c r="BE30" i="5"/>
  <c r="BB76" i="5"/>
  <c r="BE73" i="5"/>
  <c r="BH73" i="5" s="1"/>
  <c r="BB75" i="5"/>
  <c r="BB82" i="5"/>
  <c r="BE81" i="5"/>
  <c r="BB310" i="5"/>
  <c r="BE306" i="5"/>
  <c r="BB287" i="5"/>
  <c r="BE275" i="5"/>
  <c r="BH275" i="5" s="1"/>
  <c r="BB286" i="5"/>
  <c r="BB298" i="5"/>
  <c r="BE295" i="5"/>
  <c r="BE41" i="5"/>
  <c r="BB49" i="5"/>
  <c r="AV23" i="5"/>
  <c r="AY18" i="5"/>
  <c r="BE291" i="5"/>
  <c r="BB294" i="5"/>
  <c r="BB181" i="5"/>
  <c r="BE171" i="5"/>
  <c r="BH171" i="5" s="1"/>
  <c r="BB180" i="5"/>
  <c r="BB111" i="5"/>
  <c r="BE104" i="5"/>
  <c r="BH104" i="5" s="1"/>
  <c r="BB110" i="5"/>
  <c r="BB29" i="5"/>
  <c r="BE24" i="5"/>
  <c r="BE92" i="5"/>
  <c r="BH92" i="5" s="1"/>
  <c r="BB97" i="5"/>
  <c r="BB96" i="5"/>
  <c r="BB134" i="5"/>
  <c r="BE131" i="5"/>
  <c r="BH131" i="5" s="1"/>
  <c r="BB133" i="5"/>
  <c r="BB8" i="5"/>
  <c r="BE5" i="5"/>
  <c r="BH5" i="5" s="1"/>
  <c r="BB305" i="5"/>
  <c r="BE299" i="5"/>
  <c r="AY21" i="5"/>
  <c r="BB11" i="5"/>
  <c r="AY22" i="5"/>
  <c r="BB40" i="5"/>
  <c r="BE37" i="5"/>
  <c r="BB217" i="5"/>
  <c r="BE205" i="5"/>
  <c r="BH205" i="5" s="1"/>
  <c r="BB216" i="5"/>
  <c r="F6" i="37"/>
  <c r="F6" i="38"/>
  <c r="F6" i="36"/>
  <c r="AS125" i="5"/>
  <c r="AS325" i="5" s="1"/>
  <c r="AV121" i="5"/>
  <c r="AY121" i="5" s="1"/>
  <c r="AS124" i="5"/>
  <c r="AS324" i="5" s="1"/>
  <c r="AV22" i="5"/>
  <c r="AV21" i="5"/>
  <c r="AS182" i="5"/>
  <c r="AV175" i="5"/>
  <c r="AS157" i="5"/>
  <c r="AV153" i="5"/>
  <c r="AP100" i="4"/>
  <c r="AP63" i="4"/>
  <c r="AP61" i="4"/>
  <c r="AP28" i="4"/>
  <c r="AP27" i="4"/>
  <c r="AP26" i="4"/>
  <c r="AP25" i="4"/>
  <c r="AP22" i="4"/>
  <c r="AH96" i="4"/>
  <c r="AH74" i="4"/>
  <c r="AQ33" i="4"/>
  <c r="D13" i="52" l="1"/>
  <c r="D13" i="53"/>
  <c r="D13" i="50"/>
  <c r="D13" i="51"/>
  <c r="D13" i="48"/>
  <c r="D13" i="49"/>
  <c r="D13" i="14"/>
  <c r="D13" i="47"/>
  <c r="D13" i="46"/>
  <c r="D13" i="45"/>
  <c r="CY257" i="5"/>
  <c r="CY286" i="5" s="1"/>
  <c r="CY324" i="5" s="1"/>
  <c r="CV286" i="5"/>
  <c r="CS324" i="5"/>
  <c r="BH181" i="5"/>
  <c r="BO171" i="5"/>
  <c r="BK171" i="5"/>
  <c r="BH180" i="5"/>
  <c r="BK156" i="5"/>
  <c r="BO156" i="5"/>
  <c r="BH287" i="5"/>
  <c r="BO275" i="5"/>
  <c r="BK275" i="5"/>
  <c r="BH286" i="5"/>
  <c r="BO73" i="5"/>
  <c r="BK73" i="5"/>
  <c r="BH75" i="5"/>
  <c r="BH218" i="5"/>
  <c r="BO212" i="5"/>
  <c r="BK223" i="5"/>
  <c r="BO223" i="5"/>
  <c r="BO253" i="5"/>
  <c r="BK253" i="5"/>
  <c r="BH217" i="5"/>
  <c r="BO205" i="5"/>
  <c r="BK205" i="5"/>
  <c r="BH216" i="5"/>
  <c r="BH134" i="5"/>
  <c r="BK131" i="5"/>
  <c r="BO131" i="5"/>
  <c r="BH133" i="5"/>
  <c r="BH97" i="5"/>
  <c r="BO92" i="5"/>
  <c r="BK92" i="5"/>
  <c r="BH96" i="5"/>
  <c r="BH111" i="5"/>
  <c r="BO104" i="5"/>
  <c r="BK104" i="5"/>
  <c r="BH110" i="5"/>
  <c r="BK63" i="5"/>
  <c r="BO63" i="5"/>
  <c r="BO189" i="5"/>
  <c r="BK189" i="5"/>
  <c r="BK321" i="5"/>
  <c r="BO321" i="5"/>
  <c r="BE8" i="5"/>
  <c r="BE29" i="5"/>
  <c r="BH24" i="5"/>
  <c r="BH76" i="5"/>
  <c r="BE310" i="5"/>
  <c r="BH306" i="5"/>
  <c r="BE305" i="5"/>
  <c r="BH299" i="5"/>
  <c r="BE298" i="5"/>
  <c r="BH295" i="5"/>
  <c r="BE35" i="5"/>
  <c r="BH30" i="5"/>
  <c r="BE40" i="5"/>
  <c r="BH37" i="5"/>
  <c r="BE294" i="5"/>
  <c r="BH291" i="5"/>
  <c r="BE49" i="5"/>
  <c r="BH41" i="5"/>
  <c r="BE82" i="5"/>
  <c r="BH81" i="5"/>
  <c r="I12" i="37"/>
  <c r="I12" i="38"/>
  <c r="BB21" i="5"/>
  <c r="BE11" i="5"/>
  <c r="BH11" i="5" s="1"/>
  <c r="BB22" i="5"/>
  <c r="BE76" i="5"/>
  <c r="BE75" i="5"/>
  <c r="BE217" i="5"/>
  <c r="BE216" i="5"/>
  <c r="BE134" i="5"/>
  <c r="BE133" i="5"/>
  <c r="BE97" i="5"/>
  <c r="BE96" i="5"/>
  <c r="BE111" i="5"/>
  <c r="BE110" i="5"/>
  <c r="I13" i="38"/>
  <c r="I13" i="37"/>
  <c r="BE181" i="5"/>
  <c r="BE180" i="5"/>
  <c r="BB18" i="5"/>
  <c r="AY23" i="5"/>
  <c r="AY125" i="5"/>
  <c r="AY325" i="5" s="1"/>
  <c r="BB121" i="5"/>
  <c r="AY124" i="5"/>
  <c r="AY324" i="5" s="1"/>
  <c r="BE287" i="5"/>
  <c r="BE286" i="5"/>
  <c r="D6" i="38"/>
  <c r="D6" i="36"/>
  <c r="D6" i="37"/>
  <c r="D7" i="38"/>
  <c r="D7" i="37"/>
  <c r="D7" i="36"/>
  <c r="AV157" i="5"/>
  <c r="AY153" i="5"/>
  <c r="AV182" i="5"/>
  <c r="AY175" i="5"/>
  <c r="I13" i="36"/>
  <c r="I12" i="36"/>
  <c r="AV125" i="5"/>
  <c r="AV325" i="5" s="1"/>
  <c r="AV124" i="5"/>
  <c r="AV324" i="5" s="1"/>
  <c r="AS327" i="5"/>
  <c r="AP96" i="4"/>
  <c r="AN14" i="4"/>
  <c r="D12" i="52" l="1"/>
  <c r="D14" i="52" s="1"/>
  <c r="D25" i="52" s="1"/>
  <c r="D12" i="53"/>
  <c r="D14" i="53" s="1"/>
  <c r="D12" i="50"/>
  <c r="D14" i="50" s="1"/>
  <c r="D25" i="50" s="1"/>
  <c r="D12" i="51"/>
  <c r="D14" i="51" s="1"/>
  <c r="D12" i="48"/>
  <c r="D14" i="48" s="1"/>
  <c r="D25" i="48" s="1"/>
  <c r="D12" i="49"/>
  <c r="D14" i="49" s="1"/>
  <c r="D12" i="47"/>
  <c r="D14" i="47" s="1"/>
  <c r="D12" i="46"/>
  <c r="D14" i="46" s="1"/>
  <c r="D12" i="45"/>
  <c r="D14" i="45" s="1"/>
  <c r="CY329" i="5"/>
  <c r="D12" i="14"/>
  <c r="CY1" i="5"/>
  <c r="CS329" i="5"/>
  <c r="CV324" i="5"/>
  <c r="CV329" i="5" s="1"/>
  <c r="CV1" i="5"/>
  <c r="BA14" i="4"/>
  <c r="AP14" i="4"/>
  <c r="AO14" i="4"/>
  <c r="BH22" i="5"/>
  <c r="BO11" i="5"/>
  <c r="BK11" i="5"/>
  <c r="BH21" i="5"/>
  <c r="BH82" i="5"/>
  <c r="BO81" i="5"/>
  <c r="BK81" i="5"/>
  <c r="BH294" i="5"/>
  <c r="BO291" i="5"/>
  <c r="BK291" i="5"/>
  <c r="BH35" i="5"/>
  <c r="BK30" i="5"/>
  <c r="BO30" i="5"/>
  <c r="BH305" i="5"/>
  <c r="BK299" i="5"/>
  <c r="BO299" i="5"/>
  <c r="BK76" i="5"/>
  <c r="BO76" i="5"/>
  <c r="BK110" i="5"/>
  <c r="BO110" i="5"/>
  <c r="BK96" i="5"/>
  <c r="BO96" i="5"/>
  <c r="BK133" i="5"/>
  <c r="BO133" i="5"/>
  <c r="BK216" i="5"/>
  <c r="BO216" i="5"/>
  <c r="BK287" i="5"/>
  <c r="BO287" i="5"/>
  <c r="BH8" i="5"/>
  <c r="BK5" i="5"/>
  <c r="BO5" i="5"/>
  <c r="BK111" i="5"/>
  <c r="BO111" i="5"/>
  <c r="BK97" i="5"/>
  <c r="BO97" i="5"/>
  <c r="BO134" i="5"/>
  <c r="BK134" i="5"/>
  <c r="BO217" i="5"/>
  <c r="BK217" i="5"/>
  <c r="BO180" i="5"/>
  <c r="BK180" i="5"/>
  <c r="BH49" i="5"/>
  <c r="BO41" i="5"/>
  <c r="BK41" i="5"/>
  <c r="BH40" i="5"/>
  <c r="BK37" i="5"/>
  <c r="BO37" i="5"/>
  <c r="BH298" i="5"/>
  <c r="BO295" i="5"/>
  <c r="BK295" i="5"/>
  <c r="BH310" i="5"/>
  <c r="BO306" i="5"/>
  <c r="BK306" i="5"/>
  <c r="BK75" i="5"/>
  <c r="BO75" i="5"/>
  <c r="BO181" i="5"/>
  <c r="BK181" i="5"/>
  <c r="BH29" i="5"/>
  <c r="BO24" i="5"/>
  <c r="BK218" i="5"/>
  <c r="BO218" i="5"/>
  <c r="BO286" i="5"/>
  <c r="BK286" i="5"/>
  <c r="AV327" i="5"/>
  <c r="L14" i="37" s="1"/>
  <c r="L12" i="36"/>
  <c r="L12" i="37"/>
  <c r="L12" i="38"/>
  <c r="L13" i="36"/>
  <c r="L13" i="37"/>
  <c r="L13" i="38"/>
  <c r="I14" i="37"/>
  <c r="I15" i="37" s="1"/>
  <c r="I14" i="38"/>
  <c r="I15" i="38" s="1"/>
  <c r="O12" i="38"/>
  <c r="O12" i="37"/>
  <c r="BE18" i="5"/>
  <c r="BB23" i="5"/>
  <c r="BB125" i="5"/>
  <c r="BB325" i="5" s="1"/>
  <c r="BE121" i="5"/>
  <c r="BH121" i="5" s="1"/>
  <c r="BB124" i="5"/>
  <c r="BB324" i="5" s="1"/>
  <c r="O13" i="37"/>
  <c r="O13" i="38"/>
  <c r="BE21" i="5"/>
  <c r="BE22" i="5"/>
  <c r="AY157" i="5"/>
  <c r="BB153" i="5"/>
  <c r="AY182" i="5"/>
  <c r="BB175" i="5"/>
  <c r="I14" i="36"/>
  <c r="I15" i="36" s="1"/>
  <c r="AS329" i="5"/>
  <c r="AS1" i="5" s="1"/>
  <c r="AL288" i="5"/>
  <c r="AK111" i="5"/>
  <c r="AK110" i="5"/>
  <c r="AK97" i="5"/>
  <c r="AK96" i="5"/>
  <c r="AK82" i="5"/>
  <c r="AK76" i="5"/>
  <c r="AK75" i="5"/>
  <c r="AK63" i="5"/>
  <c r="AK49" i="5"/>
  <c r="AK40" i="5"/>
  <c r="AK35" i="5"/>
  <c r="AK29" i="5"/>
  <c r="AK23" i="5"/>
  <c r="AK327" i="5" s="1"/>
  <c r="AK22" i="5"/>
  <c r="AK8" i="5"/>
  <c r="AN74" i="4"/>
  <c r="AN31" i="4"/>
  <c r="AN20" i="4"/>
  <c r="D16" i="52" l="1"/>
  <c r="D16" i="53"/>
  <c r="D25" i="53"/>
  <c r="D16" i="50"/>
  <c r="D16" i="51"/>
  <c r="D25" i="51"/>
  <c r="D16" i="48"/>
  <c r="D25" i="49"/>
  <c r="D16" i="49"/>
  <c r="D25" i="45"/>
  <c r="D16" i="45"/>
  <c r="D25" i="46"/>
  <c r="D16" i="46"/>
  <c r="D16" i="47"/>
  <c r="D25" i="47"/>
  <c r="C7" i="33"/>
  <c r="G7" i="33" s="1"/>
  <c r="C8" i="33"/>
  <c r="BD14" i="4"/>
  <c r="BA20" i="4"/>
  <c r="C5" i="33"/>
  <c r="F14" i="38"/>
  <c r="C14" i="33"/>
  <c r="BK40" i="5"/>
  <c r="BO40" i="5"/>
  <c r="BK8" i="5"/>
  <c r="BO8" i="5"/>
  <c r="BO82" i="5"/>
  <c r="BK82" i="5"/>
  <c r="BK22" i="5"/>
  <c r="BO22" i="5"/>
  <c r="BO29" i="5"/>
  <c r="BK29" i="5"/>
  <c r="BO49" i="5"/>
  <c r="BK49" i="5"/>
  <c r="BK305" i="5"/>
  <c r="BO305" i="5"/>
  <c r="BK121" i="5"/>
  <c r="BO121" i="5"/>
  <c r="BH124" i="5"/>
  <c r="BH324" i="5" s="1"/>
  <c r="BO310" i="5"/>
  <c r="BK310" i="5"/>
  <c r="BK35" i="5"/>
  <c r="BO35" i="5"/>
  <c r="BO298" i="5"/>
  <c r="BK298" i="5"/>
  <c r="BO294" i="5"/>
  <c r="BK294" i="5"/>
  <c r="BK21" i="5"/>
  <c r="BO21" i="5"/>
  <c r="BH125" i="5"/>
  <c r="BH325" i="5" s="1"/>
  <c r="BE23" i="5"/>
  <c r="BH18" i="5"/>
  <c r="L14" i="36"/>
  <c r="L15" i="36" s="1"/>
  <c r="L14" i="38"/>
  <c r="L15" i="38" s="1"/>
  <c r="AV329" i="5"/>
  <c r="AV1" i="5" s="1"/>
  <c r="L15" i="37"/>
  <c r="AY327" i="5"/>
  <c r="O14" i="38" s="1"/>
  <c r="O15" i="38" s="1"/>
  <c r="BE125" i="5"/>
  <c r="BE325" i="5" s="1"/>
  <c r="R13" i="38" s="1"/>
  <c r="BE124" i="5"/>
  <c r="BE324" i="5" s="1"/>
  <c r="R12" i="38" s="1"/>
  <c r="BB182" i="5"/>
  <c r="BE175" i="5"/>
  <c r="BB157" i="5"/>
  <c r="BE153" i="5"/>
  <c r="F7" i="37"/>
  <c r="F7" i="36"/>
  <c r="F7" i="38"/>
  <c r="AP74" i="4"/>
  <c r="F8" i="37"/>
  <c r="F8" i="38"/>
  <c r="F8" i="36"/>
  <c r="F5" i="37"/>
  <c r="F5" i="38"/>
  <c r="F5" i="36"/>
  <c r="F14" i="36"/>
  <c r="F14" i="37"/>
  <c r="AK325" i="5"/>
  <c r="AK324" i="5"/>
  <c r="AL189" i="5"/>
  <c r="AN98" i="4"/>
  <c r="AI210" i="5"/>
  <c r="AI213" i="5"/>
  <c r="AI209" i="5"/>
  <c r="AH145" i="5"/>
  <c r="AN145" i="5" s="1"/>
  <c r="AH115" i="5"/>
  <c r="AN115" i="5" s="1"/>
  <c r="AI317" i="5"/>
  <c r="AI316" i="5"/>
  <c r="AI311" i="5"/>
  <c r="AI307" i="5"/>
  <c r="AI306" i="5"/>
  <c r="AI299" i="5"/>
  <c r="AH298" i="5"/>
  <c r="AH294" i="5"/>
  <c r="AH288" i="5"/>
  <c r="AN288" i="5" s="1"/>
  <c r="AI281" i="5"/>
  <c r="AI282" i="5"/>
  <c r="AI284" i="5"/>
  <c r="AI280" i="5"/>
  <c r="AI275" i="5"/>
  <c r="AI276" i="5"/>
  <c r="AI277" i="5"/>
  <c r="AI278" i="5"/>
  <c r="AI272" i="5"/>
  <c r="AI273" i="5"/>
  <c r="AI274" i="5"/>
  <c r="AC272" i="5"/>
  <c r="AB272" i="5"/>
  <c r="U272" i="5"/>
  <c r="T272" i="5"/>
  <c r="N272" i="5"/>
  <c r="M272" i="5"/>
  <c r="AI256" i="5"/>
  <c r="AI257" i="5"/>
  <c r="AI258" i="5"/>
  <c r="AI260" i="5"/>
  <c r="AI262" i="5"/>
  <c r="AI263" i="5"/>
  <c r="AI264" i="5"/>
  <c r="AI266" i="5"/>
  <c r="AI267" i="5"/>
  <c r="AI268" i="5"/>
  <c r="AI269" i="5"/>
  <c r="AI270" i="5"/>
  <c r="AI271" i="5"/>
  <c r="AI235" i="5"/>
  <c r="AI236" i="5"/>
  <c r="AI237" i="5"/>
  <c r="AI238" i="5"/>
  <c r="AI239" i="5"/>
  <c r="AI234" i="5"/>
  <c r="AI233" i="5"/>
  <c r="AI220" i="5"/>
  <c r="AI221" i="5"/>
  <c r="AI219" i="5"/>
  <c r="AI195" i="5"/>
  <c r="AI197" i="5"/>
  <c r="AI198" i="5"/>
  <c r="AI199" i="5"/>
  <c r="AI200" i="5"/>
  <c r="AI201" i="5"/>
  <c r="AI202" i="5"/>
  <c r="AI204" i="5"/>
  <c r="AH217" i="5"/>
  <c r="AN217" i="5" s="1"/>
  <c r="AI207" i="5"/>
  <c r="AI186" i="5"/>
  <c r="AI184" i="5"/>
  <c r="AI159" i="5"/>
  <c r="AI160" i="5"/>
  <c r="AI161" i="5"/>
  <c r="AI162" i="5"/>
  <c r="AI163" i="5"/>
  <c r="AI164" i="5"/>
  <c r="AI165" i="5"/>
  <c r="AI166" i="5"/>
  <c r="AI168" i="5"/>
  <c r="AI169" i="5"/>
  <c r="AI170" i="5"/>
  <c r="AH181" i="5"/>
  <c r="AN181" i="5" s="1"/>
  <c r="AI172" i="5"/>
  <c r="AI174" i="5"/>
  <c r="AH182" i="5"/>
  <c r="AN182" i="5" s="1"/>
  <c r="AH157" i="5"/>
  <c r="AN157" i="5" s="1"/>
  <c r="AI152" i="5"/>
  <c r="AI149" i="5"/>
  <c r="AI147" i="5"/>
  <c r="AH146" i="5"/>
  <c r="AN146" i="5" s="1"/>
  <c r="AI130" i="5"/>
  <c r="AI131" i="5"/>
  <c r="AI129" i="5"/>
  <c r="AH126" i="5"/>
  <c r="AI121" i="5"/>
  <c r="AI118" i="5"/>
  <c r="AI117" i="5"/>
  <c r="AH116" i="5"/>
  <c r="AI100" i="5"/>
  <c r="AI101" i="5"/>
  <c r="AI102" i="5"/>
  <c r="AH111" i="5"/>
  <c r="AI105" i="5"/>
  <c r="AI106" i="5"/>
  <c r="AI107" i="5"/>
  <c r="AH97" i="5"/>
  <c r="AI89" i="5"/>
  <c r="AI90" i="5"/>
  <c r="AI88" i="5"/>
  <c r="AI81" i="5"/>
  <c r="AI56" i="5"/>
  <c r="AI57" i="5"/>
  <c r="AI59" i="5"/>
  <c r="AI51" i="5"/>
  <c r="AI73" i="5"/>
  <c r="AI71" i="5"/>
  <c r="AI67" i="5"/>
  <c r="AI68" i="5"/>
  <c r="AI69" i="5"/>
  <c r="AI70" i="5"/>
  <c r="AI66" i="5"/>
  <c r="AH49" i="5"/>
  <c r="AI37" i="5"/>
  <c r="AH35" i="5"/>
  <c r="AH29" i="5"/>
  <c r="AN29" i="5" s="1"/>
  <c r="AI18" i="5"/>
  <c r="AI17" i="5"/>
  <c r="AI12" i="5"/>
  <c r="AI11" i="5"/>
  <c r="AE8" i="5"/>
  <c r="AM8" i="5" s="1"/>
  <c r="AI5" i="5"/>
  <c r="AQ80" i="4"/>
  <c r="AQ66" i="4"/>
  <c r="AQ67" i="4"/>
  <c r="AQ68" i="4"/>
  <c r="AQ69" i="4"/>
  <c r="AQ70" i="4"/>
  <c r="AQ72" i="4"/>
  <c r="AQ65" i="4"/>
  <c r="AQ61" i="4"/>
  <c r="AQ49" i="4"/>
  <c r="AQ36" i="4"/>
  <c r="AQ18" i="4"/>
  <c r="AQ23" i="4"/>
  <c r="AQ25" i="4"/>
  <c r="AQ26" i="4"/>
  <c r="AQ27" i="4"/>
  <c r="AQ28" i="4"/>
  <c r="AQ22" i="4"/>
  <c r="AQ19" i="4"/>
  <c r="AQ6" i="4"/>
  <c r="AQ7" i="4"/>
  <c r="AQ8" i="4"/>
  <c r="AQ9" i="4"/>
  <c r="AQ10" i="4"/>
  <c r="AQ11" i="4"/>
  <c r="AQ14" i="4"/>
  <c r="AQ12" i="4"/>
  <c r="AQ13" i="4"/>
  <c r="AQ15" i="4"/>
  <c r="AQ16" i="4"/>
  <c r="AJ61" i="4"/>
  <c r="AH31" i="4"/>
  <c r="AP31" i="4" s="1"/>
  <c r="AH20" i="4"/>
  <c r="AJ19" i="4"/>
  <c r="AJ16" i="4"/>
  <c r="AJ15" i="4"/>
  <c r="AJ11" i="4"/>
  <c r="AJ10" i="4"/>
  <c r="AJ9" i="4"/>
  <c r="AJ8" i="4"/>
  <c r="AJ7" i="4"/>
  <c r="AJ6" i="4"/>
  <c r="AJ5" i="4"/>
  <c r="AF260" i="5"/>
  <c r="AF186" i="5"/>
  <c r="AE189" i="5"/>
  <c r="AM189" i="5" s="1"/>
  <c r="AF172" i="5"/>
  <c r="AF57" i="5"/>
  <c r="AF61" i="4"/>
  <c r="AF69" i="5"/>
  <c r="AF73" i="5"/>
  <c r="AF89" i="5"/>
  <c r="AF92" i="5"/>
  <c r="AF100" i="5"/>
  <c r="AF131" i="5"/>
  <c r="AF169" i="5"/>
  <c r="AF199" i="5"/>
  <c r="AF205" i="5"/>
  <c r="AF220" i="5"/>
  <c r="AF256" i="5"/>
  <c r="AF257" i="5"/>
  <c r="AF262" i="5"/>
  <c r="AF266" i="5"/>
  <c r="AF267" i="5"/>
  <c r="AF269" i="5"/>
  <c r="AF291" i="5"/>
  <c r="AF307" i="5"/>
  <c r="AE321" i="5"/>
  <c r="AM321" i="5" s="1"/>
  <c r="AE310" i="5"/>
  <c r="AM310" i="5" s="1"/>
  <c r="AE305" i="5"/>
  <c r="AM305" i="5" s="1"/>
  <c r="AE298" i="5"/>
  <c r="AM298" i="5" s="1"/>
  <c r="AE294" i="5"/>
  <c r="AM294" i="5" s="1"/>
  <c r="AE288" i="5"/>
  <c r="AM288" i="5" s="1"/>
  <c r="AE287" i="5"/>
  <c r="AM287" i="5" s="1"/>
  <c r="AE286" i="5"/>
  <c r="AM286" i="5" s="1"/>
  <c r="AE253" i="5"/>
  <c r="AM253" i="5" s="1"/>
  <c r="AE223" i="5"/>
  <c r="AM223" i="5" s="1"/>
  <c r="AE218" i="5"/>
  <c r="AM218" i="5" s="1"/>
  <c r="AE217" i="5"/>
  <c r="AM217" i="5" s="1"/>
  <c r="AE216" i="5"/>
  <c r="AM216" i="5" s="1"/>
  <c r="AE182" i="5"/>
  <c r="AM182" i="5" s="1"/>
  <c r="AE181" i="5"/>
  <c r="AM181" i="5" s="1"/>
  <c r="AE180" i="5"/>
  <c r="AM180" i="5" s="1"/>
  <c r="AE157" i="5"/>
  <c r="AM157" i="5" s="1"/>
  <c r="AE156" i="5"/>
  <c r="AM156" i="5" s="1"/>
  <c r="AE146" i="5"/>
  <c r="AM146" i="5" s="1"/>
  <c r="AE145" i="5"/>
  <c r="AM145" i="5" s="1"/>
  <c r="AE134" i="5"/>
  <c r="AM134" i="5" s="1"/>
  <c r="AE133" i="5"/>
  <c r="AM133" i="5" s="1"/>
  <c r="AE126" i="5"/>
  <c r="AM126" i="5" s="1"/>
  <c r="AE125" i="5"/>
  <c r="AM125" i="5" s="1"/>
  <c r="AE124" i="5"/>
  <c r="AM124" i="5" s="1"/>
  <c r="AE116" i="5"/>
  <c r="AM116" i="5" s="1"/>
  <c r="AE115" i="5"/>
  <c r="AM115" i="5" s="1"/>
  <c r="AE111" i="5"/>
  <c r="AM111" i="5" s="1"/>
  <c r="AE110" i="5"/>
  <c r="AM110" i="5" s="1"/>
  <c r="AE97" i="5"/>
  <c r="AM97" i="5" s="1"/>
  <c r="AE96" i="5"/>
  <c r="AM96" i="5" s="1"/>
  <c r="AE82" i="5"/>
  <c r="AM82" i="5" s="1"/>
  <c r="AE76" i="5"/>
  <c r="AM76" i="5" s="1"/>
  <c r="AE75" i="5"/>
  <c r="AM75" i="5" s="1"/>
  <c r="AE63" i="5"/>
  <c r="AM63" i="5" s="1"/>
  <c r="AE49" i="5"/>
  <c r="AM49" i="5" s="1"/>
  <c r="AE40" i="5"/>
  <c r="AM40" i="5" s="1"/>
  <c r="AE35" i="5"/>
  <c r="AM35" i="5" s="1"/>
  <c r="AE29" i="5"/>
  <c r="AM29" i="5" s="1"/>
  <c r="AE23" i="5"/>
  <c r="AM23" i="5" s="1"/>
  <c r="AE22" i="5"/>
  <c r="AM22" i="5" s="1"/>
  <c r="AE21" i="5"/>
  <c r="AM21" i="5" s="1"/>
  <c r="AF6" i="4"/>
  <c r="AF7" i="4"/>
  <c r="AF8" i="4"/>
  <c r="AF9" i="4"/>
  <c r="AF10" i="4"/>
  <c r="AF11" i="4"/>
  <c r="AF15" i="4"/>
  <c r="AF16" i="4"/>
  <c r="AF19" i="4"/>
  <c r="AF5" i="4"/>
  <c r="AD96" i="4"/>
  <c r="AD74" i="4"/>
  <c r="AD31" i="4"/>
  <c r="AD20" i="4"/>
  <c r="AB317" i="5"/>
  <c r="AB316" i="5"/>
  <c r="AB311" i="5"/>
  <c r="AB306" i="5"/>
  <c r="Y305" i="5"/>
  <c r="AA305" i="5"/>
  <c r="AA298" i="5"/>
  <c r="AA294" i="5"/>
  <c r="AA286" i="5"/>
  <c r="Y286" i="5"/>
  <c r="AA253" i="5"/>
  <c r="Y253" i="5"/>
  <c r="AA223" i="5"/>
  <c r="Y223" i="5"/>
  <c r="AA216" i="5"/>
  <c r="AA189" i="5"/>
  <c r="Y180" i="5"/>
  <c r="AA180" i="5"/>
  <c r="AA156" i="5"/>
  <c r="Y156" i="5"/>
  <c r="AA145" i="5"/>
  <c r="AA133" i="5"/>
  <c r="Y133" i="5"/>
  <c r="AA124" i="5"/>
  <c r="AC122" i="5"/>
  <c r="AB122" i="5"/>
  <c r="AB121" i="5"/>
  <c r="AA125" i="5"/>
  <c r="Y124" i="5"/>
  <c r="AA116" i="5"/>
  <c r="AA115" i="5"/>
  <c r="Y115" i="5"/>
  <c r="AA110" i="5"/>
  <c r="Y110" i="5"/>
  <c r="AA96" i="5"/>
  <c r="Y96" i="5"/>
  <c r="AA82" i="5"/>
  <c r="AA63" i="5"/>
  <c r="Y63" i="5"/>
  <c r="AA49" i="5"/>
  <c r="AA40" i="5"/>
  <c r="AA35" i="5"/>
  <c r="AA29" i="5"/>
  <c r="AA21" i="5"/>
  <c r="Y21" i="5"/>
  <c r="Y22" i="5"/>
  <c r="Y23" i="5"/>
  <c r="Y97" i="5"/>
  <c r="AA8" i="5"/>
  <c r="BG14" i="4" l="1"/>
  <c r="BD20" i="4"/>
  <c r="I5" i="37"/>
  <c r="I9" i="37" s="1"/>
  <c r="I5" i="38"/>
  <c r="I9" i="38" s="1"/>
  <c r="I5" i="36"/>
  <c r="I9" i="36" s="1"/>
  <c r="BA98" i="4"/>
  <c r="BA1" i="4" s="1"/>
  <c r="C13" i="33"/>
  <c r="C12" i="33"/>
  <c r="D13" i="33"/>
  <c r="BO325" i="5"/>
  <c r="BK325" i="5"/>
  <c r="BO18" i="5"/>
  <c r="BH23" i="5"/>
  <c r="BO125" i="5"/>
  <c r="BK125" i="5"/>
  <c r="D12" i="33"/>
  <c r="BO324" i="5"/>
  <c r="BK324" i="5"/>
  <c r="BK124" i="5"/>
  <c r="BO124" i="5"/>
  <c r="BE157" i="5"/>
  <c r="BH153" i="5"/>
  <c r="BE182" i="5"/>
  <c r="BH175" i="5"/>
  <c r="AY329" i="5"/>
  <c r="AY1" i="5" s="1"/>
  <c r="O14" i="37"/>
  <c r="O15" i="37" s="1"/>
  <c r="AL74" i="4"/>
  <c r="AQ63" i="4"/>
  <c r="AQ5" i="4"/>
  <c r="AL100" i="4"/>
  <c r="AQ100" i="4" s="1"/>
  <c r="AL96" i="4"/>
  <c r="E6" i="36" s="1"/>
  <c r="F9" i="36"/>
  <c r="BB327" i="5"/>
  <c r="BB329" i="5" s="1"/>
  <c r="BB1" i="5" s="1"/>
  <c r="F12" i="37"/>
  <c r="F15" i="37" s="1"/>
  <c r="F12" i="38"/>
  <c r="F15" i="38" s="1"/>
  <c r="F13" i="37"/>
  <c r="F13" i="38"/>
  <c r="AD98" i="4"/>
  <c r="D8" i="38"/>
  <c r="D8" i="37"/>
  <c r="D8" i="36"/>
  <c r="D5" i="38"/>
  <c r="D5" i="37"/>
  <c r="D5" i="36"/>
  <c r="H6" i="33"/>
  <c r="F9" i="33"/>
  <c r="F9" i="37"/>
  <c r="AP20" i="4"/>
  <c r="F9" i="38"/>
  <c r="F12" i="36"/>
  <c r="F15" i="36" s="1"/>
  <c r="F13" i="36"/>
  <c r="AI194" i="5"/>
  <c r="AH216" i="5"/>
  <c r="F15" i="33"/>
  <c r="AF333" i="5"/>
  <c r="AI288" i="5"/>
  <c r="AI115" i="5"/>
  <c r="AH189" i="5"/>
  <c r="AN189" i="5" s="1"/>
  <c r="AH286" i="5"/>
  <c r="AI286" i="5" s="1"/>
  <c r="AH21" i="5"/>
  <c r="AN21" i="5" s="1"/>
  <c r="AH75" i="5"/>
  <c r="AN75" i="5" s="1"/>
  <c r="AH287" i="5"/>
  <c r="AH134" i="5"/>
  <c r="AN134" i="5" s="1"/>
  <c r="AH133" i="5"/>
  <c r="AN133" i="5" s="1"/>
  <c r="AI41" i="5"/>
  <c r="AI104" i="5"/>
  <c r="AI295" i="5"/>
  <c r="AH23" i="5"/>
  <c r="AN23" i="5" s="1"/>
  <c r="AI30" i="5"/>
  <c r="AI182" i="5"/>
  <c r="AH310" i="5"/>
  <c r="AN310" i="5" s="1"/>
  <c r="AI127" i="5"/>
  <c r="AN116" i="5"/>
  <c r="AI116" i="5"/>
  <c r="AN111" i="5"/>
  <c r="AI111" i="5"/>
  <c r="AN97" i="5"/>
  <c r="AI97" i="5"/>
  <c r="AN49" i="5"/>
  <c r="AI49" i="5"/>
  <c r="AN298" i="5"/>
  <c r="AI298" i="5"/>
  <c r="AN126" i="5"/>
  <c r="AI126" i="5"/>
  <c r="AN294" i="5"/>
  <c r="AI294" i="5"/>
  <c r="AN35" i="5"/>
  <c r="AI35" i="5"/>
  <c r="AH63" i="5"/>
  <c r="AH156" i="5"/>
  <c r="AH305" i="5"/>
  <c r="AH321" i="5"/>
  <c r="AH22" i="5"/>
  <c r="AH82" i="5"/>
  <c r="AH125" i="5"/>
  <c r="AI29" i="5"/>
  <c r="AI65" i="5"/>
  <c r="AI181" i="5"/>
  <c r="AI122" i="5"/>
  <c r="AI217" i="5"/>
  <c r="AH180" i="5"/>
  <c r="AH40" i="5"/>
  <c r="AH76" i="5"/>
  <c r="AH110" i="5"/>
  <c r="AH124" i="5"/>
  <c r="AH223" i="5"/>
  <c r="AI24" i="5"/>
  <c r="AI92" i="5"/>
  <c r="AI113" i="5"/>
  <c r="AI158" i="5"/>
  <c r="AI171" i="5"/>
  <c r="AI185" i="5"/>
  <c r="AI205" i="5"/>
  <c r="AI254" i="5"/>
  <c r="AI291" i="5"/>
  <c r="AH96" i="5"/>
  <c r="AH8" i="5"/>
  <c r="AI175" i="5"/>
  <c r="AK329" i="5"/>
  <c r="AH218" i="5"/>
  <c r="AL31" i="4"/>
  <c r="AL20" i="4"/>
  <c r="AJ99" i="4"/>
  <c r="AH98" i="4"/>
  <c r="AF99" i="4"/>
  <c r="AE327" i="5"/>
  <c r="AE325" i="5"/>
  <c r="AE324" i="5"/>
  <c r="AB299" i="5"/>
  <c r="AB305" i="5" s="1"/>
  <c r="AB295" i="5"/>
  <c r="AB298" i="5" s="1"/>
  <c r="AB291" i="5"/>
  <c r="AB294" i="5" s="1"/>
  <c r="AB285" i="5"/>
  <c r="AB288" i="5" s="1"/>
  <c r="AB284" i="5"/>
  <c r="AB282" i="5"/>
  <c r="AB281" i="5"/>
  <c r="AB280" i="5"/>
  <c r="AB279" i="5"/>
  <c r="AB278" i="5"/>
  <c r="AB277" i="5"/>
  <c r="AB276" i="5"/>
  <c r="AB275" i="5"/>
  <c r="AB287" i="5" s="1"/>
  <c r="AB274" i="5"/>
  <c r="AB273" i="5"/>
  <c r="AB271" i="5"/>
  <c r="AB270" i="5"/>
  <c r="AB269" i="5"/>
  <c r="AB268" i="5"/>
  <c r="AB267" i="5"/>
  <c r="AB266" i="5"/>
  <c r="AB264" i="5"/>
  <c r="AB263" i="5"/>
  <c r="AB262" i="5"/>
  <c r="AB261" i="5"/>
  <c r="AB259" i="5"/>
  <c r="AB258" i="5"/>
  <c r="AB257" i="5"/>
  <c r="AB256" i="5"/>
  <c r="AB255" i="5"/>
  <c r="AB254" i="5"/>
  <c r="AB239" i="5"/>
  <c r="AB238" i="5"/>
  <c r="AB237" i="5"/>
  <c r="AB236" i="5"/>
  <c r="AB235" i="5"/>
  <c r="AB234" i="5"/>
  <c r="AB233" i="5"/>
  <c r="AB221" i="5"/>
  <c r="AB220" i="5"/>
  <c r="AB219" i="5"/>
  <c r="AB213" i="5"/>
  <c r="AB212" i="5"/>
  <c r="AB210" i="5"/>
  <c r="AB209" i="5"/>
  <c r="AB208" i="5"/>
  <c r="AB207" i="5"/>
  <c r="AB206" i="5"/>
  <c r="AB205" i="5"/>
  <c r="AB217" i="5" s="1"/>
  <c r="AB204" i="5"/>
  <c r="AB203" i="5"/>
  <c r="AB202" i="5"/>
  <c r="AB201" i="5"/>
  <c r="AB200" i="5"/>
  <c r="AB199" i="5"/>
  <c r="AB198" i="5"/>
  <c r="AB195" i="5"/>
  <c r="AB194" i="5"/>
  <c r="AB185" i="5"/>
  <c r="AB184" i="5"/>
  <c r="AB183" i="5"/>
  <c r="AB175" i="5"/>
  <c r="AB182" i="5" s="1"/>
  <c r="AB174" i="5"/>
  <c r="AB171" i="5"/>
  <c r="AB181" i="5" s="1"/>
  <c r="AB170" i="5"/>
  <c r="AB169" i="5"/>
  <c r="AB168" i="5"/>
  <c r="AB166" i="5"/>
  <c r="AB165" i="5"/>
  <c r="AB164" i="5"/>
  <c r="AB163" i="5"/>
  <c r="AB162" i="5"/>
  <c r="AB161" i="5"/>
  <c r="AB160" i="5"/>
  <c r="AB159" i="5"/>
  <c r="AB158" i="5"/>
  <c r="AB153" i="5"/>
  <c r="AB157" i="5" s="1"/>
  <c r="AB152" i="5"/>
  <c r="AB149" i="5"/>
  <c r="AB147" i="5"/>
  <c r="AB131" i="5"/>
  <c r="AB134" i="5" s="1"/>
  <c r="AB130" i="5"/>
  <c r="AB129" i="5"/>
  <c r="AB128" i="5"/>
  <c r="AB127" i="5"/>
  <c r="AB118" i="5"/>
  <c r="AB117" i="5"/>
  <c r="AB113" i="5"/>
  <c r="AB116" i="5" s="1"/>
  <c r="AB107" i="5"/>
  <c r="AB106" i="5"/>
  <c r="AB105" i="5"/>
  <c r="AB104" i="5"/>
  <c r="AB111" i="5" s="1"/>
  <c r="AB103" i="5"/>
  <c r="AB102" i="5"/>
  <c r="AB101" i="5"/>
  <c r="AB100" i="5"/>
  <c r="AB99" i="5"/>
  <c r="AB92" i="5"/>
  <c r="AB97" i="5" s="1"/>
  <c r="AB90" i="5"/>
  <c r="AB89" i="5"/>
  <c r="AB88" i="5"/>
  <c r="AB81" i="5"/>
  <c r="AB82" i="5" s="1"/>
  <c r="AB74" i="5"/>
  <c r="AB73" i="5"/>
  <c r="AB76" i="5" s="1"/>
  <c r="AB72" i="5"/>
  <c r="AB70" i="5"/>
  <c r="AB69" i="5"/>
  <c r="AB68" i="5"/>
  <c r="AB67" i="5"/>
  <c r="AB66" i="5"/>
  <c r="AB65" i="5"/>
  <c r="AB59" i="5"/>
  <c r="AB57" i="5"/>
  <c r="AB56" i="5"/>
  <c r="AB55" i="5"/>
  <c r="AB54" i="5"/>
  <c r="AB51" i="5"/>
  <c r="AB41" i="5"/>
  <c r="AB49" i="5" s="1"/>
  <c r="AB37" i="5"/>
  <c r="AB40" i="5" s="1"/>
  <c r="AB30" i="5"/>
  <c r="AB35" i="5" s="1"/>
  <c r="AB24" i="5"/>
  <c r="AB29" i="5" s="1"/>
  <c r="AB18" i="5"/>
  <c r="AB17" i="5"/>
  <c r="AB16" i="5"/>
  <c r="AB15" i="5"/>
  <c r="AB12" i="5"/>
  <c r="AB11" i="5"/>
  <c r="AB5" i="5"/>
  <c r="AB8" i="5" s="1"/>
  <c r="AB321" i="5"/>
  <c r="AB310" i="5"/>
  <c r="AB146" i="5"/>
  <c r="AB145" i="5"/>
  <c r="AB126" i="5"/>
  <c r="AB125" i="5"/>
  <c r="AB115" i="5"/>
  <c r="AC213" i="5"/>
  <c r="AC183" i="5"/>
  <c r="AC169" i="5"/>
  <c r="AC128" i="5"/>
  <c r="AC99" i="5"/>
  <c r="AB80" i="4"/>
  <c r="AB72" i="4"/>
  <c r="AB70" i="4"/>
  <c r="AB69" i="4"/>
  <c r="AB68" i="4"/>
  <c r="AB67" i="4"/>
  <c r="AB66" i="4"/>
  <c r="AB65" i="4"/>
  <c r="AB63" i="4"/>
  <c r="AB61" i="4"/>
  <c r="AB53" i="4"/>
  <c r="AB49" i="4"/>
  <c r="AB44" i="4"/>
  <c r="AB36" i="4"/>
  <c r="AB33" i="4"/>
  <c r="AB28" i="4"/>
  <c r="AB27" i="4"/>
  <c r="AB26" i="4"/>
  <c r="AB23" i="4"/>
  <c r="AC317" i="5"/>
  <c r="AC316" i="5"/>
  <c r="AC311" i="5"/>
  <c r="AC306" i="5"/>
  <c r="AC299" i="5"/>
  <c r="AC295" i="5"/>
  <c r="AC291" i="5"/>
  <c r="AC285" i="5"/>
  <c r="AC284" i="5"/>
  <c r="AC282" i="5"/>
  <c r="AC281" i="5"/>
  <c r="AC280" i="5"/>
  <c r="AC279" i="5"/>
  <c r="AC278" i="5"/>
  <c r="AC277" i="5"/>
  <c r="AC276" i="5"/>
  <c r="AC275" i="5"/>
  <c r="AC274" i="5"/>
  <c r="AC273" i="5"/>
  <c r="AC271" i="5"/>
  <c r="AC270" i="5"/>
  <c r="AC269" i="5"/>
  <c r="AC268" i="5"/>
  <c r="AC267" i="5"/>
  <c r="AC266" i="5"/>
  <c r="AC264" i="5"/>
  <c r="AC263" i="5"/>
  <c r="AC262" i="5"/>
  <c r="AC261" i="5"/>
  <c r="AC259" i="5"/>
  <c r="AC258" i="5"/>
  <c r="AC257" i="5"/>
  <c r="AC256" i="5"/>
  <c r="AC255" i="5"/>
  <c r="AC254" i="5"/>
  <c r="AC239" i="5"/>
  <c r="AC238" i="5"/>
  <c r="AC237" i="5"/>
  <c r="AC236" i="5"/>
  <c r="AC235" i="5"/>
  <c r="AC234" i="5"/>
  <c r="AC233" i="5"/>
  <c r="AC221" i="5"/>
  <c r="AC220" i="5"/>
  <c r="AC219" i="5"/>
  <c r="AC208" i="5"/>
  <c r="AC212" i="5"/>
  <c r="AC210" i="5"/>
  <c r="AC209" i="5"/>
  <c r="AC207" i="5"/>
  <c r="AC206" i="5"/>
  <c r="AC205" i="5"/>
  <c r="AC204" i="5"/>
  <c r="AC203" i="5"/>
  <c r="AC202" i="5"/>
  <c r="AC201" i="5"/>
  <c r="AC200" i="5"/>
  <c r="AC199" i="5"/>
  <c r="AC198" i="5"/>
  <c r="AC195" i="5"/>
  <c r="AC194" i="5"/>
  <c r="AC185" i="5"/>
  <c r="AC184" i="5"/>
  <c r="AC175" i="5"/>
  <c r="AC174" i="5"/>
  <c r="AC171" i="5"/>
  <c r="AC170" i="5"/>
  <c r="AC168" i="5"/>
  <c r="AC166" i="5"/>
  <c r="AC165" i="5"/>
  <c r="AC164" i="5"/>
  <c r="AC163" i="5"/>
  <c r="AC162" i="5"/>
  <c r="AC161" i="5"/>
  <c r="AC160" i="5"/>
  <c r="AC159" i="5"/>
  <c r="AC158" i="5"/>
  <c r="AC152" i="5"/>
  <c r="AC149" i="5"/>
  <c r="AC147" i="5"/>
  <c r="AC140" i="5"/>
  <c r="AC131" i="5"/>
  <c r="AC130" i="5"/>
  <c r="AC129" i="5"/>
  <c r="AC127" i="5"/>
  <c r="AC121" i="5"/>
  <c r="AC118" i="5"/>
  <c r="AC117" i="5"/>
  <c r="AC113" i="5"/>
  <c r="AC107" i="5"/>
  <c r="AC106" i="5"/>
  <c r="AC105" i="5"/>
  <c r="AC104" i="5"/>
  <c r="AC103" i="5"/>
  <c r="AC102" i="5"/>
  <c r="AC101" i="5"/>
  <c r="AC100" i="5"/>
  <c r="AC92" i="5"/>
  <c r="AC90" i="5"/>
  <c r="AC89" i="5"/>
  <c r="AC88" i="5"/>
  <c r="AC81" i="5"/>
  <c r="AC74" i="5"/>
  <c r="AC73" i="5"/>
  <c r="AC72" i="5"/>
  <c r="AC70" i="5"/>
  <c r="AC69" i="5"/>
  <c r="AC68" i="5"/>
  <c r="AC67" i="5"/>
  <c r="AC66" i="5"/>
  <c r="AC65" i="5"/>
  <c r="AC59" i="5"/>
  <c r="AC57" i="5"/>
  <c r="AC56" i="5"/>
  <c r="AC55" i="5"/>
  <c r="AC54" i="5"/>
  <c r="AC51" i="5"/>
  <c r="AC41" i="5"/>
  <c r="AC37" i="5"/>
  <c r="AC30" i="5"/>
  <c r="AC24" i="5"/>
  <c r="AC18" i="5"/>
  <c r="AC17" i="5"/>
  <c r="AC16" i="5"/>
  <c r="AC15" i="5"/>
  <c r="AC12" i="5"/>
  <c r="AC11" i="5"/>
  <c r="AC5" i="5"/>
  <c r="Z96" i="4"/>
  <c r="AB23" i="5" l="1"/>
  <c r="BJ14" i="4"/>
  <c r="BG20" i="4"/>
  <c r="I17" i="37"/>
  <c r="I25" i="37"/>
  <c r="I25" i="38"/>
  <c r="I17" i="38"/>
  <c r="BD98" i="4"/>
  <c r="BD1" i="4" s="1"/>
  <c r="L5" i="38"/>
  <c r="L9" i="38" s="1"/>
  <c r="L5" i="36"/>
  <c r="L9" i="36" s="1"/>
  <c r="L5" i="37"/>
  <c r="L9" i="37" s="1"/>
  <c r="I17" i="36"/>
  <c r="I25" i="36"/>
  <c r="D9" i="38"/>
  <c r="AJ98" i="4"/>
  <c r="AH1" i="5"/>
  <c r="BH182" i="5"/>
  <c r="BK175" i="5"/>
  <c r="BO175" i="5"/>
  <c r="BK23" i="5"/>
  <c r="BO23" i="5"/>
  <c r="BH157" i="5"/>
  <c r="BO153" i="5"/>
  <c r="BE327" i="5"/>
  <c r="R14" i="38" s="1"/>
  <c r="R15" i="38" s="1"/>
  <c r="E7" i="38"/>
  <c r="E7" i="36"/>
  <c r="E7" i="37"/>
  <c r="H7" i="33"/>
  <c r="AQ74" i="4"/>
  <c r="E6" i="37"/>
  <c r="AQ96" i="4"/>
  <c r="E6" i="38"/>
  <c r="F25" i="37"/>
  <c r="D12" i="36"/>
  <c r="D12" i="38"/>
  <c r="D12" i="37"/>
  <c r="F17" i="37"/>
  <c r="D14" i="38"/>
  <c r="D14" i="37"/>
  <c r="D13" i="38"/>
  <c r="D13" i="37"/>
  <c r="F17" i="38"/>
  <c r="F25" i="38"/>
  <c r="AP98" i="4"/>
  <c r="E8" i="37"/>
  <c r="E8" i="38"/>
  <c r="E8" i="36"/>
  <c r="H8" i="33"/>
  <c r="AQ31" i="4"/>
  <c r="D9" i="37"/>
  <c r="E5" i="37"/>
  <c r="E5" i="36"/>
  <c r="E5" i="38"/>
  <c r="AQ20" i="4"/>
  <c r="AL98" i="4"/>
  <c r="AQ98" i="4" s="1"/>
  <c r="D9" i="36"/>
  <c r="D13" i="36"/>
  <c r="F17" i="36"/>
  <c r="F25" i="36"/>
  <c r="D14" i="36"/>
  <c r="F17" i="33"/>
  <c r="AI75" i="5"/>
  <c r="AI310" i="5"/>
  <c r="AE329" i="5"/>
  <c r="AM329" i="5" s="1"/>
  <c r="AM327" i="5"/>
  <c r="AM325" i="5"/>
  <c r="AM324" i="5"/>
  <c r="AI23" i="5"/>
  <c r="AI133" i="5"/>
  <c r="AI189" i="5"/>
  <c r="AI134" i="5"/>
  <c r="AN286" i="5"/>
  <c r="AI21" i="5"/>
  <c r="AN287" i="5"/>
  <c r="AI287" i="5"/>
  <c r="AH324" i="5"/>
  <c r="AN216" i="5"/>
  <c r="AI216" i="5"/>
  <c r="AN223" i="5"/>
  <c r="AI223" i="5"/>
  <c r="AN76" i="5"/>
  <c r="AI76" i="5"/>
  <c r="AN321" i="5"/>
  <c r="AI321" i="5"/>
  <c r="AN8" i="5"/>
  <c r="AI8" i="5"/>
  <c r="AN124" i="5"/>
  <c r="AI124" i="5"/>
  <c r="AN180" i="5"/>
  <c r="AI180" i="5"/>
  <c r="AN82" i="5"/>
  <c r="AI82" i="5"/>
  <c r="AN305" i="5"/>
  <c r="AI305" i="5"/>
  <c r="AN40" i="5"/>
  <c r="AI40" i="5"/>
  <c r="AN125" i="5"/>
  <c r="AI125" i="5"/>
  <c r="AH327" i="5"/>
  <c r="E14" i="38" s="1"/>
  <c r="AN218" i="5"/>
  <c r="AI218" i="5"/>
  <c r="AN253" i="5"/>
  <c r="AI253" i="5"/>
  <c r="AN63" i="5"/>
  <c r="AI63" i="5"/>
  <c r="AN96" i="5"/>
  <c r="AI96" i="5"/>
  <c r="AN110" i="5"/>
  <c r="AI110" i="5"/>
  <c r="AN22" i="5"/>
  <c r="AI22" i="5"/>
  <c r="AH325" i="5"/>
  <c r="E13" i="38" s="1"/>
  <c r="AN156" i="5"/>
  <c r="AI156" i="5"/>
  <c r="AB96" i="5"/>
  <c r="AB133" i="5"/>
  <c r="AB189" i="5"/>
  <c r="AB21" i="5"/>
  <c r="AB124" i="5"/>
  <c r="AB180" i="5"/>
  <c r="AB110" i="5"/>
  <c r="AB253" i="5"/>
  <c r="AB63" i="5"/>
  <c r="AB286" i="5"/>
  <c r="AB218" i="5"/>
  <c r="AB22" i="5"/>
  <c r="AB325" i="5" s="1"/>
  <c r="AB223" i="5"/>
  <c r="AB75" i="5"/>
  <c r="AB156" i="5"/>
  <c r="AB327" i="5" l="1"/>
  <c r="BM14" i="4"/>
  <c r="BJ20" i="4"/>
  <c r="L25" i="36"/>
  <c r="L17" i="36"/>
  <c r="L17" i="37"/>
  <c r="L25" i="37"/>
  <c r="L17" i="38"/>
  <c r="L25" i="38"/>
  <c r="O5" i="37"/>
  <c r="O9" i="37" s="1"/>
  <c r="BG98" i="4"/>
  <c r="BG1" i="4" s="1"/>
  <c r="O5" i="38"/>
  <c r="O9" i="38" s="1"/>
  <c r="E12" i="38"/>
  <c r="E15" i="38" s="1"/>
  <c r="BK182" i="5"/>
  <c r="BO182" i="5"/>
  <c r="BH327" i="5"/>
  <c r="BO157" i="5"/>
  <c r="BK157" i="5"/>
  <c r="BE329" i="5"/>
  <c r="BE1" i="5" s="1"/>
  <c r="D15" i="36"/>
  <c r="D25" i="36" s="1"/>
  <c r="E9" i="37"/>
  <c r="H7" i="14"/>
  <c r="H6" i="14"/>
  <c r="E9" i="36"/>
  <c r="D15" i="38"/>
  <c r="D25" i="38" s="1"/>
  <c r="D15" i="37"/>
  <c r="D25" i="37" s="1"/>
  <c r="E9" i="33"/>
  <c r="H9" i="33" s="1"/>
  <c r="H5" i="33"/>
  <c r="H5" i="14"/>
  <c r="H8" i="14"/>
  <c r="E9" i="38"/>
  <c r="E14" i="36"/>
  <c r="E14" i="37"/>
  <c r="E13" i="36"/>
  <c r="E13" i="37"/>
  <c r="E12" i="36"/>
  <c r="E12" i="37"/>
  <c r="H14" i="33"/>
  <c r="H13" i="33"/>
  <c r="H12" i="33"/>
  <c r="AH329" i="5"/>
  <c r="AI329" i="5" s="1"/>
  <c r="AN327" i="5"/>
  <c r="AI327" i="5"/>
  <c r="AN325" i="5"/>
  <c r="AI325" i="5"/>
  <c r="AN324" i="5"/>
  <c r="AI324" i="5"/>
  <c r="AA22" i="5"/>
  <c r="AA321" i="5"/>
  <c r="AA310" i="5"/>
  <c r="AA288" i="5"/>
  <c r="AA287" i="5"/>
  <c r="AA218" i="5"/>
  <c r="AA217" i="5"/>
  <c r="AA182" i="5"/>
  <c r="AA181" i="5"/>
  <c r="AA157" i="5"/>
  <c r="AA146" i="5"/>
  <c r="AA134" i="5"/>
  <c r="AA126" i="5"/>
  <c r="AA111" i="5"/>
  <c r="AA97" i="5"/>
  <c r="AA76" i="5"/>
  <c r="AA75" i="5"/>
  <c r="Z29" i="5"/>
  <c r="Z21" i="5"/>
  <c r="Z22" i="5"/>
  <c r="Z23" i="5"/>
  <c r="AA23" i="5"/>
  <c r="Z8" i="5"/>
  <c r="Z74" i="4"/>
  <c r="X96" i="4"/>
  <c r="Z31" i="4"/>
  <c r="Z20" i="4"/>
  <c r="S286" i="5"/>
  <c r="S145" i="5"/>
  <c r="S124" i="5"/>
  <c r="Q124" i="5"/>
  <c r="R124" i="5"/>
  <c r="L182" i="5"/>
  <c r="AL182" i="5" s="1"/>
  <c r="Q180" i="5"/>
  <c r="S180" i="5"/>
  <c r="Y181" i="5"/>
  <c r="S29" i="5"/>
  <c r="Q29" i="5"/>
  <c r="Y29" i="5"/>
  <c r="Y288" i="5"/>
  <c r="O17" i="37" l="1"/>
  <c r="O25" i="37"/>
  <c r="R5" i="38"/>
  <c r="R9" i="38" s="1"/>
  <c r="BM20" i="4"/>
  <c r="BJ98" i="4"/>
  <c r="O25" i="38"/>
  <c r="O17" i="38"/>
  <c r="E15" i="36"/>
  <c r="E17" i="36" s="1"/>
  <c r="E21" i="36" s="1"/>
  <c r="E23" i="36" s="1"/>
  <c r="E25" i="36" s="1"/>
  <c r="BO327" i="5"/>
  <c r="BK327" i="5"/>
  <c r="BH329" i="5"/>
  <c r="E15" i="37"/>
  <c r="E17" i="37" s="1"/>
  <c r="E21" i="37" s="1"/>
  <c r="E23" i="37" s="1"/>
  <c r="E25" i="37" s="1"/>
  <c r="D17" i="37"/>
  <c r="D17" i="38"/>
  <c r="D17" i="36"/>
  <c r="E17" i="38"/>
  <c r="E21" i="38" s="1"/>
  <c r="E23" i="38" s="1"/>
  <c r="E25" i="38" s="1"/>
  <c r="E15" i="33"/>
  <c r="E17" i="33" s="1"/>
  <c r="H12" i="14"/>
  <c r="H13" i="14"/>
  <c r="AN329" i="5"/>
  <c r="AA327" i="5"/>
  <c r="Z98" i="4"/>
  <c r="AF98" i="4" s="1"/>
  <c r="AA325" i="5"/>
  <c r="AA324" i="5"/>
  <c r="Y182" i="5"/>
  <c r="T107" i="5"/>
  <c r="U107" i="5"/>
  <c r="X74" i="4"/>
  <c r="Y321" i="5"/>
  <c r="Y310" i="5"/>
  <c r="Y298" i="5"/>
  <c r="Y294" i="5"/>
  <c r="Y287" i="5"/>
  <c r="Y218" i="5"/>
  <c r="Y217" i="5"/>
  <c r="Y197" i="5"/>
  <c r="Y189" i="5"/>
  <c r="Y157" i="5"/>
  <c r="Y146" i="5"/>
  <c r="Y145" i="5"/>
  <c r="Y134" i="5"/>
  <c r="Y126" i="5"/>
  <c r="Y125" i="5"/>
  <c r="Y116" i="5"/>
  <c r="Y111" i="5"/>
  <c r="Y82" i="5"/>
  <c r="Y76" i="5"/>
  <c r="Y75" i="5"/>
  <c r="Y49" i="5"/>
  <c r="Y40" i="5"/>
  <c r="Y35" i="5"/>
  <c r="Y8" i="5"/>
  <c r="X25" i="4"/>
  <c r="AB25" i="4" s="1"/>
  <c r="X22" i="4"/>
  <c r="AB22" i="4" s="1"/>
  <c r="X6" i="4"/>
  <c r="AB6" i="4" s="1"/>
  <c r="X7" i="4"/>
  <c r="AB7" i="4" s="1"/>
  <c r="X8" i="4"/>
  <c r="AB8" i="4" s="1"/>
  <c r="X9" i="4"/>
  <c r="AB9" i="4" s="1"/>
  <c r="X10" i="4"/>
  <c r="AB10" i="4" s="1"/>
  <c r="X11" i="4"/>
  <c r="AB11" i="4" s="1"/>
  <c r="X14" i="4"/>
  <c r="AB14" i="4" s="1"/>
  <c r="X12" i="4"/>
  <c r="AB12" i="4" s="1"/>
  <c r="X13" i="4"/>
  <c r="AB13" i="4" s="1"/>
  <c r="X15" i="4"/>
  <c r="AB15" i="4" s="1"/>
  <c r="X16" i="4"/>
  <c r="AB16" i="4" s="1"/>
  <c r="X19" i="4"/>
  <c r="AB19" i="4" s="1"/>
  <c r="BM98" i="4" l="1"/>
  <c r="BJ1" i="4"/>
  <c r="D5" i="33"/>
  <c r="D9" i="33" s="1"/>
  <c r="D9" i="14"/>
  <c r="R17" i="38"/>
  <c r="R21" i="38" s="1"/>
  <c r="R23" i="38" s="1"/>
  <c r="R25" i="38" s="1"/>
  <c r="D14" i="33"/>
  <c r="D15" i="33" s="1"/>
  <c r="D14" i="14"/>
  <c r="BK329" i="5"/>
  <c r="BO329" i="5"/>
  <c r="BH1" i="5"/>
  <c r="H15" i="33"/>
  <c r="Y325" i="5"/>
  <c r="Y216" i="5"/>
  <c r="Y324" i="5" s="1"/>
  <c r="AB197" i="5"/>
  <c r="AB216" i="5" s="1"/>
  <c r="AB324" i="5" s="1"/>
  <c r="AB329" i="5" s="1"/>
  <c r="AC197" i="5"/>
  <c r="AC333" i="5" s="1"/>
  <c r="X31" i="4"/>
  <c r="AA329" i="5"/>
  <c r="AF329" i="5" s="1"/>
  <c r="Y327" i="5"/>
  <c r="D17" i="33" l="1"/>
  <c r="D16" i="14"/>
  <c r="Y329" i="5"/>
  <c r="Y1" i="5" s="1"/>
  <c r="AA1" i="5" s="1"/>
  <c r="U31" i="4"/>
  <c r="S197" i="5"/>
  <c r="D25" i="14" l="1"/>
  <c r="D21" i="33"/>
  <c r="D23" i="33" s="1"/>
  <c r="D25" i="33" s="1"/>
  <c r="V6" i="4"/>
  <c r="V7" i="4"/>
  <c r="V8" i="4"/>
  <c r="V9" i="4"/>
  <c r="V10" i="4"/>
  <c r="V11" i="4"/>
  <c r="V14" i="4"/>
  <c r="V12" i="4"/>
  <c r="V13" i="4"/>
  <c r="V15" i="4"/>
  <c r="V16" i="4"/>
  <c r="V19" i="4"/>
  <c r="U96" i="4"/>
  <c r="U74" i="4"/>
  <c r="U5" i="4"/>
  <c r="U317" i="5"/>
  <c r="T317" i="5"/>
  <c r="U316" i="5"/>
  <c r="T316" i="5"/>
  <c r="U311" i="5"/>
  <c r="T311" i="5"/>
  <c r="S321" i="5"/>
  <c r="R321" i="5"/>
  <c r="Q321" i="5"/>
  <c r="S310" i="5"/>
  <c r="R310" i="5"/>
  <c r="Q310" i="5"/>
  <c r="U307" i="5"/>
  <c r="T307" i="5"/>
  <c r="U306" i="5"/>
  <c r="T306" i="5"/>
  <c r="U301" i="5"/>
  <c r="T301" i="5"/>
  <c r="U299" i="5"/>
  <c r="T299" i="5"/>
  <c r="S305" i="5"/>
  <c r="R305" i="5"/>
  <c r="Q305" i="5"/>
  <c r="S298" i="5"/>
  <c r="R298" i="5"/>
  <c r="Q298" i="5"/>
  <c r="U295" i="5"/>
  <c r="T295" i="5"/>
  <c r="T298" i="5" s="1"/>
  <c r="S294" i="5"/>
  <c r="R294" i="5"/>
  <c r="Q294" i="5"/>
  <c r="U291" i="5"/>
  <c r="T291" i="5"/>
  <c r="T294" i="5" s="1"/>
  <c r="S287" i="5"/>
  <c r="R287" i="5"/>
  <c r="Q287" i="5"/>
  <c r="R286" i="5"/>
  <c r="Q286" i="5"/>
  <c r="T268" i="5"/>
  <c r="U268" i="5"/>
  <c r="T269" i="5"/>
  <c r="U269" i="5"/>
  <c r="T270" i="5"/>
  <c r="U270" i="5"/>
  <c r="T271" i="5"/>
  <c r="U271" i="5"/>
  <c r="T274" i="5"/>
  <c r="U274" i="5"/>
  <c r="T275" i="5"/>
  <c r="T287" i="5" s="1"/>
  <c r="U275" i="5"/>
  <c r="T276" i="5"/>
  <c r="U276" i="5"/>
  <c r="T277" i="5"/>
  <c r="U277" i="5"/>
  <c r="T278" i="5"/>
  <c r="U278" i="5"/>
  <c r="T280" i="5"/>
  <c r="U280" i="5"/>
  <c r="T281" i="5"/>
  <c r="U281" i="5"/>
  <c r="T284" i="5"/>
  <c r="U284" i="5"/>
  <c r="U264" i="5"/>
  <c r="U266" i="5"/>
  <c r="U267" i="5"/>
  <c r="T267" i="5"/>
  <c r="T266" i="5"/>
  <c r="T264" i="5"/>
  <c r="U263" i="5"/>
  <c r="T263" i="5"/>
  <c r="X5" i="4" l="1"/>
  <c r="V5" i="4"/>
  <c r="U20" i="4"/>
  <c r="U98" i="4" s="1"/>
  <c r="U286" i="5"/>
  <c r="U294" i="5"/>
  <c r="T310" i="5"/>
  <c r="U310" i="5"/>
  <c r="U321" i="5"/>
  <c r="U305" i="5"/>
  <c r="U287" i="5"/>
  <c r="U298" i="5"/>
  <c r="T321" i="5"/>
  <c r="T305" i="5"/>
  <c r="U261" i="5"/>
  <c r="T261" i="5"/>
  <c r="U259" i="5"/>
  <c r="T259" i="5"/>
  <c r="U258" i="5"/>
  <c r="T258" i="5"/>
  <c r="U257" i="5"/>
  <c r="T257" i="5"/>
  <c r="U256" i="5"/>
  <c r="T256" i="5"/>
  <c r="U255" i="5"/>
  <c r="T255" i="5"/>
  <c r="U254" i="5"/>
  <c r="T254" i="5"/>
  <c r="AB5" i="4" l="1"/>
  <c r="AB99" i="4" s="1"/>
  <c r="X20" i="4"/>
  <c r="X98" i="4" s="1"/>
  <c r="T286" i="5"/>
  <c r="R253" i="5"/>
  <c r="Q236" i="5"/>
  <c r="S236" i="5" s="1"/>
  <c r="Q237" i="5"/>
  <c r="S237" i="5" s="1"/>
  <c r="Q238" i="5"/>
  <c r="S238" i="5" s="1"/>
  <c r="U238" i="5" s="1"/>
  <c r="Q239" i="5"/>
  <c r="S239" i="5" s="1"/>
  <c r="T239" i="5" s="1"/>
  <c r="Q233" i="5"/>
  <c r="S233" i="5" s="1"/>
  <c r="U221" i="5"/>
  <c r="T221" i="5"/>
  <c r="U220" i="5"/>
  <c r="T220" i="5"/>
  <c r="U219" i="5"/>
  <c r="T219" i="5"/>
  <c r="S223" i="5"/>
  <c r="R223" i="5"/>
  <c r="Q223" i="5"/>
  <c r="S218" i="5"/>
  <c r="R218" i="5"/>
  <c r="Q218" i="5"/>
  <c r="S217" i="5"/>
  <c r="R217" i="5"/>
  <c r="Q217" i="5"/>
  <c r="S216" i="5"/>
  <c r="R216" i="5"/>
  <c r="Q216" i="5"/>
  <c r="U213" i="5"/>
  <c r="T213" i="5"/>
  <c r="U212" i="5"/>
  <c r="T212" i="5"/>
  <c r="U209" i="5"/>
  <c r="T209" i="5"/>
  <c r="U206" i="5"/>
  <c r="T206" i="5"/>
  <c r="U205" i="5"/>
  <c r="T205" i="5"/>
  <c r="T217" i="5" s="1"/>
  <c r="U204" i="5"/>
  <c r="T204" i="5"/>
  <c r="U203" i="5"/>
  <c r="T203" i="5"/>
  <c r="U202" i="5"/>
  <c r="T202" i="5"/>
  <c r="U201" i="5"/>
  <c r="T201" i="5"/>
  <c r="U200" i="5"/>
  <c r="T200" i="5"/>
  <c r="U199" i="5"/>
  <c r="T199" i="5"/>
  <c r="U198" i="5"/>
  <c r="T198" i="5"/>
  <c r="U197" i="5"/>
  <c r="T197" i="5"/>
  <c r="U195" i="5"/>
  <c r="T195" i="5"/>
  <c r="U194" i="5"/>
  <c r="T194" i="5"/>
  <c r="U216" i="5" l="1"/>
  <c r="U218" i="5"/>
  <c r="T233" i="5"/>
  <c r="U233" i="5"/>
  <c r="T223" i="5"/>
  <c r="U217" i="5"/>
  <c r="U236" i="5"/>
  <c r="T236" i="5"/>
  <c r="U223" i="5"/>
  <c r="T216" i="5"/>
  <c r="T218" i="5"/>
  <c r="T237" i="5"/>
  <c r="U237" i="5"/>
  <c r="S253" i="5"/>
  <c r="T238" i="5"/>
  <c r="Q253" i="5"/>
  <c r="U239" i="5"/>
  <c r="U253" i="5" l="1"/>
  <c r="T253" i="5"/>
  <c r="T185" i="5" l="1"/>
  <c r="U185" i="5"/>
  <c r="U183" i="5"/>
  <c r="T183" i="5"/>
  <c r="R189" i="5"/>
  <c r="S189" i="5"/>
  <c r="Q189" i="5"/>
  <c r="S182" i="5"/>
  <c r="R182" i="5"/>
  <c r="Q182" i="5"/>
  <c r="S181" i="5"/>
  <c r="R181" i="5"/>
  <c r="Q181" i="5"/>
  <c r="R180" i="5"/>
  <c r="U175" i="5"/>
  <c r="T175" i="5"/>
  <c r="T182" i="5" s="1"/>
  <c r="U174" i="5"/>
  <c r="T174" i="5"/>
  <c r="U171" i="5"/>
  <c r="T171" i="5"/>
  <c r="T181" i="5" s="1"/>
  <c r="U170" i="5"/>
  <c r="T170" i="5"/>
  <c r="U169" i="5"/>
  <c r="T169" i="5"/>
  <c r="U168" i="5"/>
  <c r="T168" i="5"/>
  <c r="U166" i="5"/>
  <c r="T166" i="5"/>
  <c r="U165" i="5"/>
  <c r="T165" i="5"/>
  <c r="U164" i="5"/>
  <c r="T164" i="5"/>
  <c r="U163" i="5"/>
  <c r="T163" i="5"/>
  <c r="U162" i="5"/>
  <c r="T162" i="5"/>
  <c r="U161" i="5"/>
  <c r="T161" i="5"/>
  <c r="U160" i="5"/>
  <c r="T160" i="5"/>
  <c r="U159" i="5"/>
  <c r="T159" i="5"/>
  <c r="U158" i="5"/>
  <c r="T158" i="5"/>
  <c r="S157" i="5"/>
  <c r="R157" i="5"/>
  <c r="Q157" i="5"/>
  <c r="S156" i="5"/>
  <c r="R156" i="5"/>
  <c r="Q156" i="5"/>
  <c r="U153" i="5"/>
  <c r="T153" i="5"/>
  <c r="T157" i="5" s="1"/>
  <c r="U152" i="5"/>
  <c r="T152" i="5"/>
  <c r="U149" i="5"/>
  <c r="T149" i="5"/>
  <c r="U147" i="5"/>
  <c r="T147" i="5"/>
  <c r="S146" i="5"/>
  <c r="R146" i="5"/>
  <c r="Q146" i="5"/>
  <c r="T145" i="5"/>
  <c r="R145" i="5"/>
  <c r="Q145" i="5"/>
  <c r="U140" i="5"/>
  <c r="T140" i="5"/>
  <c r="T146" i="5" s="1"/>
  <c r="S134" i="5"/>
  <c r="R134" i="5"/>
  <c r="Q134" i="5"/>
  <c r="S133" i="5"/>
  <c r="R133" i="5"/>
  <c r="Q133" i="5"/>
  <c r="U131" i="5"/>
  <c r="T131" i="5"/>
  <c r="T134" i="5" s="1"/>
  <c r="U130" i="5"/>
  <c r="T130" i="5"/>
  <c r="U129" i="5"/>
  <c r="T129" i="5"/>
  <c r="U128" i="5"/>
  <c r="T128" i="5"/>
  <c r="U127" i="5"/>
  <c r="T127" i="5"/>
  <c r="S126" i="5"/>
  <c r="R126" i="5"/>
  <c r="Q126" i="5"/>
  <c r="S125" i="5"/>
  <c r="R125" i="5"/>
  <c r="Q125" i="5"/>
  <c r="U122" i="5"/>
  <c r="T122" i="5"/>
  <c r="T126" i="5" s="1"/>
  <c r="U121" i="5"/>
  <c r="T121" i="5"/>
  <c r="T125" i="5" s="1"/>
  <c r="U117" i="5"/>
  <c r="T117" i="5"/>
  <c r="S116" i="5"/>
  <c r="R116" i="5"/>
  <c r="Q116" i="5"/>
  <c r="T115" i="5"/>
  <c r="S115" i="5"/>
  <c r="R115" i="5"/>
  <c r="Q115" i="5"/>
  <c r="U113" i="5"/>
  <c r="T113" i="5"/>
  <c r="T116" i="5" s="1"/>
  <c r="S111" i="5"/>
  <c r="R111" i="5"/>
  <c r="Q111" i="5"/>
  <c r="S110" i="5"/>
  <c r="R110" i="5"/>
  <c r="Q110" i="5"/>
  <c r="U106" i="5"/>
  <c r="T106" i="5"/>
  <c r="U105" i="5"/>
  <c r="T105" i="5"/>
  <c r="U104" i="5"/>
  <c r="T104" i="5"/>
  <c r="T111" i="5" s="1"/>
  <c r="U103" i="5"/>
  <c r="T103" i="5"/>
  <c r="U102" i="5"/>
  <c r="T102" i="5"/>
  <c r="U101" i="5"/>
  <c r="T101" i="5"/>
  <c r="U100" i="5"/>
  <c r="T100" i="5"/>
  <c r="U99" i="5"/>
  <c r="T99" i="5"/>
  <c r="S97" i="5"/>
  <c r="R97" i="5"/>
  <c r="Q97" i="5"/>
  <c r="U92" i="5"/>
  <c r="T92" i="5"/>
  <c r="T97" i="5" s="1"/>
  <c r="U90" i="5"/>
  <c r="T90" i="5"/>
  <c r="U89" i="5"/>
  <c r="T89" i="5"/>
  <c r="U88" i="5"/>
  <c r="T88" i="5"/>
  <c r="S96" i="5"/>
  <c r="R96" i="5"/>
  <c r="Q96" i="5"/>
  <c r="S82" i="5"/>
  <c r="R82" i="5"/>
  <c r="Q82" i="5"/>
  <c r="U81" i="5"/>
  <c r="T81" i="5"/>
  <c r="U80" i="5"/>
  <c r="T80" i="5"/>
  <c r="R76" i="5"/>
  <c r="S76" i="5"/>
  <c r="Q76" i="5"/>
  <c r="S75" i="5"/>
  <c r="R75" i="5"/>
  <c r="Q75" i="5"/>
  <c r="U74" i="5"/>
  <c r="T74" i="5"/>
  <c r="U73" i="5"/>
  <c r="T73" i="5"/>
  <c r="T76" i="5" s="1"/>
  <c r="U72" i="5"/>
  <c r="T72" i="5"/>
  <c r="U70" i="5"/>
  <c r="U69" i="5"/>
  <c r="T70" i="5"/>
  <c r="T69" i="5"/>
  <c r="U68" i="5"/>
  <c r="T68" i="5"/>
  <c r="U67" i="5"/>
  <c r="T67" i="5"/>
  <c r="U66" i="5"/>
  <c r="T66" i="5"/>
  <c r="U65" i="5"/>
  <c r="T65" i="5"/>
  <c r="S63" i="5"/>
  <c r="R63" i="5"/>
  <c r="Q63" i="5"/>
  <c r="U59" i="5"/>
  <c r="T59" i="5"/>
  <c r="U57" i="5"/>
  <c r="T57" i="5"/>
  <c r="U56" i="5"/>
  <c r="T56" i="5"/>
  <c r="U55" i="5"/>
  <c r="T55" i="5"/>
  <c r="U54" i="5"/>
  <c r="T54" i="5"/>
  <c r="U51" i="5"/>
  <c r="T51" i="5"/>
  <c r="R49" i="5"/>
  <c r="S49" i="5"/>
  <c r="Q49" i="5"/>
  <c r="U41" i="5"/>
  <c r="T41" i="5"/>
  <c r="T49" i="5" s="1"/>
  <c r="S40" i="5"/>
  <c r="R40" i="5"/>
  <c r="Q40" i="5"/>
  <c r="U37" i="5"/>
  <c r="T37" i="5"/>
  <c r="T40" i="5" s="1"/>
  <c r="R35" i="5"/>
  <c r="Q30" i="5"/>
  <c r="Q35" i="5" s="1"/>
  <c r="T18" i="5"/>
  <c r="T17" i="5"/>
  <c r="T22" i="5" s="1"/>
  <c r="T16" i="5"/>
  <c r="T15" i="5"/>
  <c r="T12" i="5"/>
  <c r="T5" i="5"/>
  <c r="T8" i="5" s="1"/>
  <c r="U18" i="5"/>
  <c r="U16" i="5"/>
  <c r="U17" i="5"/>
  <c r="U15" i="5"/>
  <c r="U12" i="5"/>
  <c r="U5" i="5"/>
  <c r="S23" i="5"/>
  <c r="S22" i="5"/>
  <c r="S21" i="5"/>
  <c r="S8" i="5"/>
  <c r="R23" i="5"/>
  <c r="Q23" i="5"/>
  <c r="R22" i="5"/>
  <c r="Q22" i="5"/>
  <c r="R21" i="5"/>
  <c r="Q21" i="5"/>
  <c r="R8" i="5"/>
  <c r="Q8" i="5"/>
  <c r="S5" i="4"/>
  <c r="T23" i="5" l="1"/>
  <c r="T327" i="5" s="1"/>
  <c r="T124" i="5"/>
  <c r="T156" i="5"/>
  <c r="Q325" i="5"/>
  <c r="U63" i="5"/>
  <c r="R324" i="5"/>
  <c r="Q324" i="5"/>
  <c r="U116" i="5"/>
  <c r="U146" i="5"/>
  <c r="R325" i="5"/>
  <c r="U111" i="5"/>
  <c r="S30" i="5"/>
  <c r="S35" i="5" s="1"/>
  <c r="S324" i="5" s="1"/>
  <c r="U156" i="5"/>
  <c r="U157" i="5"/>
  <c r="T110" i="5"/>
  <c r="S325" i="5"/>
  <c r="T325" i="5"/>
  <c r="U96" i="5"/>
  <c r="S327" i="5"/>
  <c r="R327" i="5"/>
  <c r="U133" i="5"/>
  <c r="Q327" i="5"/>
  <c r="U75" i="5"/>
  <c r="T82" i="5"/>
  <c r="U82" i="5"/>
  <c r="U124" i="5"/>
  <c r="U134" i="5"/>
  <c r="T180" i="5"/>
  <c r="T75" i="5"/>
  <c r="U97" i="5"/>
  <c r="U110" i="5"/>
  <c r="U115" i="5"/>
  <c r="U126" i="5"/>
  <c r="U145" i="5"/>
  <c r="U180" i="5"/>
  <c r="U181" i="5"/>
  <c r="U182" i="5"/>
  <c r="T63" i="5"/>
  <c r="U76" i="5"/>
  <c r="T96" i="5"/>
  <c r="U125" i="5"/>
  <c r="T133" i="5"/>
  <c r="U8" i="5"/>
  <c r="T21" i="5"/>
  <c r="U23" i="5"/>
  <c r="U40" i="5"/>
  <c r="U189" i="5"/>
  <c r="T189" i="5"/>
  <c r="U49" i="5"/>
  <c r="U21" i="5"/>
  <c r="U22" i="5"/>
  <c r="S6" i="4"/>
  <c r="S7" i="4"/>
  <c r="S8" i="4"/>
  <c r="S9" i="4"/>
  <c r="S10" i="4"/>
  <c r="Q6" i="4"/>
  <c r="Q7" i="4"/>
  <c r="Q8" i="4"/>
  <c r="Q9" i="4"/>
  <c r="Q10" i="4"/>
  <c r="Q5" i="4"/>
  <c r="R6" i="4"/>
  <c r="R7" i="4"/>
  <c r="R8" i="4"/>
  <c r="R9" i="4"/>
  <c r="R10" i="4"/>
  <c r="R5" i="4"/>
  <c r="P5" i="4"/>
  <c r="P6" i="4"/>
  <c r="P7" i="4"/>
  <c r="P8" i="4"/>
  <c r="P9" i="4"/>
  <c r="P10" i="4"/>
  <c r="R12" i="4"/>
  <c r="S12" i="4" s="1"/>
  <c r="R13" i="4"/>
  <c r="R15" i="4"/>
  <c r="S15" i="4" s="1"/>
  <c r="R16" i="4"/>
  <c r="S16" i="4" s="1"/>
  <c r="R19" i="4"/>
  <c r="S19" i="4" s="1"/>
  <c r="R14" i="4"/>
  <c r="S14" i="4" s="1"/>
  <c r="P19" i="4"/>
  <c r="Q19" i="4" s="1"/>
  <c r="P16" i="4"/>
  <c r="Q16" i="4" s="1"/>
  <c r="P15" i="4"/>
  <c r="Q15" i="4" s="1"/>
  <c r="P13" i="4"/>
  <c r="Q13" i="4" s="1"/>
  <c r="P12" i="4"/>
  <c r="Q12" i="4" s="1"/>
  <c r="P14" i="4"/>
  <c r="Q14" i="4" s="1"/>
  <c r="L74" i="4"/>
  <c r="C7" i="38" l="1"/>
  <c r="C7" i="37"/>
  <c r="C7" i="36"/>
  <c r="G7" i="14"/>
  <c r="AO74" i="4"/>
  <c r="U35" i="5"/>
  <c r="Q20" i="4"/>
  <c r="R20" i="4"/>
  <c r="S13" i="4"/>
  <c r="S20" i="4" s="1"/>
  <c r="P74" i="4"/>
  <c r="Q74" i="4" s="1"/>
  <c r="R74" i="4" s="1"/>
  <c r="S74" i="4" s="1"/>
  <c r="T30" i="5"/>
  <c r="T35" i="5" s="1"/>
  <c r="T324" i="5" s="1"/>
  <c r="T329" i="5" s="1"/>
  <c r="T1" i="5" s="1"/>
  <c r="R329" i="5"/>
  <c r="R1" i="5" s="1"/>
  <c r="Q329" i="5"/>
  <c r="Q1" i="5" s="1"/>
  <c r="S329" i="5"/>
  <c r="U30" i="5"/>
  <c r="U324" i="5"/>
  <c r="U325" i="5"/>
  <c r="P20" i="4"/>
  <c r="N117" i="5"/>
  <c r="M117" i="5"/>
  <c r="U329" i="5" l="1"/>
  <c r="S1" i="5"/>
  <c r="W281" i="5"/>
  <c r="L158" i="5"/>
  <c r="L180" i="5" s="1"/>
  <c r="AL180" i="5" s="1"/>
  <c r="L65" i="5"/>
  <c r="L298" i="5" l="1"/>
  <c r="AL298" i="5" s="1"/>
  <c r="L321" i="5"/>
  <c r="L127" i="5"/>
  <c r="L121" i="5"/>
  <c r="L124" i="5" s="1"/>
  <c r="AL124" i="5" s="1"/>
  <c r="L122" i="5"/>
  <c r="I86" i="4"/>
  <c r="I85" i="4"/>
  <c r="D96" i="4"/>
  <c r="L31" i="4"/>
  <c r="F31" i="4"/>
  <c r="D31" i="4"/>
  <c r="F216" i="5"/>
  <c r="D216" i="5"/>
  <c r="D298" i="5"/>
  <c r="F287" i="5"/>
  <c r="I287" i="5"/>
  <c r="L287" i="5"/>
  <c r="AL287" i="5" s="1"/>
  <c r="AL286" i="5"/>
  <c r="F286" i="5"/>
  <c r="D287" i="5"/>
  <c r="D286" i="5"/>
  <c r="I253" i="5"/>
  <c r="F253" i="5"/>
  <c r="D253" i="5"/>
  <c r="F223" i="5"/>
  <c r="D223" i="5"/>
  <c r="F218" i="5"/>
  <c r="D218" i="5"/>
  <c r="L217" i="5"/>
  <c r="AL217" i="5" s="1"/>
  <c r="I217" i="5"/>
  <c r="F217" i="5"/>
  <c r="D217" i="5"/>
  <c r="D181" i="5"/>
  <c r="F180" i="5"/>
  <c r="D180" i="5"/>
  <c r="I125" i="5"/>
  <c r="I124" i="5"/>
  <c r="D124" i="5"/>
  <c r="L115" i="5"/>
  <c r="AL115" i="5" s="1"/>
  <c r="I115" i="5"/>
  <c r="F115" i="5"/>
  <c r="D115" i="5"/>
  <c r="L111" i="5"/>
  <c r="AL111" i="5" s="1"/>
  <c r="I111" i="5"/>
  <c r="F111" i="5"/>
  <c r="D111" i="5"/>
  <c r="L110" i="5"/>
  <c r="AL110" i="5" s="1"/>
  <c r="I110" i="5"/>
  <c r="F110" i="5"/>
  <c r="D110" i="5"/>
  <c r="L96" i="5"/>
  <c r="AL96" i="5" s="1"/>
  <c r="I96" i="5"/>
  <c r="F96" i="5"/>
  <c r="D97" i="5"/>
  <c r="D96" i="5"/>
  <c r="F82" i="5"/>
  <c r="D82" i="5"/>
  <c r="F75" i="5"/>
  <c r="D75" i="5"/>
  <c r="I63" i="5"/>
  <c r="F63" i="5"/>
  <c r="D63" i="5"/>
  <c r="L49" i="5"/>
  <c r="AL49" i="5" s="1"/>
  <c r="I49" i="5"/>
  <c r="F49" i="5"/>
  <c r="D49" i="5"/>
  <c r="L40" i="5"/>
  <c r="AL40" i="5" s="1"/>
  <c r="F40" i="5"/>
  <c r="D40" i="5"/>
  <c r="D35" i="5"/>
  <c r="I29" i="5"/>
  <c r="F29" i="5"/>
  <c r="D29" i="5"/>
  <c r="L21" i="5"/>
  <c r="AL21" i="5" s="1"/>
  <c r="I21" i="5"/>
  <c r="F21" i="5"/>
  <c r="D21" i="5"/>
  <c r="D8" i="5"/>
  <c r="C8" i="38" l="1"/>
  <c r="C8" i="36"/>
  <c r="C8" i="37"/>
  <c r="G8" i="33"/>
  <c r="G8" i="14"/>
  <c r="AO31" i="4"/>
  <c r="W311" i="5"/>
  <c r="AL321" i="5"/>
  <c r="P31" i="4"/>
  <c r="Q31" i="4" s="1"/>
  <c r="R31" i="4" s="1"/>
  <c r="S31" i="4" s="1"/>
  <c r="I31" i="4"/>
  <c r="L219" i="5" l="1"/>
  <c r="L212" i="5"/>
  <c r="L197" i="5"/>
  <c r="L153" i="5"/>
  <c r="L157" i="5" s="1"/>
  <c r="AL157" i="5" s="1"/>
  <c r="N26" i="5"/>
  <c r="M26" i="5"/>
  <c r="N24" i="5"/>
  <c r="M24" i="5"/>
  <c r="I321" i="5"/>
  <c r="F321" i="5"/>
  <c r="D321" i="5"/>
  <c r="N317" i="5"/>
  <c r="M317" i="5"/>
  <c r="N316" i="5"/>
  <c r="M316" i="5"/>
  <c r="N311" i="5"/>
  <c r="M311" i="5"/>
  <c r="N307" i="5"/>
  <c r="M307" i="5"/>
  <c r="N306" i="5"/>
  <c r="M306" i="5"/>
  <c r="L310" i="5"/>
  <c r="AL310" i="5" s="1"/>
  <c r="I310" i="5"/>
  <c r="F310" i="5"/>
  <c r="D305" i="5"/>
  <c r="D310" i="5"/>
  <c r="N302" i="5"/>
  <c r="M302" i="5"/>
  <c r="N301" i="5"/>
  <c r="M301" i="5"/>
  <c r="N300" i="5"/>
  <c r="M300" i="5"/>
  <c r="N299" i="5"/>
  <c r="M299" i="5"/>
  <c r="L305" i="5"/>
  <c r="AL305" i="5" s="1"/>
  <c r="I305" i="5"/>
  <c r="F305" i="5"/>
  <c r="M295" i="5"/>
  <c r="I298" i="5"/>
  <c r="F298" i="5"/>
  <c r="L294" i="5"/>
  <c r="AL294" i="5" s="1"/>
  <c r="F294" i="5"/>
  <c r="D294" i="5"/>
  <c r="M291" i="5"/>
  <c r="I291" i="5"/>
  <c r="I294" i="5" s="1"/>
  <c r="N281" i="5"/>
  <c r="I271" i="5"/>
  <c r="N271" i="5" s="1"/>
  <c r="I270" i="5"/>
  <c r="N254" i="5"/>
  <c r="N284" i="5"/>
  <c r="M284" i="5"/>
  <c r="N280" i="5"/>
  <c r="M280" i="5"/>
  <c r="N279" i="5"/>
  <c r="M279" i="5"/>
  <c r="N278" i="5"/>
  <c r="M278" i="5"/>
  <c r="N277" i="5"/>
  <c r="M277" i="5"/>
  <c r="N276" i="5"/>
  <c r="M276" i="5"/>
  <c r="N275" i="5"/>
  <c r="M275" i="5"/>
  <c r="N274" i="5"/>
  <c r="M274" i="5"/>
  <c r="M271" i="5"/>
  <c r="M270" i="5"/>
  <c r="N269" i="5"/>
  <c r="M269" i="5"/>
  <c r="N268" i="5"/>
  <c r="M268" i="5"/>
  <c r="N267" i="5"/>
  <c r="M267" i="5"/>
  <c r="N266" i="5"/>
  <c r="M266" i="5"/>
  <c r="N264" i="5"/>
  <c r="M264" i="5"/>
  <c r="N263" i="5"/>
  <c r="M263" i="5"/>
  <c r="N262" i="5"/>
  <c r="M262" i="5"/>
  <c r="N261" i="5"/>
  <c r="M261" i="5"/>
  <c r="N259" i="5"/>
  <c r="M259" i="5"/>
  <c r="N258" i="5"/>
  <c r="M258" i="5"/>
  <c r="N257" i="5"/>
  <c r="M257" i="5"/>
  <c r="N256" i="5"/>
  <c r="M256" i="5"/>
  <c r="N255" i="5"/>
  <c r="M255" i="5"/>
  <c r="L253" i="5"/>
  <c r="N239" i="5"/>
  <c r="M239" i="5"/>
  <c r="N238" i="5"/>
  <c r="M238" i="5"/>
  <c r="N237" i="5"/>
  <c r="M237" i="5"/>
  <c r="N236" i="5"/>
  <c r="M236" i="5"/>
  <c r="N233" i="5"/>
  <c r="M233" i="5"/>
  <c r="M220" i="5"/>
  <c r="N220" i="5"/>
  <c r="M221" i="5"/>
  <c r="I221" i="5"/>
  <c r="N221" i="5" s="1"/>
  <c r="I219" i="5"/>
  <c r="M199" i="5"/>
  <c r="N199" i="5"/>
  <c r="M200" i="5"/>
  <c r="N200" i="5"/>
  <c r="D157" i="5"/>
  <c r="I157" i="5"/>
  <c r="F157" i="5"/>
  <c r="L198" i="5"/>
  <c r="M198" i="5" s="1"/>
  <c r="L216" i="5" l="1"/>
  <c r="AL216" i="5" s="1"/>
  <c r="M253" i="5"/>
  <c r="AL253" i="5"/>
  <c r="M219" i="5"/>
  <c r="L223" i="5"/>
  <c r="AL223" i="5" s="1"/>
  <c r="N253" i="5"/>
  <c r="I223" i="5"/>
  <c r="N270" i="5"/>
  <c r="I286" i="5"/>
  <c r="N153" i="5"/>
  <c r="L218" i="5"/>
  <c r="AL218" i="5" s="1"/>
  <c r="M197" i="5"/>
  <c r="M153" i="5"/>
  <c r="N305" i="5"/>
  <c r="N291" i="5"/>
  <c r="M310" i="5"/>
  <c r="M321" i="5"/>
  <c r="M305" i="5"/>
  <c r="N157" i="5"/>
  <c r="N287" i="5"/>
  <c r="N321" i="5"/>
  <c r="M287" i="5"/>
  <c r="N310" i="5"/>
  <c r="N294" i="5"/>
  <c r="M294" i="5"/>
  <c r="N295" i="5"/>
  <c r="M281" i="5"/>
  <c r="M254" i="5"/>
  <c r="M157" i="5"/>
  <c r="N219" i="5"/>
  <c r="N286" i="5" l="1"/>
  <c r="N298" i="5"/>
  <c r="M298" i="5"/>
  <c r="M286" i="5"/>
  <c r="N223" i="5"/>
  <c r="I213" i="5" l="1"/>
  <c r="N213" i="5" s="1"/>
  <c r="I212" i="5"/>
  <c r="I209" i="5"/>
  <c r="N209" i="5" s="1"/>
  <c r="I198" i="5"/>
  <c r="N198" i="5" s="1"/>
  <c r="I197" i="5"/>
  <c r="N197" i="5" s="1"/>
  <c r="I195" i="5"/>
  <c r="N195" i="5" s="1"/>
  <c r="I194" i="5"/>
  <c r="M213" i="5"/>
  <c r="M212" i="5"/>
  <c r="M209" i="5"/>
  <c r="N208" i="5"/>
  <c r="M208" i="5"/>
  <c r="N206" i="5"/>
  <c r="M206" i="5"/>
  <c r="N205" i="5"/>
  <c r="M205" i="5"/>
  <c r="N204" i="5"/>
  <c r="M204" i="5"/>
  <c r="N203" i="5"/>
  <c r="M203" i="5"/>
  <c r="N202" i="5"/>
  <c r="M202" i="5"/>
  <c r="N201" i="5"/>
  <c r="M201" i="5"/>
  <c r="M195" i="5"/>
  <c r="M194" i="5"/>
  <c r="L181" i="5"/>
  <c r="AL181" i="5" s="1"/>
  <c r="I182" i="5"/>
  <c r="I181" i="5"/>
  <c r="F182" i="5"/>
  <c r="F181" i="5"/>
  <c r="D182" i="5"/>
  <c r="N212" i="5" l="1"/>
  <c r="I218" i="5"/>
  <c r="I216" i="5"/>
  <c r="N216" i="5" s="1"/>
  <c r="M216" i="5"/>
  <c r="M223" i="5"/>
  <c r="M218" i="5"/>
  <c r="N194" i="5"/>
  <c r="M217" i="5"/>
  <c r="N217" i="5"/>
  <c r="N218" i="5" l="1"/>
  <c r="M182" i="5" l="1"/>
  <c r="N182" i="5"/>
  <c r="N181" i="5"/>
  <c r="M181" i="5"/>
  <c r="I161" i="5"/>
  <c r="N161" i="5" s="1"/>
  <c r="I160" i="5"/>
  <c r="N160" i="5" s="1"/>
  <c r="I158" i="5"/>
  <c r="N175" i="5"/>
  <c r="M175" i="5"/>
  <c r="N174" i="5"/>
  <c r="M174" i="5"/>
  <c r="N171" i="5"/>
  <c r="M171" i="5"/>
  <c r="N170" i="5"/>
  <c r="M170" i="5"/>
  <c r="N169" i="5"/>
  <c r="M169" i="5"/>
  <c r="N168" i="5"/>
  <c r="M168" i="5"/>
  <c r="N166" i="5"/>
  <c r="M166" i="5"/>
  <c r="N165" i="5"/>
  <c r="M165" i="5"/>
  <c r="N164" i="5"/>
  <c r="M164" i="5"/>
  <c r="N162" i="5"/>
  <c r="M162" i="5"/>
  <c r="M161" i="5"/>
  <c r="M160" i="5"/>
  <c r="N159" i="5"/>
  <c r="M159" i="5"/>
  <c r="N152" i="5"/>
  <c r="M152" i="5"/>
  <c r="N149" i="5"/>
  <c r="M149" i="5"/>
  <c r="N147" i="5"/>
  <c r="M147" i="5"/>
  <c r="L156" i="5"/>
  <c r="AL156" i="5" s="1"/>
  <c r="I156" i="5"/>
  <c r="F156" i="5"/>
  <c r="D156" i="5"/>
  <c r="M156" i="5" l="1"/>
  <c r="I180" i="5"/>
  <c r="N180" i="5" s="1"/>
  <c r="N156" i="5"/>
  <c r="M158" i="5"/>
  <c r="M180" i="5"/>
  <c r="N158" i="5"/>
  <c r="L75" i="5"/>
  <c r="AL75" i="5" s="1"/>
  <c r="N139" i="5" l="1"/>
  <c r="M139" i="5"/>
  <c r="L140" i="5"/>
  <c r="L145" i="5"/>
  <c r="AL145" i="5" s="1"/>
  <c r="I146" i="5"/>
  <c r="I145" i="5"/>
  <c r="F146" i="5"/>
  <c r="F145" i="5"/>
  <c r="D146" i="5"/>
  <c r="D145" i="5"/>
  <c r="N131" i="5"/>
  <c r="M131" i="5"/>
  <c r="N130" i="5"/>
  <c r="M130" i="5"/>
  <c r="N129" i="5"/>
  <c r="M129" i="5"/>
  <c r="N128" i="5"/>
  <c r="M128" i="5"/>
  <c r="L134" i="5"/>
  <c r="AL134" i="5" s="1"/>
  <c r="L133" i="5"/>
  <c r="AL133" i="5" s="1"/>
  <c r="I134" i="5"/>
  <c r="I133" i="5"/>
  <c r="F134" i="5"/>
  <c r="F133" i="5"/>
  <c r="D134" i="5"/>
  <c r="D133" i="5"/>
  <c r="N17" i="5"/>
  <c r="M17" i="5"/>
  <c r="N16" i="5"/>
  <c r="M16" i="5"/>
  <c r="N15" i="5"/>
  <c r="M15" i="5"/>
  <c r="N14" i="5"/>
  <c r="M14" i="5"/>
  <c r="N10" i="5"/>
  <c r="M10" i="5"/>
  <c r="I23" i="5"/>
  <c r="F23" i="5"/>
  <c r="D23" i="5"/>
  <c r="N18" i="5"/>
  <c r="N127" i="5"/>
  <c r="M127" i="5"/>
  <c r="N120" i="5"/>
  <c r="M120" i="5"/>
  <c r="N119" i="5"/>
  <c r="M119" i="5"/>
  <c r="F125" i="5"/>
  <c r="F124" i="5"/>
  <c r="D126" i="5"/>
  <c r="D125" i="5"/>
  <c r="I126" i="5"/>
  <c r="F126" i="5"/>
  <c r="L116" i="5"/>
  <c r="AL116" i="5" s="1"/>
  <c r="I116" i="5"/>
  <c r="F116" i="5"/>
  <c r="D116" i="5"/>
  <c r="N113" i="5"/>
  <c r="M113" i="5"/>
  <c r="N112" i="5"/>
  <c r="M112" i="5"/>
  <c r="L29" i="5"/>
  <c r="AL29" i="5" s="1"/>
  <c r="M111" i="5"/>
  <c r="L97" i="5"/>
  <c r="AL97" i="5" s="1"/>
  <c r="I97" i="5"/>
  <c r="F97" i="5"/>
  <c r="M89" i="5"/>
  <c r="N89" i="5"/>
  <c r="M90" i="5"/>
  <c r="N90" i="5"/>
  <c r="M91" i="5"/>
  <c r="N91" i="5"/>
  <c r="M92" i="5"/>
  <c r="N92" i="5"/>
  <c r="M99" i="5"/>
  <c r="N99" i="5"/>
  <c r="M100" i="5"/>
  <c r="N100" i="5"/>
  <c r="M101" i="5"/>
  <c r="N101" i="5"/>
  <c r="M102" i="5"/>
  <c r="N102" i="5"/>
  <c r="M103" i="5"/>
  <c r="N103" i="5"/>
  <c r="M104" i="5"/>
  <c r="N104" i="5"/>
  <c r="M105" i="5"/>
  <c r="N105" i="5"/>
  <c r="M106" i="5"/>
  <c r="N106" i="5"/>
  <c r="M107" i="5"/>
  <c r="N107" i="5"/>
  <c r="N88" i="5"/>
  <c r="M88" i="5"/>
  <c r="N41" i="5"/>
  <c r="M41" i="5"/>
  <c r="I22" i="5"/>
  <c r="L22" i="5"/>
  <c r="AL22" i="5" s="1"/>
  <c r="L35" i="5"/>
  <c r="AL35" i="5" s="1"/>
  <c r="I35" i="5"/>
  <c r="F35" i="5"/>
  <c r="D22" i="5"/>
  <c r="L76" i="5"/>
  <c r="AL76" i="5" s="1"/>
  <c r="I76" i="5"/>
  <c r="F76" i="5"/>
  <c r="D76" i="5"/>
  <c r="F22" i="5"/>
  <c r="L12" i="5"/>
  <c r="L23" i="5" s="1"/>
  <c r="AL23" i="5" s="1"/>
  <c r="N30" i="5"/>
  <c r="M30" i="5"/>
  <c r="I37" i="5"/>
  <c r="M37" i="5"/>
  <c r="N36" i="5"/>
  <c r="M36" i="5"/>
  <c r="L8" i="5"/>
  <c r="AL8" i="5" s="1"/>
  <c r="I8" i="5"/>
  <c r="F8" i="5"/>
  <c r="L82" i="5"/>
  <c r="AL82" i="5" s="1"/>
  <c r="N81" i="5"/>
  <c r="M81" i="5"/>
  <c r="N80" i="5"/>
  <c r="M80" i="5"/>
  <c r="N74" i="5"/>
  <c r="M74" i="5"/>
  <c r="N73" i="5"/>
  <c r="M73" i="5"/>
  <c r="N72" i="5"/>
  <c r="M72" i="5"/>
  <c r="N70" i="5"/>
  <c r="M70" i="5"/>
  <c r="N69" i="5"/>
  <c r="M69" i="5"/>
  <c r="N68" i="5"/>
  <c r="M68" i="5"/>
  <c r="N67" i="5"/>
  <c r="M67" i="5"/>
  <c r="N66" i="5"/>
  <c r="M66" i="5"/>
  <c r="D324" i="5" l="1"/>
  <c r="M134" i="5"/>
  <c r="L146" i="5"/>
  <c r="V140" i="5"/>
  <c r="F324" i="5"/>
  <c r="N37" i="5"/>
  <c r="I40" i="5"/>
  <c r="N40" i="5" s="1"/>
  <c r="I82" i="5"/>
  <c r="N82" i="5" s="1"/>
  <c r="I325" i="5"/>
  <c r="D325" i="5"/>
  <c r="F325" i="5"/>
  <c r="F327" i="5"/>
  <c r="I327" i="5"/>
  <c r="D327" i="5"/>
  <c r="M145" i="5"/>
  <c r="M140" i="5"/>
  <c r="N140" i="5"/>
  <c r="N145" i="5"/>
  <c r="N133" i="5"/>
  <c r="M133" i="5"/>
  <c r="N134" i="5"/>
  <c r="M18" i="5"/>
  <c r="N23" i="5"/>
  <c r="N12" i="5"/>
  <c r="M12" i="5"/>
  <c r="N96" i="5"/>
  <c r="M29" i="5"/>
  <c r="N97" i="5"/>
  <c r="M115" i="5"/>
  <c r="M116" i="5"/>
  <c r="N115" i="5"/>
  <c r="N116" i="5"/>
  <c r="N111" i="5"/>
  <c r="N29" i="5"/>
  <c r="M96" i="5"/>
  <c r="M97" i="5"/>
  <c r="M35" i="5"/>
  <c r="M40" i="5"/>
  <c r="M76" i="5"/>
  <c r="N76" i="5"/>
  <c r="N21" i="5"/>
  <c r="M22" i="5"/>
  <c r="N8" i="5"/>
  <c r="N35" i="5"/>
  <c r="M21" i="5"/>
  <c r="M110" i="5"/>
  <c r="N110" i="5"/>
  <c r="N22" i="5"/>
  <c r="M8" i="5"/>
  <c r="M49" i="5"/>
  <c r="N65" i="5"/>
  <c r="I75" i="5"/>
  <c r="N75" i="5" s="1"/>
  <c r="M65" i="5"/>
  <c r="M82" i="5"/>
  <c r="M75" i="5"/>
  <c r="M146" i="5" l="1"/>
  <c r="AL146" i="5"/>
  <c r="N146" i="5"/>
  <c r="M23" i="5"/>
  <c r="N49" i="5"/>
  <c r="C12" i="34" l="1"/>
  <c r="I324" i="5"/>
  <c r="N56" i="5"/>
  <c r="M56" i="5"/>
  <c r="N54" i="5"/>
  <c r="M54" i="5"/>
  <c r="N53" i="5"/>
  <c r="M53" i="5"/>
  <c r="N52" i="5"/>
  <c r="M52" i="5"/>
  <c r="N51" i="5"/>
  <c r="M51" i="5"/>
  <c r="L55" i="5"/>
  <c r="L57" i="5"/>
  <c r="M57" i="5" s="1"/>
  <c r="L59" i="5"/>
  <c r="M59" i="5" s="1"/>
  <c r="N5" i="5"/>
  <c r="M5" i="5"/>
  <c r="J21" i="5" l="1"/>
  <c r="J49" i="5"/>
  <c r="J96" i="5"/>
  <c r="J133" i="5"/>
  <c r="J223" i="5"/>
  <c r="J310" i="5"/>
  <c r="J40" i="5"/>
  <c r="J82" i="5"/>
  <c r="J124" i="5"/>
  <c r="J216" i="5"/>
  <c r="J298" i="5"/>
  <c r="J35" i="5"/>
  <c r="J75" i="5"/>
  <c r="J115" i="5"/>
  <c r="J180" i="5"/>
  <c r="J305" i="5"/>
  <c r="J29" i="5"/>
  <c r="J63" i="5"/>
  <c r="J110" i="5"/>
  <c r="J156" i="5"/>
  <c r="J286" i="5"/>
  <c r="M55" i="5"/>
  <c r="L63" i="5"/>
  <c r="AL63" i="5" s="1"/>
  <c r="N59" i="5"/>
  <c r="N55" i="5"/>
  <c r="N57" i="5"/>
  <c r="E14" i="14" l="1"/>
  <c r="M63" i="5"/>
  <c r="N63" i="5"/>
  <c r="C11" i="34" l="1"/>
  <c r="C13" i="34" s="1"/>
  <c r="F96" i="4"/>
  <c r="N86" i="4"/>
  <c r="M86" i="4"/>
  <c r="N85" i="4"/>
  <c r="M85" i="4"/>
  <c r="M80" i="4"/>
  <c r="N69" i="4"/>
  <c r="M67" i="4"/>
  <c r="N67" i="4"/>
  <c r="L68" i="4"/>
  <c r="N66" i="4"/>
  <c r="M66" i="4"/>
  <c r="N65" i="4"/>
  <c r="M65" i="4"/>
  <c r="N36" i="4"/>
  <c r="M36" i="4"/>
  <c r="N33" i="4"/>
  <c r="M33" i="4"/>
  <c r="M68" i="4" l="1"/>
  <c r="AO68" i="4"/>
  <c r="N68" i="4"/>
  <c r="L96" i="4"/>
  <c r="M69" i="4"/>
  <c r="I74" i="4"/>
  <c r="F74" i="4"/>
  <c r="M74" i="4" s="1"/>
  <c r="D74" i="4"/>
  <c r="N72" i="4"/>
  <c r="M72" i="4"/>
  <c r="N44" i="4"/>
  <c r="M44" i="4"/>
  <c r="M49" i="4"/>
  <c r="I49" i="4"/>
  <c r="N49" i="4" s="1"/>
  <c r="N27" i="4"/>
  <c r="M27" i="4"/>
  <c r="N26" i="4"/>
  <c r="M26" i="4"/>
  <c r="N25" i="4"/>
  <c r="M25" i="4"/>
  <c r="N22" i="4"/>
  <c r="M22" i="4"/>
  <c r="M31" i="4"/>
  <c r="N23" i="4"/>
  <c r="M23" i="4"/>
  <c r="M19" i="4"/>
  <c r="F20" i="4"/>
  <c r="D20" i="4"/>
  <c r="L20" i="4"/>
  <c r="C6" i="38" l="1"/>
  <c r="C6" i="36"/>
  <c r="C6" i="37"/>
  <c r="G6" i="33"/>
  <c r="AO96" i="4"/>
  <c r="G6" i="14"/>
  <c r="C5" i="38"/>
  <c r="C5" i="37"/>
  <c r="C5" i="36"/>
  <c r="G5" i="14"/>
  <c r="AO20" i="4"/>
  <c r="U75" i="4"/>
  <c r="P75" i="4"/>
  <c r="P76" i="4" s="1"/>
  <c r="R75" i="4"/>
  <c r="S75" i="4"/>
  <c r="Q75" i="4"/>
  <c r="W75" i="4"/>
  <c r="P96" i="4"/>
  <c r="P98" i="4" s="1"/>
  <c r="D9" i="34"/>
  <c r="L98" i="4"/>
  <c r="AO98" i="4" s="1"/>
  <c r="D98" i="4"/>
  <c r="F98" i="4"/>
  <c r="N31" i="4"/>
  <c r="M96" i="4"/>
  <c r="M20" i="4"/>
  <c r="N74" i="4"/>
  <c r="I16" i="4"/>
  <c r="N16" i="4" s="1"/>
  <c r="I19" i="4"/>
  <c r="N19" i="4" s="1"/>
  <c r="I14" i="4"/>
  <c r="N14" i="4" s="1"/>
  <c r="I12" i="4"/>
  <c r="N12" i="4" s="1"/>
  <c r="I13" i="4"/>
  <c r="N13" i="4" s="1"/>
  <c r="I15" i="4"/>
  <c r="N15" i="4" s="1"/>
  <c r="I11" i="4"/>
  <c r="K11" i="4" s="1"/>
  <c r="M6" i="4"/>
  <c r="M7" i="4"/>
  <c r="M8" i="4"/>
  <c r="M9" i="4"/>
  <c r="M10" i="4"/>
  <c r="M11" i="4"/>
  <c r="M14" i="4"/>
  <c r="M12" i="4"/>
  <c r="M13" i="4"/>
  <c r="M15" i="4"/>
  <c r="M16" i="4"/>
  <c r="M5" i="4"/>
  <c r="I2" i="4"/>
  <c r="I80" i="4" s="1"/>
  <c r="I96" i="4" s="1"/>
  <c r="C9" i="37" l="1"/>
  <c r="C9" i="36"/>
  <c r="C9" i="33"/>
  <c r="G9" i="33" s="1"/>
  <c r="G5" i="33"/>
  <c r="C9" i="38"/>
  <c r="R98" i="4"/>
  <c r="C9" i="14"/>
  <c r="C9" i="34"/>
  <c r="D7" i="34"/>
  <c r="C8" i="34"/>
  <c r="D8" i="34"/>
  <c r="M98" i="4"/>
  <c r="N80" i="4"/>
  <c r="N11" i="4"/>
  <c r="F15" i="34" l="1"/>
  <c r="F16" i="34" s="1"/>
  <c r="D6" i="34"/>
  <c r="D10" i="34" s="1"/>
  <c r="N96" i="4"/>
  <c r="N10" i="4"/>
  <c r="K10" i="4"/>
  <c r="N8" i="4"/>
  <c r="K8" i="4"/>
  <c r="K6" i="4"/>
  <c r="N6" i="4"/>
  <c r="I20" i="4"/>
  <c r="N5" i="4"/>
  <c r="K5" i="4"/>
  <c r="N7" i="4"/>
  <c r="K7" i="4"/>
  <c r="K9" i="4"/>
  <c r="N9" i="4"/>
  <c r="F9" i="14"/>
  <c r="F17" i="34" l="1"/>
  <c r="E15" i="34"/>
  <c r="E16" i="34" s="1"/>
  <c r="G9" i="14"/>
  <c r="I98" i="4"/>
  <c r="N98" i="4" s="1"/>
  <c r="C7" i="34"/>
  <c r="N20" i="4"/>
  <c r="E17" i="34" l="1"/>
  <c r="E9" i="14"/>
  <c r="L125" i="5"/>
  <c r="L324" i="5"/>
  <c r="C12" i="38" s="1"/>
  <c r="N122" i="5"/>
  <c r="L126" i="5"/>
  <c r="M122" i="5"/>
  <c r="M121" i="5"/>
  <c r="N121" i="5"/>
  <c r="C6" i="34" l="1"/>
  <c r="C10" i="34" s="1"/>
  <c r="C12" i="36"/>
  <c r="C12" i="37"/>
  <c r="G12" i="33"/>
  <c r="E16" i="14"/>
  <c r="H9" i="14"/>
  <c r="L327" i="5"/>
  <c r="C14" i="38" s="1"/>
  <c r="C15" i="38" s="1"/>
  <c r="AL126" i="5"/>
  <c r="L325" i="5"/>
  <c r="C13" i="38" s="1"/>
  <c r="AL125" i="5"/>
  <c r="G12" i="14"/>
  <c r="AL324" i="5"/>
  <c r="O40" i="5"/>
  <c r="O82" i="5"/>
  <c r="O124" i="5"/>
  <c r="O216" i="5"/>
  <c r="O310" i="5"/>
  <c r="O35" i="5"/>
  <c r="O75" i="5"/>
  <c r="O115" i="5"/>
  <c r="O180" i="5"/>
  <c r="O298" i="5"/>
  <c r="O29" i="5"/>
  <c r="O63" i="5"/>
  <c r="O110" i="5"/>
  <c r="O156" i="5"/>
  <c r="O21" i="5"/>
  <c r="O49" i="5"/>
  <c r="O96" i="5"/>
  <c r="O133" i="5"/>
  <c r="O223" i="5"/>
  <c r="O286" i="5"/>
  <c r="N324" i="5"/>
  <c r="M324" i="5"/>
  <c r="M331" i="5"/>
  <c r="M124" i="5"/>
  <c r="N124" i="5"/>
  <c r="M126" i="5"/>
  <c r="N126" i="5"/>
  <c r="M125" i="5"/>
  <c r="N125" i="5"/>
  <c r="E21" i="33" l="1"/>
  <c r="C25" i="38"/>
  <c r="C17" i="38"/>
  <c r="C13" i="36"/>
  <c r="C13" i="37"/>
  <c r="C14" i="36"/>
  <c r="C15" i="36" s="1"/>
  <c r="C25" i="36" s="1"/>
  <c r="C14" i="37"/>
  <c r="C15" i="37" s="1"/>
  <c r="G13" i="33"/>
  <c r="G14" i="33"/>
  <c r="M327" i="5"/>
  <c r="M325" i="5"/>
  <c r="G13" i="14"/>
  <c r="AL327" i="5"/>
  <c r="AL325" i="5"/>
  <c r="N327" i="5"/>
  <c r="N325" i="5"/>
  <c r="L329" i="5"/>
  <c r="AL329" i="5" s="1"/>
  <c r="D12" i="34"/>
  <c r="D11" i="34"/>
  <c r="F14" i="14"/>
  <c r="D13" i="34" l="1"/>
  <c r="C17" i="34"/>
  <c r="C15" i="34"/>
  <c r="C16" i="34" s="1"/>
  <c r="C17" i="36"/>
  <c r="C25" i="37"/>
  <c r="C17" i="37"/>
  <c r="C15" i="33"/>
  <c r="C17" i="33" s="1"/>
  <c r="C14" i="14"/>
  <c r="G14" i="14" s="1"/>
  <c r="F16" i="14"/>
  <c r="H14" i="14"/>
  <c r="D17" i="34"/>
  <c r="G15" i="33" l="1"/>
  <c r="C16" i="14"/>
  <c r="C25" i="14" l="1"/>
  <c r="C20" i="33"/>
  <c r="C23" i="33" s="1"/>
  <c r="C25" i="33" s="1"/>
  <c r="E20" i="33"/>
  <c r="E23" i="33" s="1"/>
  <c r="E25" i="33" s="1"/>
  <c r="E25" i="14"/>
  <c r="F20" i="33"/>
  <c r="F23" i="33" s="1"/>
  <c r="F25" i="33" s="1"/>
  <c r="F25" i="14"/>
  <c r="EF180" i="5"/>
  <c r="EF324" i="5" s="1"/>
  <c r="EF329" i="5" s="1"/>
  <c r="EF1" i="5" s="1"/>
  <c r="EE160" i="5"/>
  <c r="EG160" i="5"/>
  <c r="EG324" i="5" s="1"/>
  <c r="EG329" i="5" s="1"/>
  <c r="EG1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Obec Ondratice</author>
    <author>Bob Koštanský</author>
    <author>Ondratice</author>
    <author>tc={DAC59FBD-B748-4675-AB1D-1D5FF2885DA8}</author>
  </authors>
  <commentList>
    <comment ref="BO12" authorId="0" shapeId="0" xr:uid="{00000000-0006-0000-0B00-00000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spočítat - odhadnout psy
</t>
        </r>
      </text>
    </comment>
    <comment ref="AN14" authorId="0" shapeId="0" xr:uid="{00000000-0006-0000-0B00-00000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předpokládaných 315 poplatníků</t>
        </r>
      </text>
    </comment>
    <comment ref="BO14" authorId="0" shapeId="0" xr:uid="{00000000-0006-0000-0B00-00000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předpoklad: 333 poplatníků</t>
        </r>
      </text>
    </comment>
    <comment ref="CR14" authorId="0" shapeId="0" xr:uid="{00000000-0006-0000-0B00-00000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333 platících poplatníků</t>
        </r>
      </text>
    </comment>
    <comment ref="DU14" authorId="1" shapeId="0" xr:uid="{906F1036-11B8-4362-ADA6-735F854239DF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335 platících poplatníků krát 900,- Kč</t>
        </r>
      </text>
    </comment>
    <comment ref="CR22" authorId="0" shapeId="0" xr:uid="{00000000-0006-0000-0B00-00000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na volbu prezidenta</t>
        </r>
      </text>
    </comment>
    <comment ref="DU22" authorId="1" shapeId="0" xr:uid="{A303C7E1-467A-41E5-B885-801C339465B8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příspěvky na volby</t>
        </r>
      </text>
    </comment>
    <comment ref="BZ23" authorId="2" shapeId="0" xr:uid="{00000000-0006-0000-0B00-000006000000}">
      <text>
        <r>
          <rPr>
            <b/>
            <sz val="9"/>
            <color indexed="81"/>
            <rFont val="Tahoma"/>
            <family val="2"/>
            <charset val="238"/>
          </rPr>
          <t>Ondratice:</t>
        </r>
        <r>
          <rPr>
            <sz val="9"/>
            <color indexed="81"/>
            <rFont val="Tahoma"/>
            <family val="2"/>
            <charset val="238"/>
          </rPr>
          <t xml:space="preserve">
OL kraj: žádám Vás o opravu příspěvku na výkon státní správy pol. 4112. V rozpočtu máte částku ve výši 82 800,- kč, dle rozpisového dopisu Vám byla schválena částka ve výši 83 000,- Kč</t>
        </r>
      </text>
    </comment>
    <comment ref="CR23" authorId="0" shapeId="0" xr:uid="{00000000-0006-0000-0B00-00000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příspěvek na výkon státní správy</t>
        </r>
      </text>
    </comment>
    <comment ref="DU23" authorId="0" shapeId="0" xr:uid="{D1F26010-EFF2-489E-87B6-C2FFDF87CA1A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příspěvek na výkon státní správy</t>
        </r>
      </text>
    </comment>
    <comment ref="BO25" authorId="0" shapeId="0" xr:uid="{00000000-0006-0000-0B00-00000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1.145.471,- dotace MMR na střechu č.p.31 (NEINV)</t>
        </r>
      </text>
    </comment>
    <comment ref="DD25" authorId="1" shapeId="0" xr:uid="{0EBD5EEA-205A-42AE-A8A1-F3649236CF7F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dotace na VPP</t>
        </r>
      </text>
    </comment>
    <comment ref="DU25" authorId="1" shapeId="0" xr:uid="{E54E8BE9-71B0-4D73-8141-A9440CD5EA5F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VPP</t>
        </r>
      </text>
    </comment>
    <comment ref="DA27" authorId="3" shapeId="0" xr:uid="{DAC59FBD-B748-4675-AB1D-1D5FF2885DA8}">
      <text>
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Dotace z MMR - dětské hřiště</t>
      </text>
    </comment>
    <comment ref="CR29" authorId="0" shapeId="0" xr:uid="{00000000-0006-0000-0B00-00000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241.888,89 schválená dotace na alej do pískovny - očekávané inkaso do konce března 2023
</t>
        </r>
      </text>
    </comment>
    <comment ref="Z33" authorId="0" shapeId="0" xr:uid="{00000000-0006-0000-0B00-00000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všechny zemědělské pachty a pronájmy půdy dle smluv</t>
        </r>
      </text>
    </comment>
    <comment ref="AD33" authorId="0" shapeId="0" xr:uid="{00000000-0006-0000-0B00-00000B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všechny zemědělské pachty a pronájmy půdy dle smluv</t>
        </r>
      </text>
    </comment>
    <comment ref="AH33" authorId="0" shapeId="0" xr:uid="{00000000-0006-0000-0B00-00000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všechny zemědělské pachty a pronájmy půdy dle smluv</t>
        </r>
      </text>
    </comment>
    <comment ref="BO33" authorId="0" shapeId="0" xr:uid="{00000000-0006-0000-0B00-00000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zemědělské pachty</t>
        </r>
      </text>
    </comment>
    <comment ref="DU33" authorId="1" shapeId="0" xr:uid="{8324BF84-B23A-4BBA-B975-32EBF7E4968E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zemědělské pachty vč.DPH</t>
        </r>
      </text>
    </comment>
    <comment ref="DU36" authorId="1" shapeId="0" xr:uid="{892FC744-A508-47A0-87A5-9FFAFBFD8848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výnos z úhrady dle báňského úřadu</t>
        </r>
      </text>
    </comment>
    <comment ref="DU37" authorId="1" shapeId="0" xr:uid="{63F3D6AD-FF75-4C63-AD9A-CED8A5612A64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pachtovné za 44t písku z pískovny
</t>
        </r>
      </text>
    </comment>
    <comment ref="DS42" authorId="1" shapeId="0" xr:uid="{E3C4A985-8547-4E8E-8BD8-80C8A35F2C9F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FA za naše práce na dětském hřišti
</t>
        </r>
      </text>
    </comment>
    <comment ref="BO45" authorId="0" shapeId="0" xr:uid="{00000000-0006-0000-0B00-00000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83.111,- podíly účastníků Z5 na nákladech  (Gp + katastr)
</t>
        </r>
      </text>
    </comment>
    <comment ref="DU49" authorId="1" shapeId="0" xr:uid="{47006233-7607-4FFB-A5BB-8F7ADB48D981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EKO-KOM</t>
        </r>
      </text>
    </comment>
    <comment ref="BO54" authorId="0" shapeId="0" xr:uid="{00000000-0006-0000-0B00-00000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150.000,- odhadovaný výnos z prodeje traktoru</t>
        </r>
      </text>
    </comment>
    <comment ref="CR54" authorId="0" shapeId="0" xr:uid="{00000000-0006-0000-0B00-00001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prodej traktoru VEGA</t>
        </r>
      </text>
    </comment>
    <comment ref="DS55" authorId="1" shapeId="0" xr:uid="{5C83D105-AEEA-4DDA-BD23-84433949BF59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vratka pojistného za prodaný traktor</t>
        </r>
      </text>
    </comment>
    <comment ref="DU60" authorId="1" shapeId="0" xr:uid="{3D2492DE-C0D5-40A7-A73B-F36B98665FAA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pronájem hasičárny a obecního sálu</t>
        </r>
      </text>
    </comment>
    <comment ref="DU65" authorId="1" shapeId="0" xr:uid="{C0406749-8612-449F-B9F2-E6E5025E922E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komerční vysílání rozhlasu pro kopírování dokumentů</t>
        </r>
      </text>
    </comment>
    <comment ref="DS66" authorId="1" shapeId="0" xr:uid="{22C3CB4F-E442-461F-9146-01734F9AB72F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prodej popelnice</t>
        </r>
      </text>
    </comment>
    <comment ref="DU67" authorId="1" shapeId="0" xr:uid="{2CCAA648-29E6-4342-A340-2E688A12A794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úhrady věcných břemen</t>
        </r>
      </text>
    </comment>
    <comment ref="Z68" authorId="0" shapeId="0" xr:uid="{00000000-0006-0000-0B00-00001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nezemědělské pronájmy (kiosek)
</t>
        </r>
      </text>
    </comment>
    <comment ref="AD68" authorId="0" shapeId="0" xr:uid="{00000000-0006-0000-0B00-00001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nezemědělské pronájmy (kiosek)
</t>
        </r>
      </text>
    </comment>
    <comment ref="AH68" authorId="0" shapeId="0" xr:uid="{00000000-0006-0000-0B00-00001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nezemědělské pronájmy (kiosek)
</t>
        </r>
      </text>
    </comment>
    <comment ref="BO68" authorId="0" shapeId="0" xr:uid="{00000000-0006-0000-0B00-00001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nezemědělské pronájmy
+kiosek</t>
        </r>
      </text>
    </comment>
    <comment ref="DU68" authorId="1" shapeId="0" xr:uid="{D71F03A6-814C-485E-B055-3F323A1403BF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nájem části pozemku Ing.Černý</t>
        </r>
      </text>
    </comment>
    <comment ref="BO69" authorId="0" shapeId="0" xr:uid="{00000000-0006-0000-0B00-00001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pronájem pískovny + sály
SOKOL</t>
        </r>
      </text>
    </comment>
    <comment ref="DU69" authorId="1" shapeId="0" xr:uid="{7CBAB0F9-F6ED-400A-95B2-F4EFC8827EDA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pr0nájem ping-pong herny Sokolům, zkušebny J.Kvapil a posilovny
</t>
        </r>
      </text>
    </comment>
    <comment ref="DU70" authorId="1" shapeId="0" xr:uid="{5FA41AFF-97AC-46D5-A5F7-C6BD37A36075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pronájem obecní techniky</t>
        </r>
      </text>
    </comment>
    <comment ref="BO72" authorId="0" shapeId="0" xr:uid="{00000000-0006-0000-0B00-00001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narovnávání hranic pozemků</t>
        </r>
      </text>
    </comment>
    <comment ref="CR72" authorId="0" shapeId="0" xr:uid="{00000000-0006-0000-0B00-00001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narovnávání hranic pozermků</t>
        </r>
      </text>
    </comment>
    <comment ref="DU72" authorId="1" shapeId="0" xr:uid="{6F9FD20B-BF29-45BC-ACA5-32EFDE2FE75D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nezemědělské se počítají bez DPH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Obec Ondratice</author>
    <author>Bob Koštanský</author>
    <author>tc={BC6A9948-9CA0-4F4F-BBB7-163E0CC5C10F}</author>
    <author>Ondratice</author>
  </authors>
  <commentList>
    <comment ref="C8" authorId="0" shapeId="0" xr:uid="{00000000-0006-0000-0C00-00000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myslivci</t>
        </r>
      </text>
    </comment>
    <comment ref="AK10" authorId="0" shapeId="0" xr:uid="{00000000-0006-0000-0C00-00000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pasport komunikací</t>
        </r>
      </text>
    </comment>
    <comment ref="DC10" authorId="0" shapeId="0" xr:uid="{00000000-0006-0000-0C00-00000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oprava povrchů cest</t>
        </r>
      </text>
    </comment>
    <comment ref="C11" authorId="0" shapeId="0" xr:uid="{00000000-0006-0000-0C00-00000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Most M01 Chaloupky</t>
        </r>
      </text>
    </comment>
    <comment ref="AK11" authorId="0" shapeId="0" xr:uid="{00000000-0006-0000-0C00-00000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mostní provizorium (pořízní + nájem od 1.5.)
</t>
        </r>
      </text>
    </comment>
    <comment ref="BE11" authorId="0" shapeId="0" xr:uid="{00000000-0006-0000-0C00-00000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550.000,- na opravu cesty ke křížku + 50.000,- oprava výtluků cesty ke křížku
</t>
        </r>
      </text>
    </comment>
    <comment ref="BH11" authorId="0" shapeId="0" xr:uid="{00000000-0006-0000-0C00-00000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550.000,- na opravu cesty ke křížku + 50.000,- oprava výtluků cesty ke křížku
</t>
        </r>
      </text>
    </comment>
    <comment ref="BM11" authorId="0" shapeId="0" xr:uid="{00000000-0006-0000-0C00-00000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30.000.- oprava výtluků
100.000,- srážka na konci Kozizólu + zatrubnění
</t>
        </r>
      </text>
    </comment>
    <comment ref="EK11" authorId="1" shapeId="0" xr:uid="{7373AF9F-AAF2-42B5-A4B8-1BA7132BD71D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opravy výtlluků + srážka na cestě do Kozizólu
vč.posyp materiálu na zimu</t>
        </r>
      </text>
    </comment>
    <comment ref="C12" authorId="0" shapeId="0" xr:uid="{00000000-0006-0000-0C00-00000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Most MO1 Chaloupky</t>
        </r>
      </text>
    </comment>
    <comment ref="L12" authorId="0" shapeId="0" xr:uid="{00000000-0006-0000-0C00-00000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projekt opravy MostuChaloupky</t>
        </r>
      </text>
    </comment>
    <comment ref="AK12" authorId="0" shapeId="0" xr:uid="{00000000-0006-0000-0C00-00000B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Hofman - PD M01</t>
        </r>
      </text>
    </comment>
    <comment ref="BM12" authorId="0" shapeId="0" xr:uid="{00000000-0006-0000-0C00-00000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114.460,-  PD oprava mostku NELL projekt</t>
        </r>
      </text>
    </comment>
    <comment ref="DC16" authorId="0" shapeId="0" xr:uid="{00000000-0006-0000-0C00-00000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PD Most Chaloupky</t>
        </r>
      </text>
    </comment>
    <comment ref="EK16" authorId="1" shapeId="0" xr:uid="{533F6146-CE82-4B31-82D6-7073A830FE4E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PD mostek Chaloupky</t>
        </r>
      </text>
    </comment>
    <comment ref="L18" authorId="0" shapeId="0" xr:uid="{00000000-0006-0000-0C00-00000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revitalizace centra 2.etapa
zatím jen projekt - vlastní realizace pouze z dotace</t>
        </r>
      </text>
    </comment>
    <comment ref="AK18" authorId="0" shapeId="0" xr:uid="{00000000-0006-0000-0C00-00000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10.900,- zpracování výběrového řízení na dodavatele opravy chodníků</t>
        </r>
      </text>
    </comment>
    <comment ref="AK24" authorId="0" shapeId="0" xr:uid="{00000000-0006-0000-0C00-00001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dopravní značka ke kruháči</t>
        </r>
      </text>
    </comment>
    <comment ref="EK24" authorId="1" shapeId="0" xr:uid="{71A7160E-72EE-446A-A111-920097D0633F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8x značka zona 30 + příslušenství
</t>
        </r>
      </text>
    </comment>
    <comment ref="L37" authorId="0" shapeId="0" xr:uid="{00000000-0006-0000-0C00-00001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závisí na rozhodnutí SKČOV  -  budme prosazovat stejné peníze jako v 2019
</t>
        </r>
      </text>
    </comment>
    <comment ref="AA41" authorId="0" shapeId="0" xr:uid="{00000000-0006-0000-0C00-00001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2 děti po 6.000,-</t>
        </r>
      </text>
    </comment>
    <comment ref="AE41" authorId="0" shapeId="0" xr:uid="{00000000-0006-0000-0C00-00001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2 děti po 6.000,-</t>
        </r>
      </text>
    </comment>
    <comment ref="AK41" authorId="0" shapeId="0" xr:uid="{00000000-0006-0000-0C00-00001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rezerva na 2 děti po 6.000,-</t>
        </r>
      </text>
    </comment>
    <comment ref="EK42" authorId="1" shapeId="0" xr:uid="{ED2797F0-B611-4CA2-A03D-94C4B14F69AD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výstavba objektru Dětské skupiny
169.400,- studie
888.140,- PD + administrace dotace  bude přidáno, až bude ve smlouvě klauzule o dotaci - splou s podpisem SoD schválit i RO
</t>
        </r>
      </text>
    </comment>
    <comment ref="BM46" authorId="0" shapeId="0" xr:uid="{00000000-0006-0000-0C00-00001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roční přípsěvek na mladýho Tesárka</t>
        </r>
      </text>
    </comment>
    <comment ref="DC46" authorId="0" shapeId="0" xr:uid="{00000000-0006-0000-0C00-00001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příspěvek Tesárek</t>
        </r>
      </text>
    </comment>
    <comment ref="H51" authorId="0" shapeId="0" xr:uid="{00000000-0006-0000-0C00-00001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kronikářka</t>
        </r>
      </text>
    </comment>
    <comment ref="BM51" authorId="0" shapeId="0" xr:uid="{00000000-0006-0000-0C00-00001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kronika</t>
        </r>
      </text>
    </comment>
    <comment ref="H52" authorId="0" shapeId="0" xr:uid="{00000000-0006-0000-0C00-00001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doplatek za knihu Prostějovsko z nebe - akce L.Černýho</t>
        </r>
      </text>
    </comment>
    <comment ref="L55" authorId="0" shapeId="0" xr:uid="{00000000-0006-0000-0C00-00001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zájezd</t>
        </r>
      </text>
    </comment>
    <comment ref="S55" authorId="0" shapeId="0" xr:uid="{00000000-0006-0000-0C00-00001B000000}">
      <text>
        <r>
          <rPr>
            <b/>
            <sz val="9"/>
            <color indexed="81"/>
            <rFont val="Tahoma"/>
            <family val="2"/>
            <charset val="238"/>
          </rPr>
          <t xml:space="preserve">Obec Ondratice:
</t>
        </r>
        <r>
          <rPr>
            <sz val="9"/>
            <color indexed="81"/>
            <rFont val="Tahoma"/>
            <family val="2"/>
            <charset val="238"/>
          </rPr>
          <t>zájezd zrušen</t>
        </r>
      </text>
    </comment>
    <comment ref="Y55" authorId="0" shapeId="0" xr:uid="{00000000-0006-0000-0C00-00001C000000}">
      <text>
        <r>
          <rPr>
            <b/>
            <sz val="9"/>
            <color indexed="81"/>
            <rFont val="Tahoma"/>
            <family val="2"/>
            <charset val="238"/>
          </rPr>
          <t xml:space="preserve">Obec Ondratice:
</t>
        </r>
        <r>
          <rPr>
            <sz val="9"/>
            <color indexed="81"/>
            <rFont val="Tahoma"/>
            <family val="2"/>
            <charset val="238"/>
          </rPr>
          <t>zájezd zrušen</t>
        </r>
      </text>
    </comment>
    <comment ref="BM55" authorId="0" shapeId="0" xr:uid="{00000000-0006-0000-0C00-00001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zájezd
</t>
        </r>
      </text>
    </comment>
    <comment ref="EK55" authorId="1" shapeId="0" xr:uid="{70871AC3-DD27-4196-9DBA-42DA46586C55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hudba na ples a ke dni matek</t>
        </r>
      </text>
    </comment>
    <comment ref="DH58" authorId="0" shapeId="0" xr:uid="{00000000-0006-0000-0C00-00001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loutkové divadlo PRONITKA</t>
        </r>
      </text>
    </comment>
    <comment ref="Y59" authorId="0" shapeId="0" xr:uid="{00000000-0006-0000-0C00-00001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7x občánek a 5.000
</t>
        </r>
      </text>
    </comment>
    <comment ref="BM59" authorId="0" shapeId="0" xr:uid="{00000000-0006-0000-0C00-00002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novorozeňata:
Dáda Adamíková,
Látalovi, Vrchovi</t>
        </r>
      </text>
    </comment>
    <comment ref="EK59" authorId="1" shapeId="0" xr:uid="{0ACA099D-6C96-42B6-BC2A-BBE8615F99A0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občánci + prvňáci + výročí</t>
        </r>
      </text>
    </comment>
    <comment ref="EK65" authorId="1" shapeId="0" xr:uid="{BE489141-BDBF-444D-8F82-A744A2BEC496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knihovna + kronika</t>
        </r>
      </text>
    </comment>
    <comment ref="B71" authorId="0" shapeId="0" xr:uid="{00000000-0006-0000-0C00-00002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nově vloženo 2.3.2020
</t>
        </r>
      </text>
    </comment>
    <comment ref="AK73" authorId="0" shapeId="0" xr:uid="{00000000-0006-0000-0C00-00002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výměna radiátoru</t>
        </r>
      </text>
    </comment>
    <comment ref="DZ78" authorId="1" shapeId="0" xr:uid="{877C18A4-5C06-4359-8327-E6EF2FD2DCC1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oprava křížku u zvonice</t>
        </r>
      </text>
    </comment>
    <comment ref="EK83" authorId="1" shapeId="0" xr:uid="{E7FCFDFF-59CE-4ADA-8A8A-C0E35E02479D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1 měsíc práce D.Magdziaka na výstavbě nové boudy</t>
        </r>
      </text>
    </comment>
    <comment ref="EK84" authorId="1" shapeId="0" xr:uid="{A3CFABCA-91D9-47CE-A8E4-649C1FE23A00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práce na dohodu na výstavbě nové bouddy</t>
        </r>
      </text>
    </comment>
    <comment ref="DH87" authorId="0" shapeId="0" xr:uid="{00000000-0006-0000-0C00-00002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čerpadlo ESYBOX - douda u hřiště - posílení tlaku vody - nádrž pro trénink dětského družstva</t>
        </r>
      </text>
    </comment>
    <comment ref="Y88" authorId="0" shapeId="0" xr:uid="{00000000-0006-0000-0C00-00002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5.000,- n vnitřní vybavení těloscivčny (žíněnky) kostky)</t>
        </r>
      </text>
    </comment>
    <comment ref="BZ88" authorId="0" shapeId="0" xr:uid="{00000000-0006-0000-0C00-00002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chemie nádrž, fólie a štěpka na herní kout u koupaliště
</t>
        </r>
      </text>
    </comment>
    <comment ref="EK88" authorId="1" shapeId="0" xr:uid="{CA9C4B23-19CE-4737-9619-DFA32F5F24DC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chemie do nádrže</t>
        </r>
      </text>
    </comment>
    <comment ref="C89" authorId="0" shapeId="0" xr:uid="{00000000-0006-0000-0C00-00002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včetně napuštění nádrže</t>
        </r>
      </text>
    </comment>
    <comment ref="EK89" authorId="1" shapeId="0" xr:uid="{42946A69-3B08-4CC7-B31E-D5FE379FEA45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voda do nádrže</t>
        </r>
      </text>
    </comment>
    <comment ref="BZ91" authorId="0" shapeId="0" xr:uid="{00000000-0006-0000-0C00-00002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úpravy terénu  - herní kout u nádrže</t>
        </r>
      </text>
    </comment>
    <comment ref="DC92" authorId="0" shapeId="0" xr:uid="{00000000-0006-0000-0C00-00002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oprava zázemí horní hřiště (lavičky, stoly, bouda , pódium)</t>
        </r>
      </text>
    </comment>
    <comment ref="EK92" authorId="1" shapeId="0" xr:uid="{D6979500-2CD0-4EBB-8ADC-7087A4243445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materiál a dodavatelské práce na opravy horního hřiště</t>
        </r>
      </text>
    </comment>
    <comment ref="DK93" authorId="2" shapeId="0" xr:uid="{BC6A9948-9CA0-4F4F-BBB7-163E0CC5C10F}">
      <text>
        <t xml:space="preserve"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Pořízení nového hřiště HRAS
</t>
      </text>
    </comment>
    <comment ref="EK93" authorId="1" shapeId="0" xr:uid="{0DC1F98C-6462-4C87-A40E-C366FCCE4D15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nová bouda: materiál + práce + instalace el a voda/odpad
7.300 - vyhodnocení dotace na dětské hřiště</t>
        </r>
      </text>
    </comment>
    <comment ref="DC94" authorId="0" shapeId="0" xr:uid="{00000000-0006-0000-0C00-00002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obnova části dolního dětského hřiště za podmínky získání dotace z OL kraje ve výši 50%
</t>
        </r>
      </text>
    </comment>
    <comment ref="DK94" authorId="1" shapeId="0" xr:uid="{FCBB1C80-60D7-471A-87ED-4E12153C2FAB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pořizujeme z dotace MMR - přesunuto na položku 6121
</t>
        </r>
      </text>
    </comment>
    <comment ref="C96" authorId="0" shapeId="0" xr:uid="{00000000-0006-0000-0C00-00002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Horní hřiště a tělocvična čp.31
</t>
        </r>
      </text>
    </comment>
    <comment ref="C110" authorId="0" shapeId="0" xr:uid="{00000000-0006-0000-0C00-00002B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SOKOL</t>
        </r>
      </text>
    </comment>
    <comment ref="V113" authorId="0" shapeId="0" xr:uid="{00000000-0006-0000-0C00-00002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položkový rozpočet(Říha)
</t>
        </r>
      </text>
    </comment>
    <comment ref="C115" authorId="0" shapeId="0" xr:uid="{00000000-0006-0000-0C00-00002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nástavba nad obchod
</t>
        </r>
      </text>
    </comment>
    <comment ref="V117" authorId="0" shapeId="0" xr:uid="{00000000-0006-0000-0C00-00002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vymalování WC + sál</t>
        </r>
      </text>
    </comment>
    <comment ref="AA118" authorId="0" shapeId="0" xr:uid="{00000000-0006-0000-0C00-00002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žaluzie zasedačka
</t>
        </r>
      </text>
    </comment>
    <comment ref="AE118" authorId="0" shapeId="0" xr:uid="{00000000-0006-0000-0C00-00003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žaluzie zasedačka
</t>
        </r>
      </text>
    </comment>
    <comment ref="DC120" authorId="0" shapeId="0" xr:uid="{00000000-0006-0000-0C00-00003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smlouva ARTENDR:
PD + získání dotace akunádrže</t>
        </r>
      </text>
    </comment>
    <comment ref="L121" authorId="0" shapeId="0" xr:uid="{00000000-0006-0000-0C00-00003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zasedačka v č.p.31, fasáda č.p.15 , střecha a schody zvoničky</t>
        </r>
      </text>
    </comment>
    <comment ref="S121" authorId="0" shapeId="0" xr:uid="{00000000-0006-0000-0C00-00003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dopočítat na náklady na fasádu č.p.15</t>
        </r>
      </text>
    </comment>
    <comment ref="X121" authorId="0" shapeId="0" xr:uid="{00000000-0006-0000-0C00-00003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orpava rozhlasu 6171/5171
</t>
        </r>
      </text>
    </comment>
    <comment ref="AK121" authorId="0" shapeId="0" xr:uid="{00000000-0006-0000-0C00-00003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70.180 - odmena ARTENDR za dotaci na opravu střechy
35.000,- odvlhčení přízemí č.p.31
 + rezerva- pak sem příjde náklad na opravu střechy cca 1.3mio
</t>
        </r>
      </text>
    </comment>
    <comment ref="BM121" authorId="0" shapeId="0" xr:uid="{00000000-0006-0000-0C00-00003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1.617.029 - oprava střechy č.p.31
náklady na Artendr: 5 měsíců 12.100,- řízení projektu a 36.300,- závěrečné vyhodnocení</t>
        </r>
      </text>
    </comment>
    <comment ref="EK121" authorId="1" shapeId="0" xr:uid="{3FEED591-7D93-433C-9E4D-54CAE4E6B9FB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oprava stěn na obecním sále</t>
        </r>
      </text>
    </comment>
    <comment ref="L122" authorId="0" shapeId="0" xr:uid="{00000000-0006-0000-0C00-00003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wc, akumulační nádrž - č.p.31</t>
        </r>
      </text>
    </comment>
    <comment ref="BM122" authorId="0" shapeId="0" xr:uid="{00000000-0006-0000-0C00-00003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materiál na topení hospoda - tech.zhodnocení</t>
        </r>
      </text>
    </comment>
    <comment ref="DC122" authorId="0" shapeId="0" xr:uid="{00000000-0006-0000-0C00-00003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akumulační nádrž ve dvoře staré školy  -pouze za předpokladu získání dotace ve výši 85%
</t>
        </r>
      </text>
    </comment>
    <comment ref="DD122" authorId="0" shapeId="0" xr:uid="{00000000-0006-0000-0C00-00003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odhad nákladů akumulační nádrž ve dvoře staré školy  -pouze za předpokladu získání dotace ve výši 85%
</t>
        </r>
      </text>
    </comment>
    <comment ref="L127" authorId="0" shapeId="0" xr:uid="{00000000-0006-0000-0C00-00003B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vánoční osvětlení kapličky</t>
        </r>
      </text>
    </comment>
    <comment ref="S127" authorId="0" shapeId="0" xr:uid="{00000000-0006-0000-0C00-00003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osvětlení zvoničky
</t>
        </r>
      </text>
    </comment>
    <comment ref="Y127" authorId="0" shapeId="0" xr:uid="{00000000-0006-0000-0C00-00003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osvětlení zvoničky
</t>
        </r>
      </text>
    </comment>
    <comment ref="AA127" authorId="0" shapeId="0" xr:uid="{00000000-0006-0000-0C00-00003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osvětlení zvoničky</t>
        </r>
      </text>
    </comment>
    <comment ref="AE127" authorId="0" shapeId="0" xr:uid="{00000000-0006-0000-0C00-00003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osvětlení zvoničky</t>
        </r>
      </text>
    </comment>
    <comment ref="BM136" authorId="0" shapeId="0" xr:uid="{00000000-0006-0000-0C00-00004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310.970.- Změna ÚZ  Ciznerová</t>
        </r>
      </text>
    </comment>
    <comment ref="DC136" authorId="0" shapeId="0" xr:uid="{00000000-0006-0000-0C00-00004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dokončení Změny č.1 ÚP</t>
        </r>
      </text>
    </comment>
    <comment ref="DH136" authorId="0" shapeId="0" xr:uid="{00000000-0006-0000-0C00-00004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HG posudek Z22</t>
        </r>
      </text>
    </comment>
    <comment ref="EK136" authorId="0" shapeId="0" xr:uid="{D76BF87C-78B2-4651-9BB0-45C52687D6E4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dokončení Změny č.1 ÚP</t>
        </r>
      </text>
    </comment>
    <comment ref="BJ139" authorId="0" shapeId="0" xr:uid="{00000000-0006-0000-0C00-00004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geodeti Z5</t>
        </r>
      </text>
    </comment>
    <comment ref="BM139" authorId="0" shapeId="0" xr:uid="{00000000-0006-0000-0C00-00004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práce na PD Z5a  Z4 - sítě a veřejný prostor</t>
        </r>
      </text>
    </comment>
    <comment ref="DC139" authorId="0" shapeId="0" xr:uid="{00000000-0006-0000-0C00-00004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PD Z4/Z5
</t>
        </r>
      </text>
    </comment>
    <comment ref="L140" authorId="0" shapeId="0" xr:uid="{00000000-0006-0000-0C00-00004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projektová dokumentace Z4</t>
        </r>
      </text>
    </comment>
    <comment ref="EK141" authorId="1" shapeId="0" xr:uid="{7FB2D4A5-143C-40BE-AD95-1807945EC05B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PD infrastruktury bývalé Z5, v současnosti Z13 pro Z14-16</t>
        </r>
      </text>
    </comment>
    <comment ref="BD142" authorId="0" shapeId="0" xr:uid="{00000000-0006-0000-0C00-00004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Z4 úhrada za pozemek státu v rámci směny pozemků pro plochu v Z4</t>
        </r>
      </text>
    </comment>
    <comment ref="C145" authorId="0" shapeId="0" xr:uid="{00000000-0006-0000-0C00-00004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Z4, Z5</t>
        </r>
      </text>
    </comment>
    <comment ref="DC149" authorId="0" shapeId="0" xr:uid="{00000000-0006-0000-0C00-00004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SKO Respono + BRKO kompostárna</t>
        </r>
      </text>
    </comment>
    <comment ref="EK149" authorId="1" shapeId="0" xr:uid="{7E5F814D-13D0-431E-81D7-98EF2ED373CD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RESPONO + kompostárna
</t>
        </r>
      </text>
    </comment>
    <comment ref="C152" authorId="0" shapeId="0" xr:uid="{00000000-0006-0000-0C00-00004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SD Otaslavice</t>
        </r>
      </text>
    </comment>
    <comment ref="AA152" authorId="0" shapeId="0" xr:uid="{00000000-0006-0000-0C00-00004B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SD Otaslavice</t>
        </r>
      </text>
    </comment>
    <comment ref="AE152" authorId="0" shapeId="0" xr:uid="{00000000-0006-0000-0C00-00004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SD Otaslavice</t>
        </r>
      </text>
    </comment>
    <comment ref="BM152" authorId="0" shapeId="0" xr:uid="{00000000-0006-0000-0C00-00004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SD Otaslavice</t>
        </r>
      </text>
    </comment>
    <comment ref="DC152" authorId="0" shapeId="0" xr:uid="{00000000-0006-0000-0C00-00004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Sběrný dvůr Otaslavice</t>
        </r>
      </text>
    </comment>
    <comment ref="EK152" authorId="1" shapeId="0" xr:uid="{8891F81A-8C71-4E56-8501-D78B66253896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SD Otaslavice
</t>
        </r>
      </text>
    </comment>
    <comment ref="L153" authorId="0" shapeId="0" xr:uid="{00000000-0006-0000-0C00-00004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4ks kontejnery na bio</t>
        </r>
      </text>
    </comment>
    <comment ref="S153" authorId="0" shapeId="0" xr:uid="{00000000-0006-0000-0C00-00005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kontejnery mebudou - žádost o dotaci neuspěla
</t>
        </r>
      </text>
    </comment>
    <comment ref="Y153" authorId="0" shapeId="0" xr:uid="{00000000-0006-0000-0C00-00005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kontejnery nebudou - žádost o dotaci neuspěla
</t>
        </r>
      </text>
    </comment>
    <comment ref="AK153" authorId="0" shapeId="0" xr:uid="{00000000-0006-0000-0C00-00005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3x kontejner BIO  čistý náklad obce po započtení dotace cca 8tis/kus
</t>
        </r>
      </text>
    </comment>
    <comment ref="BM158" authorId="0" shapeId="0" xr:uid="{00000000-0006-0000-0C00-00005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Karel +VPP  =(12*19000+10000)+(12*16200)</t>
        </r>
      </text>
    </comment>
    <comment ref="EK158" authorId="1" shapeId="0" xr:uid="{4B85A5B6-68CB-4596-A549-22116482A669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 případě VPP bdue navýšeno</t>
        </r>
      </text>
    </comment>
    <comment ref="BM159" authorId="0" shapeId="0" xr:uid="{00000000-0006-0000-0C00-00005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brigádníci</t>
        </r>
      </text>
    </comment>
    <comment ref="S165" authorId="0" shapeId="0" xr:uid="{00000000-0006-0000-0C00-00005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zatím čerpání nula - co tam patří, co je ještě nezbytně nutné pořídit
</t>
        </r>
      </text>
    </comment>
    <comment ref="BM165" authorId="0" shapeId="0" xr:uid="{00000000-0006-0000-0C00-00005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kolíbková pila: 11.028
lavička ke křížku 6.000,-
</t>
        </r>
      </text>
    </comment>
    <comment ref="DC165" authorId="0" shapeId="0" xr:uid="{00000000-0006-0000-0C00-00005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lavičky, koše - alej do pískovny  -+ koš u křížku</t>
        </r>
      </text>
    </comment>
    <comment ref="DC167" authorId="0" shapeId="0" xr:uid="{00000000-0006-0000-0C00-00005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úroky traktor KIOTI</t>
        </r>
      </text>
    </comment>
    <comment ref="EK167" authorId="1" shapeId="0" xr:uid="{450294EF-6E27-45BF-9A61-42F3829C7E76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úroky traktor KIOTI</t>
        </r>
      </text>
    </comment>
    <comment ref="W170" authorId="0" shapeId="0" xr:uid="{00000000-0006-0000-0C00-00005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vytvořerní paragrafu rezerva na krizové opatření
</t>
        </r>
      </text>
    </comment>
    <comment ref="AK170" authorId="0" shapeId="0" xr:uid="{00000000-0006-0000-0C00-00005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26.500,-  deratizace</t>
        </r>
      </text>
    </comment>
    <comment ref="EK170" authorId="1" shapeId="0" xr:uid="{C7A9764F-1D6C-4C6B-84CE-8DE16C104F5A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+ deratizace
</t>
        </r>
      </text>
    </comment>
    <comment ref="EK171" authorId="1" shapeId="0" xr:uid="{303F50F5-692E-4759-8135-689204BCA1B2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garančky traktoru + 100.000,- zmlazení porostu u dětského hřiště</t>
        </r>
      </text>
    </comment>
    <comment ref="CH172" authorId="3" shapeId="0" xr:uid="{00000000-0006-0000-0C00-00005B000000}">
      <text>
        <r>
          <rPr>
            <b/>
            <sz val="9"/>
            <color indexed="81"/>
            <rFont val="Tahoma"/>
            <family val="2"/>
            <charset val="238"/>
          </rPr>
          <t>Ondratice:</t>
        </r>
        <r>
          <rPr>
            <sz val="9"/>
            <color indexed="81"/>
            <rFont val="Tahoma"/>
            <family val="2"/>
            <charset val="238"/>
          </rPr>
          <t xml:space="preserve">
cesťák p. Kotrys</t>
        </r>
      </text>
    </comment>
    <comment ref="S175" authorId="0" shapeId="0" xr:uid="{00000000-0006-0000-0C00-00005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nepatří sem i nákup čističe chodníků???</t>
        </r>
      </text>
    </comment>
    <comment ref="Y175" authorId="0" shapeId="0" xr:uid="{00000000-0006-0000-0C00-00005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čistič chodníků</t>
        </r>
      </text>
    </comment>
    <comment ref="AK175" authorId="0" shapeId="0" xr:uid="{00000000-0006-0000-0C00-00005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vysavač + 3x biokontejner</t>
        </r>
      </text>
    </comment>
    <comment ref="BM175" authorId="0" shapeId="0" xr:uid="{00000000-0006-0000-0C00-00005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1 586 310,- nový traktor
35.400,- 3x biokontejner</t>
        </r>
      </text>
    </comment>
    <comment ref="BW175" authorId="0" shapeId="0" xr:uid="{00000000-0006-0000-0C00-00006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nový štěpkovač</t>
        </r>
      </text>
    </comment>
    <comment ref="DC175" authorId="0" shapeId="0" xr:uid="{00000000-0006-0000-0C00-00006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61.700,-  kontejner
</t>
        </r>
      </text>
    </comment>
    <comment ref="EK175" authorId="1" shapeId="0" xr:uid="{7A359006-C7CA-4332-8EF0-FD61190000B6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příkopové rameno - smlouva již podepsána - dodání do 15.4.2024
</t>
        </r>
      </text>
    </comment>
    <comment ref="CH176" authorId="3" shapeId="0" xr:uid="{00000000-0006-0000-0C00-000062000000}">
      <text>
        <r>
          <rPr>
            <b/>
            <sz val="9"/>
            <color indexed="81"/>
            <rFont val="Tahoma"/>
            <family val="2"/>
            <charset val="238"/>
          </rPr>
          <t>Ondratice:</t>
        </r>
        <r>
          <rPr>
            <sz val="9"/>
            <color indexed="81"/>
            <rFont val="Tahoma"/>
            <family val="2"/>
            <charset val="238"/>
          </rPr>
          <t xml:space="preserve">
RZ traktor</t>
        </r>
      </text>
    </comment>
    <comment ref="DC177" authorId="0" shapeId="0" xr:uid="{00000000-0006-0000-0C00-00006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zeleň kolem zvoničky</t>
        </r>
      </text>
    </comment>
    <comment ref="DC190" authorId="0" shapeId="0" xr:uid="{00000000-0006-0000-0C00-00006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Linka bezpečí</t>
        </r>
      </text>
    </comment>
    <comment ref="C194" authorId="0" shapeId="0" xr:uid="{00000000-0006-0000-0C00-00006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refundace platů</t>
        </r>
      </text>
    </comment>
    <comment ref="L197" authorId="0" shapeId="0" xr:uid="{00000000-0006-0000-0C00-00006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zásahové hadice (1set)</t>
        </r>
      </text>
    </comment>
    <comment ref="S197" authorId="0" shapeId="0" xr:uid="{00000000-0006-0000-0C00-00006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k již koupeným hadicím ještě 2x radiostanice celkem 12.000,-
</t>
        </r>
      </text>
    </comment>
    <comment ref="Y197" authorId="0" shapeId="0" xr:uid="{00000000-0006-0000-0C00-00006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hadice a x radiostanice 
</t>
        </r>
      </text>
    </comment>
    <comment ref="BM197" authorId="0" shapeId="0" xr:uid="{00000000-0006-0000-0C00-00006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agregát + označení zborjnice (s hasiči na půl)
</t>
        </r>
      </text>
    </comment>
    <comment ref="DC197" authorId="0" shapeId="0" xr:uid="{00000000-0006-0000-0C00-00006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boty + zásahový oblek  - podána žádso o dotaci na Olkraj - možná dotace až 100%</t>
        </r>
      </text>
    </comment>
    <comment ref="EK197" authorId="1" shapeId="0" xr:uid="{BE0AC43A-150F-4F28-8CFE-8BFACDE019C9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kalové čerpadlo - žádost na OL kraj</t>
        </r>
      </text>
    </comment>
    <comment ref="BM198" authorId="0" shapeId="0" xr:uid="{00000000-0006-0000-0C00-00006B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Lak na vrata klempířskou + Primalex na garáž + barva na střechu
</t>
        </r>
      </text>
    </comment>
    <comment ref="DC198" authorId="0" shapeId="0" xr:uid="{00000000-0006-0000-0C00-00006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nátěr plechů, nové označení hasičárny</t>
        </r>
      </text>
    </comment>
    <comment ref="DC205" authorId="0" shapeId="0" xr:uid="{00000000-0006-0000-0C00-00006D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50.000,-. Oprava hasičské nádrže</t>
        </r>
      </text>
    </comment>
    <comment ref="DC209" authorId="0" shapeId="0" xr:uid="{00000000-0006-0000-0C00-00006E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dotace: 10.000,- jako každý rok plus 10.000,- k výročí 100 let</t>
        </r>
      </text>
    </comment>
    <comment ref="L213" authorId="0" shapeId="0" xr:uid="{00000000-0006-0000-0C00-00006F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nové hasičské vozidlo - bude pořízeno s dotací 450tis  HZS a snad i 100t z OLkraje</t>
        </r>
      </text>
    </comment>
    <comment ref="C216" authorId="0" shapeId="0" xr:uid="{00000000-0006-0000-0C00-000070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SDH + JSDH</t>
        </r>
      </text>
    </comment>
    <comment ref="BM255" authorId="0" shapeId="0" xr:uid="{00000000-0006-0000-0C00-000071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úklid OÚ</t>
        </r>
      </text>
    </comment>
    <comment ref="DC255" authorId="0" shapeId="0" xr:uid="{00000000-0006-0000-0C00-000072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úklid + brigádníci</t>
        </r>
      </text>
    </comment>
    <comment ref="AK260" authorId="0" shapeId="0" xr:uid="{00000000-0006-0000-0C00-000073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Zákony pro lidi - přístup do webu</t>
        </r>
      </text>
    </comment>
    <comment ref="EK260" authorId="1" shapeId="0" xr:uid="{4F2A014C-8C6B-4076-B1DA-A6E72169D735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předplatné "Zákony pro lidi" - na 3 roky</t>
        </r>
      </text>
    </comment>
    <comment ref="DC263" authorId="0" shapeId="0" xr:uid="{00000000-0006-0000-0C00-000074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2 NB + příslušenství</t>
        </r>
      </text>
    </comment>
    <comment ref="EK264" authorId="1" shapeId="0" xr:uid="{CFC1F417-12A8-4500-8AE9-35F55F4EAD11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tonery + kancl.potřeby+potřeby pro provoz kanceláře</t>
        </r>
      </text>
    </comment>
    <comment ref="EK266" authorId="1" shapeId="0" xr:uid="{94DBB038-1702-4B97-B900-D87B14311E38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č.p. 15 a 31</t>
        </r>
      </text>
    </comment>
    <comment ref="EK267" authorId="1" shapeId="0" xr:uid="{D033183E-D1AF-4A07-8C65-0BCB87379D7D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č.p. 15 a 31</t>
        </r>
      </text>
    </comment>
    <comment ref="EK268" authorId="1" shapeId="0" xr:uid="{10D0AD5F-5730-4AEC-B164-2FC730BE7719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č.p. 15 a 31</t>
        </r>
      </text>
    </comment>
    <comment ref="C270" authorId="0" shapeId="0" xr:uid="{00000000-0006-0000-0C00-000075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internet, telefony</t>
        </r>
      </text>
    </comment>
    <comment ref="EK270" authorId="1" shapeId="0" xr:uid="{DBC7B524-93C9-462F-8C03-E3EDB8231B86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telefony + rozhl.poplatek</t>
        </r>
      </text>
    </comment>
    <comment ref="DH273" authorId="0" shapeId="0" xr:uid="{00000000-0006-0000-0C00-000076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manažer datové schránky</t>
        </r>
      </text>
    </comment>
    <comment ref="BD274" authorId="0" shapeId="0" xr:uid="{00000000-0006-0000-0C00-000077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120.000,- odahdované náklady na vyměření parcel na Z5 - mělo by proběhnout jesště do konce roku
</t>
        </r>
      </text>
    </comment>
    <comment ref="DC281" authorId="0" shapeId="0" xr:uid="{00000000-0006-0000-0C00-000078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přestupková agenda</t>
        </r>
      </text>
    </comment>
    <comment ref="EK281" authorId="1" shapeId="0" xr:uid="{2FB543ED-82FC-442F-AC46-6975C7CE7E95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přestupková agenda
</t>
        </r>
      </text>
    </comment>
    <comment ref="EK295" authorId="1" shapeId="0" xr:uid="{ADDE3741-5D6B-41FE-8A2E-7107132EE420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pojištění majetku (stavby + vozidla)
</t>
        </r>
      </text>
    </comment>
    <comment ref="V299" authorId="0" shapeId="0" xr:uid="{00000000-0006-0000-0C00-000079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dotace obchodu
</t>
        </r>
      </text>
    </comment>
    <comment ref="AK299" authorId="0" shapeId="0" xr:uid="{00000000-0006-0000-0C00-00007A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pokrytí nákladů LUNA</t>
        </r>
      </text>
    </comment>
    <comment ref="BM299" authorId="0" shapeId="0" xr:uid="{00000000-0006-0000-0C00-00007B000000}">
      <text>
        <r>
          <rPr>
            <b/>
            <sz val="9"/>
            <color indexed="81"/>
            <rFont val="Tahoma"/>
            <family val="2"/>
            <charset val="238"/>
          </rPr>
          <t xml:space="preserve">Obec Ondratice:  
</t>
        </r>
        <r>
          <rPr>
            <sz val="9"/>
            <color indexed="81"/>
            <rFont val="Tahoma"/>
            <family val="2"/>
            <charset val="238"/>
          </rPr>
          <t>podpora LUNY</t>
        </r>
      </text>
    </comment>
    <comment ref="DC299" authorId="0" shapeId="0" xr:uid="{00000000-0006-0000-0C00-00007C00000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prodejna LUNA</t>
        </r>
      </text>
    </comment>
    <comment ref="EK311" authorId="1" shapeId="0" xr:uid="{7DD9899F-4E70-4EF8-9D05-1E7E435301B0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vratka z prezidentských voleb</t>
        </r>
      </text>
    </comment>
    <comment ref="EK314" authorId="1" shapeId="0" xr:uid="{60FF2468-5C37-49CD-ABB0-922A5EC8B553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vstupní lékařské prohlídky</t>
        </r>
      </text>
    </comment>
    <comment ref="C315" authorId="1" shapeId="0" xr:uid="{4DDDDCA4-A3D1-489D-B50D-D30570E69660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příspěvek MAS</t>
        </r>
      </text>
    </comment>
    <comment ref="EK315" authorId="1" shapeId="0" xr:uid="{213DD86E-2AFB-4400-8696-06A614907867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čl.příspěvek MAS</t>
        </r>
      </text>
    </comment>
    <comment ref="EK316" authorId="1" shapeId="0" xr:uid="{F69780CB-0CB8-439E-A028-2DB1FCC31512}">
      <text>
        <r>
          <rPr>
            <b/>
            <sz val="9"/>
            <color indexed="81"/>
            <rFont val="Tahoma"/>
            <family val="2"/>
            <charset val="238"/>
          </rPr>
          <t>Bob Koštanský:</t>
        </r>
        <r>
          <rPr>
            <sz val="9"/>
            <color indexed="81"/>
            <rFont val="Tahoma"/>
            <family val="2"/>
            <charset val="238"/>
          </rPr>
          <t xml:space="preserve">
čl.příspěvek SMO</t>
        </r>
      </text>
    </comment>
    <comment ref="EK317" authorId="1" shapeId="0" xr:uid="{EFFBB403-8F90-47CE-A947-FFD80B014B25}">
      <text>
        <r>
          <rPr>
            <b/>
            <sz val="9"/>
            <color indexed="81"/>
            <rFont val="Tahoma"/>
            <charset val="1"/>
          </rPr>
          <t>Bob Koštanský:</t>
        </r>
        <r>
          <rPr>
            <sz val="9"/>
            <color indexed="81"/>
            <rFont val="Tahoma"/>
            <charset val="1"/>
          </rPr>
          <t xml:space="preserve">
čl.příspěvek Předina</t>
        </r>
      </text>
    </comment>
    <comment ref="BM331" authorId="0" shapeId="0" xr:uid="{F7077B36-7BAD-4D19-96EB-ABD77C8E8CF4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CY331" authorId="0" shapeId="0" xr:uid="{BB453B69-3B81-4707-B76A-CB62654A3F62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A331" authorId="0" shapeId="0" xr:uid="{CB2CDAD9-4ADD-4EC8-88A8-E372B78C99C2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C331" authorId="0" shapeId="0" xr:uid="{E96FA997-3F56-4C74-B0F5-D60A793639E4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E331" authorId="0" shapeId="0" xr:uid="{71E844A2-C76B-4199-BD33-1117CC931707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F331" authorId="0" shapeId="0" xr:uid="{702A870E-BE09-49B8-AE7E-E90E525D5E0B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H331" authorId="0" shapeId="0" xr:uid="{8C437521-50EA-452B-B20B-3CFC45707B7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I331" authorId="0" shapeId="0" xr:uid="{D0337EDA-204F-4A26-9965-0DAA1FCF8108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K331" authorId="0" shapeId="0" xr:uid="{E0A9F0E1-AA58-4308-8143-54D5563B8928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L331" authorId="0" shapeId="0" xr:uid="{190D6C76-89D5-4A41-8111-AC6CDA9DFAA6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N331" authorId="0" shapeId="0" xr:uid="{0A6133D3-CB5E-4EF1-B0C6-09A0ABECA98A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O331" authorId="0" shapeId="0" xr:uid="{CB097F5F-D9A7-4368-B523-A83F63A040AF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Q331" authorId="0" shapeId="0" xr:uid="{07ADEDE5-F730-4948-82AD-8D8EF4A30AE6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R331" authorId="0" shapeId="0" xr:uid="{126ED36E-BF9C-40CA-9503-AC8A1B580FF8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T331" authorId="0" shapeId="0" xr:uid="{A11F21F5-B411-408B-A05F-54751C9063CF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U331" authorId="0" shapeId="0" xr:uid="{26BA2666-AE29-4479-9A12-EB035ED1126B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W331" authorId="0" shapeId="0" xr:uid="{AFFFE248-2165-49BB-83AA-F26FDA50518B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X331" authorId="0" shapeId="0" xr:uid="{9C07DA66-EEA2-42B3-85A8-9F6B29BD21A7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DZ331" authorId="0" shapeId="0" xr:uid="{55A981BD-4344-4B5A-860B-4AB54F27F2C7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EA331" authorId="0" shapeId="0" xr:uid="{647607CC-9C8F-4F2C-9844-49586F3D3B6E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EC331" authorId="0" shapeId="0" xr:uid="{2BE88EEC-A213-4E32-B575-558A866F9751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ED331" authorId="0" shapeId="0" xr:uid="{04E2404D-239F-4F00-8E0D-2C2A8D0A7522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EF331" authorId="0" shapeId="0" xr:uid="{C0191FF8-661E-44F2-8DFA-B870DE761634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EG331" authorId="0" shapeId="0" xr:uid="{94CF581F-E013-45A5-84B0-EB1C420B738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EI331" authorId="0" shapeId="0" xr:uid="{6DD176A0-24BF-4A5B-9741-4425F8468BEE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  <comment ref="EK331" authorId="0" shapeId="0" xr:uid="{E976A387-3BFA-400E-BB22-D08BD4360CA0}">
      <text>
        <r>
          <rPr>
            <b/>
            <sz val="9"/>
            <color indexed="81"/>
            <rFont val="Tahoma"/>
            <family val="2"/>
            <charset val="238"/>
          </rPr>
          <t>Obec Ondratice:</t>
        </r>
        <r>
          <rPr>
            <sz val="9"/>
            <color indexed="81"/>
            <rFont val="Tahoma"/>
            <family val="2"/>
            <charset val="238"/>
          </rPr>
          <t xml:space="preserve">
zahrnuty výdaje: mzdové, energie, PHM, dlouhodobé smlouvy, splátky úvěru. 
Bez oprav, bez investic, bez poskytnutí darů</t>
        </r>
      </text>
    </comment>
  </commentList>
</comments>
</file>

<file path=xl/sharedStrings.xml><?xml version="1.0" encoding="utf-8"?>
<sst xmlns="http://schemas.openxmlformats.org/spreadsheetml/2006/main" count="2530" uniqueCount="658">
  <si>
    <t/>
  </si>
  <si>
    <t>Schválený</t>
  </si>
  <si>
    <t>Rozpočet</t>
  </si>
  <si>
    <t>Výsledek od</t>
  </si>
  <si>
    <t>Paragraf</t>
  </si>
  <si>
    <t>Položka</t>
  </si>
  <si>
    <t>Text</t>
  </si>
  <si>
    <t>rozpočet</t>
  </si>
  <si>
    <t>%</t>
  </si>
  <si>
    <t>po změnách</t>
  </si>
  <si>
    <t>počátku roku</t>
  </si>
  <si>
    <t>0000</t>
  </si>
  <si>
    <t>1111</t>
  </si>
  <si>
    <t>Daň z příjmů fyzických osob placená plátci</t>
  </si>
  <si>
    <t>1112</t>
  </si>
  <si>
    <t>Daň z příjmů fyzických osob placená poplatníky</t>
  </si>
  <si>
    <t>1113</t>
  </si>
  <si>
    <t>Daň z příjmů fyzických osob vybíraná srážkou</t>
  </si>
  <si>
    <t>1121</t>
  </si>
  <si>
    <t>Daň z příjmů právnických osob</t>
  </si>
  <si>
    <t>1122</t>
  </si>
  <si>
    <t>Daň z příjmů právnických osob za obce</t>
  </si>
  <si>
    <t>1211</t>
  </si>
  <si>
    <t>Daň z přidané hodnoty</t>
  </si>
  <si>
    <t>1334</t>
  </si>
  <si>
    <t>Odvody za odnětí půdy ze zemědělského půdního fondu</t>
  </si>
  <si>
    <t>1341</t>
  </si>
  <si>
    <t>Poplatek ze psů</t>
  </si>
  <si>
    <t>1343</t>
  </si>
  <si>
    <t>Poplatek za užívání veřejného prostranství</t>
  </si>
  <si>
    <t>1361</t>
  </si>
  <si>
    <t>Správní poplatky</t>
  </si>
  <si>
    <t>1381</t>
  </si>
  <si>
    <t>Daň z hazardních her s výjimkou dílčí daně z technic.her</t>
  </si>
  <si>
    <t>1511</t>
  </si>
  <si>
    <t>Daň z nemovitých věcí</t>
  </si>
  <si>
    <t>4111</t>
  </si>
  <si>
    <t>Neinvest.přij.transfery z všeob.pokl.správy stát.rozpočtu</t>
  </si>
  <si>
    <t>4112</t>
  </si>
  <si>
    <t>Neinv.přij.transfery ze st.rozp.v rámci souhrn.dotač.vzta</t>
  </si>
  <si>
    <t>4116</t>
  </si>
  <si>
    <t>Ostatní neinvestič.přijaté transfery ze stát.rozpočtu</t>
  </si>
  <si>
    <t>4122</t>
  </si>
  <si>
    <t>Neinvestiční přijaté transfery od krajů</t>
  </si>
  <si>
    <t>4216</t>
  </si>
  <si>
    <t>Ostatní investiční přijaté transfery ze stát. rozpočtu</t>
  </si>
  <si>
    <t>*</t>
  </si>
  <si>
    <t>000</t>
  </si>
  <si>
    <t>**</t>
  </si>
  <si>
    <t>1011</t>
  </si>
  <si>
    <t>2131</t>
  </si>
  <si>
    <t>Příjmy z pronájmu pozemků</t>
  </si>
  <si>
    <t>101</t>
  </si>
  <si>
    <t>Zeměděl. a potrav. činnost a rozvoj</t>
  </si>
  <si>
    <t>2119</t>
  </si>
  <si>
    <t>2343</t>
  </si>
  <si>
    <t>Příjmy dobíh.úhrad z dobýv.prostoru a z vydob.nerostů</t>
  </si>
  <si>
    <t>Ostatní záležitosti těžebního průmyslu a energetiky</t>
  </si>
  <si>
    <t>211</t>
  </si>
  <si>
    <t>Záležitosti těžebního průmyslu a energet.</t>
  </si>
  <si>
    <t>3639</t>
  </si>
  <si>
    <t>3111</t>
  </si>
  <si>
    <t>Příjmy z prodeje pozemků</t>
  </si>
  <si>
    <t>Komunální služby a územní rozvoj jinde nezařazené</t>
  </si>
  <si>
    <t>363</t>
  </si>
  <si>
    <t>Komunální služby a územní rozvoj</t>
  </si>
  <si>
    <t>3725</t>
  </si>
  <si>
    <t>2324</t>
  </si>
  <si>
    <t>Přijaté nekapitálové příspěvky a náhrady</t>
  </si>
  <si>
    <t>Využívání a zneškodňování komunálních odpadů</t>
  </si>
  <si>
    <t>372</t>
  </si>
  <si>
    <t>Nakládání s odpady</t>
  </si>
  <si>
    <t>3745</t>
  </si>
  <si>
    <t>Ostatní příjmy z vlastní činnosti</t>
  </si>
  <si>
    <t>Péče o vzhled obcí a veřejnou zeleň</t>
  </si>
  <si>
    <t>374</t>
  </si>
  <si>
    <t>Ochrana přírody a krajiny</t>
  </si>
  <si>
    <t>6171</t>
  </si>
  <si>
    <t>2111</t>
  </si>
  <si>
    <t>Příjmy z poskytování služeb a výrobků</t>
  </si>
  <si>
    <t>2112</t>
  </si>
  <si>
    <t>Příjmy z prodeje zboží (již nakoupeného za účelem prodeje</t>
  </si>
  <si>
    <t>2132</t>
  </si>
  <si>
    <t>Příjmy z pronájmu ostatních nemovitých věcí a jejich částí</t>
  </si>
  <si>
    <t>Činnost místní správy</t>
  </si>
  <si>
    <t>617</t>
  </si>
  <si>
    <t>Regionální a místní správa</t>
  </si>
  <si>
    <t>6310</t>
  </si>
  <si>
    <t>2141</t>
  </si>
  <si>
    <t>Příjmy z úroků (část)</t>
  </si>
  <si>
    <t>Obecné příjmy a výdaje z finančních operací</t>
  </si>
  <si>
    <t>631</t>
  </si>
  <si>
    <t>6330</t>
  </si>
  <si>
    <t>4134</t>
  </si>
  <si>
    <t>Převody z rozpočtových účtů</t>
  </si>
  <si>
    <t>4138</t>
  </si>
  <si>
    <t>Převody z vlastní pokladny</t>
  </si>
  <si>
    <t>Převody vlastním fondům v rozpočtech územní úrovně</t>
  </si>
  <si>
    <t>633</t>
  </si>
  <si>
    <t>Převody vlastním fondům v rozp.územní úrovně</t>
  </si>
  <si>
    <t>6409</t>
  </si>
  <si>
    <t>2328</t>
  </si>
  <si>
    <t>Neidentifikované příjmy</t>
  </si>
  <si>
    <t>Ostatní činnosti jinde nezařazené</t>
  </si>
  <si>
    <t>640</t>
  </si>
  <si>
    <t>Ostatní činnosti</t>
  </si>
  <si>
    <t>PŘÍJMY celkem:   ************************************************************</t>
  </si>
  <si>
    <t>1039</t>
  </si>
  <si>
    <t>5222</t>
  </si>
  <si>
    <t>Neinvestiční transfery spolkům</t>
  </si>
  <si>
    <t>Ostatní záležitosti lesního hospodářství</t>
  </si>
  <si>
    <t>103</t>
  </si>
  <si>
    <t>Lesní hospodářství</t>
  </si>
  <si>
    <t>2219</t>
  </si>
  <si>
    <t>5137</t>
  </si>
  <si>
    <t>Drobný hmotný dlouhodobý majetek</t>
  </si>
  <si>
    <t>5169</t>
  </si>
  <si>
    <t>Nákup ostatních služeb</t>
  </si>
  <si>
    <t>5171</t>
  </si>
  <si>
    <t>Opravy a udržování</t>
  </si>
  <si>
    <t>Ostatní záležitosti pozemních komunikací</t>
  </si>
  <si>
    <t>221</t>
  </si>
  <si>
    <t>Pozemní komunikace</t>
  </si>
  <si>
    <t>2292</t>
  </si>
  <si>
    <t>5339</t>
  </si>
  <si>
    <t>Neinvestiční transfery cizím příspěvkovým organizacím</t>
  </si>
  <si>
    <t>Dopravní obslužnost veřejnými službami</t>
  </si>
  <si>
    <t>229</t>
  </si>
  <si>
    <t>Ostatní činnost a nespecifikované výdaje v dopravě</t>
  </si>
  <si>
    <t>2321</t>
  </si>
  <si>
    <t>5329</t>
  </si>
  <si>
    <t>Ost.neinvest.transfery veřejným rozpočtům územní úrovně</t>
  </si>
  <si>
    <t>Odvádění a čištění odpadních vod a nakládání s kaly</t>
  </si>
  <si>
    <t>232</t>
  </si>
  <si>
    <t>Odvádění a čištění odpadních vod</t>
  </si>
  <si>
    <t>5321</t>
  </si>
  <si>
    <t>Neinvestiční transfery obcím</t>
  </si>
  <si>
    <t>Mateřské školy</t>
  </si>
  <si>
    <t>3113</t>
  </si>
  <si>
    <t>Základní školy</t>
  </si>
  <si>
    <t>311</t>
  </si>
  <si>
    <t>Předškolní a základní vzdělávání</t>
  </si>
  <si>
    <t>3319</t>
  </si>
  <si>
    <t>5021</t>
  </si>
  <si>
    <t>Ostatní osobní výdaje</t>
  </si>
  <si>
    <t>5136</t>
  </si>
  <si>
    <t>Knihy, učební pomůcky a tisk</t>
  </si>
  <si>
    <t>5139</t>
  </si>
  <si>
    <t>Nákup materiálu jinde nezařazený</t>
  </si>
  <si>
    <t>5175</t>
  </si>
  <si>
    <t>Pohoštění</t>
  </si>
  <si>
    <t>5194</t>
  </si>
  <si>
    <t>Věcné dary</t>
  </si>
  <si>
    <t>5492</t>
  </si>
  <si>
    <t>Dary obyvatelstvu</t>
  </si>
  <si>
    <t>Ostatní záležitosti kultury</t>
  </si>
  <si>
    <t>331</t>
  </si>
  <si>
    <t>Kultura</t>
  </si>
  <si>
    <t>5151</t>
  </si>
  <si>
    <t>Studená voda</t>
  </si>
  <si>
    <t>5153</t>
  </si>
  <si>
    <t>Plyn</t>
  </si>
  <si>
    <t>5154</t>
  </si>
  <si>
    <t>Elektrická energie</t>
  </si>
  <si>
    <t>5223</t>
  </si>
  <si>
    <t>Neinvestiční transfery církvím a náboženským společnostem</t>
  </si>
  <si>
    <t>3412</t>
  </si>
  <si>
    <t>Sportovní zařízení ve vlastnictví obce</t>
  </si>
  <si>
    <t>3419</t>
  </si>
  <si>
    <t>Ostatní sportovní činnost</t>
  </si>
  <si>
    <t>341</t>
  </si>
  <si>
    <t>Sport</t>
  </si>
  <si>
    <t>3612</t>
  </si>
  <si>
    <t>Bytové hospodářství</t>
  </si>
  <si>
    <t>3613</t>
  </si>
  <si>
    <t>Nebytové hospodářství</t>
  </si>
  <si>
    <t>3631</t>
  </si>
  <si>
    <t>Veřejné osvětlení</t>
  </si>
  <si>
    <t>3721</t>
  </si>
  <si>
    <t>Sběr a svoz nebezpečných odpadů</t>
  </si>
  <si>
    <t>3722</t>
  </si>
  <si>
    <t>Sběr a svoz komunálních odpadů</t>
  </si>
  <si>
    <t>3723</t>
  </si>
  <si>
    <t>Sběr a svoz ostatních odpadů (jiných než nebezp. a komunál.)</t>
  </si>
  <si>
    <t>5011</t>
  </si>
  <si>
    <t>Platy zaměstnanců v prac.pom. vyjma zaměst.na služ.místech</t>
  </si>
  <si>
    <t>5031</t>
  </si>
  <si>
    <t>Povin.pojistné na soc.zab.a příspěvek na st.politiku zamě</t>
  </si>
  <si>
    <t>5032</t>
  </si>
  <si>
    <t>Povinné pojistné na veřejné zdravotní pojištění</t>
  </si>
  <si>
    <t>5132</t>
  </si>
  <si>
    <t>Ochranné pomůcky</t>
  </si>
  <si>
    <t>5134</t>
  </si>
  <si>
    <t>Prádlo, oděv a obuv</t>
  </si>
  <si>
    <t>5156</t>
  </si>
  <si>
    <t>Pohonné hmoty a maziva</t>
  </si>
  <si>
    <t>5167</t>
  </si>
  <si>
    <t>Služby školení a vzdělávání</t>
  </si>
  <si>
    <t>5424</t>
  </si>
  <si>
    <t>Náhrady mezd v době nemoci</t>
  </si>
  <si>
    <t>6122</t>
  </si>
  <si>
    <t>Stroje, přístroje a zařízení</t>
  </si>
  <si>
    <t>5512</t>
  </si>
  <si>
    <t>5019</t>
  </si>
  <si>
    <t>Ostatní platy</t>
  </si>
  <si>
    <t>5039</t>
  </si>
  <si>
    <t>Ostatní povinné pojistné placené zaměstnavatelem</t>
  </si>
  <si>
    <t>5173</t>
  </si>
  <si>
    <t>Cestovné</t>
  </si>
  <si>
    <t>6121</t>
  </si>
  <si>
    <t>Budovy, haly a stavby</t>
  </si>
  <si>
    <t>6123</t>
  </si>
  <si>
    <t>Dopravní prostředky</t>
  </si>
  <si>
    <t>Požární ochrana - dobrovolná část</t>
  </si>
  <si>
    <t>551</t>
  </si>
  <si>
    <t>Požární ochrana</t>
  </si>
  <si>
    <t>6112</t>
  </si>
  <si>
    <t>5023</t>
  </si>
  <si>
    <t>Odměny členů zastupitelstev obcí a krajů</t>
  </si>
  <si>
    <t>Zastupitelstva obcí</t>
  </si>
  <si>
    <t>6117</t>
  </si>
  <si>
    <t>5161</t>
  </si>
  <si>
    <t>Poštovní služby</t>
  </si>
  <si>
    <t>Volby do Evropského parlamentu</t>
  </si>
  <si>
    <t>5038</t>
  </si>
  <si>
    <t>Povinné pojistné na úrazové pojištění</t>
  </si>
  <si>
    <t>5133</t>
  </si>
  <si>
    <t>Léky a zdravotnický materiál</t>
  </si>
  <si>
    <t>5162</t>
  </si>
  <si>
    <t>Služby elektronických komunikací</t>
  </si>
  <si>
    <t>5163</t>
  </si>
  <si>
    <t>Služby peněžních ústavů</t>
  </si>
  <si>
    <t>5172</t>
  </si>
  <si>
    <t>Programové vybavení</t>
  </si>
  <si>
    <t>5191</t>
  </si>
  <si>
    <t>Zaplacené sankce</t>
  </si>
  <si>
    <t>6320</t>
  </si>
  <si>
    <t>Pojištění funkčně nespecifikované</t>
  </si>
  <si>
    <t>632</t>
  </si>
  <si>
    <t>5341</t>
  </si>
  <si>
    <t>Převody vlastním fondům hospodářské (podnikatel.) činnost</t>
  </si>
  <si>
    <t>5344</t>
  </si>
  <si>
    <t>Převody vlastním rezervním fondům územních rozpočtů</t>
  </si>
  <si>
    <t>5345</t>
  </si>
  <si>
    <t>Převody vlastním rozpočtovým účtům</t>
  </si>
  <si>
    <t>5348</t>
  </si>
  <si>
    <t>Převody do vlastní pokladny</t>
  </si>
  <si>
    <t>6399</t>
  </si>
  <si>
    <t>5362</t>
  </si>
  <si>
    <t>Platby daní a poplatků státnímu rozpočtu</t>
  </si>
  <si>
    <t>5365</t>
  </si>
  <si>
    <t>Platby daní a poplatků krajům,obcím a státním fondům</t>
  </si>
  <si>
    <t>Ostatní finanční operace</t>
  </si>
  <si>
    <t>639</t>
  </si>
  <si>
    <t>6402</t>
  </si>
  <si>
    <t>5364</t>
  </si>
  <si>
    <t>Vratky transferů poskytnutých z veř.rozpočtů ústř.úrovně</t>
  </si>
  <si>
    <t>Finanční vypořádání minulých let</t>
  </si>
  <si>
    <t>5229</t>
  </si>
  <si>
    <t>Ost.neinvestiční transfery neziskovým a podob. organizací</t>
  </si>
  <si>
    <t>VÝDAJE celkem:   ************************************************************</t>
  </si>
  <si>
    <t>Název</t>
  </si>
  <si>
    <t>PŘÍJMY CELKEM</t>
  </si>
  <si>
    <t>VÝDAJE CELKEM</t>
  </si>
  <si>
    <t>PŘÍJMY</t>
  </si>
  <si>
    <t>Kč</t>
  </si>
  <si>
    <t>DAŇOVÉ</t>
  </si>
  <si>
    <t>1xxx</t>
  </si>
  <si>
    <t>NEDAŇOVÉ</t>
  </si>
  <si>
    <t>2xxx</t>
  </si>
  <si>
    <t>KAPITÁLOVÉ</t>
  </si>
  <si>
    <t>3xxx</t>
  </si>
  <si>
    <t>PŘIJATÉ TRANSFERY</t>
  </si>
  <si>
    <t>4xxx</t>
  </si>
  <si>
    <t>VÝDAJE</t>
  </si>
  <si>
    <t>BĚŽNÉ VÝDAJE</t>
  </si>
  <si>
    <t>5xxxx</t>
  </si>
  <si>
    <t>KAPITÁLOVÉ VÝDAJE</t>
  </si>
  <si>
    <t>6xxx</t>
  </si>
  <si>
    <t>SALDO ROZPOČTU (PŘÍJMY - VÝDAJE)</t>
  </si>
  <si>
    <t>FINANCOVÁNÍ</t>
  </si>
  <si>
    <t>Zdroje z minulých let</t>
  </si>
  <si>
    <t xml:space="preserve">Výsledek </t>
  </si>
  <si>
    <t>1-10/2019</t>
  </si>
  <si>
    <t>Rozpis rozpočtových příjmů</t>
  </si>
  <si>
    <t>Rozpis rozpočtových výdajů</t>
  </si>
  <si>
    <t>forecast</t>
  </si>
  <si>
    <t>2019</t>
  </si>
  <si>
    <t>vývoj orzp.</t>
  </si>
  <si>
    <t>20/19</t>
  </si>
  <si>
    <t xml:space="preserve">vývoj </t>
  </si>
  <si>
    <t>20/odhad 19</t>
  </si>
  <si>
    <t>vývoj rozp.</t>
  </si>
  <si>
    <t xml:space="preserve">Daňové příjmy celkem </t>
  </si>
  <si>
    <t>Přijaté transfery celkem</t>
  </si>
  <si>
    <t>lokalita Z4</t>
  </si>
  <si>
    <t xml:space="preserve">prodeje pozemků v obci </t>
  </si>
  <si>
    <t>Kapitálové příjmy celkem</t>
  </si>
  <si>
    <t>2212</t>
  </si>
  <si>
    <t>Silnice</t>
  </si>
  <si>
    <t>2223</t>
  </si>
  <si>
    <t>Bezpečnost silničního provozu</t>
  </si>
  <si>
    <t>2229</t>
  </si>
  <si>
    <t>Ostatní záležitosti v silniční dopravě</t>
  </si>
  <si>
    <t>222</t>
  </si>
  <si>
    <t>Silniční doprava</t>
  </si>
  <si>
    <t>6113</t>
  </si>
  <si>
    <t>Nehmotné výsledky výzkumné a obdobné činnosti</t>
  </si>
  <si>
    <t>5041</t>
  </si>
  <si>
    <t>Odměny za užití duševního vlastnictví</t>
  </si>
  <si>
    <t>01 -19.11./2019</t>
  </si>
  <si>
    <t>rozhlas</t>
  </si>
  <si>
    <t>eko-kom</t>
  </si>
  <si>
    <t>ZEVAS, Tomášek, Vystavěl</t>
  </si>
  <si>
    <t>kiosek</t>
  </si>
  <si>
    <t>hospoda, sály, tělocvična</t>
  </si>
  <si>
    <t>Nedaňové příjmy celkem</t>
  </si>
  <si>
    <t>5xxx</t>
  </si>
  <si>
    <t>Běžné výdaje celkem</t>
  </si>
  <si>
    <t>z toho opravy celkem</t>
  </si>
  <si>
    <t>Kapitálové výdaje celkem</t>
  </si>
  <si>
    <t>SPOZ celkem</t>
  </si>
  <si>
    <t>Činnosti knihovnické celkem</t>
  </si>
  <si>
    <t>3314</t>
  </si>
  <si>
    <t>3330</t>
  </si>
  <si>
    <t>Činnosti registrovaných církví a náboženských společností</t>
  </si>
  <si>
    <t>Dopravní obslužnost - příspěvek  KIDSOKu</t>
  </si>
  <si>
    <t>mandatorní výdaje</t>
  </si>
  <si>
    <t>Budovy, haly , stavby</t>
  </si>
  <si>
    <t>Pozemní komunikace opravy</t>
  </si>
  <si>
    <t>Pozemní komunikace investice</t>
  </si>
  <si>
    <t>Činnosti knihovnické opravy</t>
  </si>
  <si>
    <t>mandatorní</t>
  </si>
  <si>
    <t>M</t>
  </si>
  <si>
    <t>Horní hřiště opravy</t>
  </si>
  <si>
    <t>SOKOL opravy</t>
  </si>
  <si>
    <t>Nástavba nad obchod  investice</t>
  </si>
  <si>
    <t>Nebytové hospodářství náklady celkem</t>
  </si>
  <si>
    <t>Nebytové hospodářství opravy</t>
  </si>
  <si>
    <t>Nebytové hospodářství investice</t>
  </si>
  <si>
    <t>Veřejné osvětlení opravy</t>
  </si>
  <si>
    <t>Lokality Z4, Z5 investice</t>
  </si>
  <si>
    <t>Sběr a svoz komunálních odpadů celkem</t>
  </si>
  <si>
    <t>Veřejná zeleň náklady celkem</t>
  </si>
  <si>
    <t>Veřejná zeleň opravy</t>
  </si>
  <si>
    <t>Veřejná zeleň  investice</t>
  </si>
  <si>
    <t>SDH + JSDHopravy</t>
  </si>
  <si>
    <t>SDH + JSDH investice</t>
  </si>
  <si>
    <t>Sběr a svoz komunálních odpadů investice</t>
  </si>
  <si>
    <t>Zastupitelstvo náklady celkem</t>
  </si>
  <si>
    <t>6115</t>
  </si>
  <si>
    <t>Obecní úřad náklady celkem</t>
  </si>
  <si>
    <t>Obecní úřad opravy</t>
  </si>
  <si>
    <t>Služby peněžních ústavů celkem</t>
  </si>
  <si>
    <t>Pojištění  celkem</t>
  </si>
  <si>
    <t>Převod mezi účty  celkem</t>
  </si>
  <si>
    <t>vratky z voleb, příspěvky svazkům  celkem</t>
  </si>
  <si>
    <t>Daně  celkem</t>
  </si>
  <si>
    <t>*5171</t>
  </si>
  <si>
    <t>Dlouhodobý úvěr</t>
  </si>
  <si>
    <t>FINANCOVÁNÍ CELKEM</t>
  </si>
  <si>
    <t>BALANCE</t>
  </si>
  <si>
    <t>pískovna - těžaři + báňský úřad</t>
  </si>
  <si>
    <t>Úspora pro příští období</t>
  </si>
  <si>
    <t>Pozemní komunikace  celkem</t>
  </si>
  <si>
    <t>Třída 1</t>
  </si>
  <si>
    <t>Daňové příjmy</t>
  </si>
  <si>
    <t>Třída 2</t>
  </si>
  <si>
    <t>Nedaňové příjmy</t>
  </si>
  <si>
    <t>Třída 3</t>
  </si>
  <si>
    <t>Kapitálové příjmy</t>
  </si>
  <si>
    <t>Třída 4</t>
  </si>
  <si>
    <t>Finanční transfery</t>
  </si>
  <si>
    <t>Příjmy celkem</t>
  </si>
  <si>
    <t>Třída 5</t>
  </si>
  <si>
    <t>Běžné výdaje</t>
  </si>
  <si>
    <t>Třída 6</t>
  </si>
  <si>
    <t>Kapitálové výdaje</t>
  </si>
  <si>
    <t>Výdaje celkem</t>
  </si>
  <si>
    <t>Třída 8</t>
  </si>
  <si>
    <t>Příjmy z financování</t>
  </si>
  <si>
    <t>Financování celkem</t>
  </si>
  <si>
    <t>Balance</t>
  </si>
  <si>
    <t xml:space="preserve">Sňato: </t>
  </si>
  <si>
    <t>Návrh střednědobého výhledu rozpočtu obce Ondratice</t>
  </si>
  <si>
    <t xml:space="preserve">Návrh střednědobého výhledu </t>
  </si>
  <si>
    <t>Příjmy cekem</t>
  </si>
  <si>
    <t>Výdaje z financování</t>
  </si>
  <si>
    <t>podíl na běžných výdajích</t>
  </si>
  <si>
    <t>zmenit na 571.000,-</t>
  </si>
  <si>
    <t>REFORECAST</t>
  </si>
  <si>
    <t>5168</t>
  </si>
  <si>
    <t>Zpracování dat a služby související s infmor a kom.</t>
  </si>
  <si>
    <t>5213</t>
  </si>
  <si>
    <t>Vytvoření rezervy</t>
  </si>
  <si>
    <t>Krizové opatření</t>
  </si>
  <si>
    <t>lokalita Z5</t>
  </si>
  <si>
    <t>RO1</t>
  </si>
  <si>
    <t>5212</t>
  </si>
  <si>
    <t>5903</t>
  </si>
  <si>
    <t>Rezerva na krizová opatření</t>
  </si>
  <si>
    <t>Ochrana obyvatelstva</t>
  </si>
  <si>
    <t>521</t>
  </si>
  <si>
    <t>6130</t>
  </si>
  <si>
    <t>Pozemky</t>
  </si>
  <si>
    <t>skut 06</t>
  </si>
  <si>
    <t>Návrh RO2 - covid</t>
  </si>
  <si>
    <t>RO2</t>
  </si>
  <si>
    <t>RO2/RO1</t>
  </si>
  <si>
    <t>RO2-RO1</t>
  </si>
  <si>
    <t>Investiční přijaté transfery od krajů</t>
  </si>
  <si>
    <t>4222</t>
  </si>
  <si>
    <t>RO3</t>
  </si>
  <si>
    <t>Obecní úřad</t>
  </si>
  <si>
    <t>RO4</t>
  </si>
  <si>
    <t>Příjmy z vlastní činnosti jinde nespecifikované(dále j.n.</t>
  </si>
  <si>
    <t>Příjmy z prodeje ostatního hmotného dlouhodobého majetku</t>
  </si>
  <si>
    <t>prodej hasičské vozíku</t>
  </si>
  <si>
    <t>prodej hasičského auta AVIA</t>
  </si>
  <si>
    <t>2133</t>
  </si>
  <si>
    <t>Příjmy z pronájmu movitých věcí</t>
  </si>
  <si>
    <t>Platby daní a poplatků krajům,obcím a st.f (přihl.auta)</t>
  </si>
  <si>
    <t>Zpracování dat,  aktualizace, udr. popl.</t>
  </si>
  <si>
    <t>5363</t>
  </si>
  <si>
    <t>Úhrady sankcí jiným rozpočtům (pokuta)</t>
  </si>
  <si>
    <t>zemědělské pachty</t>
  </si>
  <si>
    <t>hospoda, sály (i SOKOL)</t>
  </si>
  <si>
    <t xml:space="preserve">ZEVAS </t>
  </si>
  <si>
    <t>do 30.11.</t>
  </si>
  <si>
    <t>Vystavěl</t>
  </si>
  <si>
    <t>1.10.</t>
  </si>
  <si>
    <t>splatné:</t>
  </si>
  <si>
    <t xml:space="preserve">Polách </t>
  </si>
  <si>
    <t>31.3.</t>
  </si>
  <si>
    <t>od 1.10.20: Orálek/Vystavěl</t>
  </si>
  <si>
    <t>změna RO4-RO3</t>
  </si>
  <si>
    <t xml:space="preserve">    </t>
  </si>
  <si>
    <t>RO5</t>
  </si>
  <si>
    <t>změna RO5-RO4</t>
  </si>
  <si>
    <t>5042</t>
  </si>
  <si>
    <t>Odměny za užití počítačových programů</t>
  </si>
  <si>
    <t>RO6</t>
  </si>
  <si>
    <t>změna RO6-RO5</t>
  </si>
  <si>
    <t>FINAL</t>
  </si>
  <si>
    <t>1385</t>
  </si>
  <si>
    <t>Dílčí daň z technických her</t>
  </si>
  <si>
    <t>2310</t>
  </si>
  <si>
    <t>Příjmy z prodeje krátkodob.majetku a drob.dlouhodob.majet</t>
  </si>
  <si>
    <t>0001</t>
  </si>
  <si>
    <t>plnění %</t>
  </si>
  <si>
    <t>schválený rozpočet 2020</t>
  </si>
  <si>
    <t>skutečnost 2020</t>
  </si>
  <si>
    <t>Rozpočet 2020 po změnách</t>
  </si>
  <si>
    <t>návrh</t>
  </si>
  <si>
    <t>změna pro R20</t>
  </si>
  <si>
    <t>změna proti skut20</t>
  </si>
  <si>
    <t>změna protio původnímu R20</t>
  </si>
  <si>
    <t>6114</t>
  </si>
  <si>
    <t xml:space="preserve">  </t>
  </si>
  <si>
    <t xml:space="preserve">             z toho: opravy a udržování</t>
  </si>
  <si>
    <t>Celkem daně od státu</t>
  </si>
  <si>
    <t xml:space="preserve">   </t>
  </si>
  <si>
    <t>Mgr.Bohuslav Koštanský v.r.</t>
  </si>
  <si>
    <t>starosta obce Ondratice</t>
  </si>
  <si>
    <t xml:space="preserve"> </t>
  </si>
  <si>
    <t>Rozpočet obce Ondratice pro rok 2021</t>
  </si>
  <si>
    <t>Střednědobý výhled rozpočtu obce Ondratice</t>
  </si>
  <si>
    <t>změna rozpisu č.1</t>
  </si>
  <si>
    <t>změna</t>
  </si>
  <si>
    <t>stav po změně</t>
  </si>
  <si>
    <t>Rozpočtové opatření č.1</t>
  </si>
  <si>
    <t>Rozpočtové opatření č.1 schváleno rozhodnutím starosty dne 6.5.2021</t>
  </si>
  <si>
    <t>schválený rozpočet 2021</t>
  </si>
  <si>
    <t>změna rozpočtu</t>
  </si>
  <si>
    <t>stav rozpočtu po změně</t>
  </si>
  <si>
    <t>Rozpočet schválen zastupitelstvem obce Ondratice usnesením č. 4b) dne 26.3.2021</t>
  </si>
  <si>
    <t>5299</t>
  </si>
  <si>
    <t>Ostatní záležitosti civilní připravenosti na krizové stavy</t>
  </si>
  <si>
    <t>Rozpočtové opatření č.2 schváleno rozhodnutím starosty dne 29.6.2021</t>
  </si>
  <si>
    <t>Rozpočtové opatření č.2</t>
  </si>
  <si>
    <t>Vyvěšeno na úřední desce:   30.6.2021</t>
  </si>
  <si>
    <t>Vyvěšeno na úřední desce:   30.7.2021</t>
  </si>
  <si>
    <t>Rozpočtové opatření č.3 schváleno rozhodnutím starosty dne 30.7.2021</t>
  </si>
  <si>
    <t>Rozpočtové opatření č.3</t>
  </si>
  <si>
    <t>3114</t>
  </si>
  <si>
    <t>5221</t>
  </si>
  <si>
    <t>Neinvestiční transfery obecně prospěšným spole</t>
  </si>
  <si>
    <t>Základní školy pro žáky se speciálními vzdělávacíámi potřebami</t>
  </si>
  <si>
    <t>Drobný dlouhodobý hmotný majetek</t>
  </si>
  <si>
    <t>změna rozpisu 3.8.21</t>
  </si>
  <si>
    <t>Rozpočtové opatření č.4</t>
  </si>
  <si>
    <t>2142</t>
  </si>
  <si>
    <t>Příjmy z podílů na zisku a dividend</t>
  </si>
  <si>
    <t>Rozpočtové opatření č.4 schváleno usnesením zastupitelstva dne 12.11.2021</t>
  </si>
  <si>
    <t>Vyvěšeno na úřední desce:   16.11.2021</t>
  </si>
  <si>
    <t>změna rozpisu 21.12.21</t>
  </si>
  <si>
    <t>3636</t>
  </si>
  <si>
    <t>Platby daní  krajům, obcím a státním institucím</t>
  </si>
  <si>
    <t>5909</t>
  </si>
  <si>
    <t>Ostatní neinvestiční výdaje jinde nazařazené</t>
  </si>
  <si>
    <t>FIN/ROZP</t>
  </si>
  <si>
    <t>22/21FIN</t>
  </si>
  <si>
    <t>22/21 rozp</t>
  </si>
  <si>
    <t>návrh/FIN21</t>
  </si>
  <si>
    <t>Rozpočet 2021 po změnách</t>
  </si>
  <si>
    <t>skutečnost 2021</t>
  </si>
  <si>
    <t>R22/R21</t>
  </si>
  <si>
    <t>R22/S21</t>
  </si>
  <si>
    <t>Územní rozvoj</t>
  </si>
  <si>
    <t>na období 2023 - 2024</t>
  </si>
  <si>
    <t xml:space="preserve">Vyvěšeno na úřední desce:   </t>
  </si>
  <si>
    <t>Rozpočet obce Ondratice pro rok 2022</t>
  </si>
  <si>
    <t>Rozpočet 2022</t>
  </si>
  <si>
    <t xml:space="preserve">Schváleno zastupitelstvem obce Ondratice usnesením č.  dne </t>
  </si>
  <si>
    <t xml:space="preserve">Vyvěšeno na úřední desce:  </t>
  </si>
  <si>
    <t>Schválený Rozpočet</t>
  </si>
  <si>
    <t>Schváleno zastupitelstvem obce Ondratice usnesením č.     Dne</t>
  </si>
  <si>
    <t>výtluky</t>
  </si>
  <si>
    <t>2329</t>
  </si>
  <si>
    <t>Ostatní nedaňové příjmy jinde nezařazené</t>
  </si>
  <si>
    <t>CELKEM</t>
  </si>
  <si>
    <t>Obchůdek+</t>
  </si>
  <si>
    <t>podpora LUNA</t>
  </si>
  <si>
    <t>Převody mezi účty</t>
  </si>
  <si>
    <t>OLkraj</t>
  </si>
  <si>
    <t>elektrocentrála</t>
  </si>
  <si>
    <t>JSDH</t>
  </si>
  <si>
    <t>nový traktor</t>
  </si>
  <si>
    <t>Veřejná zeleň</t>
  </si>
  <si>
    <t>aktiualizace územního plánu</t>
  </si>
  <si>
    <t>materiály topení hospoda</t>
  </si>
  <si>
    <t>MMR</t>
  </si>
  <si>
    <t>oprava střechy</t>
  </si>
  <si>
    <t>zájezd</t>
  </si>
  <si>
    <t>SPOZ</t>
  </si>
  <si>
    <t>PD Mostek Chaloupky</t>
  </si>
  <si>
    <t>srážka Kozizól + zatrubnění</t>
  </si>
  <si>
    <t>oprava výtluků</t>
  </si>
  <si>
    <t>žádost o dotaci OL</t>
  </si>
  <si>
    <t>3x biokontejner</t>
  </si>
  <si>
    <t>po odečtení 85% dotace MAS</t>
  </si>
  <si>
    <t>Lokality Z4, Z5</t>
  </si>
  <si>
    <t>PD sítě</t>
  </si>
  <si>
    <t>80000 na parcelu</t>
  </si>
  <si>
    <t>dětské hřiště</t>
  </si>
  <si>
    <t>doplnit částku z žádosti o dotaci</t>
  </si>
  <si>
    <t>paragraf</t>
  </si>
  <si>
    <t>Nadace ČEZ - žádosti nevyhověno</t>
  </si>
  <si>
    <t>schváleno</t>
  </si>
  <si>
    <t>1345</t>
  </si>
  <si>
    <t xml:space="preserve">Příjem z poplatku za obecní systém odpadového hospodářství a příjem z poplatku za odkládání komunálního odpadu z nemovité věci. </t>
  </si>
  <si>
    <t>Ostatní neinvestiční transfery rozpočtům územní úrovně</t>
  </si>
  <si>
    <t>5219</t>
  </si>
  <si>
    <t>Neinvestiční transfery fundacím, ústavům a obecně prospěšným společnostem</t>
  </si>
  <si>
    <t>změna rozpisu č.2</t>
  </si>
  <si>
    <t>Přijaté neinvestiční příspěvky a náhrady</t>
  </si>
  <si>
    <t>4213</t>
  </si>
  <si>
    <t>Investiční přijaté transfery ze státních fondů</t>
  </si>
  <si>
    <t>5141</t>
  </si>
  <si>
    <t>Úroky vlastní</t>
  </si>
  <si>
    <t>změna rozpisu č.3</t>
  </si>
  <si>
    <t>přečerpání k 17.10.</t>
  </si>
  <si>
    <t>změna rozpisu č.4</t>
  </si>
  <si>
    <t>změna rozpisu č.5</t>
  </si>
  <si>
    <t>6124</t>
  </si>
  <si>
    <t>Pěstitelské celky trvalých porostů</t>
  </si>
  <si>
    <t>Návrh rozpočtu obce Ondratice pro rok 2023</t>
  </si>
  <si>
    <t>na období 2024 - 2025</t>
  </si>
  <si>
    <t>bude splaceno k 31.3.2029</t>
  </si>
  <si>
    <t>návrh rozpočtu 2023</t>
  </si>
  <si>
    <t>R23/R22</t>
  </si>
  <si>
    <t>schválený rozpočet 2022</t>
  </si>
  <si>
    <t>Rozpočet 2022 po změnách</t>
  </si>
  <si>
    <t>skutečnost 2022</t>
  </si>
  <si>
    <t>R23/S22</t>
  </si>
  <si>
    <t>RO7</t>
  </si>
  <si>
    <t>1382</t>
  </si>
  <si>
    <t>Příjem ze zrušeného odvodu z loterií a podobných her kromě odvodu z výherních hracích přístrojů</t>
  </si>
  <si>
    <t>Uhrazené splátky dlouhodobého úvěrupřijatých půjčených prostředků</t>
  </si>
  <si>
    <t>návrh/FIN22</t>
  </si>
  <si>
    <t>6114-8</t>
  </si>
  <si>
    <t>6118</t>
  </si>
  <si>
    <t>5323</t>
  </si>
  <si>
    <t>Neinvenstiční transfery krajům</t>
  </si>
  <si>
    <t>starosta</t>
  </si>
  <si>
    <t>místostarosta</t>
  </si>
  <si>
    <t>předseda FK</t>
  </si>
  <si>
    <t>předseda KK</t>
  </si>
  <si>
    <t>členové</t>
  </si>
  <si>
    <t>6129</t>
  </si>
  <si>
    <t>Nákup dlouhodobé hmotného majetku jinde nezařazeného</t>
  </si>
  <si>
    <t xml:space="preserve">Skutečnost </t>
  </si>
  <si>
    <t xml:space="preserve">Návrh rozpočtu </t>
  </si>
  <si>
    <t>Vyvěšeno na úřední desce: 8.2.2023</t>
  </si>
  <si>
    <t>Vyvěšeno na úřední desce:  8.2.2023</t>
  </si>
  <si>
    <t>Rozpočet obce Ondratice pro rok 2023</t>
  </si>
  <si>
    <t>Rozpočet 2023</t>
  </si>
  <si>
    <t>Vyvěšeno na úřední desce: 1.3.2023</t>
  </si>
  <si>
    <t>Schváleno zastupitelstvem obce Ondratice usnesením č. 5/1/2023 dne 24.2.2023</t>
  </si>
  <si>
    <t xml:space="preserve">Rozpočet </t>
  </si>
  <si>
    <t>Střednědobý výhled rozpočtu</t>
  </si>
  <si>
    <t>Příjem z prodeje ostatního hmotného dlouhodobého majetku</t>
  </si>
  <si>
    <t>6221</t>
  </si>
  <si>
    <t>Humanitární zahraniční pomoc přímá</t>
  </si>
  <si>
    <t>4113</t>
  </si>
  <si>
    <t>Rozpočtové opatření č.1 schváleno rozhodnutím starosty dne 27.2.2023</t>
  </si>
  <si>
    <t>Rozpočtové opatření č.2 schváleno rozhodnutím starosty dne 16.3.2023</t>
  </si>
  <si>
    <t>Vyvěšeno na úřední desce: 17.3.2023</t>
  </si>
  <si>
    <t>Vyvěšeno na úřední desce: 3.3.2023</t>
  </si>
  <si>
    <t>RO 3</t>
  </si>
  <si>
    <t>Rozpočtové opatření č.3 schváleno usnesením zastupitelstva  č. 8/3/2023 dne 28.4.2023</t>
  </si>
  <si>
    <t>2420</t>
  </si>
  <si>
    <t>5622</t>
  </si>
  <si>
    <t>Splátky půjčených prostředků od obecně prospěšných spol. a podobných subjektů</t>
  </si>
  <si>
    <t>Neinvestiční půjčené prostředky spolkům</t>
  </si>
  <si>
    <t>Stavby</t>
  </si>
  <si>
    <t>Rozpočtové opatření č.3 - návrh</t>
  </si>
  <si>
    <t>Vyvěšeno na úřední desce: 12.4.2023</t>
  </si>
  <si>
    <t>Vyvěšeno na úřední desce: 3.5.2023</t>
  </si>
  <si>
    <t>Sňato: 3.5.2023</t>
  </si>
  <si>
    <t>změna rozpisu</t>
  </si>
  <si>
    <t>Příjem z poskytování služeb, výrobků, prací, výkonů a práv</t>
  </si>
  <si>
    <t>Rozpočtové opatření č.4 schváleno rozhodnutím starosty dne 20.5.2023</t>
  </si>
  <si>
    <t>Vyvěšeno na úřední desce: 14.6.2023</t>
  </si>
  <si>
    <t>Rozpočtové opatření č.5</t>
  </si>
  <si>
    <t>200</t>
  </si>
  <si>
    <t>Vyvěšeno na úřední desce: 14.8.2023</t>
  </si>
  <si>
    <t>Rozpočtové opatření č.5 schváleno rozhodnutím starosty dne 17.7.2023</t>
  </si>
  <si>
    <t xml:space="preserve">Rozpočtové opatření č.6 </t>
  </si>
  <si>
    <t>Rozpočtové opatření č.6 schváleno usnesením zastupitelstva  č. 6/6/2023 dne 21.9.2023</t>
  </si>
  <si>
    <t>Vyvěšeno na úřední desce: 25.9.2023</t>
  </si>
  <si>
    <t>3326</t>
  </si>
  <si>
    <t>Pořízení, zachování a obnova hodnot místního kulturního, národního a historického povědomí</t>
  </si>
  <si>
    <t>5149</t>
  </si>
  <si>
    <t>Ostatní úroky a ostatní finanční výdaje</t>
  </si>
  <si>
    <t>Příjem z pronájmu nebo pachtu ostatních nemovitých věcí a jejich částí</t>
  </si>
  <si>
    <t>Rozpočtové opatření č.7</t>
  </si>
  <si>
    <t>Rozpočtové opatření č.7 schváleno rozhodnutím starosty dne 27.11.2023</t>
  </si>
  <si>
    <t>Vyvěšeno na úřední desce: 15.12.2023</t>
  </si>
  <si>
    <t>na období 2025 - 2026</t>
  </si>
  <si>
    <t>Návrh rozpočtu obce Ondratice pro rok 2024</t>
  </si>
  <si>
    <t>schválený rozpočet 2023</t>
  </si>
  <si>
    <t>Rozpočet 2023 po změnách</t>
  </si>
  <si>
    <t>skutečnost 2023</t>
  </si>
  <si>
    <t>návrh rozpočtu 2024</t>
  </si>
  <si>
    <t>R24/R23</t>
  </si>
  <si>
    <t>R24/S23</t>
  </si>
  <si>
    <t>Termínovaný účet - vklad</t>
  </si>
  <si>
    <t>Termínovaný vklad - výběr</t>
  </si>
  <si>
    <t>RO8</t>
  </si>
  <si>
    <t xml:space="preserve">Volby </t>
  </si>
  <si>
    <t>Volby prezidenta republiky</t>
  </si>
  <si>
    <t>Volby do Parlamentu ČR (PS nebo Senát)</t>
  </si>
  <si>
    <t>Volby do zastupitelstev USC (obec nebo kraj)</t>
  </si>
  <si>
    <t>Ostatní sportovní činnost  (SOKOL)</t>
  </si>
  <si>
    <t>návrh RO</t>
  </si>
  <si>
    <t>Vyvěšeno na úřední desce: 12.2.2024</t>
  </si>
  <si>
    <t>Vyvěšeno na úřední desce:  12.2.2024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</si>
</sst>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0.0%"/>
  </numFmts>
  <fonts count="37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10"/>
      <color theme="1"/>
      <name val="Calibri"/>
      <family val="2"/>
      <charset val="238"/>
    </font>
    <font>
      <i/>
      <sz val="10"/>
      <color theme="1"/>
      <name val="Calibri"/>
      <family val="2"/>
      <charset val="238"/>
      <scheme val="minor"/>
    </font>
    <font>
      <i/>
      <sz val="10"/>
      <color indexed="8"/>
      <name val="Calibri"/>
      <family val="2"/>
      <charset val="238"/>
    </font>
    <font>
      <i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afom"/>
      <charset val="238"/>
    </font>
    <font>
      <b/>
      <sz val="12"/>
      <color theme="1"/>
      <name val="Tafom"/>
      <charset val="238"/>
    </font>
    <font>
      <b/>
      <sz val="18"/>
      <color theme="1"/>
      <name val="Tafom"/>
      <charset val="238"/>
    </font>
    <font>
      <sz val="11"/>
      <color theme="1"/>
      <name val="Tafom"/>
      <charset val="238"/>
    </font>
    <font>
      <sz val="12"/>
      <color theme="1"/>
      <name val="Tahoma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2"/>
      <color theme="1"/>
      <name val="Tafom"/>
      <charset val="238"/>
    </font>
    <font>
      <sz val="11"/>
      <color theme="1"/>
      <name val="Calibri"/>
      <family val="2"/>
      <scheme val="minor"/>
    </font>
    <font>
      <b/>
      <i/>
      <sz val="18"/>
      <color theme="1"/>
      <name val="Tafom"/>
      <charset val="238"/>
    </font>
    <font>
      <i/>
      <sz val="12"/>
      <color theme="1"/>
      <name val="Tafom"/>
      <charset val="238"/>
    </font>
    <font>
      <sz val="12"/>
      <color theme="1"/>
      <name val="Tafo"/>
      <charset val="238"/>
    </font>
    <font>
      <b/>
      <sz val="11"/>
      <color theme="1"/>
      <name val="Tafom"/>
      <charset val="238"/>
    </font>
    <font>
      <sz val="11"/>
      <color rgb="FF00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color theme="1"/>
      <name val="Tafom"/>
      <charset val="238"/>
    </font>
    <font>
      <b/>
      <sz val="7"/>
      <color rgb="FF000000"/>
      <name val="SansSerif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2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E5F2FF"/>
      </patternFill>
    </fill>
    <fill>
      <patternFill patternType="solid">
        <fgColor theme="7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rgb="FF000000"/>
      </left>
      <right style="hair">
        <color rgb="FF000000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</borders>
  <cellStyleXfs count="8">
    <xf numFmtId="0" fontId="0" fillId="0" borderId="0"/>
    <xf numFmtId="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5" fillId="0" borderId="0"/>
    <xf numFmtId="44" fontId="3" fillId="0" borderId="0" applyFont="0" applyFill="0" applyBorder="0" applyAlignment="0" applyProtection="0"/>
    <xf numFmtId="0" fontId="25" fillId="0" borderId="0"/>
    <xf numFmtId="0" fontId="25" fillId="0" borderId="0"/>
  </cellStyleXfs>
  <cellXfs count="433">
    <xf numFmtId="0" fontId="0" fillId="0" borderId="0" xfId="0"/>
    <xf numFmtId="49" fontId="2" fillId="0" borderId="1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left"/>
    </xf>
    <xf numFmtId="49" fontId="2" fillId="0" borderId="3" xfId="0" applyNumberFormat="1" applyFont="1" applyBorder="1" applyAlignment="1">
      <alignment horizontal="left"/>
    </xf>
    <xf numFmtId="4" fontId="2" fillId="0" borderId="3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2" xfId="0" applyNumberFormat="1" applyFont="1" applyBorder="1" applyAlignment="1">
      <alignment horizontal="right"/>
    </xf>
    <xf numFmtId="49" fontId="2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49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right"/>
    </xf>
    <xf numFmtId="3" fontId="0" fillId="0" borderId="0" xfId="0" applyNumberFormat="1"/>
    <xf numFmtId="9" fontId="0" fillId="0" borderId="0" xfId="1" applyFont="1"/>
    <xf numFmtId="165" fontId="0" fillId="0" borderId="0" xfId="1" applyNumberFormat="1" applyFont="1"/>
    <xf numFmtId="49" fontId="2" fillId="3" borderId="10" xfId="0" applyNumberFormat="1" applyFont="1" applyFill="1" applyBorder="1" applyAlignment="1">
      <alignment horizontal="center"/>
    </xf>
    <xf numFmtId="49" fontId="2" fillId="3" borderId="10" xfId="0" applyNumberFormat="1" applyFont="1" applyFill="1" applyBorder="1" applyAlignment="1">
      <alignment horizontal="left"/>
    </xf>
    <xf numFmtId="3" fontId="0" fillId="3" borderId="11" xfId="0" applyNumberFormat="1" applyFill="1" applyBorder="1"/>
    <xf numFmtId="4" fontId="2" fillId="3" borderId="12" xfId="0" applyNumberFormat="1" applyFont="1" applyFill="1" applyBorder="1" applyAlignment="1">
      <alignment horizontal="right"/>
    </xf>
    <xf numFmtId="4" fontId="2" fillId="3" borderId="11" xfId="0" applyNumberFormat="1" applyFont="1" applyFill="1" applyBorder="1" applyAlignment="1">
      <alignment horizontal="right"/>
    </xf>
    <xf numFmtId="165" fontId="0" fillId="3" borderId="11" xfId="1" applyNumberFormat="1" applyFont="1" applyFill="1" applyBorder="1"/>
    <xf numFmtId="49" fontId="2" fillId="3" borderId="11" xfId="0" applyNumberFormat="1" applyFont="1" applyFill="1" applyBorder="1" applyAlignment="1">
      <alignment horizontal="center"/>
    </xf>
    <xf numFmtId="49" fontId="2" fillId="3" borderId="11" xfId="0" applyNumberFormat="1" applyFont="1" applyFill="1" applyBorder="1" applyAlignment="1">
      <alignment horizontal="left"/>
    </xf>
    <xf numFmtId="49" fontId="6" fillId="0" borderId="1" xfId="0" applyNumberFormat="1" applyFont="1" applyBorder="1" applyAlignment="1">
      <alignment horizontal="center"/>
    </xf>
    <xf numFmtId="4" fontId="6" fillId="0" borderId="3" xfId="0" applyNumberFormat="1" applyFont="1" applyBorder="1" applyAlignment="1">
      <alignment horizontal="right"/>
    </xf>
    <xf numFmtId="4" fontId="6" fillId="0" borderId="1" xfId="0" applyNumberFormat="1" applyFont="1" applyBorder="1" applyAlignment="1">
      <alignment horizontal="right"/>
    </xf>
    <xf numFmtId="4" fontId="6" fillId="3" borderId="10" xfId="0" applyNumberFormat="1" applyFont="1" applyFill="1" applyBorder="1" applyAlignment="1">
      <alignment horizontal="right"/>
    </xf>
    <xf numFmtId="4" fontId="6" fillId="3" borderId="11" xfId="0" applyNumberFormat="1" applyFont="1" applyFill="1" applyBorder="1" applyAlignment="1">
      <alignment horizontal="right"/>
    </xf>
    <xf numFmtId="0" fontId="7" fillId="0" borderId="0" xfId="0" applyFont="1"/>
    <xf numFmtId="49" fontId="8" fillId="0" borderId="1" xfId="0" applyNumberFormat="1" applyFont="1" applyBorder="1" applyAlignment="1">
      <alignment horizontal="center"/>
    </xf>
    <xf numFmtId="4" fontId="8" fillId="0" borderId="3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/>
    </xf>
    <xf numFmtId="0" fontId="9" fillId="0" borderId="0" xfId="0" applyFont="1"/>
    <xf numFmtId="3" fontId="2" fillId="0" borderId="0" xfId="0" applyNumberFormat="1" applyFont="1" applyAlignment="1">
      <alignment horizontal="right"/>
    </xf>
    <xf numFmtId="49" fontId="2" fillId="0" borderId="1" xfId="2" applyNumberFormat="1" applyFont="1" applyBorder="1" applyAlignment="1">
      <alignment horizontal="left"/>
    </xf>
    <xf numFmtId="49" fontId="2" fillId="0" borderId="1" xfId="2" applyNumberFormat="1" applyFont="1" applyBorder="1" applyAlignment="1">
      <alignment horizontal="center"/>
    </xf>
    <xf numFmtId="0" fontId="0" fillId="6" borderId="0" xfId="0" applyFill="1"/>
    <xf numFmtId="3" fontId="0" fillId="5" borderId="0" xfId="0" applyNumberFormat="1" applyFill="1"/>
    <xf numFmtId="3" fontId="2" fillId="0" borderId="1" xfId="0" applyNumberFormat="1" applyFont="1" applyBorder="1" applyAlignment="1">
      <alignment horizontal="center"/>
    </xf>
    <xf numFmtId="3" fontId="2" fillId="0" borderId="3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3" fontId="2" fillId="0" borderId="2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right"/>
    </xf>
    <xf numFmtId="3" fontId="2" fillId="0" borderId="2" xfId="0" applyNumberFormat="1" applyFont="1" applyBorder="1" applyAlignment="1">
      <alignment horizontal="right"/>
    </xf>
    <xf numFmtId="3" fontId="2" fillId="0" borderId="0" xfId="0" applyNumberFormat="1" applyFont="1" applyAlignment="1">
      <alignment horizontal="center"/>
    </xf>
    <xf numFmtId="3" fontId="11" fillId="0" borderId="1" xfId="0" applyNumberFormat="1" applyFont="1" applyBorder="1" applyAlignment="1">
      <alignment horizontal="right"/>
    </xf>
    <xf numFmtId="3" fontId="10" fillId="0" borderId="1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4" fontId="8" fillId="0" borderId="0" xfId="0" applyNumberFormat="1" applyFont="1" applyAlignment="1">
      <alignment horizontal="right"/>
    </xf>
    <xf numFmtId="0" fontId="0" fillId="5" borderId="0" xfId="0" applyFill="1"/>
    <xf numFmtId="0" fontId="9" fillId="5" borderId="0" xfId="0" applyFont="1" applyFill="1"/>
    <xf numFmtId="49" fontId="2" fillId="8" borderId="11" xfId="0" applyNumberFormat="1" applyFont="1" applyFill="1" applyBorder="1" applyAlignment="1">
      <alignment horizontal="center"/>
    </xf>
    <xf numFmtId="49" fontId="2" fillId="8" borderId="11" xfId="0" applyNumberFormat="1" applyFont="1" applyFill="1" applyBorder="1" applyAlignment="1">
      <alignment horizontal="left"/>
    </xf>
    <xf numFmtId="49" fontId="2" fillId="8" borderId="10" xfId="0" applyNumberFormat="1" applyFont="1" applyFill="1" applyBorder="1" applyAlignment="1">
      <alignment horizontal="left"/>
    </xf>
    <xf numFmtId="3" fontId="2" fillId="8" borderId="11" xfId="0" applyNumberFormat="1" applyFont="1" applyFill="1" applyBorder="1" applyAlignment="1">
      <alignment horizontal="right"/>
    </xf>
    <xf numFmtId="4" fontId="8" fillId="8" borderId="11" xfId="0" applyNumberFormat="1" applyFont="1" applyFill="1" applyBorder="1" applyAlignment="1">
      <alignment horizontal="right"/>
    </xf>
    <xf numFmtId="4" fontId="2" fillId="8" borderId="11" xfId="0" applyNumberFormat="1" applyFont="1" applyFill="1" applyBorder="1" applyAlignment="1">
      <alignment horizontal="right"/>
    </xf>
    <xf numFmtId="0" fontId="0" fillId="8" borderId="11" xfId="0" applyFill="1" applyBorder="1"/>
    <xf numFmtId="9" fontId="0" fillId="8" borderId="11" xfId="1" applyFont="1" applyFill="1" applyBorder="1"/>
    <xf numFmtId="3" fontId="0" fillId="8" borderId="11" xfId="0" applyNumberFormat="1" applyFill="1" applyBorder="1"/>
    <xf numFmtId="0" fontId="9" fillId="8" borderId="11" xfId="0" applyFont="1" applyFill="1" applyBorder="1"/>
    <xf numFmtId="49" fontId="2" fillId="9" borderId="11" xfId="0" applyNumberFormat="1" applyFont="1" applyFill="1" applyBorder="1" applyAlignment="1">
      <alignment horizontal="center"/>
    </xf>
    <xf numFmtId="49" fontId="2" fillId="9" borderId="11" xfId="0" applyNumberFormat="1" applyFont="1" applyFill="1" applyBorder="1" applyAlignment="1">
      <alignment horizontal="right"/>
    </xf>
    <xf numFmtId="3" fontId="2" fillId="9" borderId="11" xfId="0" applyNumberFormat="1" applyFont="1" applyFill="1" applyBorder="1" applyAlignment="1">
      <alignment horizontal="right"/>
    </xf>
    <xf numFmtId="4" fontId="8" fillId="9" borderId="11" xfId="0" applyNumberFormat="1" applyFont="1" applyFill="1" applyBorder="1" applyAlignment="1">
      <alignment horizontal="right"/>
    </xf>
    <xf numFmtId="4" fontId="2" fillId="9" borderId="11" xfId="0" applyNumberFormat="1" applyFont="1" applyFill="1" applyBorder="1" applyAlignment="1">
      <alignment horizontal="right"/>
    </xf>
    <xf numFmtId="0" fontId="0" fillId="9" borderId="11" xfId="0" applyFill="1" applyBorder="1"/>
    <xf numFmtId="9" fontId="0" fillId="9" borderId="11" xfId="1" applyFont="1" applyFill="1" applyBorder="1"/>
    <xf numFmtId="0" fontId="0" fillId="9" borderId="13" xfId="0" applyFill="1" applyBorder="1"/>
    <xf numFmtId="0" fontId="0" fillId="9" borderId="13" xfId="0" applyFill="1" applyBorder="1" applyAlignment="1">
      <alignment horizontal="right"/>
    </xf>
    <xf numFmtId="3" fontId="0" fillId="9" borderId="13" xfId="0" applyNumberFormat="1" applyFill="1" applyBorder="1"/>
    <xf numFmtId="0" fontId="9" fillId="9" borderId="13" xfId="0" applyFont="1" applyFill="1" applyBorder="1"/>
    <xf numFmtId="49" fontId="2" fillId="7" borderId="11" xfId="0" applyNumberFormat="1" applyFont="1" applyFill="1" applyBorder="1" applyAlignment="1">
      <alignment horizontal="center"/>
    </xf>
    <xf numFmtId="49" fontId="2" fillId="7" borderId="11" xfId="0" applyNumberFormat="1" applyFont="1" applyFill="1" applyBorder="1" applyAlignment="1">
      <alignment horizontal="left"/>
    </xf>
    <xf numFmtId="0" fontId="0" fillId="7" borderId="11" xfId="0" applyFill="1" applyBorder="1"/>
    <xf numFmtId="3" fontId="2" fillId="7" borderId="11" xfId="0" applyNumberFormat="1" applyFont="1" applyFill="1" applyBorder="1" applyAlignment="1">
      <alignment horizontal="right"/>
    </xf>
    <xf numFmtId="4" fontId="8" fillId="7" borderId="11" xfId="0" applyNumberFormat="1" applyFont="1" applyFill="1" applyBorder="1" applyAlignment="1">
      <alignment horizontal="right"/>
    </xf>
    <xf numFmtId="4" fontId="2" fillId="7" borderId="11" xfId="0" applyNumberFormat="1" applyFont="1" applyFill="1" applyBorder="1" applyAlignment="1">
      <alignment horizontal="right"/>
    </xf>
    <xf numFmtId="9" fontId="0" fillId="7" borderId="11" xfId="1" applyFont="1" applyFill="1" applyBorder="1"/>
    <xf numFmtId="3" fontId="0" fillId="7" borderId="11" xfId="0" applyNumberFormat="1" applyFill="1" applyBorder="1"/>
    <xf numFmtId="0" fontId="9" fillId="7" borderId="11" xfId="0" applyFont="1" applyFill="1" applyBorder="1"/>
    <xf numFmtId="0" fontId="14" fillId="0" borderId="14" xfId="0" applyFont="1" applyBorder="1"/>
    <xf numFmtId="0" fontId="14" fillId="0" borderId="15" xfId="0" applyFont="1" applyBorder="1"/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vertical="center"/>
    </xf>
    <xf numFmtId="0" fontId="14" fillId="0" borderId="21" xfId="0" applyFont="1" applyBorder="1" applyAlignment="1">
      <alignment vertical="center"/>
    </xf>
    <xf numFmtId="3" fontId="14" fillId="0" borderId="20" xfId="0" applyNumberFormat="1" applyFont="1" applyBorder="1" applyAlignment="1">
      <alignment vertical="center"/>
    </xf>
    <xf numFmtId="3" fontId="14" fillId="0" borderId="22" xfId="0" applyNumberFormat="1" applyFont="1" applyBorder="1" applyAlignment="1">
      <alignment vertical="center"/>
    </xf>
    <xf numFmtId="0" fontId="14" fillId="0" borderId="23" xfId="0" applyFont="1" applyBorder="1" applyAlignment="1">
      <alignment vertical="center"/>
    </xf>
    <xf numFmtId="0" fontId="14" fillId="0" borderId="24" xfId="0" applyFont="1" applyBorder="1" applyAlignment="1">
      <alignment vertical="center"/>
    </xf>
    <xf numFmtId="3" fontId="14" fillId="0" borderId="23" xfId="0" applyNumberFormat="1" applyFont="1" applyBorder="1" applyAlignment="1">
      <alignment vertical="center"/>
    </xf>
    <xf numFmtId="0" fontId="14" fillId="0" borderId="25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3" fontId="14" fillId="0" borderId="25" xfId="0" applyNumberFormat="1" applyFont="1" applyBorder="1" applyAlignment="1">
      <alignment vertical="center"/>
    </xf>
    <xf numFmtId="3" fontId="14" fillId="0" borderId="26" xfId="0" applyNumberFormat="1" applyFont="1" applyBorder="1" applyAlignment="1">
      <alignment vertical="center"/>
    </xf>
    <xf numFmtId="0" fontId="15" fillId="0" borderId="27" xfId="0" applyFont="1" applyBorder="1" applyAlignment="1">
      <alignment vertical="center"/>
    </xf>
    <xf numFmtId="3" fontId="15" fillId="0" borderId="27" xfId="0" applyNumberFormat="1" applyFont="1" applyBorder="1" applyAlignment="1">
      <alignment vertical="center"/>
    </xf>
    <xf numFmtId="3" fontId="15" fillId="0" borderId="28" xfId="0" applyNumberFormat="1" applyFont="1" applyBorder="1" applyAlignment="1">
      <alignment vertical="center"/>
    </xf>
    <xf numFmtId="0" fontId="15" fillId="0" borderId="29" xfId="0" applyFont="1" applyBorder="1" applyAlignment="1">
      <alignment vertical="center"/>
    </xf>
    <xf numFmtId="0" fontId="17" fillId="0" borderId="0" xfId="0" applyFont="1"/>
    <xf numFmtId="0" fontId="14" fillId="0" borderId="0" xfId="0" applyFont="1"/>
    <xf numFmtId="3" fontId="14" fillId="0" borderId="0" xfId="0" applyNumberFormat="1" applyFont="1"/>
    <xf numFmtId="0" fontId="14" fillId="2" borderId="6" xfId="0" applyFont="1" applyFill="1" applyBorder="1"/>
    <xf numFmtId="3" fontId="14" fillId="2" borderId="6" xfId="0" applyNumberFormat="1" applyFont="1" applyFill="1" applyBorder="1"/>
    <xf numFmtId="0" fontId="14" fillId="0" borderId="6" xfId="0" applyFont="1" applyBorder="1"/>
    <xf numFmtId="3" fontId="14" fillId="0" borderId="6" xfId="0" applyNumberFormat="1" applyFont="1" applyBorder="1"/>
    <xf numFmtId="0" fontId="15" fillId="0" borderId="9" xfId="0" applyFont="1" applyBorder="1"/>
    <xf numFmtId="0" fontId="15" fillId="0" borderId="9" xfId="0" applyFont="1" applyBorder="1" applyAlignment="1">
      <alignment horizontal="center" wrapText="1"/>
    </xf>
    <xf numFmtId="3" fontId="15" fillId="0" borderId="9" xfId="0" applyNumberFormat="1" applyFont="1" applyBorder="1" applyAlignment="1">
      <alignment horizontal="center" wrapText="1"/>
    </xf>
    <xf numFmtId="3" fontId="15" fillId="0" borderId="9" xfId="0" applyNumberFormat="1" applyFont="1" applyBorder="1"/>
    <xf numFmtId="0" fontId="15" fillId="3" borderId="6" xfId="0" applyFont="1" applyFill="1" applyBorder="1"/>
    <xf numFmtId="3" fontId="15" fillId="3" borderId="6" xfId="0" applyNumberFormat="1" applyFont="1" applyFill="1" applyBorder="1"/>
    <xf numFmtId="0" fontId="15" fillId="0" borderId="0" xfId="0" applyFont="1"/>
    <xf numFmtId="3" fontId="13" fillId="0" borderId="0" xfId="0" applyNumberFormat="1" applyFont="1"/>
    <xf numFmtId="3" fontId="13" fillId="0" borderId="7" xfId="0" applyNumberFormat="1" applyFont="1" applyBorder="1"/>
    <xf numFmtId="3" fontId="13" fillId="0" borderId="8" xfId="0" applyNumberFormat="1" applyFont="1" applyBorder="1"/>
    <xf numFmtId="3" fontId="1" fillId="0" borderId="0" xfId="0" applyNumberFormat="1" applyFont="1" applyAlignment="1">
      <alignment horizontal="right"/>
    </xf>
    <xf numFmtId="3" fontId="1" fillId="8" borderId="11" xfId="0" applyNumberFormat="1" applyFont="1" applyFill="1" applyBorder="1" applyAlignment="1">
      <alignment horizontal="right"/>
    </xf>
    <xf numFmtId="3" fontId="1" fillId="9" borderId="11" xfId="0" applyNumberFormat="1" applyFont="1" applyFill="1" applyBorder="1" applyAlignment="1">
      <alignment horizontal="right"/>
    </xf>
    <xf numFmtId="3" fontId="1" fillId="7" borderId="11" xfId="0" applyNumberFormat="1" applyFont="1" applyFill="1" applyBorder="1" applyAlignment="1">
      <alignment horizontal="right"/>
    </xf>
    <xf numFmtId="0" fontId="13" fillId="0" borderId="0" xfId="0" applyFont="1"/>
    <xf numFmtId="3" fontId="13" fillId="4" borderId="0" xfId="0" applyNumberFormat="1" applyFont="1" applyFill="1"/>
    <xf numFmtId="3" fontId="13" fillId="8" borderId="11" xfId="0" applyNumberFormat="1" applyFont="1" applyFill="1" applyBorder="1"/>
    <xf numFmtId="3" fontId="13" fillId="9" borderId="13" xfId="0" applyNumberFormat="1" applyFont="1" applyFill="1" applyBorder="1"/>
    <xf numFmtId="3" fontId="13" fillId="7" borderId="11" xfId="0" applyNumberFormat="1" applyFont="1" applyFill="1" applyBorder="1"/>
    <xf numFmtId="3" fontId="13" fillId="5" borderId="0" xfId="0" applyNumberFormat="1" applyFont="1" applyFill="1"/>
    <xf numFmtId="14" fontId="0" fillId="0" borderId="0" xfId="0" applyNumberFormat="1"/>
    <xf numFmtId="14" fontId="14" fillId="0" borderId="0" xfId="0" applyNumberFormat="1" applyFont="1"/>
    <xf numFmtId="0" fontId="0" fillId="4" borderId="11" xfId="0" applyFill="1" applyBorder="1"/>
    <xf numFmtId="4" fontId="0" fillId="4" borderId="11" xfId="0" applyNumberFormat="1" applyFill="1" applyBorder="1"/>
    <xf numFmtId="0" fontId="7" fillId="4" borderId="11" xfId="0" applyFont="1" applyFill="1" applyBorder="1"/>
    <xf numFmtId="3" fontId="0" fillId="4" borderId="11" xfId="0" applyNumberFormat="1" applyFill="1" applyBorder="1"/>
    <xf numFmtId="165" fontId="0" fillId="4" borderId="11" xfId="1" applyNumberFormat="1" applyFont="1" applyFill="1" applyBorder="1"/>
    <xf numFmtId="165" fontId="2" fillId="8" borderId="11" xfId="1" applyNumberFormat="1" applyFont="1" applyFill="1" applyBorder="1" applyAlignment="1">
      <alignment horizontal="right"/>
    </xf>
    <xf numFmtId="0" fontId="0" fillId="0" borderId="0" xfId="0" applyAlignment="1">
      <alignment wrapText="1"/>
    </xf>
    <xf numFmtId="0" fontId="0" fillId="10" borderId="0" xfId="0" applyFill="1"/>
    <xf numFmtId="3" fontId="0" fillId="10" borderId="0" xfId="0" applyNumberFormat="1" applyFill="1"/>
    <xf numFmtId="17" fontId="0" fillId="0" borderId="0" xfId="0" applyNumberFormat="1"/>
    <xf numFmtId="4" fontId="0" fillId="0" borderId="32" xfId="0" applyNumberFormat="1" applyBorder="1"/>
    <xf numFmtId="3" fontId="2" fillId="3" borderId="11" xfId="0" applyNumberFormat="1" applyFont="1" applyFill="1" applyBorder="1" applyAlignment="1">
      <alignment horizontal="right"/>
    </xf>
    <xf numFmtId="0" fontId="0" fillId="4" borderId="0" xfId="0" applyFill="1"/>
    <xf numFmtId="9" fontId="0" fillId="0" borderId="0" xfId="0" applyNumberFormat="1"/>
    <xf numFmtId="3" fontId="19" fillId="0" borderId="0" xfId="0" applyNumberFormat="1" applyFont="1"/>
    <xf numFmtId="3" fontId="2" fillId="3" borderId="0" xfId="0" applyNumberFormat="1" applyFont="1" applyFill="1" applyAlignment="1">
      <alignment horizontal="right"/>
    </xf>
    <xf numFmtId="4" fontId="0" fillId="4" borderId="0" xfId="0" applyNumberFormat="1" applyFill="1"/>
    <xf numFmtId="9" fontId="19" fillId="0" borderId="0" xfId="0" applyNumberFormat="1" applyFont="1"/>
    <xf numFmtId="0" fontId="12" fillId="6" borderId="0" xfId="0" applyFont="1" applyFill="1" applyAlignment="1">
      <alignment horizontal="center" textRotation="90"/>
    </xf>
    <xf numFmtId="3" fontId="13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3" fontId="21" fillId="6" borderId="0" xfId="0" applyNumberFormat="1" applyFont="1" applyFill="1" applyAlignment="1">
      <alignment horizontal="center" textRotation="90"/>
    </xf>
    <xf numFmtId="9" fontId="1" fillId="8" borderId="0" xfId="1" applyFont="1" applyFill="1" applyBorder="1" applyAlignment="1">
      <alignment horizontal="right"/>
    </xf>
    <xf numFmtId="9" fontId="1" fillId="7" borderId="0" xfId="1" applyFont="1" applyFill="1" applyBorder="1" applyAlignment="1">
      <alignment horizontal="right"/>
    </xf>
    <xf numFmtId="3" fontId="0" fillId="0" borderId="0" xfId="3" applyNumberFormat="1" applyFont="1"/>
    <xf numFmtId="3" fontId="13" fillId="11" borderId="0" xfId="0" applyNumberFormat="1" applyFont="1" applyFill="1"/>
    <xf numFmtId="0" fontId="0" fillId="12" borderId="0" xfId="0" applyFill="1"/>
    <xf numFmtId="3" fontId="0" fillId="12" borderId="0" xfId="0" applyNumberFormat="1" applyFill="1"/>
    <xf numFmtId="0" fontId="9" fillId="12" borderId="0" xfId="0" applyFont="1" applyFill="1"/>
    <xf numFmtId="3" fontId="13" fillId="12" borderId="0" xfId="0" applyNumberFormat="1" applyFont="1" applyFill="1"/>
    <xf numFmtId="165" fontId="13" fillId="12" borderId="32" xfId="1" applyNumberFormat="1" applyFont="1" applyFill="1" applyBorder="1"/>
    <xf numFmtId="3" fontId="13" fillId="3" borderId="11" xfId="0" applyNumberFormat="1" applyFont="1" applyFill="1" applyBorder="1"/>
    <xf numFmtId="3" fontId="1" fillId="3" borderId="11" xfId="0" applyNumberFormat="1" applyFont="1" applyFill="1" applyBorder="1" applyAlignment="1">
      <alignment horizontal="right"/>
    </xf>
    <xf numFmtId="4" fontId="1" fillId="3" borderId="11" xfId="0" applyNumberFormat="1" applyFont="1" applyFill="1" applyBorder="1" applyAlignment="1">
      <alignment horizontal="right"/>
    </xf>
    <xf numFmtId="3" fontId="2" fillId="9" borderId="0" xfId="0" applyNumberFormat="1" applyFont="1" applyFill="1" applyAlignment="1">
      <alignment horizontal="right"/>
    </xf>
    <xf numFmtId="4" fontId="8" fillId="9" borderId="0" xfId="0" applyNumberFormat="1" applyFont="1" applyFill="1" applyAlignment="1">
      <alignment horizontal="right"/>
    </xf>
    <xf numFmtId="4" fontId="2" fillId="9" borderId="0" xfId="0" applyNumberFormat="1" applyFont="1" applyFill="1" applyAlignment="1">
      <alignment horizontal="right"/>
    </xf>
    <xf numFmtId="0" fontId="0" fillId="9" borderId="0" xfId="0" applyFill="1"/>
    <xf numFmtId="3" fontId="1" fillId="7" borderId="0" xfId="0" applyNumberFormat="1" applyFont="1" applyFill="1" applyAlignment="1">
      <alignment horizontal="right"/>
    </xf>
    <xf numFmtId="9" fontId="0" fillId="7" borderId="0" xfId="1" applyFont="1" applyFill="1" applyBorder="1"/>
    <xf numFmtId="0" fontId="0" fillId="7" borderId="0" xfId="0" applyFill="1"/>
    <xf numFmtId="4" fontId="13" fillId="4" borderId="11" xfId="0" applyNumberFormat="1" applyFont="1" applyFill="1" applyBorder="1"/>
    <xf numFmtId="4" fontId="6" fillId="0" borderId="0" xfId="0" applyNumberFormat="1" applyFont="1" applyAlignment="1">
      <alignment horizontal="right"/>
    </xf>
    <xf numFmtId="9" fontId="0" fillId="0" borderId="0" xfId="1" applyFont="1" applyFill="1" applyBorder="1"/>
    <xf numFmtId="9" fontId="0" fillId="0" borderId="0" xfId="1" applyFont="1" applyFill="1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49" fontId="0" fillId="0" borderId="33" xfId="0" applyNumberFormat="1" applyBorder="1" applyAlignment="1">
      <alignment horizontal="left"/>
    </xf>
    <xf numFmtId="0" fontId="23" fillId="13" borderId="0" xfId="0" applyFont="1" applyFill="1"/>
    <xf numFmtId="3" fontId="22" fillId="13" borderId="0" xfId="0" applyNumberFormat="1" applyFont="1" applyFill="1"/>
    <xf numFmtId="3" fontId="13" fillId="13" borderId="0" xfId="0" applyNumberFormat="1" applyFont="1" applyFill="1"/>
    <xf numFmtId="3" fontId="23" fillId="13" borderId="0" xfId="0" applyNumberFormat="1" applyFont="1" applyFill="1"/>
    <xf numFmtId="3" fontId="23" fillId="0" borderId="0" xfId="0" applyNumberFormat="1" applyFont="1"/>
    <xf numFmtId="0" fontId="23" fillId="0" borderId="0" xfId="0" applyFont="1"/>
    <xf numFmtId="3" fontId="22" fillId="0" borderId="0" xfId="0" applyNumberFormat="1" applyFont="1"/>
    <xf numFmtId="0" fontId="22" fillId="0" borderId="0" xfId="0" applyFont="1"/>
    <xf numFmtId="4" fontId="0" fillId="0" borderId="0" xfId="0" applyNumberFormat="1"/>
    <xf numFmtId="3" fontId="13" fillId="3" borderId="0" xfId="0" applyNumberFormat="1" applyFont="1" applyFill="1"/>
    <xf numFmtId="3" fontId="1" fillId="3" borderId="0" xfId="0" applyNumberFormat="1" applyFont="1" applyFill="1" applyAlignment="1">
      <alignment horizontal="right"/>
    </xf>
    <xf numFmtId="1" fontId="13" fillId="0" borderId="0" xfId="0" applyNumberFormat="1" applyFont="1"/>
    <xf numFmtId="165" fontId="2" fillId="0" borderId="0" xfId="1" applyNumberFormat="1" applyFont="1" applyFill="1" applyBorder="1" applyAlignment="1">
      <alignment horizontal="right"/>
    </xf>
    <xf numFmtId="49" fontId="2" fillId="0" borderId="0" xfId="0" applyNumberFormat="1" applyFont="1" applyAlignment="1">
      <alignment horizontal="left" vertical="top"/>
    </xf>
    <xf numFmtId="49" fontId="2" fillId="0" borderId="42" xfId="0" applyNumberFormat="1" applyFont="1" applyBorder="1" applyAlignment="1">
      <alignment horizontal="center"/>
    </xf>
    <xf numFmtId="3" fontId="0" fillId="13" borderId="0" xfId="0" applyNumberFormat="1" applyFill="1"/>
    <xf numFmtId="3" fontId="13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27" fillId="0" borderId="0" xfId="0" applyFont="1"/>
    <xf numFmtId="165" fontId="27" fillId="0" borderId="0" xfId="1" applyNumberFormat="1" applyFont="1"/>
    <xf numFmtId="165" fontId="27" fillId="0" borderId="6" xfId="1" applyNumberFormat="1" applyFont="1" applyBorder="1"/>
    <xf numFmtId="165" fontId="27" fillId="0" borderId="43" xfId="1" applyNumberFormat="1" applyFont="1" applyBorder="1"/>
    <xf numFmtId="3" fontId="27" fillId="0" borderId="0" xfId="0" applyNumberFormat="1" applyFont="1"/>
    <xf numFmtId="3" fontId="24" fillId="0" borderId="0" xfId="0" applyNumberFormat="1" applyFont="1"/>
    <xf numFmtId="3" fontId="27" fillId="2" borderId="0" xfId="0" applyNumberFormat="1" applyFont="1" applyFill="1"/>
    <xf numFmtId="3" fontId="24" fillId="3" borderId="0" xfId="0" applyNumberFormat="1" applyFont="1" applyFill="1"/>
    <xf numFmtId="0" fontId="24" fillId="0" borderId="0" xfId="0" applyFont="1"/>
    <xf numFmtId="3" fontId="24" fillId="0" borderId="9" xfId="0" applyNumberFormat="1" applyFont="1" applyBorder="1"/>
    <xf numFmtId="165" fontId="27" fillId="0" borderId="9" xfId="1" applyNumberFormat="1" applyFont="1" applyBorder="1"/>
    <xf numFmtId="3" fontId="24" fillId="0" borderId="9" xfId="0" applyNumberFormat="1" applyFont="1" applyBorder="1" applyAlignment="1">
      <alignment horizontal="center" wrapText="1"/>
    </xf>
    <xf numFmtId="0" fontId="27" fillId="0" borderId="9" xfId="0" applyFont="1" applyBorder="1"/>
    <xf numFmtId="0" fontId="14" fillId="0" borderId="0" xfId="0" applyFont="1" applyAlignment="1">
      <alignment horizontal="center"/>
    </xf>
    <xf numFmtId="165" fontId="0" fillId="0" borderId="11" xfId="1" applyNumberFormat="1" applyFont="1" applyBorder="1"/>
    <xf numFmtId="3" fontId="18" fillId="0" borderId="31" xfId="0" applyNumberFormat="1" applyFont="1" applyBorder="1" applyAlignment="1">
      <alignment vertical="center"/>
    </xf>
    <xf numFmtId="0" fontId="15" fillId="0" borderId="17" xfId="0" applyFont="1" applyBorder="1" applyAlignment="1">
      <alignment horizontal="center" vertical="center"/>
    </xf>
    <xf numFmtId="3" fontId="14" fillId="0" borderId="44" xfId="0" applyNumberFormat="1" applyFont="1" applyBorder="1" applyAlignment="1">
      <alignment vertical="center"/>
    </xf>
    <xf numFmtId="3" fontId="18" fillId="0" borderId="45" xfId="0" applyNumberFormat="1" applyFont="1" applyBorder="1" applyAlignment="1">
      <alignment vertical="center"/>
    </xf>
    <xf numFmtId="0" fontId="28" fillId="0" borderId="0" xfId="0" applyFont="1"/>
    <xf numFmtId="0" fontId="0" fillId="15" borderId="0" xfId="0" applyFill="1"/>
    <xf numFmtId="0" fontId="14" fillId="0" borderId="9" xfId="0" applyFont="1" applyBorder="1"/>
    <xf numFmtId="0" fontId="29" fillId="0" borderId="9" xfId="0" applyFont="1" applyBorder="1" applyAlignment="1">
      <alignment wrapText="1"/>
    </xf>
    <xf numFmtId="9" fontId="1" fillId="0" borderId="0" xfId="1" applyFont="1" applyFill="1" applyBorder="1" applyAlignment="1">
      <alignment horizontal="right"/>
    </xf>
    <xf numFmtId="165" fontId="0" fillId="0" borderId="0" xfId="1" applyNumberFormat="1" applyFont="1" applyFill="1"/>
    <xf numFmtId="0" fontId="14" fillId="0" borderId="0" xfId="0" applyFont="1" applyAlignment="1">
      <alignment horizontal="right"/>
    </xf>
    <xf numFmtId="3" fontId="17" fillId="0" borderId="0" xfId="0" applyNumberFormat="1" applyFont="1"/>
    <xf numFmtId="3" fontId="0" fillId="11" borderId="0" xfId="0" applyNumberFormat="1" applyFill="1"/>
    <xf numFmtId="0" fontId="0" fillId="11" borderId="0" xfId="0" applyFill="1"/>
    <xf numFmtId="0" fontId="0" fillId="16" borderId="0" xfId="0" applyFill="1"/>
    <xf numFmtId="0" fontId="13" fillId="0" borderId="0" xfId="0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1" fontId="13" fillId="0" borderId="0" xfId="0" applyNumberFormat="1" applyFont="1" applyAlignment="1">
      <alignment horizontal="center" vertical="center"/>
    </xf>
    <xf numFmtId="0" fontId="31" fillId="0" borderId="0" xfId="0" applyFont="1"/>
    <xf numFmtId="0" fontId="32" fillId="0" borderId="0" xfId="0" applyFont="1"/>
    <xf numFmtId="165" fontId="7" fillId="0" borderId="0" xfId="1" applyNumberFormat="1" applyFont="1"/>
    <xf numFmtId="165" fontId="7" fillId="8" borderId="11" xfId="1" applyNumberFormat="1" applyFont="1" applyFill="1" applyBorder="1"/>
    <xf numFmtId="165" fontId="7" fillId="7" borderId="11" xfId="1" applyNumberFormat="1" applyFont="1" applyFill="1" applyBorder="1"/>
    <xf numFmtId="0" fontId="32" fillId="16" borderId="0" xfId="0" applyFont="1" applyFill="1"/>
    <xf numFmtId="165" fontId="7" fillId="12" borderId="0" xfId="1" applyNumberFormat="1" applyFont="1" applyFill="1"/>
    <xf numFmtId="165" fontId="31" fillId="3" borderId="11" xfId="1" applyNumberFormat="1" applyFont="1" applyFill="1" applyBorder="1"/>
    <xf numFmtId="165" fontId="31" fillId="4" borderId="11" xfId="1" applyNumberFormat="1" applyFont="1" applyFill="1" applyBorder="1"/>
    <xf numFmtId="165" fontId="31" fillId="0" borderId="11" xfId="1" applyNumberFormat="1" applyFont="1" applyFill="1" applyBorder="1"/>
    <xf numFmtId="3" fontId="13" fillId="8" borderId="13" xfId="0" applyNumberFormat="1" applyFont="1" applyFill="1" applyBorder="1"/>
    <xf numFmtId="3" fontId="18" fillId="0" borderId="20" xfId="0" applyNumberFormat="1" applyFont="1" applyBorder="1" applyAlignment="1">
      <alignment horizontal="right" vertical="center"/>
    </xf>
    <xf numFmtId="0" fontId="14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3" fontId="14" fillId="0" borderId="46" xfId="0" applyNumberFormat="1" applyFont="1" applyBorder="1" applyAlignment="1">
      <alignment horizontal="right" vertical="center" wrapText="1"/>
    </xf>
    <xf numFmtId="3" fontId="14" fillId="0" borderId="47" xfId="0" applyNumberFormat="1" applyFont="1" applyBorder="1" applyAlignment="1">
      <alignment horizontal="right" vertical="center" wrapText="1"/>
    </xf>
    <xf numFmtId="3" fontId="14" fillId="0" borderId="14" xfId="0" applyNumberFormat="1" applyFont="1" applyBorder="1" applyAlignment="1">
      <alignment horizontal="right" vertical="center" wrapText="1"/>
    </xf>
    <xf numFmtId="3" fontId="14" fillId="0" borderId="48" xfId="0" applyNumberFormat="1" applyFont="1" applyBorder="1" applyAlignment="1">
      <alignment horizontal="right" vertical="center" wrapText="1"/>
    </xf>
    <xf numFmtId="3" fontId="14" fillId="0" borderId="16" xfId="0" applyNumberFormat="1" applyFont="1" applyBorder="1" applyAlignment="1">
      <alignment horizontal="right" vertical="center" wrapText="1"/>
    </xf>
    <xf numFmtId="3" fontId="14" fillId="0" borderId="23" xfId="0" applyNumberFormat="1" applyFont="1" applyBorder="1" applyAlignment="1">
      <alignment horizontal="right" vertical="center" wrapText="1"/>
    </xf>
    <xf numFmtId="3" fontId="14" fillId="0" borderId="44" xfId="0" applyNumberFormat="1" applyFont="1" applyBorder="1" applyAlignment="1">
      <alignment horizontal="right" vertical="center" wrapText="1"/>
    </xf>
    <xf numFmtId="3" fontId="14" fillId="0" borderId="20" xfId="0" applyNumberFormat="1" applyFont="1" applyBorder="1" applyAlignment="1">
      <alignment horizontal="right" vertical="center" wrapText="1"/>
    </xf>
    <xf numFmtId="3" fontId="14" fillId="0" borderId="22" xfId="0" applyNumberFormat="1" applyFont="1" applyBorder="1" applyAlignment="1">
      <alignment horizontal="right" vertical="center" wrapText="1"/>
    </xf>
    <xf numFmtId="3" fontId="14" fillId="0" borderId="25" xfId="0" applyNumberFormat="1" applyFont="1" applyBorder="1" applyAlignment="1">
      <alignment horizontal="right" vertical="center" wrapText="1"/>
    </xf>
    <xf numFmtId="3" fontId="14" fillId="0" borderId="4" xfId="0" applyNumberFormat="1" applyFont="1" applyBorder="1" applyAlignment="1">
      <alignment horizontal="right" vertical="center" wrapText="1"/>
    </xf>
    <xf numFmtId="3" fontId="14" fillId="0" borderId="26" xfId="0" applyNumberFormat="1" applyFont="1" applyBorder="1" applyAlignment="1">
      <alignment horizontal="right" vertical="center" wrapText="1"/>
    </xf>
    <xf numFmtId="3" fontId="18" fillId="0" borderId="25" xfId="0" applyNumberFormat="1" applyFont="1" applyBorder="1" applyAlignment="1">
      <alignment horizontal="right" vertical="center"/>
    </xf>
    <xf numFmtId="3" fontId="18" fillId="0" borderId="4" xfId="0" applyNumberFormat="1" applyFont="1" applyBorder="1" applyAlignment="1">
      <alignment horizontal="right" vertical="center"/>
    </xf>
    <xf numFmtId="3" fontId="18" fillId="0" borderId="26" xfId="0" applyNumberFormat="1" applyFont="1" applyBorder="1" applyAlignment="1">
      <alignment horizontal="right" vertical="center"/>
    </xf>
    <xf numFmtId="0" fontId="15" fillId="0" borderId="49" xfId="0" applyFont="1" applyBorder="1" applyAlignment="1">
      <alignment vertical="center"/>
    </xf>
    <xf numFmtId="3" fontId="15" fillId="0" borderId="50" xfId="0" applyNumberFormat="1" applyFont="1" applyBorder="1" applyAlignment="1">
      <alignment horizontal="right" vertical="center"/>
    </xf>
    <xf numFmtId="3" fontId="15" fillId="0" borderId="51" xfId="0" applyNumberFormat="1" applyFont="1" applyBorder="1" applyAlignment="1">
      <alignment horizontal="right" vertical="center"/>
    </xf>
    <xf numFmtId="3" fontId="15" fillId="0" borderId="52" xfId="0" applyNumberFormat="1" applyFont="1" applyBorder="1" applyAlignment="1">
      <alignment horizontal="right" vertical="center"/>
    </xf>
    <xf numFmtId="0" fontId="15" fillId="0" borderId="50" xfId="0" applyFont="1" applyBorder="1" applyAlignment="1">
      <alignment vertical="center"/>
    </xf>
    <xf numFmtId="3" fontId="18" fillId="0" borderId="47" xfId="0" applyNumberFormat="1" applyFont="1" applyBorder="1" applyAlignment="1">
      <alignment horizontal="right" vertical="center"/>
    </xf>
    <xf numFmtId="3" fontId="18" fillId="0" borderId="22" xfId="0" applyNumberFormat="1" applyFont="1" applyBorder="1" applyAlignment="1">
      <alignment horizontal="right" vertical="center"/>
    </xf>
    <xf numFmtId="0" fontId="15" fillId="0" borderId="53" xfId="0" applyFont="1" applyBorder="1" applyAlignment="1">
      <alignment vertical="center"/>
    </xf>
    <xf numFmtId="0" fontId="15" fillId="0" borderId="54" xfId="0" applyFont="1" applyBorder="1" applyAlignment="1">
      <alignment horizontal="left" vertical="center"/>
    </xf>
    <xf numFmtId="3" fontId="15" fillId="0" borderId="53" xfId="0" applyNumberFormat="1" applyFont="1" applyBorder="1" applyAlignment="1">
      <alignment horizontal="right" vertical="center"/>
    </xf>
    <xf numFmtId="3" fontId="15" fillId="0" borderId="55" xfId="0" applyNumberFormat="1" applyFont="1" applyBorder="1" applyAlignment="1">
      <alignment horizontal="right" vertical="center"/>
    </xf>
    <xf numFmtId="1" fontId="13" fillId="0" borderId="0" xfId="0" applyNumberFormat="1" applyFont="1" applyAlignment="1">
      <alignment horizontal="center"/>
    </xf>
    <xf numFmtId="49" fontId="2" fillId="7" borderId="13" xfId="0" applyNumberFormat="1" applyFont="1" applyFill="1" applyBorder="1" applyAlignment="1">
      <alignment horizontal="center"/>
    </xf>
    <xf numFmtId="49" fontId="2" fillId="7" borderId="13" xfId="0" applyNumberFormat="1" applyFont="1" applyFill="1" applyBorder="1" applyAlignment="1">
      <alignment horizontal="left"/>
    </xf>
    <xf numFmtId="3" fontId="1" fillId="7" borderId="13" xfId="0" applyNumberFormat="1" applyFont="1" applyFill="1" applyBorder="1" applyAlignment="1">
      <alignment horizontal="right"/>
    </xf>
    <xf numFmtId="9" fontId="0" fillId="7" borderId="13" xfId="1" applyFont="1" applyFill="1" applyBorder="1"/>
    <xf numFmtId="165" fontId="7" fillId="7" borderId="13" xfId="1" applyNumberFormat="1" applyFont="1" applyFill="1" applyBorder="1"/>
    <xf numFmtId="3" fontId="22" fillId="8" borderId="11" xfId="0" applyNumberFormat="1" applyFont="1" applyFill="1" applyBorder="1"/>
    <xf numFmtId="0" fontId="32" fillId="8" borderId="11" xfId="0" applyFont="1" applyFill="1" applyBorder="1"/>
    <xf numFmtId="0" fontId="0" fillId="0" borderId="0" xfId="0" applyAlignment="1">
      <alignment horizontal="left"/>
    </xf>
    <xf numFmtId="0" fontId="0" fillId="8" borderId="11" xfId="0" applyFill="1" applyBorder="1" applyAlignment="1">
      <alignment horizontal="left"/>
    </xf>
    <xf numFmtId="0" fontId="0" fillId="9" borderId="11" xfId="0" applyFill="1" applyBorder="1" applyAlignment="1">
      <alignment horizontal="left"/>
    </xf>
    <xf numFmtId="0" fontId="0" fillId="7" borderId="11" xfId="0" applyFill="1" applyBorder="1" applyAlignment="1">
      <alignment horizontal="left"/>
    </xf>
    <xf numFmtId="0" fontId="0" fillId="7" borderId="13" xfId="0" applyFill="1" applyBorder="1" applyAlignment="1">
      <alignment horizontal="left"/>
    </xf>
    <xf numFmtId="0" fontId="0" fillId="9" borderId="13" xfId="0" applyFill="1" applyBorder="1" applyAlignment="1">
      <alignment horizontal="left"/>
    </xf>
    <xf numFmtId="0" fontId="0" fillId="12" borderId="0" xfId="0" applyFill="1" applyAlignment="1">
      <alignment horizontal="left"/>
    </xf>
    <xf numFmtId="3" fontId="0" fillId="2" borderId="0" xfId="0" applyNumberFormat="1" applyFill="1"/>
    <xf numFmtId="3" fontId="0" fillId="7" borderId="0" xfId="0" applyNumberFormat="1" applyFill="1"/>
    <xf numFmtId="165" fontId="7" fillId="0" borderId="0" xfId="1" applyNumberFormat="1" applyFont="1" applyFill="1" applyBorder="1"/>
    <xf numFmtId="9" fontId="1" fillId="8" borderId="11" xfId="1" applyFont="1" applyFill="1" applyBorder="1" applyAlignment="1">
      <alignment horizontal="right"/>
    </xf>
    <xf numFmtId="0" fontId="22" fillId="0" borderId="11" xfId="0" applyFont="1" applyBorder="1"/>
    <xf numFmtId="3" fontId="22" fillId="13" borderId="11" xfId="0" applyNumberFormat="1" applyFont="1" applyFill="1" applyBorder="1"/>
    <xf numFmtId="0" fontId="0" fillId="0" borderId="11" xfId="0" applyBorder="1"/>
    <xf numFmtId="165" fontId="2" fillId="0" borderId="11" xfId="1" applyNumberFormat="1" applyFont="1" applyFill="1" applyBorder="1" applyAlignment="1">
      <alignment horizontal="right"/>
    </xf>
    <xf numFmtId="0" fontId="0" fillId="15" borderId="11" xfId="0" applyFill="1" applyBorder="1"/>
    <xf numFmtId="0" fontId="32" fillId="0" borderId="11" xfId="0" applyFont="1" applyBorder="1"/>
    <xf numFmtId="3" fontId="2" fillId="11" borderId="0" xfId="0" applyNumberFormat="1" applyFont="1" applyFill="1" applyAlignment="1">
      <alignment horizontal="right"/>
    </xf>
    <xf numFmtId="3" fontId="13" fillId="0" borderId="0" xfId="0" applyNumberFormat="1" applyFont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3" fontId="2" fillId="0" borderId="1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 wrapText="1"/>
    </xf>
    <xf numFmtId="3" fontId="2" fillId="0" borderId="2" xfId="0" applyNumberFormat="1" applyFont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3" fontId="13" fillId="0" borderId="8" xfId="0" applyNumberFormat="1" applyFont="1" applyBorder="1" applyAlignment="1">
      <alignment wrapText="1"/>
    </xf>
    <xf numFmtId="0" fontId="0" fillId="10" borderId="0" xfId="0" applyFill="1" applyAlignment="1">
      <alignment wrapText="1"/>
    </xf>
    <xf numFmtId="0" fontId="13" fillId="0" borderId="0" xfId="0" applyFont="1" applyAlignment="1">
      <alignment wrapText="1"/>
    </xf>
    <xf numFmtId="0" fontId="23" fillId="0" borderId="0" xfId="0" applyFont="1" applyAlignment="1">
      <alignment wrapText="1"/>
    </xf>
    <xf numFmtId="0" fontId="23" fillId="13" borderId="0" xfId="0" applyFont="1" applyFill="1" applyAlignment="1">
      <alignment wrapText="1"/>
    </xf>
    <xf numFmtId="0" fontId="13" fillId="0" borderId="0" xfId="0" applyFont="1" applyAlignment="1">
      <alignment horizontal="center" vertical="center" wrapText="1"/>
    </xf>
    <xf numFmtId="0" fontId="0" fillId="15" borderId="0" xfId="0" applyFill="1" applyAlignment="1">
      <alignment wrapText="1"/>
    </xf>
    <xf numFmtId="3" fontId="13" fillId="0" borderId="0" xfId="0" applyNumberFormat="1" applyFont="1" applyAlignment="1">
      <alignment horizontal="center" vertical="center" wrapText="1"/>
    </xf>
    <xf numFmtId="0" fontId="31" fillId="0" borderId="0" xfId="0" applyFont="1" applyAlignment="1">
      <alignment wrapText="1"/>
    </xf>
    <xf numFmtId="0" fontId="32" fillId="0" borderId="0" xfId="0" applyFont="1" applyAlignment="1">
      <alignment wrapText="1"/>
    </xf>
    <xf numFmtId="3" fontId="13" fillId="11" borderId="0" xfId="0" applyNumberFormat="1" applyFont="1" applyFill="1" applyAlignment="1">
      <alignment horizontal="center" wrapText="1"/>
    </xf>
    <xf numFmtId="3" fontId="20" fillId="0" borderId="0" xfId="0" applyNumberFormat="1" applyFont="1" applyAlignment="1">
      <alignment horizontal="center"/>
    </xf>
    <xf numFmtId="3" fontId="1" fillId="0" borderId="11" xfId="0" applyNumberFormat="1" applyFont="1" applyBorder="1" applyAlignment="1">
      <alignment horizontal="right"/>
    </xf>
    <xf numFmtId="3" fontId="1" fillId="0" borderId="13" xfId="0" applyNumberFormat="1" applyFont="1" applyBorder="1" applyAlignment="1">
      <alignment horizontal="right"/>
    </xf>
    <xf numFmtId="3" fontId="13" fillId="0" borderId="11" xfId="0" applyNumberFormat="1" applyFont="1" applyBorder="1"/>
    <xf numFmtId="3" fontId="13" fillId="0" borderId="13" xfId="0" applyNumberFormat="1" applyFont="1" applyBorder="1"/>
    <xf numFmtId="3" fontId="2" fillId="8" borderId="0" xfId="0" applyNumberFormat="1" applyFont="1" applyFill="1" applyAlignment="1">
      <alignment horizontal="right"/>
    </xf>
    <xf numFmtId="4" fontId="8" fillId="8" borderId="0" xfId="0" applyNumberFormat="1" applyFont="1" applyFill="1" applyAlignment="1">
      <alignment horizontal="right"/>
    </xf>
    <xf numFmtId="165" fontId="2" fillId="8" borderId="0" xfId="1" applyNumberFormat="1" applyFont="1" applyFill="1" applyBorder="1" applyAlignment="1">
      <alignment horizontal="right"/>
    </xf>
    <xf numFmtId="0" fontId="0" fillId="8" borderId="0" xfId="0" applyFill="1"/>
    <xf numFmtId="3" fontId="1" fillId="8" borderId="0" xfId="0" applyNumberFormat="1" applyFont="1" applyFill="1" applyAlignment="1">
      <alignment horizontal="right"/>
    </xf>
    <xf numFmtId="9" fontId="0" fillId="8" borderId="0" xfId="1" applyFont="1" applyFill="1" applyBorder="1"/>
    <xf numFmtId="165" fontId="7" fillId="8" borderId="0" xfId="1" applyNumberFormat="1" applyFont="1" applyFill="1" applyBorder="1"/>
    <xf numFmtId="3" fontId="1" fillId="17" borderId="0" xfId="0" applyNumberFormat="1" applyFont="1" applyFill="1" applyAlignment="1">
      <alignment horizontal="right"/>
    </xf>
    <xf numFmtId="3" fontId="1" fillId="17" borderId="56" xfId="0" applyNumberFormat="1" applyFont="1" applyFill="1" applyBorder="1" applyAlignment="1">
      <alignment horizontal="right"/>
    </xf>
    <xf numFmtId="49" fontId="2" fillId="0" borderId="1" xfId="0" applyNumberFormat="1" applyFont="1" applyBorder="1" applyAlignment="1">
      <alignment horizontal="center" vertical="top"/>
    </xf>
    <xf numFmtId="3" fontId="0" fillId="0" borderId="11" xfId="0" applyNumberFormat="1" applyBorder="1"/>
    <xf numFmtId="44" fontId="0" fillId="0" borderId="0" xfId="5" applyFont="1"/>
    <xf numFmtId="44" fontId="33" fillId="0" borderId="0" xfId="5" applyFont="1" applyAlignment="1"/>
    <xf numFmtId="44" fontId="16" fillId="0" borderId="0" xfId="5" applyFont="1" applyAlignment="1"/>
    <xf numFmtId="1" fontId="1" fillId="0" borderId="0" xfId="0" applyNumberFormat="1" applyFont="1" applyAlignment="1">
      <alignment horizontal="left"/>
    </xf>
    <xf numFmtId="1" fontId="0" fillId="0" borderId="0" xfId="0" applyNumberFormat="1"/>
    <xf numFmtId="1" fontId="0" fillId="0" borderId="0" xfId="0" applyNumberFormat="1" applyAlignment="1">
      <alignment horizontal="left"/>
    </xf>
    <xf numFmtId="1" fontId="0" fillId="0" borderId="0" xfId="0" applyNumberFormat="1" applyAlignment="1">
      <alignment horizontal="center"/>
    </xf>
    <xf numFmtId="1" fontId="0" fillId="10" borderId="0" xfId="0" applyNumberFormat="1" applyFill="1"/>
    <xf numFmtId="1" fontId="22" fillId="0" borderId="0" xfId="0" applyNumberFormat="1" applyFont="1"/>
    <xf numFmtId="1" fontId="20" fillId="0" borderId="0" xfId="0" applyNumberFormat="1" applyFont="1" applyAlignment="1">
      <alignment horizontal="center"/>
    </xf>
    <xf numFmtId="1" fontId="0" fillId="15" borderId="0" xfId="0" applyNumberFormat="1" applyFill="1"/>
    <xf numFmtId="1" fontId="32" fillId="0" borderId="0" xfId="0" applyNumberFormat="1" applyFont="1"/>
    <xf numFmtId="4" fontId="0" fillId="11" borderId="0" xfId="0" applyNumberFormat="1" applyFill="1"/>
    <xf numFmtId="3" fontId="21" fillId="5" borderId="0" xfId="0" applyNumberFormat="1" applyFont="1" applyFill="1"/>
    <xf numFmtId="165" fontId="21" fillId="0" borderId="0" xfId="1" applyNumberFormat="1" applyFont="1"/>
    <xf numFmtId="3" fontId="1" fillId="9" borderId="0" xfId="0" applyNumberFormat="1" applyFont="1" applyFill="1" applyAlignment="1">
      <alignment horizontal="right"/>
    </xf>
    <xf numFmtId="9" fontId="0" fillId="9" borderId="0" xfId="1" applyFont="1" applyFill="1" applyBorder="1"/>
    <xf numFmtId="0" fontId="14" fillId="0" borderId="9" xfId="0" applyFont="1" applyBorder="1" applyAlignment="1">
      <alignment vertical="center"/>
    </xf>
    <xf numFmtId="3" fontId="14" fillId="0" borderId="9" xfId="0" applyNumberFormat="1" applyFont="1" applyBorder="1" applyAlignment="1">
      <alignment vertical="center"/>
    </xf>
    <xf numFmtId="3" fontId="15" fillId="0" borderId="58" xfId="0" applyNumberFormat="1" applyFont="1" applyBorder="1" applyAlignment="1">
      <alignment vertical="center"/>
    </xf>
    <xf numFmtId="3" fontId="15" fillId="0" borderId="59" xfId="0" applyNumberFormat="1" applyFont="1" applyBorder="1" applyAlignment="1">
      <alignment vertical="center"/>
    </xf>
    <xf numFmtId="3" fontId="15" fillId="0" borderId="60" xfId="0" applyNumberFormat="1" applyFont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14" fillId="0" borderId="44" xfId="0" applyFont="1" applyBorder="1" applyAlignment="1">
      <alignment vertical="center"/>
    </xf>
    <xf numFmtId="0" fontId="14" fillId="0" borderId="26" xfId="0" applyFont="1" applyBorder="1" applyAlignment="1">
      <alignment vertical="center"/>
    </xf>
    <xf numFmtId="0" fontId="15" fillId="0" borderId="28" xfId="0" applyFont="1" applyBorder="1" applyAlignment="1">
      <alignment vertical="center"/>
    </xf>
    <xf numFmtId="0" fontId="15" fillId="0" borderId="30" xfId="0" applyFont="1" applyBorder="1" applyAlignment="1">
      <alignment horizontal="left" vertical="center"/>
    </xf>
    <xf numFmtId="3" fontId="14" fillId="0" borderId="0" xfId="0" applyNumberFormat="1" applyFont="1" applyAlignment="1">
      <alignment vertical="center"/>
    </xf>
    <xf numFmtId="0" fontId="21" fillId="5" borderId="0" xfId="0" applyFont="1" applyFill="1"/>
    <xf numFmtId="0" fontId="21" fillId="5" borderId="0" xfId="0" applyFont="1" applyFill="1" applyAlignment="1">
      <alignment horizontal="left"/>
    </xf>
    <xf numFmtId="0" fontId="15" fillId="0" borderId="57" xfId="0" applyFont="1" applyBorder="1"/>
    <xf numFmtId="0" fontId="15" fillId="0" borderId="6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/>
    </xf>
    <xf numFmtId="1" fontId="20" fillId="0" borderId="0" xfId="0" applyNumberFormat="1" applyFont="1" applyAlignment="1">
      <alignment horizontal="center" vertical="center"/>
    </xf>
    <xf numFmtId="0" fontId="15" fillId="0" borderId="9" xfId="0" applyFont="1" applyBorder="1" applyAlignment="1">
      <alignment wrapText="1"/>
    </xf>
    <xf numFmtId="49" fontId="2" fillId="0" borderId="2" xfId="0" applyNumberFormat="1" applyFont="1" applyBorder="1" applyAlignment="1">
      <alignment horizontal="left"/>
    </xf>
    <xf numFmtId="14" fontId="0" fillId="11" borderId="0" xfId="0" applyNumberFormat="1" applyFill="1"/>
    <xf numFmtId="49" fontId="2" fillId="0" borderId="0" xfId="0" applyNumberFormat="1" applyFont="1" applyAlignment="1">
      <alignment horizontal="right"/>
    </xf>
    <xf numFmtId="49" fontId="2" fillId="8" borderId="11" xfId="0" applyNumberFormat="1" applyFont="1" applyFill="1" applyBorder="1" applyAlignment="1">
      <alignment horizontal="right"/>
    </xf>
    <xf numFmtId="3" fontId="13" fillId="11" borderId="0" xfId="0" applyNumberFormat="1" applyFont="1" applyFill="1" applyAlignment="1">
      <alignment wrapText="1"/>
    </xf>
    <xf numFmtId="1" fontId="21" fillId="0" borderId="0" xfId="0" applyNumberFormat="1" applyFont="1" applyAlignment="1">
      <alignment horizontal="center"/>
    </xf>
    <xf numFmtId="3" fontId="14" fillId="0" borderId="14" xfId="0" applyNumberFormat="1" applyFont="1" applyBorder="1" applyAlignment="1">
      <alignment vertical="center"/>
    </xf>
    <xf numFmtId="3" fontId="14" fillId="0" borderId="65" xfId="0" applyNumberFormat="1" applyFont="1" applyBorder="1" applyAlignment="1">
      <alignment vertical="center"/>
    </xf>
    <xf numFmtId="165" fontId="22" fillId="0" borderId="0" xfId="1" applyNumberFormat="1" applyFont="1"/>
    <xf numFmtId="49" fontId="2" fillId="15" borderId="1" xfId="0" applyNumberFormat="1" applyFont="1" applyFill="1" applyBorder="1" applyAlignment="1">
      <alignment horizontal="center"/>
    </xf>
    <xf numFmtId="49" fontId="2" fillId="15" borderId="1" xfId="0" applyNumberFormat="1" applyFont="1" applyFill="1" applyBorder="1" applyAlignment="1">
      <alignment horizontal="left"/>
    </xf>
    <xf numFmtId="3" fontId="2" fillId="15" borderId="1" xfId="0" applyNumberFormat="1" applyFont="1" applyFill="1" applyBorder="1" applyAlignment="1">
      <alignment horizontal="right"/>
    </xf>
    <xf numFmtId="4" fontId="8" fillId="15" borderId="1" xfId="0" applyNumberFormat="1" applyFont="1" applyFill="1" applyBorder="1" applyAlignment="1">
      <alignment horizontal="right"/>
    </xf>
    <xf numFmtId="3" fontId="2" fillId="15" borderId="2" xfId="0" applyNumberFormat="1" applyFont="1" applyFill="1" applyBorder="1" applyAlignment="1">
      <alignment horizontal="right"/>
    </xf>
    <xf numFmtId="3" fontId="2" fillId="15" borderId="0" xfId="0" applyNumberFormat="1" applyFont="1" applyFill="1" applyAlignment="1">
      <alignment horizontal="right"/>
    </xf>
    <xf numFmtId="4" fontId="2" fillId="15" borderId="0" xfId="0" applyNumberFormat="1" applyFont="1" applyFill="1" applyAlignment="1">
      <alignment horizontal="right"/>
    </xf>
    <xf numFmtId="3" fontId="13" fillId="15" borderId="0" xfId="0" applyNumberFormat="1" applyFont="1" applyFill="1"/>
    <xf numFmtId="3" fontId="0" fillId="15" borderId="0" xfId="0" applyNumberFormat="1" applyFill="1"/>
    <xf numFmtId="3" fontId="22" fillId="15" borderId="0" xfId="0" applyNumberFormat="1" applyFont="1" applyFill="1"/>
    <xf numFmtId="0" fontId="32" fillId="15" borderId="0" xfId="0" applyFont="1" applyFill="1"/>
    <xf numFmtId="49" fontId="2" fillId="19" borderId="0" xfId="0" applyNumberFormat="1" applyFont="1" applyFill="1" applyAlignment="1">
      <alignment horizontal="center"/>
    </xf>
    <xf numFmtId="49" fontId="2" fillId="19" borderId="1" xfId="0" applyNumberFormat="1" applyFont="1" applyFill="1" applyBorder="1" applyAlignment="1">
      <alignment horizontal="center"/>
    </xf>
    <xf numFmtId="49" fontId="2" fillId="19" borderId="1" xfId="0" applyNumberFormat="1" applyFont="1" applyFill="1" applyBorder="1" applyAlignment="1">
      <alignment horizontal="left"/>
    </xf>
    <xf numFmtId="3" fontId="2" fillId="19" borderId="0" xfId="0" applyNumberFormat="1" applyFont="1" applyFill="1" applyAlignment="1">
      <alignment horizontal="right"/>
    </xf>
    <xf numFmtId="4" fontId="8" fillId="19" borderId="0" xfId="0" applyNumberFormat="1" applyFont="1" applyFill="1" applyAlignment="1">
      <alignment horizontal="right"/>
    </xf>
    <xf numFmtId="4" fontId="2" fillId="19" borderId="0" xfId="0" applyNumberFormat="1" applyFont="1" applyFill="1" applyAlignment="1">
      <alignment horizontal="right"/>
    </xf>
    <xf numFmtId="0" fontId="0" fillId="19" borderId="0" xfId="0" applyFill="1"/>
    <xf numFmtId="3" fontId="13" fillId="19" borderId="0" xfId="0" applyNumberFormat="1" applyFont="1" applyFill="1"/>
    <xf numFmtId="49" fontId="2" fillId="19" borderId="1" xfId="0" applyNumberFormat="1" applyFont="1" applyFill="1" applyBorder="1" applyAlignment="1">
      <alignment horizontal="left" vertical="top"/>
    </xf>
    <xf numFmtId="3" fontId="22" fillId="19" borderId="0" xfId="0" applyNumberFormat="1" applyFont="1" applyFill="1"/>
    <xf numFmtId="3" fontId="0" fillId="19" borderId="0" xfId="0" applyNumberFormat="1" applyFill="1"/>
    <xf numFmtId="165" fontId="7" fillId="19" borderId="0" xfId="1" applyNumberFormat="1" applyFont="1" applyFill="1"/>
    <xf numFmtId="0" fontId="32" fillId="19" borderId="0" xfId="0" applyFont="1" applyFill="1"/>
    <xf numFmtId="3" fontId="1" fillId="8" borderId="7" xfId="0" applyNumberFormat="1" applyFont="1" applyFill="1" applyBorder="1" applyAlignment="1">
      <alignment horizontal="right"/>
    </xf>
    <xf numFmtId="165" fontId="22" fillId="0" borderId="0" xfId="1" applyNumberFormat="1" applyFont="1" applyFill="1"/>
    <xf numFmtId="0" fontId="15" fillId="0" borderId="14" xfId="0" applyFont="1" applyBorder="1"/>
    <xf numFmtId="0" fontId="16" fillId="0" borderId="0" xfId="0" applyFont="1" applyAlignment="1">
      <alignment horizontal="center"/>
    </xf>
    <xf numFmtId="0" fontId="29" fillId="0" borderId="0" xfId="0" applyFont="1" applyAlignment="1">
      <alignment horizontal="center" wrapText="1"/>
    </xf>
    <xf numFmtId="0" fontId="15" fillId="0" borderId="14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4" fillId="0" borderId="63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5" fillId="0" borderId="61" xfId="0" applyFont="1" applyBorder="1" applyAlignment="1">
      <alignment horizontal="center" vertical="center"/>
    </xf>
    <xf numFmtId="0" fontId="15" fillId="0" borderId="62" xfId="0" applyFont="1" applyBorder="1" applyAlignment="1">
      <alignment horizontal="center" vertical="center"/>
    </xf>
    <xf numFmtId="44" fontId="33" fillId="0" borderId="0" xfId="5" applyFont="1" applyAlignment="1">
      <alignment horizontal="center"/>
    </xf>
    <xf numFmtId="0" fontId="15" fillId="0" borderId="0" xfId="0" applyFont="1" applyAlignment="1">
      <alignment horizontal="center"/>
    </xf>
    <xf numFmtId="49" fontId="1" fillId="0" borderId="0" xfId="0" applyNumberFormat="1" applyFont="1" applyAlignment="1">
      <alignment horizontal="left"/>
    </xf>
    <xf numFmtId="0" fontId="0" fillId="0" borderId="0" xfId="0"/>
    <xf numFmtId="49" fontId="2" fillId="0" borderId="1" xfId="0" applyNumberFormat="1" applyFont="1" applyBorder="1" applyAlignment="1">
      <alignment horizontal="center"/>
    </xf>
    <xf numFmtId="0" fontId="0" fillId="0" borderId="5" xfId="0" applyBorder="1"/>
    <xf numFmtId="0" fontId="0" fillId="0" borderId="0" xfId="0" applyAlignment="1">
      <alignment horizontal="center"/>
    </xf>
    <xf numFmtId="3" fontId="13" fillId="0" borderId="34" xfId="0" applyNumberFormat="1" applyFont="1" applyBorder="1" applyAlignment="1">
      <alignment horizontal="center" vertical="center"/>
    </xf>
    <xf numFmtId="3" fontId="13" fillId="0" borderId="35" xfId="0" applyNumberFormat="1" applyFont="1" applyBorder="1" applyAlignment="1">
      <alignment horizontal="center" vertical="center"/>
    </xf>
    <xf numFmtId="3" fontId="13" fillId="0" borderId="36" xfId="0" applyNumberFormat="1" applyFont="1" applyBorder="1" applyAlignment="1">
      <alignment horizontal="center" vertical="center"/>
    </xf>
    <xf numFmtId="3" fontId="13" fillId="0" borderId="37" xfId="0" applyNumberFormat="1" applyFont="1" applyBorder="1" applyAlignment="1">
      <alignment horizontal="center" vertical="center"/>
    </xf>
    <xf numFmtId="3" fontId="13" fillId="0" borderId="8" xfId="0" applyNumberFormat="1" applyFont="1" applyBorder="1" applyAlignment="1">
      <alignment horizontal="center" vertical="center"/>
    </xf>
    <xf numFmtId="3" fontId="13" fillId="0" borderId="38" xfId="0" applyNumberFormat="1" applyFont="1" applyBorder="1" applyAlignment="1">
      <alignment horizontal="center" vertical="center"/>
    </xf>
    <xf numFmtId="3" fontId="13" fillId="0" borderId="39" xfId="0" applyNumberFormat="1" applyFont="1" applyBorder="1" applyAlignment="1">
      <alignment horizontal="center" vertical="center"/>
    </xf>
    <xf numFmtId="3" fontId="13" fillId="0" borderId="40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0" fontId="12" fillId="6" borderId="0" xfId="0" applyFont="1" applyFill="1" applyAlignment="1">
      <alignment horizontal="center" textRotation="90"/>
    </xf>
    <xf numFmtId="0" fontId="30" fillId="14" borderId="41" xfId="0" applyFont="1" applyFill="1" applyBorder="1" applyAlignment="1">
      <alignment horizontal="left" vertical="center" wrapText="1"/>
    </xf>
    <xf numFmtId="0" fontId="30" fillId="8" borderId="64" xfId="6" applyFont="1" applyFill="1" applyBorder="1" applyAlignment="1">
      <alignment horizontal="left" vertical="center" wrapText="1"/>
    </xf>
    <xf numFmtId="0" fontId="34" fillId="18" borderId="41" xfId="6" applyFont="1" applyFill="1" applyBorder="1" applyAlignment="1">
      <alignment horizontal="left" vertical="center" wrapText="1"/>
    </xf>
  </cellXfs>
  <cellStyles count="8">
    <cellStyle name="Čárka" xfId="3" builtinId="3"/>
    <cellStyle name="Měna" xfId="5" builtinId="4"/>
    <cellStyle name="Normální" xfId="0" builtinId="0"/>
    <cellStyle name="normální 2" xfId="2" xr:uid="{00000000-0005-0000-0000-000003000000}"/>
    <cellStyle name="normální 3" xfId="4" xr:uid="{00000000-0005-0000-0000-000004000000}"/>
    <cellStyle name="Normální 4" xfId="6" xr:uid="{C29D1D26-F106-401C-865E-14F8197DBBD6}"/>
    <cellStyle name="Normální 5" xfId="7" xr:uid="{09559CA3-8264-4D14-93E8-D3E826D3F086}"/>
    <cellStyle name="Procenta" xfId="1" builtinId="5"/>
  </cellStyles>
  <dxfs count="1">
    <dxf>
      <fill>
        <patternFill patternType="solid">
          <fgColor rgb="FFFFFF00"/>
          <bgColor rgb="FF000000"/>
        </patternFill>
      </fill>
    </dxf>
  </dxfs>
  <tableStyles count="0" defaultTableStyle="TableStyleMedium9" defaultPivotStyle="PivotStyleLight16"/>
  <colors>
    <mruColors>
      <color rgb="FFFFFF99"/>
      <color rgb="FFFF7C8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ec/AppData/Roaming/Microsoft/Excel/Programov&#233;%20prioriy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okumenty\PERSONAL\Mzdy_souhrn.xlsx" TargetMode="External"/><Relationship Id="rId1" Type="http://schemas.openxmlformats.org/officeDocument/2006/relationships/externalLinkPath" Target="/Dokumenty/PERSONAL/Mzdy_souhr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Zastupitelstvo/Podklady%2020211112/Programov&#233;%20priorit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0"/>
      <sheetName val="2019"/>
      <sheetName val="2019_ke_zveřejnění"/>
      <sheetName val="2019_ke zveřejnění"/>
    </sheetNames>
    <sheetDataSet>
      <sheetData sheetId="0">
        <row r="13">
          <cell r="Q13">
            <v>200000</v>
          </cell>
        </row>
        <row r="14">
          <cell r="Q14">
            <v>300000</v>
          </cell>
        </row>
        <row r="20">
          <cell r="Q20">
            <v>10000</v>
          </cell>
        </row>
        <row r="23">
          <cell r="Q23">
            <v>300000</v>
          </cell>
        </row>
        <row r="38">
          <cell r="Q38">
            <v>300000</v>
          </cell>
        </row>
        <row r="41">
          <cell r="Q41">
            <v>10000</v>
          </cell>
        </row>
        <row r="42">
          <cell r="Q42">
            <v>20000</v>
          </cell>
        </row>
        <row r="51">
          <cell r="Q51">
            <v>100000</v>
          </cell>
        </row>
        <row r="56">
          <cell r="Q56">
            <v>10000</v>
          </cell>
        </row>
        <row r="60">
          <cell r="Q60">
            <v>100000</v>
          </cell>
        </row>
        <row r="61">
          <cell r="Q61">
            <v>20000</v>
          </cell>
        </row>
        <row r="65">
          <cell r="Q65">
            <v>30000</v>
          </cell>
        </row>
        <row r="69">
          <cell r="Q69">
            <v>20000</v>
          </cell>
        </row>
        <row r="70">
          <cell r="Q70">
            <v>2000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4"/>
      <sheetName val="2020_upr"/>
      <sheetName val="2020"/>
      <sheetName val="2019"/>
      <sheetName val="List2"/>
      <sheetName val="List3"/>
    </sheetNames>
    <sheetDataSet>
      <sheetData sheetId="0"/>
      <sheetData sheetId="1"/>
      <sheetData sheetId="2">
        <row r="15">
          <cell r="C15">
            <v>59500</v>
          </cell>
          <cell r="D15">
            <v>63665.000000000007</v>
          </cell>
        </row>
        <row r="20">
          <cell r="C20">
            <v>2000</v>
          </cell>
        </row>
        <row r="21">
          <cell r="D21">
            <v>16103.500000000002</v>
          </cell>
        </row>
        <row r="27">
          <cell r="D27">
            <v>629.16000000000008</v>
          </cell>
        </row>
      </sheetData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0"/>
      <sheetName val="2019"/>
      <sheetName val="2019_ke zveřejnění"/>
    </sheetNames>
    <sheetDataSet>
      <sheetData sheetId="0">
        <row r="60">
          <cell r="AM60">
            <v>24000</v>
          </cell>
        </row>
        <row r="64">
          <cell r="AM64">
            <v>47500</v>
          </cell>
        </row>
      </sheetData>
      <sheetData sheetId="1" refreshError="1"/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tarosta" id="{B9EF3AFD-A617-42D5-A406-261BBC0FF9A5}" userId="S::starosta@ondratice.onmicrosoft.com::2c3a050f-18e0-4d29-a685-5fcee0e84fc8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A27" dT="2023-04-19T08:39:30.20" personId="{B9EF3AFD-A617-42D5-A406-261BBC0FF9A5}" id="{DAC59FBD-B748-4675-AB1D-1D5FF2885DA8}">
    <text>Dotace z MMR - dětské hřiště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DK93" dT="2023-04-19T11:29:31.44" personId="{B9EF3AFD-A617-42D5-A406-261BBC0FF9A5}" id="{BC6A9948-9CA0-4F4F-BBB7-163E0CC5C10F}">
    <text xml:space="preserve">Pořízení nového hřiště HRAS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0.bin"/><Relationship Id="rId4" Type="http://schemas.microsoft.com/office/2017/10/relationships/threadedComment" Target="../threadedComments/threadedComment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1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35"/>
  <sheetViews>
    <sheetView workbookViewId="0"/>
  </sheetViews>
  <sheetFormatPr defaultColWidth="9.140625" defaultRowHeight="15"/>
  <cols>
    <col min="1" max="1" width="29.7109375" style="105" customWidth="1"/>
    <col min="2" max="2" width="8.85546875" style="105" customWidth="1"/>
    <col min="3" max="3" width="14.85546875" style="105" customWidth="1"/>
    <col min="4" max="4" width="13.7109375" style="105" customWidth="1"/>
    <col min="5" max="5" width="14.7109375" style="105" customWidth="1"/>
    <col min="6" max="6" width="15.42578125" style="106" customWidth="1"/>
    <col min="7" max="7" width="1.7109375" style="105" customWidth="1"/>
    <col min="8" max="8" width="11" style="105" customWidth="1"/>
    <col min="9" max="9" width="12" style="105" customWidth="1"/>
    <col min="10" max="10" width="1.5703125" style="105" customWidth="1"/>
    <col min="11" max="11" width="10.7109375" style="105" customWidth="1"/>
    <col min="12" max="12" width="12.140625" style="105" customWidth="1"/>
    <col min="13" max="13" width="1.28515625" style="105" customWidth="1"/>
    <col min="14" max="14" width="11" style="105" customWidth="1"/>
    <col min="15" max="15" width="11.85546875" style="105" customWidth="1"/>
    <col min="16" max="16" width="1.140625" style="105" customWidth="1"/>
    <col min="17" max="17" width="11.42578125" style="105" bestFit="1" customWidth="1"/>
    <col min="18" max="18" width="13.7109375" style="105" customWidth="1"/>
    <col min="19" max="16384" width="9.140625" style="105"/>
  </cols>
  <sheetData>
    <row r="2" spans="1:18" ht="23.25">
      <c r="A2" s="405" t="s">
        <v>465</v>
      </c>
      <c r="B2" s="405"/>
      <c r="C2" s="405"/>
      <c r="D2" s="405"/>
      <c r="E2" s="405"/>
      <c r="F2" s="405"/>
    </row>
    <row r="3" spans="1:18" s="104" customFormat="1" ht="33" customHeight="1">
      <c r="F3" s="226"/>
      <c r="H3" s="406" t="s">
        <v>470</v>
      </c>
      <c r="I3" s="406"/>
      <c r="K3" s="406" t="s">
        <v>479</v>
      </c>
      <c r="L3" s="406"/>
      <c r="N3" s="406" t="s">
        <v>483</v>
      </c>
      <c r="O3" s="406"/>
      <c r="Q3" s="406" t="s">
        <v>490</v>
      </c>
      <c r="R3" s="406"/>
    </row>
    <row r="4" spans="1:18" ht="47.25">
      <c r="A4" s="111" t="s">
        <v>264</v>
      </c>
      <c r="B4" s="111" t="s">
        <v>5</v>
      </c>
      <c r="C4" s="112" t="s">
        <v>450</v>
      </c>
      <c r="D4" s="112" t="s">
        <v>452</v>
      </c>
      <c r="E4" s="112" t="s">
        <v>451</v>
      </c>
      <c r="F4" s="112" t="s">
        <v>472</v>
      </c>
      <c r="H4" s="222" t="s">
        <v>473</v>
      </c>
      <c r="I4" s="222" t="s">
        <v>474</v>
      </c>
      <c r="K4" s="222" t="s">
        <v>473</v>
      </c>
      <c r="L4" s="222" t="s">
        <v>474</v>
      </c>
      <c r="N4" s="222" t="s">
        <v>473</v>
      </c>
      <c r="O4" s="222" t="s">
        <v>474</v>
      </c>
      <c r="Q4" s="222" t="s">
        <v>473</v>
      </c>
      <c r="R4" s="222" t="s">
        <v>474</v>
      </c>
    </row>
    <row r="5" spans="1:18">
      <c r="A5" s="105" t="s">
        <v>266</v>
      </c>
      <c r="B5" s="105" t="s">
        <v>267</v>
      </c>
      <c r="C5" s="106">
        <f>Rozpis_Příjmy!L20</f>
        <v>4972000</v>
      </c>
      <c r="D5" s="106">
        <f>Rozpis_Příjmy!AH20</f>
        <v>4661600</v>
      </c>
      <c r="E5" s="106">
        <f>Rozpis_Příjmy!AL20</f>
        <v>4655908.6900000004</v>
      </c>
      <c r="F5" s="106">
        <f>Rozpis_Příjmy!AN20</f>
        <v>4104000</v>
      </c>
      <c r="H5" s="106">
        <f>Rozpis_Příjmy!AZ20</f>
        <v>0</v>
      </c>
      <c r="I5" s="106">
        <f>Rozpis_Příjmy!BA20</f>
        <v>4104000</v>
      </c>
      <c r="K5" s="106">
        <f>Rozpis_Příjmy!BC20</f>
        <v>0</v>
      </c>
      <c r="L5" s="106">
        <f>Rozpis_Příjmy!BD20</f>
        <v>4104000</v>
      </c>
      <c r="N5" s="106">
        <f>Rozpis_Příjmy!BF20</f>
        <v>0</v>
      </c>
      <c r="O5" s="106">
        <f>Rozpis_Příjmy!BG20</f>
        <v>4104000</v>
      </c>
      <c r="Q5" s="106">
        <f>Rozpis_Příjmy!BI20</f>
        <v>792000</v>
      </c>
      <c r="R5" s="106">
        <f>Rozpis_Příjmy!BJ20</f>
        <v>4896000</v>
      </c>
    </row>
    <row r="6" spans="1:18">
      <c r="A6" s="105" t="s">
        <v>268</v>
      </c>
      <c r="B6" s="105" t="s">
        <v>269</v>
      </c>
      <c r="C6" s="106">
        <f>Rozpis_Příjmy!L96</f>
        <v>241200</v>
      </c>
      <c r="D6" s="106">
        <f>Rozpis_Příjmy!AH96</f>
        <v>240800</v>
      </c>
      <c r="E6" s="106">
        <f>Rozpis_Příjmy!AL96</f>
        <v>219140.41</v>
      </c>
      <c r="F6" s="106">
        <f>Rozpis_Příjmy!AN96</f>
        <v>203000</v>
      </c>
      <c r="H6" s="106">
        <f>Rozpis_Příjmy!AZ96</f>
        <v>0</v>
      </c>
      <c r="I6" s="106">
        <f>Rozpis_Příjmy!BA96</f>
        <v>203000</v>
      </c>
      <c r="K6" s="106">
        <f>Rozpis_Příjmy!BC96</f>
        <v>0</v>
      </c>
      <c r="L6" s="106">
        <f>Rozpis_Příjmy!BD96</f>
        <v>203000</v>
      </c>
      <c r="N6" s="106">
        <f>Rozpis_Příjmy!BF96</f>
        <v>0</v>
      </c>
      <c r="O6" s="106">
        <f>Rozpis_Příjmy!BG96</f>
        <v>203000</v>
      </c>
      <c r="Q6" s="106">
        <f>Rozpis_Příjmy!BI96</f>
        <v>87800</v>
      </c>
      <c r="R6" s="106">
        <f>Rozpis_Příjmy!BJ96</f>
        <v>290800</v>
      </c>
    </row>
    <row r="7" spans="1:18">
      <c r="A7" s="105" t="s">
        <v>270</v>
      </c>
      <c r="B7" s="105" t="s">
        <v>271</v>
      </c>
      <c r="C7" s="106">
        <f>Rozpis_Příjmy!L74</f>
        <v>1000</v>
      </c>
      <c r="D7" s="106">
        <f>Rozpis_Příjmy!AH74</f>
        <v>28590</v>
      </c>
      <c r="E7" s="106">
        <f>Rozpis_Příjmy!AL74</f>
        <v>28557</v>
      </c>
      <c r="F7" s="106">
        <f>Rozpis_Příjmy!AN74</f>
        <v>1000</v>
      </c>
      <c r="H7" s="106">
        <f>Rozpis_Příjmy!AZ74</f>
        <v>0</v>
      </c>
      <c r="I7" s="106">
        <f>Rozpis_Příjmy!BA74</f>
        <v>1000</v>
      </c>
      <c r="K7" s="106">
        <f>Rozpis_Příjmy!BC74</f>
        <v>0</v>
      </c>
      <c r="L7" s="106">
        <f>Rozpis_Příjmy!BD74</f>
        <v>1000</v>
      </c>
      <c r="N7" s="106">
        <f>Rozpis_Příjmy!BF74</f>
        <v>0</v>
      </c>
      <c r="O7" s="106">
        <f>Rozpis_Příjmy!BG74</f>
        <v>1000</v>
      </c>
      <c r="Q7" s="106">
        <f>Rozpis_Příjmy!BI74</f>
        <v>149000</v>
      </c>
      <c r="R7" s="106">
        <f>Rozpis_Příjmy!BJ74</f>
        <v>150000</v>
      </c>
    </row>
    <row r="8" spans="1:18">
      <c r="A8" s="105" t="s">
        <v>272</v>
      </c>
      <c r="B8" s="105" t="s">
        <v>273</v>
      </c>
      <c r="C8" s="106">
        <f>Rozpis_Příjmy!L31</f>
        <v>76800</v>
      </c>
      <c r="D8" s="106">
        <f>Rozpis_Příjmy!AH31</f>
        <v>1304250</v>
      </c>
      <c r="E8" s="106">
        <f>Rozpis_Příjmy!AL31</f>
        <v>1296911</v>
      </c>
      <c r="F8" s="106">
        <f>Rozpis_Příjmy!AN31</f>
        <v>84000</v>
      </c>
      <c r="H8" s="106">
        <f>Rozpis_Příjmy!AZ31</f>
        <v>211541.07</v>
      </c>
      <c r="I8" s="106">
        <f>Rozpis_Příjmy!BA31</f>
        <v>295541.07</v>
      </c>
      <c r="K8" s="106">
        <f>Rozpis_Příjmy!BC31</f>
        <v>0</v>
      </c>
      <c r="L8" s="106">
        <f>Rozpis_Příjmy!BD31</f>
        <v>295541.07</v>
      </c>
      <c r="N8" s="106">
        <f>Rozpis_Příjmy!BF31</f>
        <v>49297.26</v>
      </c>
      <c r="O8" s="106">
        <f>Rozpis_Příjmy!BG31</f>
        <v>344838.33</v>
      </c>
      <c r="Q8" s="106">
        <f>Rozpis_Příjmy!BI31</f>
        <v>63687.91</v>
      </c>
      <c r="R8" s="106">
        <f>Rozpis_Příjmy!BJ31</f>
        <v>408526.24</v>
      </c>
    </row>
    <row r="9" spans="1:18" s="117" customFormat="1" ht="16.5" thickBot="1">
      <c r="A9" s="115" t="s">
        <v>262</v>
      </c>
      <c r="B9" s="115"/>
      <c r="C9" s="116">
        <f>SUM(C5:C8)</f>
        <v>5291000</v>
      </c>
      <c r="D9" s="116">
        <f>SUM(D5:D8)</f>
        <v>6235240</v>
      </c>
      <c r="E9" s="116">
        <f>SUM(E5:E8)</f>
        <v>6200517.1000000006</v>
      </c>
      <c r="F9" s="116">
        <f>SUM(F5:F8)</f>
        <v>4392000</v>
      </c>
      <c r="H9" s="116">
        <f>SUM(H5:H8)</f>
        <v>211541.07</v>
      </c>
      <c r="I9" s="116">
        <f>SUM(I5:I8)</f>
        <v>4603541.07</v>
      </c>
      <c r="K9" s="116">
        <f>SUM(K5:K8)</f>
        <v>0</v>
      </c>
      <c r="L9" s="116">
        <f>SUM(L5:L8)</f>
        <v>4603541.07</v>
      </c>
      <c r="N9" s="116">
        <f>SUM(N5:N8)</f>
        <v>49297.26</v>
      </c>
      <c r="O9" s="116">
        <f>SUM(O5:O8)</f>
        <v>4652838.33</v>
      </c>
      <c r="Q9" s="116">
        <f>SUM(Q5:Q8)</f>
        <v>1092487.9099999999</v>
      </c>
      <c r="R9" s="116">
        <f>SUM(R5:R8)</f>
        <v>5745326.2400000002</v>
      </c>
    </row>
    <row r="11" spans="1:18" ht="15.75">
      <c r="A11" s="111" t="s">
        <v>274</v>
      </c>
      <c r="B11" s="111" t="s">
        <v>5</v>
      </c>
      <c r="C11" s="111"/>
      <c r="D11" s="111"/>
      <c r="E11" s="111"/>
      <c r="F11" s="114"/>
      <c r="H11" s="221"/>
      <c r="I11" s="221"/>
      <c r="K11" s="221"/>
      <c r="L11" s="221"/>
      <c r="N11" s="221"/>
      <c r="O11" s="221"/>
      <c r="Q11" s="221"/>
      <c r="R11" s="221"/>
    </row>
    <row r="12" spans="1:18">
      <c r="A12" s="105" t="s">
        <v>275</v>
      </c>
      <c r="B12" s="105" t="s">
        <v>276</v>
      </c>
      <c r="C12" s="106">
        <f>Rozpis_Výdaje!L324</f>
        <v>4309999.92</v>
      </c>
      <c r="D12" s="106">
        <f>Rozpis_Výdaje!AE324</f>
        <v>4954150</v>
      </c>
      <c r="E12" s="106">
        <f>Rozpis_Výdaje!AH324</f>
        <v>4665142.3800000008</v>
      </c>
      <c r="F12" s="106">
        <f>Rozpis_Výdaje!AK324</f>
        <v>4265000</v>
      </c>
      <c r="H12" s="106">
        <f>Rozpis_Výdaje!AR324</f>
        <v>100000</v>
      </c>
      <c r="I12" s="106">
        <f>Rozpis_Výdaje!AS324</f>
        <v>4365000</v>
      </c>
      <c r="K12" s="106">
        <f>Rozpis_Výdaje!AU324</f>
        <v>150300</v>
      </c>
      <c r="L12" s="106">
        <f>Rozpis_Výdaje!AV324</f>
        <v>4515300</v>
      </c>
      <c r="N12" s="106">
        <f>Rozpis_Výdaje!AX324</f>
        <v>49297.26</v>
      </c>
      <c r="O12" s="106">
        <f>Rozpis_Výdaje!AY324</f>
        <v>4564597.26</v>
      </c>
      <c r="Q12" s="106">
        <f>Rozpis_Výdaje!BD324</f>
        <v>845803</v>
      </c>
      <c r="R12" s="106">
        <f>Rozpis_Výdaje!BE324</f>
        <v>5410400.2599999998</v>
      </c>
    </row>
    <row r="13" spans="1:18">
      <c r="A13" s="225" t="s">
        <v>459</v>
      </c>
      <c r="B13" s="105">
        <v>5171</v>
      </c>
      <c r="C13" s="106">
        <f>Rozpis_Výdaje!L325</f>
        <v>446000</v>
      </c>
      <c r="D13" s="106">
        <f>Rozpis_Výdaje!AE325</f>
        <v>935250</v>
      </c>
      <c r="E13" s="106">
        <f>Rozpis_Výdaje!AH325</f>
        <v>897748.58000000007</v>
      </c>
      <c r="F13" s="106">
        <f>Rozpis_Výdaje!AK325</f>
        <v>400000</v>
      </c>
      <c r="H13" s="106">
        <f>Rozpis_Výdaje!AR325</f>
        <v>0</v>
      </c>
      <c r="I13" s="106">
        <f>Rozpis_Výdaje!AS325</f>
        <v>400000</v>
      </c>
      <c r="K13" s="106">
        <f>Rozpis_Výdaje!AU325</f>
        <v>0</v>
      </c>
      <c r="L13" s="106">
        <f>Rozpis_Výdaje!AV325</f>
        <v>400000</v>
      </c>
      <c r="N13" s="106">
        <f>Rozpis_Výdaje!AX325</f>
        <v>49297.26</v>
      </c>
      <c r="O13" s="106">
        <f>Rozpis_Výdaje!AY325</f>
        <v>449297.26</v>
      </c>
      <c r="Q13" s="106">
        <f>Rozpis_Výdaje!BD325</f>
        <v>491203</v>
      </c>
      <c r="R13" s="106">
        <f>Rozpis_Výdaje!BE325</f>
        <v>940500.26</v>
      </c>
    </row>
    <row r="14" spans="1:18">
      <c r="A14" s="105" t="s">
        <v>277</v>
      </c>
      <c r="B14" s="105" t="s">
        <v>278</v>
      </c>
      <c r="C14" s="106">
        <f>Rozpis_Výdaje!L327</f>
        <v>1760000</v>
      </c>
      <c r="D14" s="106">
        <f>Rozpis_Výdaje!AE327</f>
        <v>1365610</v>
      </c>
      <c r="E14" s="106">
        <f>Rozpis_Výdaje!AH327</f>
        <v>1363785.12</v>
      </c>
      <c r="F14" s="106">
        <f>Rozpis_Výdaje!AK327</f>
        <v>564000</v>
      </c>
      <c r="G14" s="105" t="s">
        <v>458</v>
      </c>
      <c r="H14" s="106">
        <f>Rozpis_Výdaje!AR327</f>
        <v>0</v>
      </c>
      <c r="I14" s="106">
        <f>Rozpis_Výdaje!AS327</f>
        <v>564000</v>
      </c>
      <c r="K14" s="106">
        <f>Rozpis_Výdaje!AU327</f>
        <v>0</v>
      </c>
      <c r="L14" s="106">
        <f>Rozpis_Výdaje!AV327</f>
        <v>564000</v>
      </c>
      <c r="N14" s="106">
        <f>Rozpis_Výdaje!AX327</f>
        <v>0</v>
      </c>
      <c r="O14" s="106">
        <f>Rozpis_Výdaje!AY327</f>
        <v>564000</v>
      </c>
      <c r="Q14" s="106">
        <f>Rozpis_Výdaje!BD327</f>
        <v>-416900</v>
      </c>
      <c r="R14" s="106">
        <f>Rozpis_Výdaje!BE327</f>
        <v>147100</v>
      </c>
    </row>
    <row r="15" spans="1:18" s="117" customFormat="1" ht="16.5" thickBot="1">
      <c r="A15" s="115" t="s">
        <v>263</v>
      </c>
      <c r="B15" s="115"/>
      <c r="C15" s="116">
        <f>C12+C14</f>
        <v>6069999.9199999999</v>
      </c>
      <c r="D15" s="116">
        <f>D12+D14</f>
        <v>6319760</v>
      </c>
      <c r="E15" s="116">
        <f>E12+E14</f>
        <v>6028927.5000000009</v>
      </c>
      <c r="F15" s="116">
        <f>F12+F14</f>
        <v>4829000</v>
      </c>
      <c r="H15" s="116">
        <f t="shared" ref="H15:I15" si="0">H12+H14</f>
        <v>100000</v>
      </c>
      <c r="I15" s="116">
        <f t="shared" si="0"/>
        <v>4929000</v>
      </c>
      <c r="K15" s="116">
        <f t="shared" ref="K15:L15" si="1">K12+K14</f>
        <v>150300</v>
      </c>
      <c r="L15" s="116">
        <f t="shared" si="1"/>
        <v>5079300</v>
      </c>
      <c r="N15" s="116">
        <f t="shared" ref="N15:O15" si="2">N12+N14</f>
        <v>49297.26</v>
      </c>
      <c r="O15" s="116">
        <f t="shared" si="2"/>
        <v>5128597.26</v>
      </c>
      <c r="Q15" s="116">
        <f>Q12+Q14</f>
        <v>428903</v>
      </c>
      <c r="R15" s="116">
        <f>R12+R14</f>
        <v>5557500.2599999998</v>
      </c>
    </row>
    <row r="17" spans="1:18" ht="15.75" thickBot="1">
      <c r="A17" s="107" t="s">
        <v>279</v>
      </c>
      <c r="B17" s="107"/>
      <c r="C17" s="108">
        <f>C9-C15</f>
        <v>-778999.91999999993</v>
      </c>
      <c r="D17" s="108">
        <f>D9-D15</f>
        <v>-84520</v>
      </c>
      <c r="E17" s="108">
        <f>E9-E15</f>
        <v>171589.59999999963</v>
      </c>
      <c r="F17" s="108">
        <f>F9-F15</f>
        <v>-437000</v>
      </c>
      <c r="H17" s="108">
        <f>H9-H15</f>
        <v>111541.07</v>
      </c>
      <c r="I17" s="108">
        <f t="shared" ref="I17" si="3">I9-I15</f>
        <v>-325458.9299999997</v>
      </c>
      <c r="K17" s="108">
        <f>K9-K15</f>
        <v>-150300</v>
      </c>
      <c r="L17" s="108">
        <f t="shared" ref="L17" si="4">L9-L15</f>
        <v>-475758.9299999997</v>
      </c>
      <c r="N17" s="108">
        <f>N9-N15</f>
        <v>0</v>
      </c>
      <c r="O17" s="108">
        <f t="shared" ref="O17" si="5">O9-O15</f>
        <v>-475758.9299999997</v>
      </c>
      <c r="Q17" s="108">
        <f>Q9-Q15</f>
        <v>663584.90999999992</v>
      </c>
      <c r="R17" s="108">
        <f>R9-R15</f>
        <v>187825.98000000045</v>
      </c>
    </row>
    <row r="19" spans="1:18" ht="15.75">
      <c r="A19" s="111" t="s">
        <v>280</v>
      </c>
      <c r="B19" s="111" t="s">
        <v>5</v>
      </c>
      <c r="C19" s="111"/>
      <c r="D19" s="111"/>
      <c r="E19" s="111"/>
      <c r="F19" s="114"/>
      <c r="H19" s="221"/>
      <c r="I19" s="221"/>
      <c r="K19" s="221"/>
      <c r="L19" s="221"/>
      <c r="N19" s="221"/>
      <c r="O19" s="221"/>
      <c r="Q19" s="221"/>
      <c r="R19" s="221"/>
    </row>
    <row r="20" spans="1:18">
      <c r="A20" s="105" t="s">
        <v>281</v>
      </c>
      <c r="B20" s="105">
        <v>8115</v>
      </c>
      <c r="C20" s="106">
        <v>779000</v>
      </c>
      <c r="D20" s="106">
        <v>84520</v>
      </c>
      <c r="E20" s="106">
        <v>0</v>
      </c>
      <c r="F20" s="106">
        <v>437000</v>
      </c>
      <c r="H20" s="106">
        <v>0</v>
      </c>
      <c r="I20" s="106">
        <f>F20+H21</f>
        <v>325459</v>
      </c>
      <c r="K20" s="106">
        <v>150300</v>
      </c>
      <c r="L20" s="106">
        <f>I20+K20</f>
        <v>475759</v>
      </c>
      <c r="N20" s="106">
        <v>0</v>
      </c>
      <c r="O20" s="106">
        <f>L20+N20</f>
        <v>475759</v>
      </c>
      <c r="Q20" s="106">
        <v>0</v>
      </c>
      <c r="R20" s="106">
        <v>0</v>
      </c>
    </row>
    <row r="21" spans="1:18">
      <c r="A21" s="105" t="s">
        <v>363</v>
      </c>
      <c r="B21" s="105">
        <v>8115</v>
      </c>
      <c r="C21" s="106">
        <v>0</v>
      </c>
      <c r="D21" s="106">
        <v>0</v>
      </c>
      <c r="E21" s="106">
        <f>-E17</f>
        <v>-171589.59999999963</v>
      </c>
      <c r="F21" s="106">
        <v>0</v>
      </c>
      <c r="H21" s="106">
        <v>-111541</v>
      </c>
      <c r="I21" s="106">
        <v>0</v>
      </c>
      <c r="K21" s="106">
        <v>0</v>
      </c>
      <c r="L21" s="106">
        <v>0</v>
      </c>
      <c r="N21" s="106">
        <v>0</v>
      </c>
      <c r="O21" s="106">
        <v>0</v>
      </c>
      <c r="Q21" s="106">
        <f>-Q17</f>
        <v>-663584.90999999992</v>
      </c>
      <c r="R21" s="106">
        <f>-R17</f>
        <v>-187825.98000000045</v>
      </c>
    </row>
    <row r="22" spans="1:18">
      <c r="A22" s="105" t="s">
        <v>359</v>
      </c>
      <c r="B22" s="105">
        <v>8123</v>
      </c>
      <c r="C22" s="106">
        <v>0</v>
      </c>
      <c r="D22" s="106">
        <v>0</v>
      </c>
      <c r="E22" s="106">
        <v>0</v>
      </c>
      <c r="F22" s="106">
        <v>0</v>
      </c>
      <c r="H22" s="106">
        <v>0</v>
      </c>
      <c r="I22" s="106">
        <v>0</v>
      </c>
      <c r="K22" s="106">
        <v>0</v>
      </c>
      <c r="L22" s="106">
        <v>0</v>
      </c>
      <c r="N22" s="106">
        <v>0</v>
      </c>
      <c r="O22" s="106">
        <v>0</v>
      </c>
      <c r="Q22" s="106">
        <v>0</v>
      </c>
      <c r="R22" s="106">
        <v>0</v>
      </c>
    </row>
    <row r="23" spans="1:18" s="117" customFormat="1" ht="17.25" customHeight="1" thickBot="1">
      <c r="A23" s="115" t="s">
        <v>360</v>
      </c>
      <c r="B23" s="115"/>
      <c r="C23" s="116">
        <f>SUM(C20:C22)</f>
        <v>779000</v>
      </c>
      <c r="D23" s="116">
        <f>SUM(D20:D22)</f>
        <v>84520</v>
      </c>
      <c r="E23" s="116">
        <f>SUM(E20:E22)</f>
        <v>-171589.59999999963</v>
      </c>
      <c r="F23" s="116">
        <f>SUM(F20:F22)</f>
        <v>437000</v>
      </c>
      <c r="H23" s="116">
        <f>SUM(H20:H22)</f>
        <v>-111541</v>
      </c>
      <c r="I23" s="116">
        <f>SUM(I20:I22)</f>
        <v>325459</v>
      </c>
      <c r="K23" s="116">
        <f>SUM(K20:K22)</f>
        <v>150300</v>
      </c>
      <c r="L23" s="116">
        <f>SUM(L20:L22)</f>
        <v>475759</v>
      </c>
      <c r="N23" s="116">
        <f>SUM(N20:N22)</f>
        <v>0</v>
      </c>
      <c r="O23" s="116">
        <f>SUM(O20:O22)</f>
        <v>475759</v>
      </c>
      <c r="Q23" s="116">
        <f>SUM(Q20:Q22)</f>
        <v>-663584.90999999992</v>
      </c>
      <c r="R23" s="116">
        <f>SUM(R20:R22)</f>
        <v>-187825.98000000045</v>
      </c>
    </row>
    <row r="24" spans="1:18">
      <c r="H24" s="106"/>
      <c r="I24" s="106"/>
      <c r="K24" s="106"/>
      <c r="L24" s="106"/>
      <c r="N24" s="106"/>
      <c r="O24" s="106"/>
      <c r="Q24" s="106"/>
      <c r="R24" s="106"/>
    </row>
    <row r="25" spans="1:18" ht="15.75" thickBot="1">
      <c r="A25" s="109" t="s">
        <v>361</v>
      </c>
      <c r="B25" s="109"/>
      <c r="C25" s="110">
        <f>C9-C15+C23</f>
        <v>8.0000000074505806E-2</v>
      </c>
      <c r="D25" s="110">
        <f>D9-D15+D23</f>
        <v>0</v>
      </c>
      <c r="E25" s="110">
        <f>E9-E15+E23</f>
        <v>0</v>
      </c>
      <c r="F25" s="110">
        <f>F9-F15+F23</f>
        <v>0</v>
      </c>
      <c r="H25" s="110">
        <f>H9-H15+H23</f>
        <v>7.0000000006984919E-2</v>
      </c>
      <c r="I25" s="110">
        <f>I9-I15+I23</f>
        <v>7.0000000298023224E-2</v>
      </c>
      <c r="K25" s="110">
        <f>K9-K15+K23</f>
        <v>0</v>
      </c>
      <c r="L25" s="110">
        <f>L9-L15+L23</f>
        <v>7.0000000298023224E-2</v>
      </c>
      <c r="N25" s="110">
        <f>N9-N15+N23</f>
        <v>0</v>
      </c>
      <c r="O25" s="110">
        <f>O9-O15+O23</f>
        <v>7.0000000298023224E-2</v>
      </c>
      <c r="Q25" s="110">
        <f>Q9-Q15+Q23</f>
        <v>0</v>
      </c>
      <c r="R25" s="110">
        <f>R9-R15+R23</f>
        <v>0</v>
      </c>
    </row>
    <row r="27" spans="1:18">
      <c r="A27" s="105" t="s">
        <v>475</v>
      </c>
    </row>
    <row r="28" spans="1:18">
      <c r="A28" s="105" t="s">
        <v>471</v>
      </c>
    </row>
    <row r="29" spans="1:18">
      <c r="A29" s="105" t="s">
        <v>478</v>
      </c>
      <c r="B29" s="132"/>
    </row>
    <row r="30" spans="1:18">
      <c r="A30" s="105" t="s">
        <v>482</v>
      </c>
      <c r="B30" s="132"/>
      <c r="J30" s="219"/>
    </row>
    <row r="31" spans="1:18">
      <c r="A31" s="105" t="s">
        <v>493</v>
      </c>
      <c r="B31" s="132"/>
      <c r="J31" s="219" t="s">
        <v>462</v>
      </c>
    </row>
    <row r="32" spans="1:18">
      <c r="J32" s="219" t="s">
        <v>463</v>
      </c>
    </row>
    <row r="33" spans="1:1">
      <c r="A33" s="104" t="s">
        <v>494</v>
      </c>
    </row>
    <row r="34" spans="1:1">
      <c r="A34" s="104"/>
    </row>
    <row r="35" spans="1:1">
      <c r="A35" s="104" t="s">
        <v>383</v>
      </c>
    </row>
  </sheetData>
  <mergeCells count="5">
    <mergeCell ref="A2:F2"/>
    <mergeCell ref="H3:I3"/>
    <mergeCell ref="K3:L3"/>
    <mergeCell ref="N3:O3"/>
    <mergeCell ref="Q3:R3"/>
  </mergeCells>
  <pageMargins left="0.70866141732283472" right="0.70866141732283472" top="0.78740157480314965" bottom="0.78740157480314965" header="0.31496062992125984" footer="0.31496062992125984"/>
  <pageSetup paperSize="9" scale="6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3E337-821C-48DC-938B-4A57E36BA0FC}">
  <sheetPr>
    <pageSetUpPr fitToPage="1"/>
  </sheetPr>
  <dimension ref="A2:R35"/>
  <sheetViews>
    <sheetView workbookViewId="0"/>
  </sheetViews>
  <sheetFormatPr defaultColWidth="9.140625" defaultRowHeight="15" outlineLevelCol="1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hidden="1" customWidth="1" outlineLevel="1"/>
    <col min="9" max="9" width="16.5703125" style="105" hidden="1" customWidth="1" outlineLevel="1"/>
    <col min="10" max="10" width="1.28515625" style="105" hidden="1" customWidth="1" outlineLevel="1"/>
    <col min="11" max="11" width="12.7109375" style="105" hidden="1" customWidth="1" outlineLevel="1"/>
    <col min="12" max="12" width="15.5703125" style="105" hidden="1" customWidth="1" outlineLevel="1"/>
    <col min="13" max="13" width="1.7109375" style="105" hidden="1" customWidth="1" outlineLevel="1"/>
    <col min="14" max="14" width="12.7109375" style="105" customWidth="1" collapsed="1"/>
    <col min="15" max="15" width="14.7109375" style="105" customWidth="1"/>
    <col min="16" max="16" width="3.5703125" style="105" customWidth="1"/>
    <col min="17" max="17" width="16.140625" style="105" customWidth="1"/>
    <col min="18" max="18" width="16" style="105" customWidth="1"/>
    <col min="19" max="16384" width="9.140625" style="105"/>
  </cols>
  <sheetData>
    <row r="2" spans="1:18" ht="15.75">
      <c r="A2" s="414" t="s">
        <v>595</v>
      </c>
      <c r="B2" s="414"/>
      <c r="C2" s="414"/>
      <c r="D2" s="414"/>
      <c r="E2" s="414"/>
      <c r="F2" s="414"/>
    </row>
    <row r="3" spans="1:18" ht="15.75">
      <c r="H3" s="117" t="s">
        <v>470</v>
      </c>
      <c r="I3" s="117"/>
      <c r="K3" s="117" t="s">
        <v>479</v>
      </c>
      <c r="L3" s="117"/>
      <c r="N3" s="117" t="s">
        <v>483</v>
      </c>
      <c r="O3" s="117"/>
      <c r="Q3" s="117" t="s">
        <v>490</v>
      </c>
      <c r="R3" s="117"/>
    </row>
    <row r="4" spans="1:18" ht="47.2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368" t="s">
        <v>473</v>
      </c>
      <c r="I4" s="368" t="s">
        <v>474</v>
      </c>
      <c r="K4" s="368" t="s">
        <v>473</v>
      </c>
      <c r="L4" s="368" t="s">
        <v>474</v>
      </c>
      <c r="N4" s="368" t="s">
        <v>473</v>
      </c>
      <c r="O4" s="368" t="s">
        <v>474</v>
      </c>
      <c r="Q4" s="368" t="s">
        <v>473</v>
      </c>
      <c r="R4" s="368" t="s">
        <v>474</v>
      </c>
    </row>
    <row r="5" spans="1:18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  <c r="K5" s="106">
        <f>Rozpis_Příjmy!CX20</f>
        <v>0</v>
      </c>
      <c r="L5" s="106">
        <f>Rozpis_Příjmy!CY20</f>
        <v>6126400</v>
      </c>
      <c r="N5" s="106">
        <f>Rozpis_Příjmy!DA20</f>
        <v>0</v>
      </c>
      <c r="O5" s="106">
        <f>Rozpis_Příjmy!DB20</f>
        <v>6126400</v>
      </c>
      <c r="Q5" s="106">
        <f>Rozpis_Příjmy!DD20</f>
        <v>14000</v>
      </c>
      <c r="R5" s="106">
        <f>Rozpis_Příjmy!DE20</f>
        <v>6140400</v>
      </c>
    </row>
    <row r="6" spans="1:18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  <c r="K6" s="106">
        <f>Rozpis_Příjmy!CX96</f>
        <v>13000</v>
      </c>
      <c r="L6" s="106">
        <f>Rozpis_Příjmy!CY96</f>
        <v>377800</v>
      </c>
      <c r="N6" s="106">
        <f>Rozpis_Příjmy!DA96</f>
        <v>249450</v>
      </c>
      <c r="O6" s="106">
        <f>Rozpis_Příjmy!DB96</f>
        <v>627250</v>
      </c>
      <c r="Q6" s="106">
        <f>Rozpis_Příjmy!DD96</f>
        <v>16500</v>
      </c>
      <c r="R6" s="106">
        <f>Rozpis_Příjmy!DE96</f>
        <v>643750</v>
      </c>
    </row>
    <row r="7" spans="1:18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  <c r="K7" s="106">
        <f>Rozpis_Příjmy!CX74</f>
        <v>0</v>
      </c>
      <c r="L7" s="106">
        <f>Rozpis_Příjmy!CY74</f>
        <v>180000</v>
      </c>
      <c r="N7" s="106">
        <f>Rozpis_Příjmy!DA74</f>
        <v>0</v>
      </c>
      <c r="O7" s="106">
        <f>Rozpis_Příjmy!DB74</f>
        <v>180000</v>
      </c>
      <c r="Q7" s="106">
        <f>Rozpis_Příjmy!DD74</f>
        <v>11500</v>
      </c>
      <c r="R7" s="106">
        <f>Rozpis_Příjmy!DE74</f>
        <v>191500</v>
      </c>
    </row>
    <row r="8" spans="1:18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  <c r="K8" s="106">
        <f>Rozpis_Příjmy!CX31</f>
        <v>129761</v>
      </c>
      <c r="L8" s="106">
        <f>Rozpis_Příjmy!CY31</f>
        <v>494949.89</v>
      </c>
      <c r="N8" s="106">
        <f>Rozpis_Příjmy!DA31</f>
        <v>995684</v>
      </c>
      <c r="O8" s="106">
        <f>Rozpis_Příjmy!DB31</f>
        <v>1490633.8900000001</v>
      </c>
      <c r="Q8" s="106">
        <f>Rozpis_Příjmy!DD31</f>
        <v>96000</v>
      </c>
      <c r="R8" s="106">
        <f>Rozpis_Příjmy!DE31</f>
        <v>1586633.8900000001</v>
      </c>
    </row>
    <row r="9" spans="1:18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  <c r="K9" s="116">
        <f>SUM(K5:K8)</f>
        <v>142761</v>
      </c>
      <c r="L9" s="116">
        <f>SUM(L5:L8)</f>
        <v>7179149.8899999997</v>
      </c>
      <c r="N9" s="116">
        <f>SUM(N5:N8)</f>
        <v>1245134</v>
      </c>
      <c r="O9" s="116">
        <f>SUM(O5:O8)</f>
        <v>8424283.8900000006</v>
      </c>
      <c r="Q9" s="116">
        <f>SUM(Q5:Q8)</f>
        <v>138000</v>
      </c>
      <c r="R9" s="116">
        <f>SUM(R5:R8)</f>
        <v>8562283.8900000006</v>
      </c>
    </row>
    <row r="10" spans="1:18">
      <c r="H10" s="106"/>
      <c r="I10" s="106"/>
      <c r="K10" s="106"/>
      <c r="L10" s="106"/>
      <c r="N10" s="106"/>
      <c r="O10" s="106"/>
      <c r="Q10" s="106"/>
      <c r="R10" s="106"/>
    </row>
    <row r="11" spans="1:18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  <c r="K11" s="114"/>
      <c r="L11" s="114"/>
      <c r="N11" s="114"/>
      <c r="O11" s="114"/>
      <c r="Q11" s="114"/>
      <c r="R11" s="114"/>
    </row>
    <row r="12" spans="1:18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  <c r="K12" s="106">
        <f>Rozpis_Výdaje!DH324</f>
        <v>57325</v>
      </c>
      <c r="L12" s="106">
        <f>Rozpis_Výdaje!DI324</f>
        <v>6309014.0999999996</v>
      </c>
      <c r="N12" s="106">
        <f>Rozpis_Výdaje!DK324</f>
        <v>249450</v>
      </c>
      <c r="O12" s="106">
        <f>Rozpis_Výdaje!DL324</f>
        <v>6558464.0999999996</v>
      </c>
      <c r="Q12" s="106">
        <f>Rozpis_Výdaje!DQ324</f>
        <v>116300</v>
      </c>
      <c r="R12" s="106">
        <f>Rozpis_Výdaje!DR324</f>
        <v>6674764.0999999996</v>
      </c>
    </row>
    <row r="13" spans="1:18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  <c r="K13" s="106">
        <f>Rozpis_Výdaje!DH327</f>
        <v>0</v>
      </c>
      <c r="L13" s="106">
        <f>Rozpis_Výdaje!DI327</f>
        <v>539700</v>
      </c>
      <c r="N13" s="106">
        <f>Rozpis_Výdaje!DK327</f>
        <v>866540.65999999992</v>
      </c>
      <c r="O13" s="106">
        <f>Rozpis_Výdaje!DL327</f>
        <v>1406240.66</v>
      </c>
      <c r="Q13" s="106">
        <f>Rozpis_Výdaje!DQ327</f>
        <v>99000</v>
      </c>
      <c r="R13" s="106">
        <f>Rozpis_Výdaje!DR327</f>
        <v>1505240.66</v>
      </c>
    </row>
    <row r="14" spans="1:18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  <c r="K14" s="116">
        <f>K12+K13</f>
        <v>57325</v>
      </c>
      <c r="L14" s="116">
        <f>L12+L13</f>
        <v>6848714.0999999996</v>
      </c>
      <c r="N14" s="116">
        <f>N12+N13</f>
        <v>1115990.6599999999</v>
      </c>
      <c r="O14" s="116">
        <f>O12+O13</f>
        <v>7964704.7599999998</v>
      </c>
      <c r="Q14" s="116">
        <f>Q12+Q13</f>
        <v>215300</v>
      </c>
      <c r="R14" s="116">
        <f>R12+R13</f>
        <v>8180004.7599999998</v>
      </c>
    </row>
    <row r="15" spans="1:18">
      <c r="H15" s="106"/>
      <c r="I15" s="106"/>
      <c r="K15" s="106"/>
      <c r="L15" s="106"/>
      <c r="N15" s="106"/>
      <c r="O15" s="106"/>
      <c r="Q15" s="106"/>
      <c r="R15" s="106"/>
    </row>
    <row r="16" spans="1:18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  <c r="K16" s="108">
        <f>K9-K14</f>
        <v>85436</v>
      </c>
      <c r="L16" s="108">
        <f>L9-L14</f>
        <v>330435.79000000004</v>
      </c>
      <c r="N16" s="108">
        <f>N9-N14</f>
        <v>129143.34000000008</v>
      </c>
      <c r="O16" s="108">
        <f>O9-O14</f>
        <v>459579.13000000082</v>
      </c>
      <c r="Q16" s="108">
        <f>Q9-Q14</f>
        <v>-77300</v>
      </c>
      <c r="R16" s="108">
        <f>R9-R14</f>
        <v>382279.13000000082</v>
      </c>
    </row>
    <row r="17" spans="1:18">
      <c r="H17" s="106"/>
      <c r="I17" s="106"/>
      <c r="K17" s="106"/>
      <c r="L17" s="106"/>
      <c r="N17" s="106"/>
      <c r="O17" s="106"/>
      <c r="Q17" s="106"/>
      <c r="R17" s="106"/>
    </row>
    <row r="18" spans="1:18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  <c r="K18" s="114"/>
      <c r="L18" s="114"/>
      <c r="N18" s="114"/>
      <c r="O18" s="114"/>
      <c r="Q18" s="114"/>
      <c r="R18" s="114"/>
    </row>
    <row r="19" spans="1:18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  <c r="K19" s="106"/>
      <c r="L19" s="106"/>
      <c r="N19" s="106"/>
      <c r="O19" s="106"/>
      <c r="Q19" s="106"/>
      <c r="R19" s="106"/>
    </row>
    <row r="20" spans="1:18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  <c r="K20" s="106">
        <v>-85436</v>
      </c>
      <c r="L20" s="106">
        <v>-85436</v>
      </c>
      <c r="N20" s="106">
        <v>-129143</v>
      </c>
      <c r="O20" s="106">
        <f>N20+L20</f>
        <v>-214579</v>
      </c>
      <c r="Q20" s="106">
        <v>77300</v>
      </c>
      <c r="R20" s="106">
        <f>Q20+O20</f>
        <v>-137279</v>
      </c>
    </row>
    <row r="21" spans="1:18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  <c r="K21" s="106"/>
      <c r="L21" s="106"/>
      <c r="N21" s="106"/>
      <c r="O21" s="106"/>
      <c r="Q21" s="106"/>
      <c r="R21" s="106"/>
    </row>
    <row r="22" spans="1:18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  <c r="K22" s="106">
        <v>0</v>
      </c>
      <c r="L22" s="106">
        <v>-245000</v>
      </c>
      <c r="N22" s="106">
        <v>0</v>
      </c>
      <c r="O22" s="106">
        <v>-245000</v>
      </c>
      <c r="Q22" s="106">
        <v>0</v>
      </c>
      <c r="R22" s="106">
        <v>-245000</v>
      </c>
    </row>
    <row r="23" spans="1:18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  <c r="K23" s="116">
        <f>K19+K21+K22+K20</f>
        <v>-85436</v>
      </c>
      <c r="L23" s="116">
        <f>L19+L21+L22+L20</f>
        <v>-330436</v>
      </c>
      <c r="N23" s="116">
        <f>N19+N21+N22+N20</f>
        <v>-129143</v>
      </c>
      <c r="O23" s="116">
        <f>O19+O21+O22+O20</f>
        <v>-459579</v>
      </c>
      <c r="Q23" s="116">
        <f>Q19+Q21+Q22+Q20</f>
        <v>77300</v>
      </c>
      <c r="R23" s="116">
        <f>R19+R21+R22+R20</f>
        <v>-382279</v>
      </c>
    </row>
    <row r="24" spans="1:18">
      <c r="H24" s="106"/>
      <c r="I24" s="106"/>
      <c r="K24" s="106"/>
      <c r="L24" s="106"/>
      <c r="N24" s="106"/>
      <c r="O24" s="106"/>
      <c r="Q24" s="106"/>
      <c r="R24" s="106"/>
    </row>
    <row r="25" spans="1:18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  <c r="K25" s="110">
        <f>K9-K14+K23</f>
        <v>0</v>
      </c>
      <c r="L25" s="110">
        <f>L9-L14+L23</f>
        <v>-0.2099999999627471</v>
      </c>
      <c r="N25" s="110">
        <f>N9-N14+N23</f>
        <v>0.34000000008381903</v>
      </c>
      <c r="O25" s="110">
        <f>O9-O14+O23</f>
        <v>0.13000000081956387</v>
      </c>
      <c r="Q25" s="110">
        <f>Q9-Q14+Q23</f>
        <v>0</v>
      </c>
      <c r="R25" s="110">
        <f>R9-R14+R23</f>
        <v>0.13000000081956387</v>
      </c>
    </row>
    <row r="26" spans="1:18">
      <c r="D26" s="105" t="s">
        <v>458</v>
      </c>
    </row>
    <row r="27" spans="1:18">
      <c r="A27" s="105" t="s">
        <v>598</v>
      </c>
      <c r="F27" s="105" t="s">
        <v>597</v>
      </c>
    </row>
    <row r="28" spans="1:18">
      <c r="A28" s="105" t="s">
        <v>605</v>
      </c>
      <c r="F28" s="105" t="s">
        <v>608</v>
      </c>
    </row>
    <row r="29" spans="1:18">
      <c r="A29" s="105" t="s">
        <v>606</v>
      </c>
      <c r="F29" s="105" t="s">
        <v>607</v>
      </c>
    </row>
    <row r="30" spans="1:18">
      <c r="A30" s="105" t="s">
        <v>610</v>
      </c>
      <c r="F30" s="105" t="s">
        <v>618</v>
      </c>
    </row>
    <row r="31" spans="1:18">
      <c r="A31" s="105" t="s">
        <v>622</v>
      </c>
      <c r="F31" s="105" t="s">
        <v>623</v>
      </c>
    </row>
    <row r="33" spans="1:17">
      <c r="B33" s="132"/>
      <c r="Q33" s="105" t="s">
        <v>462</v>
      </c>
    </row>
    <row r="34" spans="1:17">
      <c r="Q34" s="105" t="s">
        <v>463</v>
      </c>
    </row>
    <row r="35" spans="1:17">
      <c r="A35" s="105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7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19F29-38C5-472C-8E5E-E5E50ACC88DC}">
  <sheetPr>
    <pageSetUpPr fitToPage="1"/>
  </sheetPr>
  <dimension ref="A2:O34"/>
  <sheetViews>
    <sheetView workbookViewId="0"/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customWidth="1"/>
    <col min="9" max="9" width="16.5703125" style="105" customWidth="1"/>
    <col min="10" max="10" width="1.28515625" style="105" customWidth="1"/>
    <col min="11" max="11" width="12.7109375" style="105" customWidth="1"/>
    <col min="12" max="12" width="15.5703125" style="105" customWidth="1"/>
    <col min="13" max="13" width="1.7109375" style="105" customWidth="1"/>
    <col min="14" max="14" width="12.7109375" style="105" customWidth="1"/>
    <col min="15" max="15" width="14.7109375" style="105" customWidth="1"/>
    <col min="16" max="16384" width="9.140625" style="105"/>
  </cols>
  <sheetData>
    <row r="2" spans="1:15" ht="15.75">
      <c r="A2" s="414" t="s">
        <v>595</v>
      </c>
      <c r="B2" s="414"/>
      <c r="C2" s="414"/>
      <c r="D2" s="414"/>
      <c r="E2" s="414"/>
      <c r="F2" s="414"/>
    </row>
    <row r="3" spans="1:15" ht="15.75">
      <c r="H3" s="117" t="s">
        <v>470</v>
      </c>
      <c r="I3" s="117"/>
      <c r="K3" s="117" t="s">
        <v>479</v>
      </c>
      <c r="L3" s="117"/>
      <c r="N3" s="117" t="s">
        <v>483</v>
      </c>
      <c r="O3" s="117"/>
    </row>
    <row r="4" spans="1:15" ht="47.2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368" t="s">
        <v>473</v>
      </c>
      <c r="I4" s="368" t="s">
        <v>474</v>
      </c>
      <c r="K4" s="368" t="s">
        <v>473</v>
      </c>
      <c r="L4" s="368" t="s">
        <v>474</v>
      </c>
      <c r="N4" s="368" t="s">
        <v>473</v>
      </c>
      <c r="O4" s="368" t="s">
        <v>474</v>
      </c>
    </row>
    <row r="5" spans="1:15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  <c r="K5" s="106">
        <f>Rozpis_Příjmy!CX20</f>
        <v>0</v>
      </c>
      <c r="L5" s="106">
        <f>Rozpis_Příjmy!CY20</f>
        <v>6126400</v>
      </c>
      <c r="N5" s="106">
        <f>Rozpis_Příjmy!DA20</f>
        <v>0</v>
      </c>
      <c r="O5" s="106">
        <f>Rozpis_Příjmy!DB20</f>
        <v>6126400</v>
      </c>
    </row>
    <row r="6" spans="1:15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  <c r="K6" s="106">
        <f>Rozpis_Příjmy!CX96</f>
        <v>13000</v>
      </c>
      <c r="L6" s="106">
        <f>Rozpis_Příjmy!CY96</f>
        <v>377800</v>
      </c>
      <c r="N6" s="106">
        <f>Rozpis_Příjmy!DA96</f>
        <v>249450</v>
      </c>
      <c r="O6" s="106">
        <f>Rozpis_Příjmy!DB96</f>
        <v>627250</v>
      </c>
    </row>
    <row r="7" spans="1:15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  <c r="K7" s="106">
        <f>Rozpis_Příjmy!CX74</f>
        <v>0</v>
      </c>
      <c r="L7" s="106">
        <f>Rozpis_Příjmy!CY74</f>
        <v>180000</v>
      </c>
      <c r="N7" s="106">
        <f>Rozpis_Příjmy!DA74</f>
        <v>0</v>
      </c>
      <c r="O7" s="106">
        <f>Rozpis_Příjmy!DB74</f>
        <v>180000</v>
      </c>
    </row>
    <row r="8" spans="1:15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  <c r="K8" s="106">
        <f>Rozpis_Příjmy!CX31</f>
        <v>129761</v>
      </c>
      <c r="L8" s="106">
        <f>Rozpis_Příjmy!CY31</f>
        <v>494949.89</v>
      </c>
      <c r="N8" s="106">
        <f>Rozpis_Příjmy!DA31</f>
        <v>995684</v>
      </c>
      <c r="O8" s="106">
        <f>Rozpis_Příjmy!DB31</f>
        <v>1490633.8900000001</v>
      </c>
    </row>
    <row r="9" spans="1:15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  <c r="K9" s="116">
        <f>SUM(K5:K8)</f>
        <v>142761</v>
      </c>
      <c r="L9" s="116">
        <f>SUM(L5:L8)</f>
        <v>7179149.8899999997</v>
      </c>
      <c r="N9" s="116">
        <f>SUM(N5:N8)</f>
        <v>1245134</v>
      </c>
      <c r="O9" s="116">
        <f>SUM(O5:O8)</f>
        <v>8424283.8900000006</v>
      </c>
    </row>
    <row r="10" spans="1:15">
      <c r="H10" s="106"/>
      <c r="I10" s="106"/>
      <c r="K10" s="106"/>
      <c r="L10" s="106"/>
      <c r="N10" s="106"/>
      <c r="O10" s="106"/>
    </row>
    <row r="11" spans="1:15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  <c r="K11" s="114"/>
      <c r="L11" s="114"/>
      <c r="N11" s="114"/>
      <c r="O11" s="114"/>
    </row>
    <row r="12" spans="1:15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  <c r="K12" s="106">
        <f>Rozpis_Výdaje!DH324</f>
        <v>57325</v>
      </c>
      <c r="L12" s="106">
        <f>Rozpis_Výdaje!DI324</f>
        <v>6309014.0999999996</v>
      </c>
      <c r="N12" s="106">
        <f>Rozpis_Výdaje!DK324</f>
        <v>249450</v>
      </c>
      <c r="O12" s="106">
        <f>Rozpis_Výdaje!DL324</f>
        <v>6558464.0999999996</v>
      </c>
    </row>
    <row r="13" spans="1:15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  <c r="K13" s="106">
        <f>Rozpis_Výdaje!DH327</f>
        <v>0</v>
      </c>
      <c r="L13" s="106">
        <f>Rozpis_Výdaje!DI327</f>
        <v>539700</v>
      </c>
      <c r="N13" s="106">
        <f>Rozpis_Výdaje!DK327</f>
        <v>866540.65999999992</v>
      </c>
      <c r="O13" s="106">
        <f>Rozpis_Výdaje!DL327</f>
        <v>1406240.66</v>
      </c>
    </row>
    <row r="14" spans="1:15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  <c r="K14" s="116">
        <f>K12+K13</f>
        <v>57325</v>
      </c>
      <c r="L14" s="116">
        <f>L12+L13</f>
        <v>6848714.0999999996</v>
      </c>
      <c r="N14" s="116">
        <f>N12+N13</f>
        <v>1115990.6599999999</v>
      </c>
      <c r="O14" s="116">
        <f>O12+O13</f>
        <v>7964704.7599999998</v>
      </c>
    </row>
    <row r="15" spans="1:15">
      <c r="H15" s="106"/>
      <c r="I15" s="106"/>
      <c r="K15" s="106"/>
      <c r="L15" s="106"/>
      <c r="N15" s="106"/>
      <c r="O15" s="106"/>
    </row>
    <row r="16" spans="1:15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  <c r="K16" s="108">
        <f>K9-K14</f>
        <v>85436</v>
      </c>
      <c r="L16" s="108">
        <f>L9-L14</f>
        <v>330435.79000000004</v>
      </c>
      <c r="N16" s="108">
        <f>N9-N14</f>
        <v>129143.34000000008</v>
      </c>
      <c r="O16" s="108">
        <f>O9-O14</f>
        <v>459579.13000000082</v>
      </c>
    </row>
    <row r="17" spans="1:15">
      <c r="H17" s="106"/>
      <c r="I17" s="106"/>
      <c r="K17" s="106"/>
      <c r="L17" s="106"/>
      <c r="N17" s="106"/>
      <c r="O17" s="106"/>
    </row>
    <row r="18" spans="1:15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  <c r="K18" s="114"/>
      <c r="L18" s="114"/>
      <c r="N18" s="114"/>
      <c r="O18" s="114"/>
    </row>
    <row r="19" spans="1:15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  <c r="K19" s="106"/>
      <c r="L19" s="106"/>
      <c r="N19" s="106"/>
      <c r="O19" s="106"/>
    </row>
    <row r="20" spans="1:15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  <c r="K20" s="106">
        <v>-85436</v>
      </c>
      <c r="L20" s="106">
        <v>-85436</v>
      </c>
      <c r="N20" s="106">
        <v>-129143</v>
      </c>
      <c r="O20" s="106">
        <f>N20+L20</f>
        <v>-214579</v>
      </c>
    </row>
    <row r="21" spans="1:15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  <c r="K21" s="106"/>
      <c r="L21" s="106"/>
      <c r="N21" s="106"/>
      <c r="O21" s="106"/>
    </row>
    <row r="22" spans="1:15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  <c r="K22" s="106">
        <v>0</v>
      </c>
      <c r="L22" s="106">
        <v>-245000</v>
      </c>
      <c r="N22" s="106">
        <v>0</v>
      </c>
      <c r="O22" s="106">
        <v>-245000</v>
      </c>
    </row>
    <row r="23" spans="1:15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  <c r="K23" s="116">
        <f>K19+K21+K22+K20</f>
        <v>-85436</v>
      </c>
      <c r="L23" s="116">
        <f>L19+L21+L22+L20</f>
        <v>-330436</v>
      </c>
      <c r="N23" s="116">
        <f>N19+N21+N22+N20</f>
        <v>-129143</v>
      </c>
      <c r="O23" s="116">
        <f>O19+O21+O22+O20</f>
        <v>-459579</v>
      </c>
    </row>
    <row r="24" spans="1:15">
      <c r="H24" s="106"/>
      <c r="I24" s="106"/>
      <c r="K24" s="106"/>
      <c r="L24" s="106"/>
      <c r="N24" s="106"/>
      <c r="O24" s="106"/>
    </row>
    <row r="25" spans="1:15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  <c r="K25" s="110">
        <f>K9-K14+K23</f>
        <v>0</v>
      </c>
      <c r="L25" s="110">
        <f>L9-L14+L23</f>
        <v>-0.2099999999627471</v>
      </c>
      <c r="N25" s="110">
        <f>N9-N14+N23</f>
        <v>0.34000000008381903</v>
      </c>
      <c r="O25" s="110">
        <f>O9-O14+O23</f>
        <v>0.13000000081956387</v>
      </c>
    </row>
    <row r="26" spans="1:15">
      <c r="D26" s="105" t="s">
        <v>458</v>
      </c>
    </row>
    <row r="27" spans="1:15">
      <c r="A27" s="105" t="s">
        <v>598</v>
      </c>
      <c r="F27" s="105" t="s">
        <v>597</v>
      </c>
    </row>
    <row r="28" spans="1:15">
      <c r="A28" s="105" t="s">
        <v>605</v>
      </c>
      <c r="F28" s="105" t="s">
        <v>608</v>
      </c>
    </row>
    <row r="29" spans="1:15">
      <c r="A29" s="105" t="s">
        <v>606</v>
      </c>
      <c r="F29" s="105" t="s">
        <v>607</v>
      </c>
    </row>
    <row r="30" spans="1:15">
      <c r="A30" s="105" t="s">
        <v>610</v>
      </c>
      <c r="F30" s="105" t="s">
        <v>618</v>
      </c>
    </row>
    <row r="32" spans="1:15">
      <c r="B32" s="132"/>
      <c r="L32" s="105" t="s">
        <v>462</v>
      </c>
    </row>
    <row r="33" spans="1:12">
      <c r="L33" s="105" t="s">
        <v>463</v>
      </c>
    </row>
    <row r="34" spans="1:12">
      <c r="A34" s="105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6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7F2E8-A0D5-4A49-81C2-7F1D819688FA}">
  <sheetPr>
    <pageSetUpPr fitToPage="1"/>
  </sheetPr>
  <dimension ref="A2:O34"/>
  <sheetViews>
    <sheetView workbookViewId="0"/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customWidth="1"/>
    <col min="9" max="9" width="16.5703125" style="105" customWidth="1"/>
    <col min="10" max="10" width="1.28515625" style="105" customWidth="1"/>
    <col min="11" max="11" width="12.7109375" style="105" customWidth="1"/>
    <col min="12" max="12" width="15.5703125" style="105" customWidth="1"/>
    <col min="13" max="13" width="1.7109375" style="105" customWidth="1"/>
    <col min="14" max="14" width="19.42578125" style="105" customWidth="1"/>
    <col min="15" max="15" width="17.28515625" style="105" customWidth="1"/>
    <col min="16" max="16384" width="9.140625" style="105"/>
  </cols>
  <sheetData>
    <row r="2" spans="1:15" ht="15.75">
      <c r="A2" s="414" t="s">
        <v>595</v>
      </c>
      <c r="B2" s="414"/>
      <c r="C2" s="414"/>
      <c r="D2" s="414"/>
      <c r="E2" s="414"/>
      <c r="F2" s="414"/>
    </row>
    <row r="3" spans="1:15" ht="15.75">
      <c r="H3" s="117" t="s">
        <v>470</v>
      </c>
      <c r="I3" s="117"/>
      <c r="K3" s="117" t="s">
        <v>479</v>
      </c>
      <c r="L3" s="117"/>
      <c r="N3" s="117" t="s">
        <v>616</v>
      </c>
      <c r="O3" s="117"/>
    </row>
    <row r="4" spans="1:15" ht="47.2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368" t="s">
        <v>473</v>
      </c>
      <c r="I4" s="368" t="s">
        <v>474</v>
      </c>
      <c r="K4" s="368" t="s">
        <v>473</v>
      </c>
      <c r="L4" s="368" t="s">
        <v>474</v>
      </c>
      <c r="N4" s="368" t="s">
        <v>473</v>
      </c>
      <c r="O4" s="368" t="s">
        <v>474</v>
      </c>
    </row>
    <row r="5" spans="1:15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  <c r="K5" s="106">
        <f>Rozpis_Příjmy!CX20</f>
        <v>0</v>
      </c>
      <c r="L5" s="106">
        <f>Rozpis_Příjmy!CY20</f>
        <v>6126400</v>
      </c>
      <c r="N5" s="106">
        <f>Rozpis_Příjmy!DA20</f>
        <v>0</v>
      </c>
      <c r="O5" s="106">
        <f>Rozpis_Příjmy!DB20</f>
        <v>6126400</v>
      </c>
    </row>
    <row r="6" spans="1:15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  <c r="K6" s="106">
        <f>Rozpis_Příjmy!CX96</f>
        <v>13000</v>
      </c>
      <c r="L6" s="106">
        <f>Rozpis_Příjmy!CY96</f>
        <v>377800</v>
      </c>
      <c r="N6" s="106">
        <f>Rozpis_Příjmy!DA96</f>
        <v>249450</v>
      </c>
      <c r="O6" s="106">
        <f>Rozpis_Příjmy!DB96</f>
        <v>627250</v>
      </c>
    </row>
    <row r="7" spans="1:15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  <c r="K7" s="106">
        <f>Rozpis_Příjmy!CX74</f>
        <v>0</v>
      </c>
      <c r="L7" s="106">
        <f>Rozpis_Příjmy!CY74</f>
        <v>180000</v>
      </c>
      <c r="N7" s="106">
        <f>Rozpis_Příjmy!DA74</f>
        <v>0</v>
      </c>
      <c r="O7" s="106">
        <f>Rozpis_Příjmy!DB74</f>
        <v>180000</v>
      </c>
    </row>
    <row r="8" spans="1:15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  <c r="K8" s="106">
        <f>Rozpis_Příjmy!CX31</f>
        <v>129761</v>
      </c>
      <c r="L8" s="106">
        <f>Rozpis_Příjmy!CY31</f>
        <v>494949.89</v>
      </c>
      <c r="N8" s="106">
        <f>Rozpis_Příjmy!DA31</f>
        <v>995684</v>
      </c>
      <c r="O8" s="106">
        <f>Rozpis_Příjmy!DB31</f>
        <v>1490633.8900000001</v>
      </c>
    </row>
    <row r="9" spans="1:15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  <c r="K9" s="116">
        <f>SUM(K5:K8)</f>
        <v>142761</v>
      </c>
      <c r="L9" s="116">
        <f>SUM(L5:L8)</f>
        <v>7179149.8899999997</v>
      </c>
      <c r="N9" s="116">
        <f>SUM(N5:N8)</f>
        <v>1245134</v>
      </c>
      <c r="O9" s="116">
        <f>SUM(O5:O8)</f>
        <v>8424283.8900000006</v>
      </c>
    </row>
    <row r="10" spans="1:15">
      <c r="H10" s="106"/>
      <c r="I10" s="106"/>
      <c r="K10" s="106"/>
      <c r="L10" s="106"/>
      <c r="N10" s="106"/>
      <c r="O10" s="106"/>
    </row>
    <row r="11" spans="1:15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  <c r="K11" s="114"/>
      <c r="L11" s="114"/>
      <c r="N11" s="114"/>
      <c r="O11" s="114"/>
    </row>
    <row r="12" spans="1:15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  <c r="K12" s="106">
        <f>Rozpis_Výdaje!DH324</f>
        <v>57325</v>
      </c>
      <c r="L12" s="106">
        <f>Rozpis_Výdaje!DI324</f>
        <v>6309014.0999999996</v>
      </c>
      <c r="N12" s="106">
        <f>Rozpis_Výdaje!DK324</f>
        <v>249450</v>
      </c>
      <c r="O12" s="106">
        <f>Rozpis_Výdaje!DL324</f>
        <v>6558464.0999999996</v>
      </c>
    </row>
    <row r="13" spans="1:15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  <c r="K13" s="106">
        <f>Rozpis_Výdaje!DH327</f>
        <v>0</v>
      </c>
      <c r="L13" s="106">
        <f>Rozpis_Výdaje!DI327</f>
        <v>539700</v>
      </c>
      <c r="N13" s="106">
        <f>Rozpis_Výdaje!DK327</f>
        <v>866540.65999999992</v>
      </c>
      <c r="O13" s="106">
        <f>Rozpis_Výdaje!DL327</f>
        <v>1406240.66</v>
      </c>
    </row>
    <row r="14" spans="1:15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  <c r="K14" s="116">
        <f>K12+K13</f>
        <v>57325</v>
      </c>
      <c r="L14" s="116">
        <f>L12+L13</f>
        <v>6848714.0999999996</v>
      </c>
      <c r="N14" s="116">
        <f>N12+N13</f>
        <v>1115990.6599999999</v>
      </c>
      <c r="O14" s="116">
        <f>O12+O13</f>
        <v>7964704.7599999998</v>
      </c>
    </row>
    <row r="15" spans="1:15">
      <c r="H15" s="106"/>
      <c r="I15" s="106"/>
      <c r="K15" s="106"/>
      <c r="L15" s="106"/>
      <c r="N15" s="106"/>
      <c r="O15" s="106"/>
    </row>
    <row r="16" spans="1:15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  <c r="K16" s="108">
        <f>K9-K14</f>
        <v>85436</v>
      </c>
      <c r="L16" s="108">
        <f>L9-L14</f>
        <v>330435.79000000004</v>
      </c>
      <c r="N16" s="108">
        <f>N9-N14</f>
        <v>129143.34000000008</v>
      </c>
      <c r="O16" s="108">
        <f>O9-O14</f>
        <v>459579.13000000082</v>
      </c>
    </row>
    <row r="17" spans="1:15">
      <c r="H17" s="106"/>
      <c r="I17" s="106"/>
      <c r="K17" s="106"/>
      <c r="L17" s="106"/>
      <c r="N17" s="106"/>
      <c r="O17" s="106"/>
    </row>
    <row r="18" spans="1:15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  <c r="K18" s="114"/>
      <c r="L18" s="114"/>
      <c r="N18" s="114"/>
      <c r="O18" s="114"/>
    </row>
    <row r="19" spans="1:15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  <c r="K19" s="106"/>
      <c r="L19" s="106"/>
      <c r="N19" s="106"/>
      <c r="O19" s="106"/>
    </row>
    <row r="20" spans="1:15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  <c r="K20" s="106">
        <v>-85436</v>
      </c>
      <c r="L20" s="106">
        <v>-85436</v>
      </c>
      <c r="N20" s="106">
        <v>-129143</v>
      </c>
      <c r="O20" s="106">
        <f>N20+L20</f>
        <v>-214579</v>
      </c>
    </row>
    <row r="21" spans="1:15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  <c r="K21" s="106"/>
      <c r="L21" s="106"/>
      <c r="N21" s="106"/>
      <c r="O21" s="106"/>
    </row>
    <row r="22" spans="1:15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  <c r="K22" s="106">
        <v>0</v>
      </c>
      <c r="L22" s="106">
        <v>-245000</v>
      </c>
      <c r="N22" s="106">
        <v>0</v>
      </c>
      <c r="O22" s="106">
        <v>-245000</v>
      </c>
    </row>
    <row r="23" spans="1:15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  <c r="K23" s="116">
        <f>K19+K21+K22+K20</f>
        <v>-85436</v>
      </c>
      <c r="L23" s="116">
        <f>L19+L21+L22+L20</f>
        <v>-330436</v>
      </c>
      <c r="N23" s="116">
        <f>N19+N21+N22+N20</f>
        <v>-129143</v>
      </c>
      <c r="O23" s="116">
        <f>O19+O21+O22+O20</f>
        <v>-459579</v>
      </c>
    </row>
    <row r="24" spans="1:15">
      <c r="H24" s="106"/>
      <c r="I24" s="106"/>
      <c r="K24" s="106"/>
      <c r="L24" s="106"/>
      <c r="N24" s="106"/>
      <c r="O24" s="106"/>
    </row>
    <row r="25" spans="1:15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  <c r="K25" s="110">
        <f>K9-K14+K23</f>
        <v>0</v>
      </c>
      <c r="L25" s="110">
        <f>L9-L14+L23</f>
        <v>-0.2099999999627471</v>
      </c>
      <c r="N25" s="110">
        <f>N9-N14+N23</f>
        <v>0.34000000008381903</v>
      </c>
      <c r="O25" s="110">
        <f>O9-O14+O23</f>
        <v>0.13000000081956387</v>
      </c>
    </row>
    <row r="26" spans="1:15">
      <c r="D26" s="105" t="s">
        <v>458</v>
      </c>
    </row>
    <row r="27" spans="1:15">
      <c r="A27" s="105" t="s">
        <v>598</v>
      </c>
      <c r="F27" s="105" t="s">
        <v>597</v>
      </c>
    </row>
    <row r="28" spans="1:15">
      <c r="A28" s="105" t="s">
        <v>605</v>
      </c>
      <c r="F28" s="105" t="s">
        <v>608</v>
      </c>
    </row>
    <row r="29" spans="1:15">
      <c r="A29" s="105" t="s">
        <v>606</v>
      </c>
      <c r="F29" s="105" t="s">
        <v>607</v>
      </c>
    </row>
    <row r="32" spans="1:15">
      <c r="A32" s="105" t="s">
        <v>617</v>
      </c>
      <c r="B32" s="132"/>
      <c r="L32" s="105" t="s">
        <v>462</v>
      </c>
    </row>
    <row r="33" spans="1:12">
      <c r="L33" s="105" t="s">
        <v>463</v>
      </c>
    </row>
    <row r="34" spans="1:12">
      <c r="A34" s="105" t="s">
        <v>619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6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L34"/>
  <sheetViews>
    <sheetView workbookViewId="0"/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customWidth="1"/>
    <col min="9" max="9" width="16.5703125" style="105" customWidth="1"/>
    <col min="10" max="10" width="1.28515625" style="105" customWidth="1"/>
    <col min="11" max="11" width="12.7109375" style="105" customWidth="1"/>
    <col min="12" max="12" width="15.5703125" style="105" customWidth="1"/>
    <col min="13" max="16384" width="9.140625" style="105"/>
  </cols>
  <sheetData>
    <row r="2" spans="1:12" ht="23.25">
      <c r="A2" s="405" t="s">
        <v>595</v>
      </c>
      <c r="B2" s="405"/>
      <c r="C2" s="405"/>
      <c r="D2" s="405"/>
      <c r="E2" s="405"/>
      <c r="F2" s="405"/>
    </row>
    <row r="3" spans="1:12" ht="15.75">
      <c r="H3" s="117" t="s">
        <v>470</v>
      </c>
      <c r="I3" s="117"/>
      <c r="K3" s="117" t="s">
        <v>479</v>
      </c>
      <c r="L3" s="117"/>
    </row>
    <row r="4" spans="1:12" ht="31.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222" t="s">
        <v>473</v>
      </c>
      <c r="I4" s="222" t="s">
        <v>474</v>
      </c>
      <c r="K4" s="222" t="s">
        <v>473</v>
      </c>
      <c r="L4" s="222" t="s">
        <v>474</v>
      </c>
    </row>
    <row r="5" spans="1:12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  <c r="K5" s="106">
        <f>Rozpis_Příjmy!CX20</f>
        <v>0</v>
      </c>
      <c r="L5" s="106">
        <f>Rozpis_Příjmy!CY20</f>
        <v>6126400</v>
      </c>
    </row>
    <row r="6" spans="1:12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  <c r="K6" s="106">
        <f>Rozpis_Příjmy!CX96</f>
        <v>13000</v>
      </c>
      <c r="L6" s="106">
        <f>Rozpis_Příjmy!CY96</f>
        <v>377800</v>
      </c>
    </row>
    <row r="7" spans="1:12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  <c r="K7" s="106">
        <f>Rozpis_Příjmy!CX74</f>
        <v>0</v>
      </c>
      <c r="L7" s="106">
        <f>Rozpis_Příjmy!CY74</f>
        <v>180000</v>
      </c>
    </row>
    <row r="8" spans="1:12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  <c r="K8" s="106">
        <f>Rozpis_Příjmy!CX31</f>
        <v>129761</v>
      </c>
      <c r="L8" s="106">
        <f>Rozpis_Příjmy!CY31</f>
        <v>494949.89</v>
      </c>
    </row>
    <row r="9" spans="1:12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  <c r="K9" s="116">
        <f>SUM(K5:K8)</f>
        <v>142761</v>
      </c>
      <c r="L9" s="116">
        <f>SUM(L5:L8)</f>
        <v>7179149.8899999997</v>
      </c>
    </row>
    <row r="10" spans="1:12">
      <c r="H10" s="106"/>
      <c r="I10" s="106"/>
      <c r="K10" s="106"/>
      <c r="L10" s="106"/>
    </row>
    <row r="11" spans="1:12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  <c r="K11" s="114"/>
      <c r="L11" s="114"/>
    </row>
    <row r="12" spans="1:12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  <c r="K12" s="106">
        <f>Rozpis_Výdaje!DH324</f>
        <v>57325</v>
      </c>
      <c r="L12" s="106">
        <f>Rozpis_Výdaje!DI324</f>
        <v>6309014.0999999996</v>
      </c>
    </row>
    <row r="13" spans="1:12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  <c r="K13" s="106">
        <f>Rozpis_Výdaje!DH327</f>
        <v>0</v>
      </c>
      <c r="L13" s="106">
        <f>Rozpis_Výdaje!DI327</f>
        <v>539700</v>
      </c>
    </row>
    <row r="14" spans="1:12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  <c r="K14" s="116">
        <f>K12+K13</f>
        <v>57325</v>
      </c>
      <c r="L14" s="116">
        <f>L12+L13</f>
        <v>6848714.0999999996</v>
      </c>
    </row>
    <row r="15" spans="1:12">
      <c r="H15" s="106"/>
      <c r="I15" s="106"/>
      <c r="K15" s="106"/>
      <c r="L15" s="106"/>
    </row>
    <row r="16" spans="1:12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  <c r="K16" s="108">
        <f>K9-K14</f>
        <v>85436</v>
      </c>
      <c r="L16" s="108">
        <f>L9-L14</f>
        <v>330435.79000000004</v>
      </c>
    </row>
    <row r="17" spans="1:12">
      <c r="H17" s="106"/>
      <c r="I17" s="106"/>
      <c r="K17" s="106"/>
      <c r="L17" s="106"/>
    </row>
    <row r="18" spans="1:12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  <c r="K18" s="114"/>
      <c r="L18" s="114"/>
    </row>
    <row r="19" spans="1:12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  <c r="K19" s="106"/>
      <c r="L19" s="106"/>
    </row>
    <row r="20" spans="1:12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  <c r="K20" s="106">
        <v>-85436</v>
      </c>
      <c r="L20" s="106">
        <v>-85436</v>
      </c>
    </row>
    <row r="21" spans="1:12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  <c r="K21" s="106"/>
      <c r="L21" s="106"/>
    </row>
    <row r="22" spans="1:12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  <c r="K22" s="106">
        <v>0</v>
      </c>
      <c r="L22" s="106">
        <v>-245000</v>
      </c>
    </row>
    <row r="23" spans="1:12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  <c r="K23" s="116">
        <f>K19+K21+K22+K20</f>
        <v>-85436</v>
      </c>
      <c r="L23" s="116">
        <f>L19+L21+L22+L20</f>
        <v>-330436</v>
      </c>
    </row>
    <row r="24" spans="1:12">
      <c r="H24" s="106"/>
      <c r="I24" s="106"/>
      <c r="K24" s="106"/>
      <c r="L24" s="106"/>
    </row>
    <row r="25" spans="1:12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  <c r="K25" s="110">
        <f>K9-K14+K23</f>
        <v>0</v>
      </c>
      <c r="L25" s="110">
        <f>L9-L14+L23</f>
        <v>-0.2099999999627471</v>
      </c>
    </row>
    <row r="26" spans="1:12">
      <c r="D26" s="105" t="s">
        <v>458</v>
      </c>
    </row>
    <row r="27" spans="1:12">
      <c r="A27" s="105" t="s">
        <v>598</v>
      </c>
      <c r="E27" s="104" t="s">
        <v>597</v>
      </c>
    </row>
    <row r="28" spans="1:12">
      <c r="A28" s="105" t="s">
        <v>605</v>
      </c>
      <c r="E28" s="104" t="s">
        <v>608</v>
      </c>
    </row>
    <row r="29" spans="1:12">
      <c r="A29" s="105" t="s">
        <v>606</v>
      </c>
      <c r="E29" s="104" t="s">
        <v>607</v>
      </c>
    </row>
    <row r="30" spans="1:12">
      <c r="E30" s="104"/>
    </row>
    <row r="32" spans="1:12">
      <c r="B32" s="132"/>
      <c r="I32" s="219" t="s">
        <v>462</v>
      </c>
    </row>
    <row r="33" spans="1:9">
      <c r="A33" s="104"/>
      <c r="I33" s="219" t="s">
        <v>463</v>
      </c>
    </row>
    <row r="34" spans="1:9">
      <c r="A34" s="104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7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I34"/>
  <sheetViews>
    <sheetView workbookViewId="0"/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customWidth="1"/>
    <col min="9" max="9" width="16.5703125" style="105" customWidth="1"/>
    <col min="10" max="16384" width="9.140625" style="105"/>
  </cols>
  <sheetData>
    <row r="2" spans="1:9" ht="23.25">
      <c r="A2" s="405" t="s">
        <v>595</v>
      </c>
      <c r="B2" s="405"/>
      <c r="C2" s="405"/>
      <c r="D2" s="405"/>
      <c r="E2" s="405"/>
      <c r="F2" s="405"/>
    </row>
    <row r="3" spans="1:9" ht="15.75">
      <c r="H3" s="117" t="s">
        <v>470</v>
      </c>
      <c r="I3" s="117"/>
    </row>
    <row r="4" spans="1:9" ht="31.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222" t="s">
        <v>473</v>
      </c>
      <c r="I4" s="222" t="s">
        <v>474</v>
      </c>
    </row>
    <row r="5" spans="1:9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</row>
    <row r="6" spans="1:9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</row>
    <row r="7" spans="1:9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</row>
    <row r="8" spans="1:9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</row>
    <row r="9" spans="1:9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</row>
    <row r="10" spans="1:9">
      <c r="H10" s="106"/>
      <c r="I10" s="106"/>
    </row>
    <row r="11" spans="1:9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</row>
    <row r="12" spans="1:9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</row>
    <row r="13" spans="1:9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</row>
    <row r="14" spans="1:9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</row>
    <row r="15" spans="1:9">
      <c r="H15" s="106"/>
      <c r="I15" s="106"/>
    </row>
    <row r="16" spans="1:9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</row>
    <row r="17" spans="1:9">
      <c r="H17" s="106"/>
      <c r="I17" s="106"/>
    </row>
    <row r="18" spans="1:9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</row>
    <row r="19" spans="1:9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</row>
    <row r="20" spans="1:9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</row>
    <row r="21" spans="1:9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</row>
    <row r="22" spans="1:9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</row>
    <row r="23" spans="1:9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</row>
    <row r="24" spans="1:9">
      <c r="H24" s="106"/>
      <c r="I24" s="106"/>
    </row>
    <row r="25" spans="1:9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</row>
    <row r="26" spans="1:9">
      <c r="D26" s="105" t="s">
        <v>458</v>
      </c>
    </row>
    <row r="27" spans="1:9">
      <c r="A27" s="105" t="s">
        <v>598</v>
      </c>
      <c r="E27" s="104" t="s">
        <v>597</v>
      </c>
    </row>
    <row r="28" spans="1:9">
      <c r="A28" s="105" t="s">
        <v>605</v>
      </c>
      <c r="E28" s="104" t="s">
        <v>608</v>
      </c>
    </row>
    <row r="29" spans="1:9">
      <c r="E29" s="104"/>
    </row>
    <row r="30" spans="1:9">
      <c r="E30" s="104"/>
    </row>
    <row r="32" spans="1:9">
      <c r="B32" s="132"/>
      <c r="H32" s="219" t="s">
        <v>462</v>
      </c>
    </row>
    <row r="33" spans="1:8">
      <c r="A33" s="104"/>
      <c r="H33" s="219" t="s">
        <v>463</v>
      </c>
    </row>
    <row r="34" spans="1:8">
      <c r="A34" s="104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8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I31"/>
  <sheetViews>
    <sheetView workbookViewId="0"/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3.140625" style="204" customWidth="1"/>
    <col min="8" max="8" width="10.7109375" style="200" customWidth="1"/>
    <col min="9" max="16384" width="9.140625" style="105"/>
  </cols>
  <sheetData>
    <row r="2" spans="1:9" ht="23.25">
      <c r="A2" s="405" t="s">
        <v>595</v>
      </c>
      <c r="B2" s="405"/>
      <c r="C2" s="405"/>
      <c r="D2" s="405"/>
      <c r="E2" s="405"/>
      <c r="F2" s="405"/>
      <c r="G2" s="199"/>
    </row>
    <row r="4" spans="1:9" ht="31.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G4" s="211" t="s">
        <v>570</v>
      </c>
      <c r="H4" s="212" t="s">
        <v>574</v>
      </c>
    </row>
    <row r="5" spans="1:9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G5" s="201">
        <f>F5/C5-1</f>
        <v>0.12956100079281674</v>
      </c>
      <c r="H5" s="201">
        <f>F5/E5-1</f>
        <v>7.0411814615191748E-2</v>
      </c>
    </row>
    <row r="6" spans="1:9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G6" s="201">
        <f t="shared" ref="G6:G9" si="0">F6/C6-1</f>
        <v>5.8309037900872163E-4</v>
      </c>
      <c r="H6" s="201">
        <f t="shared" ref="H6:H14" si="1">F6/E6-1</f>
        <v>0.18152434680328455</v>
      </c>
    </row>
    <row r="7" spans="1:9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G7" s="201">
        <f t="shared" si="0"/>
        <v>-0.25</v>
      </c>
      <c r="H7" s="201">
        <f t="shared" si="1"/>
        <v>-0.49276342486135538</v>
      </c>
    </row>
    <row r="8" spans="1:9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G8" s="201">
        <f t="shared" si="0"/>
        <v>-0.7026875437596678</v>
      </c>
      <c r="H8" s="201">
        <f t="shared" si="1"/>
        <v>-0.73486082586889157</v>
      </c>
    </row>
    <row r="9" spans="1:9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G9" s="202">
        <f t="shared" si="0"/>
        <v>-2.3605232775966156E-2</v>
      </c>
      <c r="H9" s="203">
        <f t="shared" si="1"/>
        <v>-7.362363556522733E-2</v>
      </c>
    </row>
    <row r="10" spans="1:9">
      <c r="H10" s="201"/>
    </row>
    <row r="11" spans="1:9" ht="15.75">
      <c r="A11" s="111" t="s">
        <v>274</v>
      </c>
      <c r="B11" s="111" t="s">
        <v>5</v>
      </c>
      <c r="C11" s="111"/>
      <c r="D11" s="111"/>
      <c r="E11" s="111"/>
      <c r="F11" s="114" t="s">
        <v>265</v>
      </c>
      <c r="G11" s="209"/>
      <c r="H11" s="210"/>
    </row>
    <row r="12" spans="1:9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G12" s="201">
        <f t="shared" ref="G12:G14" si="2">F12/C12-1</f>
        <v>-0.13117890099505258</v>
      </c>
      <c r="H12" s="201">
        <f t="shared" si="1"/>
        <v>-0.17684042170071168</v>
      </c>
    </row>
    <row r="13" spans="1:9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201">
        <f t="shared" si="2"/>
        <v>-0.73774235871519511</v>
      </c>
      <c r="H13" s="201">
        <f t="shared" si="1"/>
        <v>-0.78248699939667044</v>
      </c>
      <c r="I13" s="105" t="s">
        <v>458</v>
      </c>
    </row>
    <row r="14" spans="1:9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G14" s="202">
        <f t="shared" si="2"/>
        <v>-0.26607347490138866</v>
      </c>
      <c r="H14" s="203">
        <f t="shared" si="1"/>
        <v>-0.32598217230802262</v>
      </c>
    </row>
    <row r="16" spans="1:9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G16" s="205"/>
    </row>
    <row r="17" spans="1:8">
      <c r="G17" s="205"/>
    </row>
    <row r="18" spans="1:8" ht="15.75">
      <c r="A18" s="111" t="s">
        <v>280</v>
      </c>
      <c r="B18" s="111" t="s">
        <v>5</v>
      </c>
      <c r="C18" s="111"/>
      <c r="D18" s="111"/>
      <c r="E18" s="111"/>
      <c r="F18" s="114" t="s">
        <v>265</v>
      </c>
      <c r="G18" s="205"/>
    </row>
    <row r="19" spans="1:8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G19" s="205"/>
    </row>
    <row r="20" spans="1:8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G20" s="205"/>
    </row>
    <row r="21" spans="1:8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G21" s="205"/>
    </row>
    <row r="22" spans="1:8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G22" s="205"/>
    </row>
    <row r="23" spans="1:8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3">SUM(D19:D22)</f>
        <v>2161967</v>
      </c>
      <c r="E23" s="116">
        <f t="shared" si="3"/>
        <v>2480374</v>
      </c>
      <c r="F23" s="116">
        <f>F19+F21+F22+F20</f>
        <v>-245000</v>
      </c>
      <c r="G23" s="205"/>
      <c r="H23" s="208"/>
    </row>
    <row r="25" spans="1:8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</row>
    <row r="26" spans="1:8">
      <c r="D26" s="105" t="s">
        <v>458</v>
      </c>
    </row>
    <row r="27" spans="1:8">
      <c r="A27" s="105" t="s">
        <v>598</v>
      </c>
    </row>
    <row r="29" spans="1:8">
      <c r="A29" s="104" t="s">
        <v>597</v>
      </c>
      <c r="B29" s="132"/>
      <c r="E29" s="219" t="s">
        <v>462</v>
      </c>
    </row>
    <row r="30" spans="1:8">
      <c r="A30" s="104"/>
      <c r="E30" s="219" t="s">
        <v>463</v>
      </c>
    </row>
    <row r="31" spans="1:8">
      <c r="A31" s="104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93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4"/>
  <sheetViews>
    <sheetView workbookViewId="0"/>
  </sheetViews>
  <sheetFormatPr defaultRowHeight="15"/>
  <cols>
    <col min="2" max="2" width="23.42578125" bestFit="1" customWidth="1"/>
    <col min="3" max="3" width="16.42578125" customWidth="1"/>
    <col min="4" max="4" width="18.28515625" customWidth="1"/>
    <col min="5" max="5" width="16.28515625" customWidth="1"/>
    <col min="6" max="6" width="17.85546875" customWidth="1"/>
  </cols>
  <sheetData>
    <row r="1" spans="1:7" ht="23.25">
      <c r="A1" s="335" t="s">
        <v>384</v>
      </c>
      <c r="B1" s="336"/>
      <c r="C1" s="336"/>
      <c r="D1" s="336"/>
      <c r="E1" s="335"/>
      <c r="F1" s="335"/>
      <c r="G1" s="334"/>
    </row>
    <row r="2" spans="1:7" ht="23.25">
      <c r="A2" s="405" t="s">
        <v>567</v>
      </c>
      <c r="B2" s="405"/>
      <c r="C2" s="405"/>
      <c r="D2" s="405"/>
      <c r="E2" s="405"/>
      <c r="F2" s="405"/>
    </row>
    <row r="3" spans="1:7" ht="15.75" thickBot="1"/>
    <row r="4" spans="1:7" ht="15.75">
      <c r="A4" s="409"/>
      <c r="B4" s="411" t="s">
        <v>261</v>
      </c>
      <c r="C4" s="364" t="s">
        <v>591</v>
      </c>
      <c r="D4" s="364" t="s">
        <v>592</v>
      </c>
      <c r="E4" s="407" t="s">
        <v>385</v>
      </c>
      <c r="F4" s="408"/>
    </row>
    <row r="5" spans="1:7" ht="16.5" thickBot="1">
      <c r="A5" s="410"/>
      <c r="B5" s="412"/>
      <c r="C5" s="365">
        <v>2022</v>
      </c>
      <c r="D5" s="365">
        <v>2023</v>
      </c>
      <c r="E5" s="216">
        <v>2024</v>
      </c>
      <c r="F5" s="88">
        <v>2025</v>
      </c>
    </row>
    <row r="6" spans="1:7">
      <c r="A6" s="89" t="s">
        <v>365</v>
      </c>
      <c r="B6" s="356" t="s">
        <v>366</v>
      </c>
      <c r="C6" s="352">
        <f>ROZPOČET23návrh!E5</f>
        <v>5723404.6900000004</v>
      </c>
      <c r="D6" s="352">
        <f>ROZPOČET23návrh!F5</f>
        <v>6126400</v>
      </c>
      <c r="E6" s="91">
        <v>6300000</v>
      </c>
      <c r="F6" s="92">
        <v>6600000</v>
      </c>
    </row>
    <row r="7" spans="1:7">
      <c r="A7" s="93" t="s">
        <v>367</v>
      </c>
      <c r="B7" s="357" t="s">
        <v>368</v>
      </c>
      <c r="C7" s="352">
        <f>ROZPOČET23návrh!E6</f>
        <v>435708.33</v>
      </c>
      <c r="D7" s="352">
        <f>ROZPOČET23návrh!F6</f>
        <v>514800</v>
      </c>
      <c r="E7" s="95">
        <v>500000</v>
      </c>
      <c r="F7" s="217">
        <v>500000</v>
      </c>
    </row>
    <row r="8" spans="1:7">
      <c r="A8" s="93" t="s">
        <v>369</v>
      </c>
      <c r="B8" s="357" t="s">
        <v>370</v>
      </c>
      <c r="C8" s="352">
        <f>ROZPOČET23návrh!E7</f>
        <v>59144</v>
      </c>
      <c r="D8" s="352">
        <f>ROZPOČET23návrh!F7</f>
        <v>30000</v>
      </c>
      <c r="E8" s="95">
        <v>50000</v>
      </c>
      <c r="F8" s="217">
        <v>50000</v>
      </c>
    </row>
    <row r="9" spans="1:7" ht="15.75" thickBot="1">
      <c r="A9" s="96" t="s">
        <v>371</v>
      </c>
      <c r="B9" s="358" t="s">
        <v>372</v>
      </c>
      <c r="C9" s="352">
        <f>ROZPOČET23návrh!E8</f>
        <v>1377347.92</v>
      </c>
      <c r="D9" s="352">
        <f>ROZPOČET23návrh!F8</f>
        <v>365188.89</v>
      </c>
      <c r="E9" s="98">
        <v>88000</v>
      </c>
      <c r="F9" s="99">
        <v>90000</v>
      </c>
    </row>
    <row r="10" spans="1:7" ht="17.25" thickTop="1" thickBot="1">
      <c r="A10" s="100"/>
      <c r="B10" s="359" t="s">
        <v>373</v>
      </c>
      <c r="C10" s="353">
        <f>SUM(C6:C9)</f>
        <v>7595604.9400000004</v>
      </c>
      <c r="D10" s="102">
        <f>SUM(D6:D9)</f>
        <v>7036388.8899999997</v>
      </c>
      <c r="E10" s="101">
        <f>SUM(E6:E9)</f>
        <v>6938000</v>
      </c>
      <c r="F10" s="102">
        <f>SUM(F6:F9)</f>
        <v>7240000</v>
      </c>
    </row>
    <row r="11" spans="1:7" ht="15.75" thickTop="1">
      <c r="A11" s="89" t="s">
        <v>374</v>
      </c>
      <c r="B11" s="356" t="s">
        <v>375</v>
      </c>
      <c r="C11" s="352">
        <f>ROZPOČET23návrh!E12</f>
        <v>7594747.4400000004</v>
      </c>
      <c r="D11" s="352">
        <f>ROZPOČET23návrh!F12</f>
        <v>6251689.0999999996</v>
      </c>
      <c r="E11" s="91">
        <f>5758000+435000</f>
        <v>6193000</v>
      </c>
      <c r="F11" s="92">
        <f>267000+5758000</f>
        <v>6025000</v>
      </c>
    </row>
    <row r="12" spans="1:7" ht="15.75" thickBot="1">
      <c r="A12" s="96" t="s">
        <v>376</v>
      </c>
      <c r="B12" s="358" t="s">
        <v>377</v>
      </c>
      <c r="C12" s="352">
        <f>ROZPOČET23návrh!E13</f>
        <v>2481231</v>
      </c>
      <c r="D12" s="352">
        <f>ROZPOČET23návrh!F13</f>
        <v>539700</v>
      </c>
      <c r="E12" s="98">
        <v>500000</v>
      </c>
      <c r="F12" s="99">
        <v>970000</v>
      </c>
    </row>
    <row r="13" spans="1:7" ht="17.25" thickTop="1" thickBot="1">
      <c r="A13" s="100"/>
      <c r="B13" s="359" t="s">
        <v>378</v>
      </c>
      <c r="C13" s="353">
        <f>SUM(C11:C12)</f>
        <v>10075978.440000001</v>
      </c>
      <c r="D13" s="102">
        <f>SUM(D11:D12)</f>
        <v>6791389.0999999996</v>
      </c>
      <c r="E13" s="101">
        <f>SUM(E11:E12)</f>
        <v>6693000</v>
      </c>
      <c r="F13" s="102">
        <f>SUM(F11:F12)</f>
        <v>6995000</v>
      </c>
    </row>
    <row r="14" spans="1:7" ht="15.75" thickTop="1">
      <c r="A14" s="89" t="s">
        <v>379</v>
      </c>
      <c r="B14" s="356" t="s">
        <v>380</v>
      </c>
      <c r="C14" s="352">
        <f>ROZPOČET23návrh!E19+ROZPOČET23návrh!E21</f>
        <v>2600746</v>
      </c>
      <c r="D14" s="351"/>
      <c r="E14" s="215">
        <v>0</v>
      </c>
      <c r="F14" s="218">
        <v>0</v>
      </c>
    </row>
    <row r="15" spans="1:7" ht="15.75" thickBot="1">
      <c r="A15" s="96" t="s">
        <v>379</v>
      </c>
      <c r="B15" s="358" t="s">
        <v>387</v>
      </c>
      <c r="C15" s="361">
        <f>ROZPOČET23návrh!E22</f>
        <v>-120372</v>
      </c>
      <c r="D15" s="361">
        <f>ROZPOČET23návrh!F22</f>
        <v>-245000</v>
      </c>
      <c r="E15" s="91">
        <v>-245000</v>
      </c>
      <c r="F15" s="92">
        <v>-245000</v>
      </c>
      <c r="G15" t="s">
        <v>568</v>
      </c>
    </row>
    <row r="16" spans="1:7" ht="17.25" thickTop="1" thickBot="1">
      <c r="A16" s="100"/>
      <c r="B16" s="359" t="s">
        <v>381</v>
      </c>
      <c r="C16" s="354">
        <f>SUM(C15:C15)</f>
        <v>-120372</v>
      </c>
      <c r="D16" s="102">
        <f>SUM(D15:D15)</f>
        <v>-245000</v>
      </c>
      <c r="E16" s="102">
        <f>SUM(E15:E15)</f>
        <v>-245000</v>
      </c>
      <c r="F16" s="102">
        <f>SUM(F15:F15)</f>
        <v>-245000</v>
      </c>
    </row>
    <row r="17" spans="1:6" ht="17.25" thickTop="1" thickBot="1">
      <c r="A17" s="103"/>
      <c r="B17" s="360" t="s">
        <v>382</v>
      </c>
      <c r="C17" s="355">
        <f>C10+C16-C13+C14</f>
        <v>0.49999999906867743</v>
      </c>
      <c r="D17" s="355">
        <f t="shared" ref="D17:F17" si="0">D10+D16-D13+D14</f>
        <v>-0.2099999999627471</v>
      </c>
      <c r="E17" s="355">
        <f>E10+E16-E13+E14</f>
        <v>0</v>
      </c>
      <c r="F17" s="355">
        <f t="shared" si="0"/>
        <v>0</v>
      </c>
    </row>
    <row r="19" spans="1:6">
      <c r="A19" s="104"/>
    </row>
    <row r="20" spans="1:6">
      <c r="A20" s="104"/>
    </row>
    <row r="21" spans="1:6">
      <c r="A21" s="104"/>
    </row>
    <row r="22" spans="1:6" ht="15.75">
      <c r="A22" s="104" t="s">
        <v>594</v>
      </c>
      <c r="E22" s="131"/>
      <c r="F22" s="219" t="s">
        <v>462</v>
      </c>
    </row>
    <row r="23" spans="1:6" ht="15.75">
      <c r="A23" s="104"/>
      <c r="F23" s="219" t="s">
        <v>463</v>
      </c>
    </row>
    <row r="24" spans="1:6">
      <c r="A24" s="104" t="s">
        <v>383</v>
      </c>
    </row>
  </sheetData>
  <mergeCells count="4">
    <mergeCell ref="E4:F4"/>
    <mergeCell ref="A2:F2"/>
    <mergeCell ref="B4:B5"/>
    <mergeCell ref="A4:A5"/>
  </mergeCells>
  <pageMargins left="0.7" right="0.7" top="0.78740157499999996" bottom="0.78740157499999996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4DA0E-723E-4C2B-B025-120CEF55DCEF}">
  <sheetPr>
    <tabColor theme="9" tint="-0.249977111117893"/>
  </sheetPr>
  <dimension ref="A1:G24"/>
  <sheetViews>
    <sheetView workbookViewId="0">
      <selection activeCell="H24" sqref="H24"/>
    </sheetView>
  </sheetViews>
  <sheetFormatPr defaultRowHeight="15"/>
  <cols>
    <col min="2" max="2" width="23.42578125" bestFit="1" customWidth="1"/>
    <col min="3" max="3" width="16.42578125" customWidth="1"/>
    <col min="4" max="4" width="18.28515625" customWidth="1"/>
    <col min="5" max="5" width="16.28515625" customWidth="1"/>
    <col min="6" max="6" width="17.85546875" customWidth="1"/>
    <col min="14" max="15" width="11.42578125" bestFit="1" customWidth="1"/>
  </cols>
  <sheetData>
    <row r="1" spans="1:7" ht="23.25" customHeight="1">
      <c r="A1" s="413" t="s">
        <v>384</v>
      </c>
      <c r="B1" s="413"/>
      <c r="C1" s="413"/>
      <c r="D1" s="413"/>
      <c r="E1" s="413"/>
      <c r="F1" s="413"/>
      <c r="G1" s="334"/>
    </row>
    <row r="2" spans="1:7" ht="23.25">
      <c r="A2" s="405" t="s">
        <v>639</v>
      </c>
      <c r="B2" s="405"/>
      <c r="C2" s="405"/>
      <c r="D2" s="405"/>
      <c r="E2" s="405"/>
      <c r="F2" s="405"/>
    </row>
    <row r="3" spans="1:7" ht="15.75" thickBot="1"/>
    <row r="4" spans="1:7" ht="15.75">
      <c r="A4" s="409"/>
      <c r="B4" s="411" t="s">
        <v>261</v>
      </c>
      <c r="C4" s="404" t="s">
        <v>591</v>
      </c>
      <c r="D4" s="364" t="s">
        <v>592</v>
      </c>
      <c r="E4" s="407" t="s">
        <v>385</v>
      </c>
      <c r="F4" s="408"/>
    </row>
    <row r="5" spans="1:7" ht="16.5" thickBot="1">
      <c r="A5" s="410"/>
      <c r="B5" s="412"/>
      <c r="C5" s="216">
        <v>2023</v>
      </c>
      <c r="D5" s="365">
        <v>2024</v>
      </c>
      <c r="E5" s="216">
        <v>2025</v>
      </c>
      <c r="F5" s="88">
        <v>2026</v>
      </c>
    </row>
    <row r="6" spans="1:7">
      <c r="A6" s="89" t="s">
        <v>365</v>
      </c>
      <c r="B6" s="356" t="s">
        <v>366</v>
      </c>
      <c r="C6" s="375">
        <f>RO_24návrh!E5</f>
        <v>6279896.7999999998</v>
      </c>
      <c r="D6" s="352">
        <f>RO_24návrh!F5</f>
        <v>6763000</v>
      </c>
      <c r="E6" s="91">
        <v>6950000</v>
      </c>
      <c r="F6" s="92">
        <v>7100000</v>
      </c>
    </row>
    <row r="7" spans="1:7">
      <c r="A7" s="93" t="s">
        <v>367</v>
      </c>
      <c r="B7" s="357" t="s">
        <v>368</v>
      </c>
      <c r="C7" s="91">
        <f>RO_24návrh!E6</f>
        <v>801065.93</v>
      </c>
      <c r="D7" s="352">
        <f>RO_24návrh!F6</f>
        <v>430400</v>
      </c>
      <c r="E7" s="95">
        <v>500000</v>
      </c>
      <c r="F7" s="217">
        <v>500000</v>
      </c>
    </row>
    <row r="8" spans="1:7">
      <c r="A8" s="93" t="s">
        <v>369</v>
      </c>
      <c r="B8" s="357" t="s">
        <v>370</v>
      </c>
      <c r="C8" s="91">
        <f>RO_24návrh!E7</f>
        <v>205926</v>
      </c>
      <c r="D8" s="352">
        <f>RO_24návrh!F7</f>
        <v>40000</v>
      </c>
      <c r="E8" s="95">
        <v>50000</v>
      </c>
      <c r="F8" s="217">
        <v>50000</v>
      </c>
    </row>
    <row r="9" spans="1:7" ht="15.75" thickBot="1">
      <c r="A9" s="96" t="s">
        <v>371</v>
      </c>
      <c r="B9" s="358" t="s">
        <v>372</v>
      </c>
      <c r="C9" s="91">
        <f>RO_24návrh!E8</f>
        <v>1624040</v>
      </c>
      <c r="D9" s="352">
        <f>RO_24návrh!F8</f>
        <v>79700</v>
      </c>
      <c r="E9" s="98">
        <v>80000</v>
      </c>
      <c r="F9" s="99">
        <v>80000</v>
      </c>
    </row>
    <row r="10" spans="1:7" ht="17.25" thickTop="1" thickBot="1">
      <c r="A10" s="100"/>
      <c r="B10" s="359" t="s">
        <v>373</v>
      </c>
      <c r="C10" s="101">
        <f>SUM(C6:C9)</f>
        <v>8910928.7300000004</v>
      </c>
      <c r="D10" s="354">
        <f>SUM(D6:D9)</f>
        <v>7313100</v>
      </c>
      <c r="E10" s="101">
        <f>SUM(E6:E9)</f>
        <v>7580000</v>
      </c>
      <c r="F10" s="102">
        <f>SUM(F6:F9)</f>
        <v>7730000</v>
      </c>
    </row>
    <row r="11" spans="1:7" ht="15.75" thickTop="1">
      <c r="A11" s="89" t="s">
        <v>374</v>
      </c>
      <c r="B11" s="356" t="s">
        <v>375</v>
      </c>
      <c r="C11" s="91">
        <f>RO_24návrh!E12</f>
        <v>6909647.4500000002</v>
      </c>
      <c r="D11" s="352">
        <f>RO_24návrh!F12</f>
        <v>5939880.0999999996</v>
      </c>
      <c r="E11" s="91">
        <v>6373000</v>
      </c>
      <c r="F11" s="92">
        <v>6497000</v>
      </c>
    </row>
    <row r="12" spans="1:7" ht="15.75" thickBot="1">
      <c r="A12" s="96" t="s">
        <v>376</v>
      </c>
      <c r="B12" s="358" t="s">
        <v>377</v>
      </c>
      <c r="C12" s="91">
        <f>RO_24návrh!E13</f>
        <v>1491803.66</v>
      </c>
      <c r="D12" s="352">
        <f>RO_24návrh!F13</f>
        <v>2258340</v>
      </c>
      <c r="E12" s="98">
        <v>970000</v>
      </c>
      <c r="F12" s="99">
        <v>1000000</v>
      </c>
    </row>
    <row r="13" spans="1:7" ht="17.25" thickTop="1" thickBot="1">
      <c r="A13" s="100"/>
      <c r="B13" s="359" t="s">
        <v>378</v>
      </c>
      <c r="C13" s="101">
        <f>SUM(C11:C12)</f>
        <v>8401451.1099999994</v>
      </c>
      <c r="D13" s="354">
        <f>SUM(D11:D12)</f>
        <v>8198220.0999999996</v>
      </c>
      <c r="E13" s="101">
        <f>SUM(E11:E12)</f>
        <v>7343000</v>
      </c>
      <c r="F13" s="102">
        <f>SUM(F11:F12)</f>
        <v>7497000</v>
      </c>
    </row>
    <row r="14" spans="1:7" ht="15.75" thickTop="1">
      <c r="A14" s="89" t="s">
        <v>379</v>
      </c>
      <c r="B14" s="356" t="s">
        <v>380</v>
      </c>
      <c r="C14" s="91">
        <v>-268734</v>
      </c>
      <c r="D14" s="352">
        <f>RO_24návrh!F19+RO_24návrh!F23</f>
        <v>1126120</v>
      </c>
      <c r="E14" s="215">
        <v>0</v>
      </c>
      <c r="F14" s="218">
        <v>0</v>
      </c>
    </row>
    <row r="15" spans="1:7" ht="15.75" thickBot="1">
      <c r="A15" s="96" t="s">
        <v>379</v>
      </c>
      <c r="B15" s="358" t="s">
        <v>387</v>
      </c>
      <c r="C15" s="376">
        <f>RO_24návrh!E24</f>
        <v>-240744</v>
      </c>
      <c r="D15" s="361">
        <f>RO_24návrh!F24</f>
        <v>-241000</v>
      </c>
      <c r="E15" s="91">
        <v>-237000</v>
      </c>
      <c r="F15" s="92">
        <v>-233000</v>
      </c>
      <c r="G15" t="s">
        <v>568</v>
      </c>
    </row>
    <row r="16" spans="1:7" ht="17.25" thickTop="1" thickBot="1">
      <c r="A16" s="100"/>
      <c r="B16" s="359" t="s">
        <v>381</v>
      </c>
      <c r="C16" s="354">
        <f>SUM(C15:C15)</f>
        <v>-240744</v>
      </c>
      <c r="D16" s="102">
        <f>SUM(D15:D15)</f>
        <v>-241000</v>
      </c>
      <c r="E16" s="102">
        <f>SUM(E15:E15)</f>
        <v>-237000</v>
      </c>
      <c r="F16" s="102">
        <f>SUM(F15:F15)</f>
        <v>-233000</v>
      </c>
    </row>
    <row r="17" spans="1:6" ht="17.25" thickTop="1" thickBot="1">
      <c r="A17" s="103"/>
      <c r="B17" s="360" t="s">
        <v>382</v>
      </c>
      <c r="C17" s="355">
        <f>C10+C16-C13+C14</f>
        <v>-0.37999999895691872</v>
      </c>
      <c r="D17" s="355">
        <f t="shared" ref="D17:F17" si="0">D10+D16-D13+D14</f>
        <v>-9.999999962747097E-2</v>
      </c>
      <c r="E17" s="355">
        <f>E10+E16-E13+E14</f>
        <v>0</v>
      </c>
      <c r="F17" s="355">
        <f t="shared" si="0"/>
        <v>0</v>
      </c>
    </row>
    <row r="19" spans="1:6">
      <c r="A19" s="104"/>
    </row>
    <row r="20" spans="1:6">
      <c r="A20" s="104"/>
    </row>
    <row r="21" spans="1:6">
      <c r="A21" s="104"/>
    </row>
    <row r="22" spans="1:6" ht="15.75">
      <c r="A22" s="104" t="s">
        <v>657</v>
      </c>
      <c r="E22" s="219" t="s">
        <v>462</v>
      </c>
    </row>
    <row r="23" spans="1:6" ht="15.75">
      <c r="A23" s="104"/>
      <c r="E23" s="219" t="s">
        <v>463</v>
      </c>
    </row>
    <row r="24" spans="1:6">
      <c r="A24" s="104" t="s">
        <v>383</v>
      </c>
    </row>
  </sheetData>
  <mergeCells count="5">
    <mergeCell ref="A1:F1"/>
    <mergeCell ref="A2:F2"/>
    <mergeCell ref="A4:A5"/>
    <mergeCell ref="B4:B5"/>
    <mergeCell ref="E4:F4"/>
  </mergeCells>
  <pageMargins left="0.7" right="0.7" top="0.78740157499999996" bottom="0.78740157499999996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5FEAA-4D6B-40E3-8B9C-79BD2206599A}">
  <sheetPr>
    <tabColor theme="9" tint="-0.249977111117893"/>
    <pageSetUpPr fitToPage="1"/>
  </sheetPr>
  <dimension ref="A1:I31"/>
  <sheetViews>
    <sheetView workbookViewId="0">
      <selection activeCell="H22" sqref="H22"/>
    </sheetView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3.140625" style="204" customWidth="1"/>
    <col min="8" max="8" width="10.7109375" style="200" customWidth="1"/>
    <col min="9" max="16384" width="9.140625" style="105"/>
  </cols>
  <sheetData>
    <row r="1" spans="1:9">
      <c r="F1" s="105"/>
      <c r="G1" s="105"/>
      <c r="H1" s="105"/>
    </row>
    <row r="2" spans="1:9" ht="23.25">
      <c r="A2" s="405" t="s">
        <v>640</v>
      </c>
      <c r="B2" s="405"/>
      <c r="C2" s="405"/>
      <c r="D2" s="405"/>
      <c r="E2" s="405"/>
      <c r="F2" s="405"/>
      <c r="G2" s="199"/>
    </row>
    <row r="4" spans="1:9" ht="31.5">
      <c r="A4" s="111" t="s">
        <v>264</v>
      </c>
      <c r="B4" s="111" t="s">
        <v>5</v>
      </c>
      <c r="C4" s="112" t="s">
        <v>641</v>
      </c>
      <c r="D4" s="112" t="s">
        <v>642</v>
      </c>
      <c r="E4" s="112" t="s">
        <v>643</v>
      </c>
      <c r="F4" s="113" t="s">
        <v>644</v>
      </c>
      <c r="G4" s="211" t="s">
        <v>645</v>
      </c>
      <c r="H4" s="212" t="s">
        <v>646</v>
      </c>
    </row>
    <row r="5" spans="1:9">
      <c r="A5" s="105" t="s">
        <v>266</v>
      </c>
      <c r="B5" s="105" t="s">
        <v>267</v>
      </c>
      <c r="C5" s="106">
        <f>Rozpis_Příjmy!CR20</f>
        <v>6126400</v>
      </c>
      <c r="D5" s="106">
        <f>Rozpis_Příjmy!DQ20</f>
        <v>6154752</v>
      </c>
      <c r="E5" s="106">
        <f>Rozpis_Příjmy!DS20</f>
        <v>6279896.7999999998</v>
      </c>
      <c r="F5" s="106">
        <f>Rozpis_Příjmy!DU20</f>
        <v>6763000</v>
      </c>
      <c r="G5" s="201">
        <f>F5/D5-1</f>
        <v>9.8825752849180493E-2</v>
      </c>
      <c r="H5" s="201">
        <f>F5/E5-1</f>
        <v>7.6928525322263352E-2</v>
      </c>
    </row>
    <row r="6" spans="1:9">
      <c r="A6" s="105" t="s">
        <v>268</v>
      </c>
      <c r="B6" s="105" t="s">
        <v>269</v>
      </c>
      <c r="C6" s="106">
        <f>Rozpis_Příjmy!CR96</f>
        <v>514800</v>
      </c>
      <c r="D6" s="106">
        <f>Rozpis_Příjmy!DQ96</f>
        <v>821750</v>
      </c>
      <c r="E6" s="106">
        <f>Rozpis_Příjmy!DS96</f>
        <v>801065.93</v>
      </c>
      <c r="F6" s="106">
        <f>Rozpis_Příjmy!DU96</f>
        <v>430400</v>
      </c>
      <c r="G6" s="201">
        <f t="shared" ref="G6:G8" si="0">F6/D6-1</f>
        <v>-0.47623973227867356</v>
      </c>
      <c r="H6" s="201">
        <f t="shared" ref="H6:H14" si="1">F6/E6-1</f>
        <v>-0.46271588407211384</v>
      </c>
    </row>
    <row r="7" spans="1:9">
      <c r="A7" s="105" t="s">
        <v>270</v>
      </c>
      <c r="B7" s="105" t="s">
        <v>271</v>
      </c>
      <c r="C7" s="106">
        <f>Rozpis_Příjmy!CR74</f>
        <v>30000</v>
      </c>
      <c r="D7" s="106">
        <f>Rozpis_Příjmy!DQ74</f>
        <v>191500</v>
      </c>
      <c r="E7" s="106">
        <f>Rozpis_Příjmy!DS74</f>
        <v>205926</v>
      </c>
      <c r="F7" s="106">
        <f>Rozpis_Příjmy!DU74</f>
        <v>40000</v>
      </c>
      <c r="G7" s="201">
        <f t="shared" si="0"/>
        <v>-0.79112271540469981</v>
      </c>
      <c r="H7" s="201">
        <f t="shared" si="1"/>
        <v>-0.80575546555558797</v>
      </c>
    </row>
    <row r="8" spans="1:9">
      <c r="A8" s="105" t="s">
        <v>272</v>
      </c>
      <c r="B8" s="105" t="s">
        <v>273</v>
      </c>
      <c r="C8" s="106">
        <f>Rozpis_Příjmy!CR31</f>
        <v>365188.89</v>
      </c>
      <c r="D8" s="106">
        <v>1624040</v>
      </c>
      <c r="E8" s="106">
        <f>Rozpis_Příjmy!DS31</f>
        <v>1624040</v>
      </c>
      <c r="F8" s="106">
        <f>Rozpis_Příjmy!DU31</f>
        <v>79700</v>
      </c>
      <c r="G8" s="201">
        <f t="shared" si="0"/>
        <v>-0.95092485406763383</v>
      </c>
      <c r="H8" s="201">
        <f t="shared" si="1"/>
        <v>-0.95092485406763383</v>
      </c>
    </row>
    <row r="9" spans="1:9" s="117" customFormat="1" ht="16.5" thickBot="1">
      <c r="A9" s="115" t="s">
        <v>262</v>
      </c>
      <c r="B9" s="115"/>
      <c r="C9" s="116">
        <f>SUM(C5:C8)</f>
        <v>7036388.8899999997</v>
      </c>
      <c r="D9" s="116">
        <f>SUM(D5:D8)</f>
        <v>8792042</v>
      </c>
      <c r="E9" s="116">
        <f>SUM(E5:E8)</f>
        <v>8910928.7300000004</v>
      </c>
      <c r="F9" s="116">
        <f>SUM(F5:F8)</f>
        <v>7313100</v>
      </c>
      <c r="G9" s="202">
        <f>F9/D9-1</f>
        <v>-0.16821370962513604</v>
      </c>
      <c r="H9" s="203">
        <f t="shared" si="1"/>
        <v>-0.17931113337498328</v>
      </c>
    </row>
    <row r="10" spans="1:9">
      <c r="H10" s="201"/>
    </row>
    <row r="11" spans="1:9" ht="15.75">
      <c r="A11" s="111" t="s">
        <v>274</v>
      </c>
      <c r="B11" s="111" t="s">
        <v>5</v>
      </c>
      <c r="C11" s="111"/>
      <c r="D11" s="111"/>
      <c r="E11" s="111"/>
      <c r="F11" s="114" t="s">
        <v>265</v>
      </c>
      <c r="G11" s="209"/>
      <c r="H11" s="210"/>
    </row>
    <row r="12" spans="1:9">
      <c r="A12" s="105" t="s">
        <v>275</v>
      </c>
      <c r="B12" s="105" t="s">
        <v>276</v>
      </c>
      <c r="C12" s="106">
        <f>Rozpis_Výdaje!DC324</f>
        <v>6251689.0999999996</v>
      </c>
      <c r="D12" s="106">
        <v>7077159</v>
      </c>
      <c r="E12" s="106">
        <f>Rozpis_Výdaje!EI324</f>
        <v>6909647.4500000002</v>
      </c>
      <c r="F12" s="106">
        <f>Rozpis_Výdaje!EK324</f>
        <v>5939880.0999999996</v>
      </c>
      <c r="G12" s="201">
        <f t="shared" ref="G12:G13" si="2">F12/D12-1</f>
        <v>-0.16069709610876348</v>
      </c>
      <c r="H12" s="201">
        <f t="shared" si="1"/>
        <v>-0.14034975836574703</v>
      </c>
    </row>
    <row r="13" spans="1:9">
      <c r="A13" s="105" t="s">
        <v>277</v>
      </c>
      <c r="B13" s="105" t="s">
        <v>278</v>
      </c>
      <c r="C13" s="106">
        <f>Rozpis_Výdaje!DC327</f>
        <v>539700</v>
      </c>
      <c r="D13" s="106">
        <v>1791241</v>
      </c>
      <c r="E13" s="106">
        <f>Rozpis_Výdaje!EI327</f>
        <v>1491803.66</v>
      </c>
      <c r="F13" s="106">
        <f>Rozpis_Výdaje!EK327</f>
        <v>2258340</v>
      </c>
      <c r="G13" s="201">
        <f t="shared" si="2"/>
        <v>0.26076837231840932</v>
      </c>
      <c r="H13" s="201">
        <f t="shared" si="1"/>
        <v>0.51383192075021467</v>
      </c>
      <c r="I13" s="105" t="s">
        <v>458</v>
      </c>
    </row>
    <row r="14" spans="1:9" s="117" customFormat="1" ht="16.5" thickBot="1">
      <c r="A14" s="115" t="s">
        <v>263</v>
      </c>
      <c r="B14" s="115"/>
      <c r="C14" s="116">
        <f>C12+C13</f>
        <v>6791389.0999999996</v>
      </c>
      <c r="D14" s="116">
        <f>D12+D13</f>
        <v>8868400</v>
      </c>
      <c r="E14" s="116">
        <f>E12+E13</f>
        <v>8401451.1099999994</v>
      </c>
      <c r="F14" s="116">
        <f>F12+F13</f>
        <v>8198220.0999999996</v>
      </c>
      <c r="G14" s="202">
        <f>F14/D14-1</f>
        <v>-7.5569426277569796E-2</v>
      </c>
      <c r="H14" s="203">
        <f t="shared" si="1"/>
        <v>-2.4189989007744161E-2</v>
      </c>
    </row>
    <row r="16" spans="1:9" ht="15.75" thickBot="1">
      <c r="A16" s="107" t="s">
        <v>279</v>
      </c>
      <c r="B16" s="107"/>
      <c r="C16" s="108">
        <f>C9-C14</f>
        <v>244999.79000000004</v>
      </c>
      <c r="D16" s="108">
        <f>D9-D14</f>
        <v>-76358</v>
      </c>
      <c r="E16" s="108">
        <f>E9-E14</f>
        <v>509477.62000000104</v>
      </c>
      <c r="F16" s="108">
        <f>F9-F14</f>
        <v>-885120.09999999963</v>
      </c>
      <c r="G16" s="205"/>
    </row>
    <row r="17" spans="1:8">
      <c r="G17" s="205"/>
    </row>
    <row r="18" spans="1:8" ht="15.75">
      <c r="A18" s="111" t="s">
        <v>280</v>
      </c>
      <c r="B18" s="111" t="s">
        <v>5</v>
      </c>
      <c r="C18" s="111"/>
      <c r="D18" s="111"/>
      <c r="E18" s="111"/>
      <c r="F18" s="114" t="s">
        <v>265</v>
      </c>
      <c r="G18" s="205"/>
    </row>
    <row r="19" spans="1:8">
      <c r="A19" s="105" t="s">
        <v>281</v>
      </c>
      <c r="B19" s="105">
        <v>8115</v>
      </c>
      <c r="C19" s="106"/>
      <c r="D19" s="106">
        <v>321358</v>
      </c>
      <c r="E19" s="106"/>
      <c r="F19" s="106">
        <v>1126120</v>
      </c>
      <c r="G19" s="205"/>
    </row>
    <row r="20" spans="1:8">
      <c r="A20" s="105" t="s">
        <v>363</v>
      </c>
      <c r="B20" s="105">
        <v>8115</v>
      </c>
      <c r="C20" s="106"/>
      <c r="D20" s="106">
        <v>0</v>
      </c>
      <c r="E20" s="106">
        <v>-268734</v>
      </c>
      <c r="G20" s="205"/>
    </row>
    <row r="21" spans="1:8">
      <c r="A21" s="105" t="s">
        <v>647</v>
      </c>
      <c r="B21" s="105">
        <v>8117</v>
      </c>
      <c r="C21" s="106"/>
      <c r="D21" s="106">
        <v>900000</v>
      </c>
      <c r="E21" s="106">
        <v>900000</v>
      </c>
      <c r="F21" s="106">
        <v>1000000</v>
      </c>
      <c r="G21" s="205"/>
    </row>
    <row r="22" spans="1:8">
      <c r="A22" s="105" t="s">
        <v>648</v>
      </c>
      <c r="B22" s="105">
        <v>8118</v>
      </c>
      <c r="C22" s="106"/>
      <c r="D22" s="106">
        <v>-900000</v>
      </c>
      <c r="E22" s="106">
        <v>-900000</v>
      </c>
      <c r="F22" s="106">
        <v>-1000000</v>
      </c>
      <c r="G22" s="205"/>
    </row>
    <row r="23" spans="1:8">
      <c r="A23" s="105" t="s">
        <v>359</v>
      </c>
      <c r="B23" s="105">
        <v>8123</v>
      </c>
      <c r="C23" s="106"/>
      <c r="D23" s="106"/>
      <c r="E23" s="106"/>
      <c r="G23" s="205"/>
    </row>
    <row r="24" spans="1:8">
      <c r="A24" s="105" t="s">
        <v>578</v>
      </c>
      <c r="B24" s="105">
        <v>8124</v>
      </c>
      <c r="C24" s="106">
        <v>-245000</v>
      </c>
      <c r="D24" s="106">
        <v>-245000</v>
      </c>
      <c r="E24" s="106">
        <v>-240744</v>
      </c>
      <c r="F24" s="106">
        <v>-241000</v>
      </c>
      <c r="G24" s="205"/>
    </row>
    <row r="25" spans="1:8" s="117" customFormat="1" ht="17.25" customHeight="1" thickBot="1">
      <c r="A25" s="115" t="s">
        <v>360</v>
      </c>
      <c r="B25" s="115"/>
      <c r="C25" s="116">
        <f>SUM(C19:C24)</f>
        <v>-245000</v>
      </c>
      <c r="D25" s="116">
        <f t="shared" ref="D25:F25" si="3">SUM(D19:D24)</f>
        <v>76358</v>
      </c>
      <c r="E25" s="116">
        <f t="shared" si="3"/>
        <v>-509478</v>
      </c>
      <c r="F25" s="116">
        <f t="shared" si="3"/>
        <v>885120</v>
      </c>
      <c r="G25" s="205"/>
      <c r="H25" s="208"/>
    </row>
    <row r="27" spans="1:8" ht="15.75" thickBot="1">
      <c r="A27" s="109" t="s">
        <v>361</v>
      </c>
      <c r="B27" s="109"/>
      <c r="C27" s="110">
        <f>C9-C14+C25</f>
        <v>-0.2099999999627471</v>
      </c>
      <c r="D27" s="110">
        <f>D9-D14+D25</f>
        <v>0</v>
      </c>
      <c r="E27" s="110">
        <f>E9-E14+E25</f>
        <v>-0.37999999895691872</v>
      </c>
      <c r="F27" s="110">
        <f>F9-F14+F25</f>
        <v>-9.999999962747097E-2</v>
      </c>
    </row>
    <row r="28" spans="1:8">
      <c r="D28" s="105" t="s">
        <v>458</v>
      </c>
    </row>
    <row r="29" spans="1:8">
      <c r="A29" s="104" t="s">
        <v>656</v>
      </c>
      <c r="B29" s="132"/>
      <c r="E29" s="219" t="s">
        <v>462</v>
      </c>
    </row>
    <row r="30" spans="1:8">
      <c r="A30" s="104"/>
      <c r="E30" s="219" t="s">
        <v>463</v>
      </c>
    </row>
    <row r="31" spans="1:8">
      <c r="A31" s="104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8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29"/>
  <sheetViews>
    <sheetView topLeftCell="B1" workbookViewId="0">
      <selection activeCell="D18" sqref="D18"/>
    </sheetView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3.140625" style="204" customWidth="1"/>
    <col min="8" max="8" width="10.7109375" style="200" customWidth="1"/>
    <col min="9" max="16384" width="9.140625" style="105"/>
  </cols>
  <sheetData>
    <row r="1" spans="1:9">
      <c r="C1" s="106"/>
      <c r="D1" s="106"/>
      <c r="E1" s="106"/>
    </row>
    <row r="2" spans="1:9" ht="23.25">
      <c r="A2" s="405" t="s">
        <v>566</v>
      </c>
      <c r="B2" s="405"/>
      <c r="C2" s="405"/>
      <c r="D2" s="405"/>
      <c r="E2" s="405"/>
      <c r="F2" s="405"/>
      <c r="G2" s="199"/>
    </row>
    <row r="4" spans="1:9" ht="31.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569</v>
      </c>
      <c r="G4" s="211" t="s">
        <v>570</v>
      </c>
      <c r="H4" s="212" t="s">
        <v>574</v>
      </c>
    </row>
    <row r="5" spans="1:9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G5" s="201">
        <f>F5/C5-1</f>
        <v>0.12956100079281674</v>
      </c>
      <c r="H5" s="201">
        <f>F5/E5-1</f>
        <v>7.0411814615191748E-2</v>
      </c>
    </row>
    <row r="6" spans="1:9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G6" s="201">
        <f t="shared" ref="G6:G9" si="0">F6/C6-1</f>
        <v>5.8309037900872163E-4</v>
      </c>
      <c r="H6" s="201">
        <f t="shared" ref="H6:H14" si="1">F6/E6-1</f>
        <v>0.18152434680328455</v>
      </c>
    </row>
    <row r="7" spans="1:9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G7" s="201">
        <f t="shared" si="0"/>
        <v>-0.25</v>
      </c>
      <c r="H7" s="201">
        <f t="shared" si="1"/>
        <v>-0.49276342486135538</v>
      </c>
    </row>
    <row r="8" spans="1:9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G8" s="201">
        <f t="shared" si="0"/>
        <v>-0.7026875437596678</v>
      </c>
      <c r="H8" s="201">
        <f t="shared" si="1"/>
        <v>-0.73486082586889157</v>
      </c>
    </row>
    <row r="9" spans="1:9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G9" s="202">
        <f t="shared" si="0"/>
        <v>-2.3605232775966156E-2</v>
      </c>
      <c r="H9" s="203">
        <f t="shared" si="1"/>
        <v>-7.362363556522733E-2</v>
      </c>
    </row>
    <row r="10" spans="1:9">
      <c r="H10" s="201"/>
    </row>
    <row r="11" spans="1:9" ht="15.75">
      <c r="A11" s="111" t="s">
        <v>274</v>
      </c>
      <c r="B11" s="111" t="s">
        <v>5</v>
      </c>
      <c r="C11" s="111"/>
      <c r="D11" s="111"/>
      <c r="E11" s="111"/>
      <c r="F11" s="114" t="s">
        <v>265</v>
      </c>
      <c r="G11" s="209"/>
      <c r="H11" s="210"/>
    </row>
    <row r="12" spans="1:9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G12" s="201">
        <f t="shared" ref="G12:G14" si="2">F12/C12-1</f>
        <v>-0.13117890099505258</v>
      </c>
      <c r="H12" s="201">
        <f t="shared" si="1"/>
        <v>-0.17684042170071168</v>
      </c>
    </row>
    <row r="13" spans="1:9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201">
        <f t="shared" si="2"/>
        <v>-0.73774235871519511</v>
      </c>
      <c r="H13" s="201">
        <f t="shared" si="1"/>
        <v>-0.78248699939667044</v>
      </c>
      <c r="I13" s="105" t="s">
        <v>458</v>
      </c>
    </row>
    <row r="14" spans="1:9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G14" s="202">
        <f t="shared" si="2"/>
        <v>-0.26607347490138866</v>
      </c>
      <c r="H14" s="203">
        <f t="shared" si="1"/>
        <v>-0.32598217230802262</v>
      </c>
    </row>
    <row r="16" spans="1:9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G16" s="205"/>
    </row>
    <row r="17" spans="1:8">
      <c r="G17" s="205"/>
    </row>
    <row r="18" spans="1:8" ht="15.75">
      <c r="A18" s="111" t="s">
        <v>280</v>
      </c>
      <c r="B18" s="111" t="s">
        <v>5</v>
      </c>
      <c r="C18" s="111"/>
      <c r="D18" s="111"/>
      <c r="E18" s="111"/>
      <c r="F18" s="114" t="s">
        <v>265</v>
      </c>
      <c r="G18" s="205"/>
    </row>
    <row r="19" spans="1:8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G19" s="205"/>
    </row>
    <row r="20" spans="1:8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G20" s="205"/>
    </row>
    <row r="21" spans="1:8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G21" s="205"/>
    </row>
    <row r="22" spans="1:8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G22" s="205"/>
    </row>
    <row r="23" spans="1:8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3">SUM(D19:D22)</f>
        <v>2161967</v>
      </c>
      <c r="E23" s="116">
        <f t="shared" si="3"/>
        <v>2480374</v>
      </c>
      <c r="F23" s="116">
        <f>F19+F21+F22+F20</f>
        <v>-245000</v>
      </c>
      <c r="G23" s="205"/>
      <c r="H23" s="208"/>
    </row>
    <row r="25" spans="1:8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</row>
    <row r="26" spans="1:8">
      <c r="D26" s="105" t="s">
        <v>458</v>
      </c>
    </row>
    <row r="27" spans="1:8">
      <c r="A27" s="104" t="s">
        <v>593</v>
      </c>
      <c r="B27" s="132"/>
      <c r="E27" s="219" t="s">
        <v>462</v>
      </c>
    </row>
    <row r="28" spans="1:8">
      <c r="A28" s="104"/>
      <c r="E28" s="219" t="s">
        <v>463</v>
      </c>
    </row>
    <row r="29" spans="1:8">
      <c r="A29" s="104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O35"/>
  <sheetViews>
    <sheetView workbookViewId="0"/>
  </sheetViews>
  <sheetFormatPr defaultColWidth="9.140625" defaultRowHeight="15"/>
  <cols>
    <col min="1" max="1" width="29.7109375" style="105" customWidth="1"/>
    <col min="2" max="2" width="8.85546875" style="105" customWidth="1"/>
    <col min="3" max="3" width="14.85546875" style="105" customWidth="1"/>
    <col min="4" max="4" width="13.7109375" style="105" customWidth="1"/>
    <col min="5" max="5" width="14.7109375" style="105" customWidth="1"/>
    <col min="6" max="6" width="15.42578125" style="106" customWidth="1"/>
    <col min="7" max="7" width="1.7109375" style="105" customWidth="1"/>
    <col min="8" max="8" width="11" style="105" customWidth="1"/>
    <col min="9" max="9" width="12" style="105" customWidth="1"/>
    <col min="10" max="10" width="1.5703125" style="105" customWidth="1"/>
    <col min="11" max="11" width="10.7109375" style="105" customWidth="1"/>
    <col min="12" max="12" width="12.140625" style="105" customWidth="1"/>
    <col min="13" max="13" width="1.28515625" style="105" customWidth="1"/>
    <col min="14" max="14" width="11" style="105" customWidth="1"/>
    <col min="15" max="15" width="11.85546875" style="105" customWidth="1"/>
    <col min="16" max="16" width="1.140625" style="105" customWidth="1"/>
    <col min="17" max="16384" width="9.140625" style="105"/>
  </cols>
  <sheetData>
    <row r="2" spans="1:15" ht="23.25">
      <c r="A2" s="405" t="s">
        <v>465</v>
      </c>
      <c r="B2" s="405"/>
      <c r="C2" s="405"/>
      <c r="D2" s="405"/>
      <c r="E2" s="405"/>
      <c r="F2" s="405"/>
    </row>
    <row r="3" spans="1:15" s="104" customFormat="1" ht="33" customHeight="1">
      <c r="F3" s="226"/>
      <c r="H3" s="406" t="s">
        <v>470</v>
      </c>
      <c r="I3" s="406"/>
      <c r="K3" s="406" t="s">
        <v>479</v>
      </c>
      <c r="L3" s="406"/>
      <c r="N3" s="406" t="s">
        <v>483</v>
      </c>
      <c r="O3" s="406"/>
    </row>
    <row r="4" spans="1:15" ht="47.25">
      <c r="A4" s="111" t="s">
        <v>264</v>
      </c>
      <c r="B4" s="111" t="s">
        <v>5</v>
      </c>
      <c r="C4" s="112" t="s">
        <v>450</v>
      </c>
      <c r="D4" s="112" t="s">
        <v>452</v>
      </c>
      <c r="E4" s="112" t="s">
        <v>451</v>
      </c>
      <c r="F4" s="112" t="s">
        <v>472</v>
      </c>
      <c r="H4" s="222" t="s">
        <v>473</v>
      </c>
      <c r="I4" s="222" t="s">
        <v>474</v>
      </c>
      <c r="K4" s="222" t="s">
        <v>473</v>
      </c>
      <c r="L4" s="222" t="s">
        <v>474</v>
      </c>
      <c r="N4" s="222" t="s">
        <v>473</v>
      </c>
      <c r="O4" s="222" t="s">
        <v>474</v>
      </c>
    </row>
    <row r="5" spans="1:15">
      <c r="A5" s="105" t="s">
        <v>266</v>
      </c>
      <c r="B5" s="105" t="s">
        <v>267</v>
      </c>
      <c r="C5" s="106">
        <f>Rozpis_Příjmy!L20</f>
        <v>4972000</v>
      </c>
      <c r="D5" s="106">
        <f>Rozpis_Příjmy!AH20</f>
        <v>4661600</v>
      </c>
      <c r="E5" s="106">
        <f>Rozpis_Příjmy!AL20</f>
        <v>4655908.6900000004</v>
      </c>
      <c r="F5" s="106">
        <f>Rozpis_Příjmy!AN20</f>
        <v>4104000</v>
      </c>
      <c r="H5" s="106">
        <f>Rozpis_Příjmy!AZ20</f>
        <v>0</v>
      </c>
      <c r="I5" s="106">
        <f>Rozpis_Příjmy!BA20</f>
        <v>4104000</v>
      </c>
      <c r="K5" s="106">
        <f>Rozpis_Příjmy!BC20</f>
        <v>0</v>
      </c>
      <c r="L5" s="106">
        <f>Rozpis_Příjmy!BD20</f>
        <v>4104000</v>
      </c>
      <c r="N5" s="106">
        <f>Rozpis_Příjmy!BF20</f>
        <v>0</v>
      </c>
      <c r="O5" s="106">
        <f>Rozpis_Příjmy!BG20</f>
        <v>4104000</v>
      </c>
    </row>
    <row r="6" spans="1:15">
      <c r="A6" s="105" t="s">
        <v>268</v>
      </c>
      <c r="B6" s="105" t="s">
        <v>269</v>
      </c>
      <c r="C6" s="106">
        <f>Rozpis_Příjmy!L96</f>
        <v>241200</v>
      </c>
      <c r="D6" s="106">
        <f>Rozpis_Příjmy!AH96</f>
        <v>240800</v>
      </c>
      <c r="E6" s="106">
        <f>Rozpis_Příjmy!AL96</f>
        <v>219140.41</v>
      </c>
      <c r="F6" s="106">
        <f>Rozpis_Příjmy!AN96</f>
        <v>203000</v>
      </c>
      <c r="H6" s="106">
        <f>Rozpis_Příjmy!AZ96</f>
        <v>0</v>
      </c>
      <c r="I6" s="106">
        <f>Rozpis_Příjmy!BA96</f>
        <v>203000</v>
      </c>
      <c r="K6" s="106">
        <f>Rozpis_Příjmy!BC96</f>
        <v>0</v>
      </c>
      <c r="L6" s="106">
        <f>Rozpis_Příjmy!BD96</f>
        <v>203000</v>
      </c>
      <c r="N6" s="106">
        <f>Rozpis_Příjmy!BF96</f>
        <v>0</v>
      </c>
      <c r="O6" s="106">
        <f>Rozpis_Příjmy!BG96</f>
        <v>203000</v>
      </c>
    </row>
    <row r="7" spans="1:15">
      <c r="A7" s="105" t="s">
        <v>270</v>
      </c>
      <c r="B7" s="105" t="s">
        <v>271</v>
      </c>
      <c r="C7" s="106">
        <f>Rozpis_Příjmy!L74</f>
        <v>1000</v>
      </c>
      <c r="D7" s="106">
        <f>Rozpis_Příjmy!AH74</f>
        <v>28590</v>
      </c>
      <c r="E7" s="106">
        <f>Rozpis_Příjmy!AL74</f>
        <v>28557</v>
      </c>
      <c r="F7" s="106">
        <f>Rozpis_Příjmy!AN74</f>
        <v>1000</v>
      </c>
      <c r="H7" s="106">
        <f>Rozpis_Příjmy!AZ74</f>
        <v>0</v>
      </c>
      <c r="I7" s="106">
        <f>Rozpis_Příjmy!BA74</f>
        <v>1000</v>
      </c>
      <c r="K7" s="106">
        <f>Rozpis_Příjmy!BC74</f>
        <v>0</v>
      </c>
      <c r="L7" s="106">
        <f>Rozpis_Příjmy!BD74</f>
        <v>1000</v>
      </c>
      <c r="N7" s="106">
        <f>Rozpis_Příjmy!BF74</f>
        <v>0</v>
      </c>
      <c r="O7" s="106">
        <f>Rozpis_Příjmy!BG74</f>
        <v>1000</v>
      </c>
    </row>
    <row r="8" spans="1:15">
      <c r="A8" s="105" t="s">
        <v>272</v>
      </c>
      <c r="B8" s="105" t="s">
        <v>273</v>
      </c>
      <c r="C8" s="106">
        <f>Rozpis_Příjmy!L31</f>
        <v>76800</v>
      </c>
      <c r="D8" s="106">
        <f>Rozpis_Příjmy!AH31</f>
        <v>1304250</v>
      </c>
      <c r="E8" s="106">
        <f>Rozpis_Příjmy!AL31</f>
        <v>1296911</v>
      </c>
      <c r="F8" s="106">
        <f>Rozpis_Příjmy!AN31</f>
        <v>84000</v>
      </c>
      <c r="H8" s="106">
        <f>Rozpis_Příjmy!AZ31</f>
        <v>211541.07</v>
      </c>
      <c r="I8" s="106">
        <f>Rozpis_Příjmy!BA31</f>
        <v>295541.07</v>
      </c>
      <c r="K8" s="106">
        <f>Rozpis_Příjmy!BC31</f>
        <v>0</v>
      </c>
      <c r="L8" s="106">
        <f>Rozpis_Příjmy!BD31</f>
        <v>295541.07</v>
      </c>
      <c r="N8" s="106">
        <f>Rozpis_Příjmy!BF31</f>
        <v>49297.26</v>
      </c>
      <c r="O8" s="106">
        <f>Rozpis_Příjmy!BG31</f>
        <v>344838.33</v>
      </c>
    </row>
    <row r="9" spans="1:15" s="117" customFormat="1" ht="16.5" thickBot="1">
      <c r="A9" s="115" t="s">
        <v>262</v>
      </c>
      <c r="B9" s="115"/>
      <c r="C9" s="116">
        <f>SUM(C5:C8)</f>
        <v>5291000</v>
      </c>
      <c r="D9" s="116">
        <f>SUM(D5:D8)</f>
        <v>6235240</v>
      </c>
      <c r="E9" s="116">
        <f>SUM(E5:E8)</f>
        <v>6200517.1000000006</v>
      </c>
      <c r="F9" s="116">
        <f>SUM(F5:F8)</f>
        <v>4392000</v>
      </c>
      <c r="H9" s="116">
        <f>SUM(H5:H8)</f>
        <v>211541.07</v>
      </c>
      <c r="I9" s="116">
        <f>SUM(I5:I8)</f>
        <v>4603541.07</v>
      </c>
      <c r="K9" s="116">
        <f>SUM(K5:K8)</f>
        <v>0</v>
      </c>
      <c r="L9" s="116">
        <f>SUM(L5:L8)</f>
        <v>4603541.07</v>
      </c>
      <c r="N9" s="116">
        <f>SUM(N5:N8)</f>
        <v>49297.26</v>
      </c>
      <c r="O9" s="116">
        <f>SUM(O5:O8)</f>
        <v>4652838.33</v>
      </c>
    </row>
    <row r="11" spans="1:15" ht="15.75">
      <c r="A11" s="111" t="s">
        <v>274</v>
      </c>
      <c r="B11" s="111" t="s">
        <v>5</v>
      </c>
      <c r="C11" s="111"/>
      <c r="D11" s="111"/>
      <c r="E11" s="111"/>
      <c r="F11" s="114"/>
      <c r="H11" s="221"/>
      <c r="I11" s="221"/>
      <c r="K11" s="221"/>
      <c r="L11" s="221"/>
      <c r="N11" s="221"/>
      <c r="O11" s="221"/>
    </row>
    <row r="12" spans="1:15">
      <c r="A12" s="105" t="s">
        <v>275</v>
      </c>
      <c r="B12" s="105" t="s">
        <v>276</v>
      </c>
      <c r="C12" s="106">
        <f>Rozpis_Výdaje!L324</f>
        <v>4309999.92</v>
      </c>
      <c r="D12" s="106">
        <f>Rozpis_Výdaje!AE324</f>
        <v>4954150</v>
      </c>
      <c r="E12" s="106">
        <f>Rozpis_Výdaje!AH324</f>
        <v>4665142.3800000008</v>
      </c>
      <c r="F12" s="106">
        <f>Rozpis_Výdaje!AK324</f>
        <v>4265000</v>
      </c>
      <c r="H12" s="106">
        <f>Rozpis_Výdaje!AR324</f>
        <v>100000</v>
      </c>
      <c r="I12" s="106">
        <f>Rozpis_Výdaje!AS324</f>
        <v>4365000</v>
      </c>
      <c r="K12" s="106">
        <f>Rozpis_Výdaje!AU324</f>
        <v>150300</v>
      </c>
      <c r="L12" s="106">
        <f>Rozpis_Výdaje!AV324</f>
        <v>4515300</v>
      </c>
      <c r="N12" s="106">
        <f>Rozpis_Výdaje!AX324</f>
        <v>49297.26</v>
      </c>
      <c r="O12" s="106">
        <f>Rozpis_Výdaje!AY324</f>
        <v>4564597.26</v>
      </c>
    </row>
    <row r="13" spans="1:15">
      <c r="A13" s="225" t="s">
        <v>459</v>
      </c>
      <c r="B13" s="105">
        <v>5171</v>
      </c>
      <c r="C13" s="106">
        <f>Rozpis_Výdaje!L325</f>
        <v>446000</v>
      </c>
      <c r="D13" s="106">
        <f>Rozpis_Výdaje!AE325</f>
        <v>935250</v>
      </c>
      <c r="E13" s="106">
        <f>Rozpis_Výdaje!AH325</f>
        <v>897748.58000000007</v>
      </c>
      <c r="F13" s="106">
        <f>Rozpis_Výdaje!AK325</f>
        <v>400000</v>
      </c>
      <c r="H13" s="106">
        <f>Rozpis_Výdaje!AR325</f>
        <v>0</v>
      </c>
      <c r="I13" s="106">
        <f>Rozpis_Výdaje!AS325</f>
        <v>400000</v>
      </c>
      <c r="K13" s="106">
        <f>Rozpis_Výdaje!AU325</f>
        <v>0</v>
      </c>
      <c r="L13" s="106">
        <f>Rozpis_Výdaje!AV325</f>
        <v>400000</v>
      </c>
      <c r="N13" s="106">
        <f>Rozpis_Výdaje!AX325</f>
        <v>49297.26</v>
      </c>
      <c r="O13" s="106">
        <f>Rozpis_Výdaje!AY325</f>
        <v>449297.26</v>
      </c>
    </row>
    <row r="14" spans="1:15">
      <c r="A14" s="105" t="s">
        <v>277</v>
      </c>
      <c r="B14" s="105" t="s">
        <v>278</v>
      </c>
      <c r="C14" s="106">
        <f>Rozpis_Výdaje!L327</f>
        <v>1760000</v>
      </c>
      <c r="D14" s="106">
        <f>Rozpis_Výdaje!AE327</f>
        <v>1365610</v>
      </c>
      <c r="E14" s="106">
        <f>Rozpis_Výdaje!AH327</f>
        <v>1363785.12</v>
      </c>
      <c r="F14" s="106">
        <f>Rozpis_Výdaje!AK327</f>
        <v>564000</v>
      </c>
      <c r="G14" s="105" t="s">
        <v>458</v>
      </c>
      <c r="H14" s="106">
        <f>Rozpis_Výdaje!AR327</f>
        <v>0</v>
      </c>
      <c r="I14" s="106">
        <f>Rozpis_Výdaje!AS327</f>
        <v>564000</v>
      </c>
      <c r="K14" s="106">
        <f>Rozpis_Výdaje!AU327</f>
        <v>0</v>
      </c>
      <c r="L14" s="106">
        <f>Rozpis_Výdaje!AV327</f>
        <v>564000</v>
      </c>
      <c r="N14" s="106">
        <f>Rozpis_Výdaje!AX327</f>
        <v>0</v>
      </c>
      <c r="O14" s="106">
        <f>Rozpis_Výdaje!AY327</f>
        <v>564000</v>
      </c>
    </row>
    <row r="15" spans="1:15" s="117" customFormat="1" ht="16.5" thickBot="1">
      <c r="A15" s="115" t="s">
        <v>263</v>
      </c>
      <c r="B15" s="115"/>
      <c r="C15" s="116">
        <f>C12+C14</f>
        <v>6069999.9199999999</v>
      </c>
      <c r="D15" s="116">
        <f>D12+D14</f>
        <v>6319760</v>
      </c>
      <c r="E15" s="116">
        <f>E12+E14</f>
        <v>6028927.5000000009</v>
      </c>
      <c r="F15" s="116">
        <f>F12+F14</f>
        <v>4829000</v>
      </c>
      <c r="H15" s="116">
        <f t="shared" ref="H15:I15" si="0">H12+H14</f>
        <v>100000</v>
      </c>
      <c r="I15" s="116">
        <f t="shared" si="0"/>
        <v>4929000</v>
      </c>
      <c r="K15" s="116">
        <f t="shared" ref="K15:L15" si="1">K12+K14</f>
        <v>150300</v>
      </c>
      <c r="L15" s="116">
        <f t="shared" si="1"/>
        <v>5079300</v>
      </c>
      <c r="N15" s="116">
        <f t="shared" ref="N15:O15" si="2">N12+N14</f>
        <v>49297.26</v>
      </c>
      <c r="O15" s="116">
        <f t="shared" si="2"/>
        <v>5128597.26</v>
      </c>
    </row>
    <row r="17" spans="1:15" ht="15.75" thickBot="1">
      <c r="A17" s="107" t="s">
        <v>279</v>
      </c>
      <c r="B17" s="107"/>
      <c r="C17" s="108">
        <f>C9-C15</f>
        <v>-778999.91999999993</v>
      </c>
      <c r="D17" s="108">
        <f>D9-D15</f>
        <v>-84520</v>
      </c>
      <c r="E17" s="108">
        <f>E9-E15</f>
        <v>171589.59999999963</v>
      </c>
      <c r="F17" s="108">
        <f>F9-F15</f>
        <v>-437000</v>
      </c>
      <c r="H17" s="108">
        <f>H9-H15</f>
        <v>111541.07</v>
      </c>
      <c r="I17" s="108">
        <f t="shared" ref="I17" si="3">I9-I15</f>
        <v>-325458.9299999997</v>
      </c>
      <c r="K17" s="108">
        <f>K9-K15</f>
        <v>-150300</v>
      </c>
      <c r="L17" s="108">
        <f t="shared" ref="L17" si="4">L9-L15</f>
        <v>-475758.9299999997</v>
      </c>
      <c r="N17" s="108">
        <f>N9-N15</f>
        <v>0</v>
      </c>
      <c r="O17" s="108">
        <f t="shared" ref="O17" si="5">O9-O15</f>
        <v>-475758.9299999997</v>
      </c>
    </row>
    <row r="19" spans="1:15" ht="15.75">
      <c r="A19" s="111" t="s">
        <v>280</v>
      </c>
      <c r="B19" s="111" t="s">
        <v>5</v>
      </c>
      <c r="C19" s="111"/>
      <c r="D19" s="111"/>
      <c r="E19" s="111"/>
      <c r="F19" s="114"/>
      <c r="H19" s="221"/>
      <c r="I19" s="221"/>
      <c r="K19" s="221"/>
      <c r="L19" s="221"/>
      <c r="N19" s="221"/>
      <c r="O19" s="221"/>
    </row>
    <row r="20" spans="1:15">
      <c r="A20" s="105" t="s">
        <v>281</v>
      </c>
      <c r="B20" s="105">
        <v>8115</v>
      </c>
      <c r="C20" s="106">
        <v>779000</v>
      </c>
      <c r="D20" s="106">
        <v>84520</v>
      </c>
      <c r="E20" s="106">
        <v>0</v>
      </c>
      <c r="F20" s="106">
        <v>437000</v>
      </c>
      <c r="H20" s="106">
        <v>0</v>
      </c>
      <c r="I20" s="106">
        <f>F20+H21</f>
        <v>325459</v>
      </c>
      <c r="K20" s="106">
        <v>150300</v>
      </c>
      <c r="L20" s="106">
        <f>I20+K20</f>
        <v>475759</v>
      </c>
      <c r="N20" s="106">
        <v>0</v>
      </c>
      <c r="O20" s="106">
        <f>L20+N20</f>
        <v>475759</v>
      </c>
    </row>
    <row r="21" spans="1:15">
      <c r="A21" s="105" t="s">
        <v>363</v>
      </c>
      <c r="B21" s="105">
        <v>8115</v>
      </c>
      <c r="C21" s="106">
        <v>0</v>
      </c>
      <c r="D21" s="106">
        <v>0</v>
      </c>
      <c r="E21" s="106">
        <f>-E17</f>
        <v>-171589.59999999963</v>
      </c>
      <c r="F21" s="106">
        <v>0</v>
      </c>
      <c r="H21" s="106">
        <v>-111541</v>
      </c>
      <c r="I21" s="106">
        <v>0</v>
      </c>
      <c r="K21" s="106">
        <v>0</v>
      </c>
      <c r="L21" s="106">
        <v>0</v>
      </c>
      <c r="N21" s="106">
        <v>0</v>
      </c>
      <c r="O21" s="106">
        <v>0</v>
      </c>
    </row>
    <row r="22" spans="1:15">
      <c r="A22" s="105" t="s">
        <v>359</v>
      </c>
      <c r="B22" s="105">
        <v>8123</v>
      </c>
      <c r="C22" s="106">
        <v>0</v>
      </c>
      <c r="D22" s="106">
        <v>0</v>
      </c>
      <c r="E22" s="106">
        <v>0</v>
      </c>
      <c r="F22" s="106">
        <v>0</v>
      </c>
      <c r="H22" s="106">
        <v>0</v>
      </c>
      <c r="I22" s="106">
        <v>0</v>
      </c>
      <c r="K22" s="106">
        <v>0</v>
      </c>
      <c r="L22" s="106">
        <v>0</v>
      </c>
      <c r="N22" s="106">
        <v>0</v>
      </c>
      <c r="O22" s="106">
        <v>0</v>
      </c>
    </row>
    <row r="23" spans="1:15" s="117" customFormat="1" ht="17.25" customHeight="1" thickBot="1">
      <c r="A23" s="115" t="s">
        <v>360</v>
      </c>
      <c r="B23" s="115"/>
      <c r="C23" s="116">
        <f>SUM(C20:C22)</f>
        <v>779000</v>
      </c>
      <c r="D23" s="116">
        <f>SUM(D20:D22)</f>
        <v>84520</v>
      </c>
      <c r="E23" s="116">
        <f>SUM(E20:E22)</f>
        <v>-171589.59999999963</v>
      </c>
      <c r="F23" s="116">
        <f>SUM(F20:F22)</f>
        <v>437000</v>
      </c>
      <c r="H23" s="116">
        <f>SUM(H20:H22)</f>
        <v>-111541</v>
      </c>
      <c r="I23" s="116">
        <f>SUM(I20:I22)</f>
        <v>325459</v>
      </c>
      <c r="K23" s="116">
        <f>SUM(K20:K22)</f>
        <v>150300</v>
      </c>
      <c r="L23" s="116">
        <f>SUM(L20:L22)</f>
        <v>475759</v>
      </c>
      <c r="N23" s="116">
        <f>SUM(N20:N22)</f>
        <v>0</v>
      </c>
      <c r="O23" s="116">
        <f>SUM(O20:O22)</f>
        <v>475759</v>
      </c>
    </row>
    <row r="24" spans="1:15">
      <c r="H24" s="106"/>
      <c r="I24" s="106"/>
      <c r="K24" s="106"/>
      <c r="L24" s="106"/>
      <c r="N24" s="106"/>
      <c r="O24" s="106"/>
    </row>
    <row r="25" spans="1:15" ht="15.75" thickBot="1">
      <c r="A25" s="109" t="s">
        <v>361</v>
      </c>
      <c r="B25" s="109"/>
      <c r="C25" s="110">
        <f>C9-C15+C23</f>
        <v>8.0000000074505806E-2</v>
      </c>
      <c r="D25" s="110">
        <f>D9-D15+D23</f>
        <v>0</v>
      </c>
      <c r="E25" s="110">
        <f>E9-E15+E23</f>
        <v>0</v>
      </c>
      <c r="F25" s="110">
        <f>F9-F15+F23</f>
        <v>0</v>
      </c>
      <c r="H25" s="110">
        <f>H9-H15+H23</f>
        <v>7.0000000006984919E-2</v>
      </c>
      <c r="I25" s="110">
        <f>I9-I15+I23</f>
        <v>7.0000000298023224E-2</v>
      </c>
      <c r="K25" s="110">
        <f>K9-K15+K23</f>
        <v>0</v>
      </c>
      <c r="L25" s="110">
        <f>L9-L15+L23</f>
        <v>7.0000000298023224E-2</v>
      </c>
      <c r="N25" s="110">
        <f>N9-N15+N23</f>
        <v>0</v>
      </c>
      <c r="O25" s="110">
        <f>O9-O15+O23</f>
        <v>7.0000000298023224E-2</v>
      </c>
    </row>
    <row r="27" spans="1:15">
      <c r="A27" s="105" t="s">
        <v>475</v>
      </c>
    </row>
    <row r="28" spans="1:15">
      <c r="A28" s="105" t="s">
        <v>471</v>
      </c>
    </row>
    <row r="29" spans="1:15">
      <c r="A29" s="105" t="s">
        <v>478</v>
      </c>
      <c r="B29" s="132"/>
    </row>
    <row r="30" spans="1:15">
      <c r="A30" s="105" t="s">
        <v>482</v>
      </c>
      <c r="B30" s="132"/>
      <c r="J30" s="219"/>
    </row>
    <row r="31" spans="1:15">
      <c r="B31" s="132"/>
      <c r="J31" s="219" t="s">
        <v>462</v>
      </c>
    </row>
    <row r="32" spans="1:15">
      <c r="J32" s="219" t="s">
        <v>463</v>
      </c>
    </row>
    <row r="33" spans="1:1">
      <c r="A33" s="104" t="s">
        <v>481</v>
      </c>
    </row>
    <row r="34" spans="1:1">
      <c r="A34" s="104"/>
    </row>
    <row r="35" spans="1:1">
      <c r="A35" s="104" t="s">
        <v>383</v>
      </c>
    </row>
  </sheetData>
  <mergeCells count="4">
    <mergeCell ref="A2:F2"/>
    <mergeCell ref="H3:I3"/>
    <mergeCell ref="K3:L3"/>
    <mergeCell ref="N3:O3"/>
  </mergeCells>
  <pageMargins left="0.70866141732283472" right="0.70866141732283472" top="0.78740157480314965" bottom="0.78740157480314965" header="0.31496062992125984" footer="0.31496062992125984"/>
  <pageSetup paperSize="9" scale="7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DV101"/>
  <sheetViews>
    <sheetView tabSelected="1" workbookViewId="0">
      <pane xSplit="11" ySplit="4" topLeftCell="CT14" activePane="bottomRight" state="frozen"/>
      <selection pane="topRight" activeCell="L1" sqref="L1"/>
      <selection pane="bottomLeft" activeCell="A5" sqref="A5"/>
      <selection pane="bottomRight" activeCell="DS39" sqref="DS39"/>
    </sheetView>
  </sheetViews>
  <sheetFormatPr defaultRowHeight="15" outlineLevelRow="1" outlineLevelCol="1"/>
  <cols>
    <col min="1" max="1" width="8.28515625" customWidth="1"/>
    <col min="2" max="2" width="7.85546875" customWidth="1"/>
    <col min="3" max="3" width="49.7109375" customWidth="1"/>
    <col min="4" max="4" width="11.42578125" hidden="1" customWidth="1" outlineLevel="1"/>
    <col min="5" max="5" width="8.28515625" style="31" hidden="1" customWidth="1" outlineLevel="1"/>
    <col min="6" max="6" width="11.5703125" hidden="1" customWidth="1" outlineLevel="1"/>
    <col min="7" max="7" width="8.28515625" style="31" hidden="1" customWidth="1" outlineLevel="1"/>
    <col min="8" max="9" width="12.42578125" hidden="1" customWidth="1" outlineLevel="1"/>
    <col min="10" max="10" width="2.85546875" hidden="1" customWidth="1" outlineLevel="1"/>
    <col min="11" max="11" width="11.85546875" style="15" hidden="1" customWidth="1" outlineLevel="1"/>
    <col min="12" max="12" width="12.140625" style="118" customWidth="1" collapsed="1"/>
    <col min="13" max="15" width="9.140625" hidden="1" customWidth="1" outlineLevel="1"/>
    <col min="16" max="17" width="12.28515625" hidden="1" customWidth="1" outlineLevel="1"/>
    <col min="18" max="18" width="11.7109375" hidden="1" customWidth="1" outlineLevel="1"/>
    <col min="19" max="19" width="9.140625" hidden="1" customWidth="1" outlineLevel="1"/>
    <col min="20" max="20" width="9.140625" collapsed="1"/>
    <col min="21" max="21" width="15.85546875" style="118" hidden="1" customWidth="1" outlineLevel="1"/>
    <col min="22" max="22" width="9.140625" hidden="1" customWidth="1" outlineLevel="1"/>
    <col min="23" max="23" width="4" hidden="1" customWidth="1" outlineLevel="1"/>
    <col min="24" max="24" width="11.140625" style="125" hidden="1" customWidth="1" outlineLevel="1"/>
    <col min="25" max="25" width="3.28515625" hidden="1" customWidth="1" outlineLevel="1"/>
    <col min="26" max="26" width="11.7109375" style="118" hidden="1" customWidth="1" outlineLevel="1"/>
    <col min="27" max="27" width="2.85546875" hidden="1" customWidth="1" outlineLevel="1"/>
    <col min="28" max="28" width="8.140625" hidden="1" customWidth="1" outlineLevel="1"/>
    <col min="29" max="29" width="4.7109375" hidden="1" customWidth="1" outlineLevel="1"/>
    <col min="30" max="30" width="11.7109375" style="118" hidden="1" customWidth="1" outlineLevel="1"/>
    <col min="31" max="31" width="2.5703125" hidden="1" customWidth="1" outlineLevel="1"/>
    <col min="32" max="32" width="8.140625" hidden="1" customWidth="1" outlineLevel="1"/>
    <col min="33" max="33" width="5.7109375" hidden="1" customWidth="1" outlineLevel="1"/>
    <col min="34" max="34" width="11.140625" style="118" customWidth="1" collapsed="1"/>
    <col min="35" max="35" width="2.5703125" customWidth="1"/>
    <col min="36" max="36" width="7" customWidth="1"/>
    <col min="37" max="37" width="2.42578125" customWidth="1"/>
    <col min="38" max="38" width="13.42578125" style="15" customWidth="1"/>
    <col min="39" max="39" width="1.5703125" customWidth="1"/>
    <col min="40" max="40" width="13.42578125" style="15" customWidth="1"/>
    <col min="44" max="44" width="9.140625" hidden="1" customWidth="1" outlineLevel="1"/>
    <col min="45" max="45" width="9.5703125" hidden="1" customWidth="1" outlineLevel="1"/>
    <col min="46" max="50" width="9.140625" hidden="1" customWidth="1" outlineLevel="1"/>
    <col min="51" max="51" width="9.140625" collapsed="1"/>
    <col min="52" max="53" width="9.140625" hidden="1" customWidth="1" outlineLevel="1"/>
    <col min="54" max="54" width="6" hidden="1" customWidth="1" outlineLevel="1"/>
    <col min="55" max="60" width="9.140625" hidden="1" customWidth="1" outlineLevel="1"/>
    <col min="61" max="61" width="9.85546875" style="15" bestFit="1" customWidth="1" collapsed="1"/>
    <col min="62" max="62" width="15.7109375" customWidth="1"/>
    <col min="63" max="63" width="2.5703125" customWidth="1"/>
    <col min="64" max="64" width="11" style="15" bestFit="1" customWidth="1"/>
    <col min="65" max="65" width="8.28515625" style="234" customWidth="1"/>
    <col min="66" max="66" width="2.5703125" customWidth="1"/>
    <col min="67" max="67" width="9.85546875" style="15" bestFit="1" customWidth="1"/>
    <col min="68" max="68" width="8.85546875" style="31" customWidth="1"/>
    <col min="69" max="69" width="3.42578125" customWidth="1"/>
    <col min="70" max="70" width="9.140625" style="15" hidden="1" customWidth="1" outlineLevel="1"/>
    <col min="71" max="71" width="16.140625" hidden="1" customWidth="1" outlineLevel="1"/>
    <col min="72" max="72" width="5.140625" hidden="1" customWidth="1" outlineLevel="1"/>
    <col min="73" max="73" width="9.140625" style="15" hidden="1" customWidth="1" outlineLevel="1"/>
    <col min="74" max="74" width="14.42578125" hidden="1" customWidth="1" outlineLevel="1"/>
    <col min="75" max="75" width="4.5703125" hidden="1" customWidth="1" outlineLevel="1"/>
    <col min="76" max="76" width="9.140625" style="15" hidden="1" customWidth="1" outlineLevel="1"/>
    <col min="77" max="77" width="14.42578125" hidden="1" customWidth="1" outlineLevel="1"/>
    <col min="78" max="78" width="9.140625" hidden="1" customWidth="1" outlineLevel="1"/>
    <col min="79" max="79" width="9.140625" style="15" hidden="1" customWidth="1" outlineLevel="1"/>
    <col min="80" max="80" width="14.42578125" hidden="1" customWidth="1" outlineLevel="1"/>
    <col min="81" max="81" width="6.28515625" hidden="1" customWidth="1" outlineLevel="1"/>
    <col min="82" max="82" width="9.140625" style="15" hidden="1" customWidth="1" outlineLevel="1"/>
    <col min="83" max="83" width="14.42578125" hidden="1" customWidth="1" outlineLevel="1"/>
    <col min="84" max="84" width="4" customWidth="1" collapsed="1"/>
    <col min="85" max="85" width="9.140625" style="15" hidden="1" customWidth="1" outlineLevel="1"/>
    <col min="86" max="86" width="14.42578125" hidden="1" customWidth="1" outlineLevel="1"/>
    <col min="87" max="87" width="2.5703125" hidden="1" customWidth="1" outlineLevel="1"/>
    <col min="88" max="88" width="9.140625" style="15" hidden="1" customWidth="1" outlineLevel="1"/>
    <col min="89" max="89" width="14.42578125" hidden="1" customWidth="1" outlineLevel="1"/>
    <col min="90" max="90" width="4.42578125" hidden="1" customWidth="1" outlineLevel="1"/>
    <col min="91" max="91" width="11.85546875" style="15" customWidth="1" collapsed="1"/>
    <col min="92" max="92" width="14.140625" customWidth="1"/>
    <col min="93" max="93" width="2.5703125" customWidth="1"/>
    <col min="94" max="94" width="12.28515625" style="15" customWidth="1"/>
    <col min="95" max="95" width="3.140625" customWidth="1"/>
    <col min="96" max="96" width="9.85546875" style="15" customWidth="1"/>
    <col min="97" max="97" width="8.85546875" style="31" customWidth="1"/>
    <col min="98" max="98" width="3" customWidth="1"/>
    <col min="99" max="99" width="11.85546875" style="15" hidden="1" customWidth="1" outlineLevel="1"/>
    <col min="100" max="100" width="14.140625" hidden="1" customWidth="1" outlineLevel="1"/>
    <col min="101" max="101" width="1.140625" hidden="1" customWidth="1" outlineLevel="1"/>
    <col min="102" max="102" width="11.85546875" style="15" hidden="1" customWidth="1" outlineLevel="1"/>
    <col min="103" max="103" width="12" hidden="1" customWidth="1" outlineLevel="1"/>
    <col min="104" max="104" width="3.140625" hidden="1" customWidth="1" outlineLevel="1"/>
    <col min="105" max="105" width="11.85546875" style="15" hidden="1" customWidth="1" outlineLevel="1"/>
    <col min="106" max="106" width="12" hidden="1" customWidth="1" outlineLevel="1"/>
    <col min="107" max="107" width="3.85546875" hidden="1" customWidth="1" outlineLevel="1"/>
    <col min="108" max="108" width="11.85546875" style="15" hidden="1" customWidth="1" outlineLevel="1"/>
    <col min="109" max="109" width="12" hidden="1" customWidth="1" outlineLevel="1"/>
    <col min="110" max="110" width="3.28515625" hidden="1" customWidth="1" outlineLevel="1"/>
    <col min="111" max="111" width="11.85546875" style="15" hidden="1" customWidth="1" outlineLevel="1"/>
    <col min="112" max="112" width="12" hidden="1" customWidth="1" outlineLevel="1"/>
    <col min="113" max="113" width="9.140625" hidden="1" customWidth="1" outlineLevel="1"/>
    <col min="114" max="114" width="11.85546875" style="15" hidden="1" customWidth="1" outlineLevel="1"/>
    <col min="115" max="115" width="12" hidden="1" customWidth="1" outlineLevel="1"/>
    <col min="116" max="116" width="9.140625" hidden="1" customWidth="1" outlineLevel="1"/>
    <col min="117" max="117" width="11.85546875" style="15" hidden="1" customWidth="1" outlineLevel="1"/>
    <col min="118" max="118" width="12" hidden="1" customWidth="1" outlineLevel="1"/>
    <col min="119" max="119" width="4.140625" customWidth="1" collapsed="1"/>
    <col min="120" max="120" width="11.85546875" style="15" customWidth="1"/>
    <col min="121" max="121" width="12" customWidth="1"/>
    <col min="122" max="122" width="2.28515625" customWidth="1"/>
    <col min="123" max="123" width="11.85546875" style="15" customWidth="1"/>
    <col min="124" max="124" width="2.7109375" customWidth="1"/>
    <col min="125" max="125" width="11.85546875" style="15" customWidth="1"/>
  </cols>
  <sheetData>
    <row r="1" spans="1:126" ht="15.75" thickBot="1">
      <c r="A1" s="415" t="s">
        <v>284</v>
      </c>
      <c r="B1" s="416"/>
      <c r="C1" s="416"/>
      <c r="D1" s="416"/>
      <c r="E1" s="416"/>
      <c r="F1" s="416"/>
      <c r="G1" s="416"/>
      <c r="H1" s="416"/>
      <c r="K1" s="16">
        <v>0.03</v>
      </c>
      <c r="AZ1" s="15">
        <f>AZ98</f>
        <v>211541.07</v>
      </c>
      <c r="BA1" s="15">
        <f>BA98</f>
        <v>4603541.07</v>
      </c>
      <c r="BC1" s="15">
        <f>BC98</f>
        <v>0</v>
      </c>
      <c r="BD1" s="15">
        <f>BD98</f>
        <v>4603541.07</v>
      </c>
      <c r="BF1" s="15">
        <f>BF98</f>
        <v>49297.26</v>
      </c>
      <c r="BG1" s="15">
        <f>BG98</f>
        <v>4652838.33</v>
      </c>
      <c r="BI1" s="15">
        <f>BI98</f>
        <v>1092487.9100000001</v>
      </c>
      <c r="BJ1" s="15">
        <f>BJ98</f>
        <v>5745326.2400000002</v>
      </c>
      <c r="BZ1" s="145"/>
      <c r="CB1" s="15">
        <f>CB98</f>
        <v>7787728.96</v>
      </c>
      <c r="CD1" s="15">
        <f>CD98</f>
        <v>152000</v>
      </c>
      <c r="CE1" s="15">
        <f>CE98</f>
        <v>7939728.96</v>
      </c>
      <c r="CG1" s="15">
        <f>CG98</f>
        <v>0</v>
      </c>
      <c r="CH1" s="15">
        <f>CH98</f>
        <v>7939728.96</v>
      </c>
      <c r="CJ1" s="15">
        <f>CJ98</f>
        <v>102500</v>
      </c>
      <c r="CK1" s="15">
        <f>CK98</f>
        <v>8042228.96</v>
      </c>
      <c r="CM1" s="15">
        <f>CM98</f>
        <v>-241741.08</v>
      </c>
      <c r="CN1" s="15">
        <f>CN98</f>
        <v>7800487.8799999999</v>
      </c>
      <c r="CR1" s="15">
        <f>CR98</f>
        <v>7036388.8899999997</v>
      </c>
      <c r="CU1" s="15">
        <f>CU98</f>
        <v>0</v>
      </c>
      <c r="CV1" s="15">
        <f>CV98</f>
        <v>7036388.8899999997</v>
      </c>
      <c r="CX1" s="15">
        <f>CX98</f>
        <v>142761</v>
      </c>
      <c r="CY1" s="15">
        <f>CY98</f>
        <v>7179149.8899999997</v>
      </c>
      <c r="DA1" s="15">
        <f>DA98</f>
        <v>1245134</v>
      </c>
      <c r="DB1" s="15">
        <f>DB98</f>
        <v>8424283.8900000006</v>
      </c>
      <c r="DD1" s="15">
        <f>DD98</f>
        <v>138000</v>
      </c>
      <c r="DE1" s="15">
        <f>DE98</f>
        <v>8562283.8900000006</v>
      </c>
      <c r="DG1" s="15">
        <f>DG98</f>
        <v>177000</v>
      </c>
      <c r="DH1" s="15">
        <f>DH98</f>
        <v>8739283.8900000006</v>
      </c>
      <c r="DJ1" s="15">
        <f>DJ98</f>
        <v>135000</v>
      </c>
      <c r="DK1" s="15">
        <f>DK98</f>
        <v>8874283.8900000006</v>
      </c>
      <c r="DM1" s="15">
        <f>DM98</f>
        <v>-81700</v>
      </c>
      <c r="DN1" s="15">
        <f>DN98</f>
        <v>8792583.8900000006</v>
      </c>
      <c r="DP1" s="15">
        <f>DP98</f>
        <v>0</v>
      </c>
      <c r="DQ1" s="15">
        <f>DQ98</f>
        <v>8792041.8900000006</v>
      </c>
      <c r="DS1" s="15">
        <f>DS98</f>
        <v>8910928.7300000004</v>
      </c>
      <c r="DU1" s="15">
        <f>DU98</f>
        <v>7313100</v>
      </c>
    </row>
    <row r="2" spans="1:126" ht="18.75">
      <c r="A2" s="11"/>
      <c r="D2" s="419">
        <v>2019</v>
      </c>
      <c r="E2" s="419"/>
      <c r="F2" s="419"/>
      <c r="G2" s="419"/>
      <c r="H2" s="419"/>
      <c r="I2" s="12">
        <f>12/10</f>
        <v>1.2</v>
      </c>
      <c r="J2" s="12"/>
      <c r="L2" s="125">
        <v>2020</v>
      </c>
      <c r="P2" t="s">
        <v>390</v>
      </c>
      <c r="R2" t="s">
        <v>390</v>
      </c>
      <c r="U2" s="118" t="s">
        <v>407</v>
      </c>
      <c r="X2" s="125" t="s">
        <v>412</v>
      </c>
      <c r="Z2" s="118" t="s">
        <v>414</v>
      </c>
      <c r="AD2" s="420" t="s">
        <v>437</v>
      </c>
      <c r="AE2" s="421"/>
      <c r="AF2" s="422"/>
      <c r="AH2" s="420" t="s">
        <v>441</v>
      </c>
      <c r="AI2" s="421"/>
      <c r="AJ2" s="422"/>
      <c r="AL2" s="274">
        <v>2020</v>
      </c>
      <c r="AM2" s="192"/>
      <c r="AN2" s="274">
        <v>2021</v>
      </c>
      <c r="BL2" s="232">
        <v>2021</v>
      </c>
      <c r="BO2" s="232">
        <v>2022</v>
      </c>
      <c r="BZ2" s="145"/>
      <c r="CP2" s="232">
        <v>2022</v>
      </c>
      <c r="CR2" s="367">
        <v>2023</v>
      </c>
      <c r="DS2" s="374">
        <v>2023</v>
      </c>
      <c r="DU2" s="374">
        <v>2024</v>
      </c>
    </row>
    <row r="3" spans="1:126" ht="45.75" thickBot="1">
      <c r="A3" s="1" t="s">
        <v>0</v>
      </c>
      <c r="B3" s="1" t="s">
        <v>0</v>
      </c>
      <c r="C3" s="1" t="s">
        <v>0</v>
      </c>
      <c r="D3" s="1" t="s">
        <v>1</v>
      </c>
      <c r="E3" s="26" t="s">
        <v>0</v>
      </c>
      <c r="F3" s="1" t="s">
        <v>2</v>
      </c>
      <c r="G3" s="26" t="s">
        <v>0</v>
      </c>
      <c r="H3" s="2" t="s">
        <v>282</v>
      </c>
      <c r="I3" s="13" t="s">
        <v>286</v>
      </c>
      <c r="J3" s="13"/>
      <c r="L3" s="119" t="s">
        <v>2</v>
      </c>
      <c r="M3" t="s">
        <v>292</v>
      </c>
      <c r="N3" t="s">
        <v>290</v>
      </c>
      <c r="P3" s="142">
        <v>43891</v>
      </c>
      <c r="Q3" s="142"/>
      <c r="R3" s="131">
        <v>43963</v>
      </c>
      <c r="AD3" s="423"/>
      <c r="AE3" s="424"/>
      <c r="AF3" s="425"/>
      <c r="AH3" s="423"/>
      <c r="AI3" s="424"/>
      <c r="AJ3" s="425"/>
      <c r="AL3" s="118" t="s">
        <v>443</v>
      </c>
      <c r="AM3" s="125"/>
      <c r="AN3" s="118" t="s">
        <v>453</v>
      </c>
      <c r="AO3" s="15" t="s">
        <v>456</v>
      </c>
      <c r="AP3" t="s">
        <v>454</v>
      </c>
      <c r="AQ3" t="s">
        <v>455</v>
      </c>
      <c r="AZ3" t="s">
        <v>397</v>
      </c>
      <c r="BC3" t="s">
        <v>407</v>
      </c>
      <c r="BF3" t="s">
        <v>412</v>
      </c>
      <c r="BI3" s="15" t="s">
        <v>414</v>
      </c>
      <c r="BL3" s="231" t="s">
        <v>443</v>
      </c>
      <c r="BM3" s="233" t="s">
        <v>500</v>
      </c>
      <c r="BO3" s="231" t="s">
        <v>548</v>
      </c>
      <c r="BP3" s="233" t="s">
        <v>503</v>
      </c>
      <c r="BR3" s="118" t="s">
        <v>397</v>
      </c>
      <c r="BU3" s="118" t="s">
        <v>407</v>
      </c>
      <c r="BX3" s="118" t="s">
        <v>412</v>
      </c>
      <c r="BZ3" s="145" t="s">
        <v>561</v>
      </c>
      <c r="CA3" s="300" t="s">
        <v>562</v>
      </c>
      <c r="CD3" s="300" t="s">
        <v>414</v>
      </c>
      <c r="CG3" s="317" t="s">
        <v>437</v>
      </c>
      <c r="CJ3" s="317" t="s">
        <v>441</v>
      </c>
      <c r="CM3" s="317" t="s">
        <v>575</v>
      </c>
      <c r="CP3" s="231" t="s">
        <v>443</v>
      </c>
      <c r="CR3" s="300" t="s">
        <v>548</v>
      </c>
      <c r="CS3" s="233" t="s">
        <v>579</v>
      </c>
      <c r="CU3" s="300" t="s">
        <v>397</v>
      </c>
      <c r="CV3" s="131">
        <v>44984</v>
      </c>
      <c r="CX3" s="300" t="s">
        <v>407</v>
      </c>
      <c r="CY3" s="131">
        <v>45001</v>
      </c>
      <c r="DA3" s="317" t="s">
        <v>412</v>
      </c>
      <c r="DB3" s="131">
        <v>45044</v>
      </c>
      <c r="DD3" s="317" t="s">
        <v>414</v>
      </c>
      <c r="DE3" s="131">
        <v>45066</v>
      </c>
      <c r="DG3" s="317" t="s">
        <v>437</v>
      </c>
      <c r="DH3" s="370">
        <v>45124</v>
      </c>
      <c r="DJ3" s="317" t="s">
        <v>441</v>
      </c>
      <c r="DK3" s="370">
        <v>45190</v>
      </c>
      <c r="DM3" s="317" t="s">
        <v>575</v>
      </c>
      <c r="DN3" s="370">
        <v>45257</v>
      </c>
      <c r="DP3" s="317" t="s">
        <v>649</v>
      </c>
      <c r="DQ3" s="370">
        <v>45278</v>
      </c>
      <c r="DS3" s="317" t="s">
        <v>443</v>
      </c>
      <c r="DU3" s="317" t="s">
        <v>655</v>
      </c>
    </row>
    <row r="4" spans="1:126" ht="15.75" thickBot="1">
      <c r="A4" s="1" t="s">
        <v>4</v>
      </c>
      <c r="B4" s="1" t="s">
        <v>5</v>
      </c>
      <c r="C4" s="4" t="s">
        <v>6</v>
      </c>
      <c r="D4" s="1" t="s">
        <v>7</v>
      </c>
      <c r="E4" s="26" t="s">
        <v>8</v>
      </c>
      <c r="F4" s="1" t="s">
        <v>9</v>
      </c>
      <c r="G4" s="26" t="s">
        <v>8</v>
      </c>
      <c r="H4" s="2" t="s">
        <v>283</v>
      </c>
      <c r="I4" s="13" t="s">
        <v>287</v>
      </c>
      <c r="J4" s="13"/>
      <c r="L4" s="120"/>
      <c r="M4" t="s">
        <v>289</v>
      </c>
      <c r="N4" t="s">
        <v>291</v>
      </c>
      <c r="P4" s="146">
        <v>0.1</v>
      </c>
      <c r="Q4" s="146">
        <v>0.15</v>
      </c>
      <c r="R4" s="146">
        <v>0.2</v>
      </c>
      <c r="S4" s="146">
        <v>0.28000000000000003</v>
      </c>
      <c r="AB4" s="186" t="s">
        <v>435</v>
      </c>
      <c r="AC4" s="186"/>
      <c r="AF4" s="181" t="s">
        <v>438</v>
      </c>
      <c r="AG4" s="186"/>
      <c r="AJ4" s="181" t="s">
        <v>442</v>
      </c>
      <c r="AZ4" t="s">
        <v>468</v>
      </c>
      <c r="BA4" t="s">
        <v>469</v>
      </c>
      <c r="BC4" t="s">
        <v>468</v>
      </c>
      <c r="BD4" t="s">
        <v>469</v>
      </c>
      <c r="BF4" t="s">
        <v>468</v>
      </c>
      <c r="BG4" t="s">
        <v>469</v>
      </c>
      <c r="BI4" s="15" t="s">
        <v>468</v>
      </c>
      <c r="BJ4" t="s">
        <v>469</v>
      </c>
      <c r="BR4" s="15" t="s">
        <v>468</v>
      </c>
      <c r="BS4" t="s">
        <v>469</v>
      </c>
      <c r="BU4" s="15" t="s">
        <v>468</v>
      </c>
      <c r="BV4" t="s">
        <v>469</v>
      </c>
      <c r="BX4" s="15" t="s">
        <v>468</v>
      </c>
      <c r="BY4" t="s">
        <v>469</v>
      </c>
      <c r="BZ4" s="145"/>
      <c r="CA4" s="15" t="s">
        <v>468</v>
      </c>
      <c r="CB4" t="s">
        <v>469</v>
      </c>
      <c r="CD4" s="15" t="s">
        <v>468</v>
      </c>
      <c r="CE4" t="s">
        <v>469</v>
      </c>
      <c r="CG4" s="15" t="s">
        <v>468</v>
      </c>
      <c r="CH4" t="s">
        <v>469</v>
      </c>
      <c r="CJ4" s="15" t="s">
        <v>468</v>
      </c>
      <c r="CK4" t="s">
        <v>469</v>
      </c>
      <c r="CM4" s="15" t="s">
        <v>468</v>
      </c>
      <c r="CN4" t="s">
        <v>469</v>
      </c>
      <c r="CU4" s="15" t="s">
        <v>468</v>
      </c>
      <c r="CV4" t="s">
        <v>469</v>
      </c>
      <c r="CX4" s="15" t="s">
        <v>468</v>
      </c>
      <c r="CY4" t="s">
        <v>469</v>
      </c>
      <c r="DA4" s="15" t="s">
        <v>468</v>
      </c>
      <c r="DB4" t="s">
        <v>469</v>
      </c>
      <c r="DD4" s="15" t="s">
        <v>468</v>
      </c>
      <c r="DE4" t="s">
        <v>469</v>
      </c>
      <c r="DG4" s="15" t="s">
        <v>468</v>
      </c>
      <c r="DH4" t="s">
        <v>469</v>
      </c>
      <c r="DJ4" s="15" t="s">
        <v>468</v>
      </c>
      <c r="DK4" t="s">
        <v>469</v>
      </c>
      <c r="DM4" s="15" t="s">
        <v>468</v>
      </c>
      <c r="DN4" t="s">
        <v>469</v>
      </c>
      <c r="DP4" s="15" t="s">
        <v>468</v>
      </c>
      <c r="DQ4" t="s">
        <v>469</v>
      </c>
    </row>
    <row r="5" spans="1:126" outlineLevel="1">
      <c r="A5" s="3" t="s">
        <v>11</v>
      </c>
      <c r="B5" s="3" t="s">
        <v>12</v>
      </c>
      <c r="C5" s="5" t="s">
        <v>13</v>
      </c>
      <c r="D5" s="6">
        <v>1010000</v>
      </c>
      <c r="E5" s="27">
        <v>82.3</v>
      </c>
      <c r="F5" s="6">
        <v>1010000</v>
      </c>
      <c r="G5" s="27">
        <v>82.3</v>
      </c>
      <c r="H5" s="7">
        <v>831253.08</v>
      </c>
      <c r="I5" s="14">
        <v>1000000</v>
      </c>
      <c r="J5" s="14"/>
      <c r="K5" s="15">
        <f>I5*(1+$K$1)</f>
        <v>1030000</v>
      </c>
      <c r="L5" s="158">
        <v>1100000</v>
      </c>
      <c r="M5" s="17">
        <f>L5/F5-1</f>
        <v>8.9108910891089188E-2</v>
      </c>
      <c r="N5" s="17">
        <f>L5/I5-1</f>
        <v>0.10000000000000009</v>
      </c>
      <c r="P5" s="15">
        <f t="shared" ref="P5:P10" si="0">(L5/4)+((L5*3/4)*(1-$P$4))</f>
        <v>1017500</v>
      </c>
      <c r="Q5" s="15">
        <f t="shared" ref="Q5:Q10" si="1">(L5/4)+((L5*3/4)*(1-$Q$4))</f>
        <v>976250</v>
      </c>
      <c r="R5" s="15">
        <f t="shared" ref="R5:R10" si="2">(L5/4)+((L5*3/4)*(1-$R$4))</f>
        <v>935000</v>
      </c>
      <c r="S5" s="15">
        <f t="shared" ref="S5:S10" si="3">(L5/4)+((L5*3/4)*(1-$S$4))</f>
        <v>869000</v>
      </c>
      <c r="U5" s="118">
        <f>880000</f>
        <v>880000</v>
      </c>
      <c r="V5" s="17">
        <f>U5/L5-1</f>
        <v>-0.19999999999999996</v>
      </c>
      <c r="X5" s="118">
        <f>U5</f>
        <v>880000</v>
      </c>
      <c r="Z5" s="118">
        <v>950000</v>
      </c>
      <c r="AB5" s="187">
        <f>Z5-X5</f>
        <v>70000</v>
      </c>
      <c r="AC5" s="187"/>
      <c r="AD5" s="118">
        <v>1000000</v>
      </c>
      <c r="AE5" s="187"/>
      <c r="AF5" s="182">
        <f>AD5-Z5</f>
        <v>50000</v>
      </c>
      <c r="AG5" s="187"/>
      <c r="AH5" s="118">
        <v>1050000</v>
      </c>
      <c r="AI5" s="187"/>
      <c r="AJ5" s="182">
        <f>AH5-AD5</f>
        <v>50000</v>
      </c>
      <c r="AK5" s="118"/>
      <c r="AL5" s="15">
        <v>1049799.99</v>
      </c>
      <c r="AM5" s="189"/>
      <c r="AN5" s="227">
        <v>800000</v>
      </c>
      <c r="AO5" s="17">
        <f>AN5/L5-1</f>
        <v>-0.27272727272727271</v>
      </c>
      <c r="AP5" s="17">
        <f>AN5/AH5-1</f>
        <v>-0.23809523809523814</v>
      </c>
      <c r="AQ5" s="17">
        <f>AN5/AL5-1</f>
        <v>-0.23795007847161442</v>
      </c>
      <c r="BA5" s="15">
        <f>AN5+AZ5</f>
        <v>800000</v>
      </c>
      <c r="BD5" s="15">
        <f>BA5</f>
        <v>800000</v>
      </c>
      <c r="BG5" s="15">
        <f>BD5</f>
        <v>800000</v>
      </c>
      <c r="BI5" s="15">
        <v>-60000</v>
      </c>
      <c r="BJ5" s="15">
        <f>BG5+BI5</f>
        <v>740000</v>
      </c>
      <c r="BL5" s="15">
        <v>776923.65</v>
      </c>
      <c r="BM5" s="235">
        <f>BL5/BJ5</f>
        <v>1.0498968243243243</v>
      </c>
      <c r="BO5" s="15">
        <v>800000</v>
      </c>
      <c r="BP5" s="235">
        <f>BO5/BL5</f>
        <v>1.0297022107642109</v>
      </c>
      <c r="BS5" s="15">
        <f>BO5+BR5</f>
        <v>800000</v>
      </c>
      <c r="BV5" s="15">
        <f t="shared" ref="BV5:BV19" si="4">BS5+BU5</f>
        <v>800000</v>
      </c>
      <c r="BY5" s="15">
        <f t="shared" ref="BY5:BY11" si="5">BV5+BX5</f>
        <v>800000</v>
      </c>
      <c r="BZ5" s="145"/>
      <c r="CB5" s="15">
        <f t="shared" ref="CB5:CB10" si="6">BY5+CA5</f>
        <v>800000</v>
      </c>
      <c r="CE5" s="15">
        <f t="shared" ref="CE5:CE10" si="7">CB5+CD5</f>
        <v>800000</v>
      </c>
      <c r="CH5" s="15">
        <f t="shared" ref="CH5:CH10" si="8">CE5+CG5</f>
        <v>800000</v>
      </c>
      <c r="CJ5" s="227">
        <v>10000</v>
      </c>
      <c r="CK5" s="15">
        <f t="shared" ref="CK5:CK10" si="9">CH5+CJ5</f>
        <v>810000</v>
      </c>
      <c r="CN5" s="15">
        <f t="shared" ref="CN5:CN10" si="10">CK5+CM5</f>
        <v>810000</v>
      </c>
      <c r="CP5" s="15">
        <v>809558.57</v>
      </c>
      <c r="CR5" s="15">
        <v>850000</v>
      </c>
      <c r="CS5" s="235">
        <f>CR5/CP5</f>
        <v>1.0499549155535468</v>
      </c>
      <c r="CV5" s="15">
        <f>CR5+CU5</f>
        <v>850000</v>
      </c>
      <c r="CY5" s="15">
        <f t="shared" ref="CY5:CY19" si="11">CV5+CX5</f>
        <v>850000</v>
      </c>
      <c r="DB5" s="15">
        <f t="shared" ref="DB5:DB19" si="12">CY5+DA5</f>
        <v>850000</v>
      </c>
      <c r="DE5" s="15">
        <f t="shared" ref="DE5:DE19" si="13">DB5+DD5</f>
        <v>850000</v>
      </c>
      <c r="DH5" s="15">
        <f t="shared" ref="DH5:DH19" si="14">DE5+DG5</f>
        <v>850000</v>
      </c>
      <c r="DJ5" s="227">
        <v>70000</v>
      </c>
      <c r="DK5" s="15">
        <f t="shared" ref="DK5:DK19" si="15">DH5+DJ5</f>
        <v>920000</v>
      </c>
      <c r="DM5" s="227">
        <v>-15000</v>
      </c>
      <c r="DN5" s="15">
        <f t="shared" ref="DN5:DN19" si="16">DK5+DM5</f>
        <v>905000</v>
      </c>
      <c r="DQ5" s="15">
        <f t="shared" ref="DQ5:DQ19" si="17">DN5+DP5</f>
        <v>905000</v>
      </c>
      <c r="DS5" s="15">
        <v>905416.76</v>
      </c>
      <c r="DU5" s="15">
        <v>965000</v>
      </c>
      <c r="DV5" s="235">
        <f>DU5/DS5</f>
        <v>1.0658075293415157</v>
      </c>
    </row>
    <row r="6" spans="1:126" outlineLevel="1">
      <c r="A6" s="1" t="s">
        <v>11</v>
      </c>
      <c r="B6" s="1" t="s">
        <v>14</v>
      </c>
      <c r="C6" s="4" t="s">
        <v>15</v>
      </c>
      <c r="D6" s="8">
        <v>23000</v>
      </c>
      <c r="E6" s="28">
        <v>84.16</v>
      </c>
      <c r="F6" s="8">
        <v>23000</v>
      </c>
      <c r="G6" s="28">
        <v>84.16</v>
      </c>
      <c r="H6" s="9">
        <v>19356.05</v>
      </c>
      <c r="I6" s="14">
        <v>24000</v>
      </c>
      <c r="J6" s="14"/>
      <c r="K6" s="15">
        <f t="shared" ref="K6:K11" si="18">I6*(1+$K$1)</f>
        <v>24720</v>
      </c>
      <c r="L6" s="158">
        <v>25000</v>
      </c>
      <c r="M6" s="17">
        <f t="shared" ref="M6:M16" si="19">L6/F6-1</f>
        <v>8.6956521739130377E-2</v>
      </c>
      <c r="N6" s="17">
        <f t="shared" ref="N6:N19" si="20">L6/I6-1</f>
        <v>4.1666666666666741E-2</v>
      </c>
      <c r="P6" s="15">
        <f t="shared" si="0"/>
        <v>23125</v>
      </c>
      <c r="Q6" s="15">
        <f t="shared" si="1"/>
        <v>22187.5</v>
      </c>
      <c r="R6" s="15">
        <f t="shared" si="2"/>
        <v>21250</v>
      </c>
      <c r="S6" s="15">
        <f t="shared" si="3"/>
        <v>19750</v>
      </c>
      <c r="U6" s="118">
        <v>15000</v>
      </c>
      <c r="V6" s="17">
        <f t="shared" ref="V6:V19" si="21">U6/L6-1</f>
        <v>-0.4</v>
      </c>
      <c r="X6" s="118">
        <f t="shared" ref="X6:X19" si="22">U6</f>
        <v>15000</v>
      </c>
      <c r="Z6" s="118">
        <v>9420</v>
      </c>
      <c r="AB6" s="187">
        <f t="shared" ref="AB6:AB19" si="23">Z6-X6</f>
        <v>-5580</v>
      </c>
      <c r="AC6" s="187"/>
      <c r="AD6" s="118">
        <v>17000</v>
      </c>
      <c r="AE6" s="187"/>
      <c r="AF6" s="182">
        <f t="shared" ref="AF6:AF19" si="24">AD6-Z6</f>
        <v>7580</v>
      </c>
      <c r="AG6" s="187"/>
      <c r="AH6" s="118">
        <v>17000</v>
      </c>
      <c r="AI6" s="187"/>
      <c r="AJ6" s="182">
        <f t="shared" ref="AJ6:AJ11" si="25">AH6-AD6</f>
        <v>0</v>
      </c>
      <c r="AK6" s="118"/>
      <c r="AL6" s="15">
        <v>16969.14</v>
      </c>
      <c r="AM6" s="189"/>
      <c r="AN6" s="227">
        <v>15000</v>
      </c>
      <c r="AO6" s="17">
        <f t="shared" ref="AO6:AO19" si="26">AN6/L6-1</f>
        <v>-0.4</v>
      </c>
      <c r="AP6" s="17">
        <f t="shared" ref="AP6:AP19" si="27">AN6/AH6-1</f>
        <v>-0.11764705882352944</v>
      </c>
      <c r="AQ6" s="17">
        <f t="shared" ref="AQ6:AQ19" si="28">AN6/AL6-1</f>
        <v>-0.11604241582071928</v>
      </c>
      <c r="BA6" s="15">
        <f t="shared" ref="BA6:BA19" si="29">AN6+AZ6</f>
        <v>15000</v>
      </c>
      <c r="BD6" s="15">
        <f t="shared" ref="BD6:BD72" si="30">BA6</f>
        <v>15000</v>
      </c>
      <c r="BG6" s="15">
        <f t="shared" ref="BG6:BG19" si="31">BD6</f>
        <v>15000</v>
      </c>
      <c r="BI6" s="15">
        <v>20000</v>
      </c>
      <c r="BJ6" s="15">
        <f t="shared" ref="BJ6:BJ19" si="32">BG6+BI6</f>
        <v>35000</v>
      </c>
      <c r="BL6" s="15">
        <v>50429.01</v>
      </c>
      <c r="BM6" s="235">
        <f t="shared" ref="BM6:BM26" si="33">BL6/BJ6</f>
        <v>1.4408288571428571</v>
      </c>
      <c r="BO6" s="15">
        <v>52000</v>
      </c>
      <c r="BP6" s="235">
        <f t="shared" ref="BP6:BP8" si="34">BO6/BL6</f>
        <v>1.0311525052742458</v>
      </c>
      <c r="BS6" s="15">
        <f t="shared" ref="BS6:BS19" si="35">BO6+BR6</f>
        <v>52000</v>
      </c>
      <c r="BV6" s="15">
        <f t="shared" si="4"/>
        <v>52000</v>
      </c>
      <c r="BY6" s="15">
        <f t="shared" si="5"/>
        <v>52000</v>
      </c>
      <c r="BZ6" s="145"/>
      <c r="CB6" s="15">
        <f t="shared" si="6"/>
        <v>52000</v>
      </c>
      <c r="CD6" s="227">
        <v>9000</v>
      </c>
      <c r="CE6" s="15">
        <f t="shared" si="7"/>
        <v>61000</v>
      </c>
      <c r="CH6" s="15">
        <f t="shared" si="8"/>
        <v>61000</v>
      </c>
      <c r="CJ6" s="227">
        <v>14000</v>
      </c>
      <c r="CK6" s="15">
        <f t="shared" si="9"/>
        <v>75000</v>
      </c>
      <c r="CN6" s="15">
        <f t="shared" si="10"/>
        <v>75000</v>
      </c>
      <c r="CP6" s="15">
        <v>73969.38</v>
      </c>
      <c r="CR6" s="15">
        <v>80000</v>
      </c>
      <c r="CS6" s="235">
        <f>CR6/CP6</f>
        <v>1.0815286000774915</v>
      </c>
      <c r="CV6" s="15">
        <f t="shared" ref="CV6:CV19" si="36">CR6+CU6</f>
        <v>80000</v>
      </c>
      <c r="CY6" s="15">
        <f t="shared" si="11"/>
        <v>80000</v>
      </c>
      <c r="DB6" s="15">
        <f t="shared" si="12"/>
        <v>80000</v>
      </c>
      <c r="DE6" s="15">
        <f t="shared" si="13"/>
        <v>80000</v>
      </c>
      <c r="DH6" s="15">
        <f t="shared" si="14"/>
        <v>80000</v>
      </c>
      <c r="DK6" s="15">
        <f t="shared" si="15"/>
        <v>80000</v>
      </c>
      <c r="DM6" s="227">
        <v>-14000</v>
      </c>
      <c r="DN6" s="15">
        <f t="shared" si="16"/>
        <v>66000</v>
      </c>
      <c r="DQ6" s="15">
        <f t="shared" si="17"/>
        <v>66000</v>
      </c>
      <c r="DS6" s="15">
        <v>75857.759999999995</v>
      </c>
      <c r="DU6" s="15">
        <v>80000</v>
      </c>
      <c r="DV6" s="235">
        <f>DU6/DS6</f>
        <v>1.0546053561296829</v>
      </c>
    </row>
    <row r="7" spans="1:126" outlineLevel="1">
      <c r="A7" s="1" t="s">
        <v>11</v>
      </c>
      <c r="B7" s="1" t="s">
        <v>16</v>
      </c>
      <c r="C7" s="4" t="s">
        <v>17</v>
      </c>
      <c r="D7" s="8">
        <v>91000</v>
      </c>
      <c r="E7" s="28">
        <v>92.03</v>
      </c>
      <c r="F7" s="8">
        <v>91000</v>
      </c>
      <c r="G7" s="28">
        <v>92.03</v>
      </c>
      <c r="H7" s="9">
        <v>83745.94</v>
      </c>
      <c r="I7" s="14">
        <v>100000</v>
      </c>
      <c r="J7" s="14"/>
      <c r="K7" s="15">
        <f t="shared" si="18"/>
        <v>103000</v>
      </c>
      <c r="L7" s="158">
        <v>101000</v>
      </c>
      <c r="M7" s="17">
        <f t="shared" si="19"/>
        <v>0.10989010989010994</v>
      </c>
      <c r="N7" s="17">
        <f t="shared" si="20"/>
        <v>1.0000000000000009E-2</v>
      </c>
      <c r="P7" s="15">
        <f t="shared" si="0"/>
        <v>93425</v>
      </c>
      <c r="Q7" s="15">
        <f t="shared" si="1"/>
        <v>89637.5</v>
      </c>
      <c r="R7" s="15">
        <f t="shared" si="2"/>
        <v>85850</v>
      </c>
      <c r="S7" s="15">
        <f t="shared" si="3"/>
        <v>79790</v>
      </c>
      <c r="U7" s="118">
        <v>90000</v>
      </c>
      <c r="V7" s="17">
        <f t="shared" si="21"/>
        <v>-0.1089108910891089</v>
      </c>
      <c r="X7" s="118">
        <f t="shared" si="22"/>
        <v>90000</v>
      </c>
      <c r="Z7" s="118">
        <v>98000</v>
      </c>
      <c r="AB7" s="187">
        <f t="shared" si="23"/>
        <v>8000</v>
      </c>
      <c r="AC7" s="187"/>
      <c r="AD7" s="118">
        <v>104000</v>
      </c>
      <c r="AE7" s="187"/>
      <c r="AF7" s="182">
        <f t="shared" si="24"/>
        <v>6000</v>
      </c>
      <c r="AG7" s="187"/>
      <c r="AH7" s="118">
        <v>104000</v>
      </c>
      <c r="AI7" s="187"/>
      <c r="AJ7" s="182">
        <f t="shared" si="25"/>
        <v>0</v>
      </c>
      <c r="AK7" s="118"/>
      <c r="AL7" s="15">
        <v>103688.41</v>
      </c>
      <c r="AM7" s="189"/>
      <c r="AN7" s="227">
        <v>80000</v>
      </c>
      <c r="AO7" s="17">
        <f t="shared" si="26"/>
        <v>-0.20792079207920788</v>
      </c>
      <c r="AP7" s="17">
        <f t="shared" si="27"/>
        <v>-0.23076923076923073</v>
      </c>
      <c r="AQ7" s="17">
        <f t="shared" si="28"/>
        <v>-0.22845764536267843</v>
      </c>
      <c r="BA7" s="15">
        <f t="shared" si="29"/>
        <v>80000</v>
      </c>
      <c r="BD7" s="15">
        <f t="shared" si="30"/>
        <v>80000</v>
      </c>
      <c r="BG7" s="15">
        <f t="shared" si="31"/>
        <v>80000</v>
      </c>
      <c r="BI7" s="15">
        <v>40000</v>
      </c>
      <c r="BJ7" s="15">
        <f t="shared" si="32"/>
        <v>120000</v>
      </c>
      <c r="BL7" s="15">
        <v>130795.64</v>
      </c>
      <c r="BM7" s="235">
        <f t="shared" si="33"/>
        <v>1.0899636666666666</v>
      </c>
      <c r="BO7" s="15">
        <v>133000</v>
      </c>
      <c r="BP7" s="235">
        <f t="shared" si="34"/>
        <v>1.0168534669810094</v>
      </c>
      <c r="BR7" s="15">
        <v>7000</v>
      </c>
      <c r="BS7" s="15">
        <f t="shared" si="35"/>
        <v>140000</v>
      </c>
      <c r="BV7" s="15">
        <f t="shared" si="4"/>
        <v>140000</v>
      </c>
      <c r="BY7" s="15">
        <f t="shared" si="5"/>
        <v>140000</v>
      </c>
      <c r="BZ7" s="145"/>
      <c r="CB7" s="15">
        <f t="shared" si="6"/>
        <v>140000</v>
      </c>
      <c r="CD7" s="227">
        <v>9000</v>
      </c>
      <c r="CE7" s="15">
        <f t="shared" si="7"/>
        <v>149000</v>
      </c>
      <c r="CH7" s="15">
        <f t="shared" si="8"/>
        <v>149000</v>
      </c>
      <c r="CJ7" s="227">
        <v>16000</v>
      </c>
      <c r="CK7" s="15">
        <f t="shared" si="9"/>
        <v>165000</v>
      </c>
      <c r="CN7" s="15">
        <f t="shared" si="10"/>
        <v>165000</v>
      </c>
      <c r="CP7" s="15">
        <v>164440.95999999999</v>
      </c>
      <c r="CR7" s="15">
        <v>175000</v>
      </c>
      <c r="CS7" s="235">
        <f>CR7/CP7</f>
        <v>1.0642117389730636</v>
      </c>
      <c r="CV7" s="15">
        <f t="shared" si="36"/>
        <v>175000</v>
      </c>
      <c r="CY7" s="15">
        <f t="shared" si="11"/>
        <v>175000</v>
      </c>
      <c r="DB7" s="15">
        <f t="shared" si="12"/>
        <v>175000</v>
      </c>
      <c r="DE7" s="15">
        <f t="shared" si="13"/>
        <v>175000</v>
      </c>
      <c r="DF7">
        <v>995684</v>
      </c>
      <c r="DH7" s="15">
        <f t="shared" si="14"/>
        <v>175000</v>
      </c>
      <c r="DJ7" s="227">
        <v>25000</v>
      </c>
      <c r="DK7" s="15">
        <f t="shared" si="15"/>
        <v>200000</v>
      </c>
      <c r="DM7" s="227">
        <f>21300+852</f>
        <v>22152</v>
      </c>
      <c r="DN7" s="15">
        <f t="shared" si="16"/>
        <v>222152</v>
      </c>
      <c r="DQ7" s="15">
        <f t="shared" si="17"/>
        <v>222152</v>
      </c>
      <c r="DS7" s="15">
        <v>219012.35</v>
      </c>
      <c r="DU7" s="15">
        <v>230000</v>
      </c>
      <c r="DV7" s="235">
        <f>DU7/DS7</f>
        <v>1.0501690886381521</v>
      </c>
    </row>
    <row r="8" spans="1:126" outlineLevel="1">
      <c r="A8" s="1" t="s">
        <v>11</v>
      </c>
      <c r="B8" s="1" t="s">
        <v>18</v>
      </c>
      <c r="C8" s="4" t="s">
        <v>19</v>
      </c>
      <c r="D8" s="8">
        <v>875000</v>
      </c>
      <c r="E8" s="28">
        <v>87.66</v>
      </c>
      <c r="F8" s="8">
        <v>875000</v>
      </c>
      <c r="G8" s="28">
        <v>87.66</v>
      </c>
      <c r="H8" s="9">
        <v>767029.6</v>
      </c>
      <c r="I8" s="14">
        <v>930000</v>
      </c>
      <c r="J8" s="14"/>
      <c r="K8" s="15">
        <f t="shared" si="18"/>
        <v>957900</v>
      </c>
      <c r="L8" s="158">
        <v>960000</v>
      </c>
      <c r="M8" s="17">
        <f t="shared" si="19"/>
        <v>9.7142857142857197E-2</v>
      </c>
      <c r="N8" s="17">
        <f t="shared" si="20"/>
        <v>3.2258064516129004E-2</v>
      </c>
      <c r="P8" s="15">
        <f t="shared" si="0"/>
        <v>888000</v>
      </c>
      <c r="Q8" s="15">
        <f t="shared" si="1"/>
        <v>852000</v>
      </c>
      <c r="R8" s="15">
        <f t="shared" si="2"/>
        <v>816000</v>
      </c>
      <c r="S8" s="15">
        <f t="shared" si="3"/>
        <v>758400</v>
      </c>
      <c r="U8" s="118">
        <v>670000</v>
      </c>
      <c r="V8" s="17">
        <f t="shared" si="21"/>
        <v>-0.30208333333333337</v>
      </c>
      <c r="X8" s="118">
        <f t="shared" si="22"/>
        <v>670000</v>
      </c>
      <c r="Z8" s="118">
        <v>729000</v>
      </c>
      <c r="AB8" s="187">
        <f t="shared" si="23"/>
        <v>59000</v>
      </c>
      <c r="AC8" s="187"/>
      <c r="AD8" s="118">
        <v>729000</v>
      </c>
      <c r="AE8" s="187"/>
      <c r="AF8" s="182">
        <f t="shared" si="24"/>
        <v>0</v>
      </c>
      <c r="AG8" s="187"/>
      <c r="AH8" s="118">
        <v>777000</v>
      </c>
      <c r="AI8" s="187"/>
      <c r="AJ8" s="182">
        <f t="shared" si="25"/>
        <v>48000</v>
      </c>
      <c r="AK8" s="118"/>
      <c r="AL8" s="15">
        <v>776694.5</v>
      </c>
      <c r="AM8" s="189"/>
      <c r="AN8" s="227">
        <v>700000</v>
      </c>
      <c r="AO8" s="17">
        <f t="shared" si="26"/>
        <v>-0.27083333333333337</v>
      </c>
      <c r="AP8" s="17">
        <f t="shared" si="27"/>
        <v>-9.9099099099099086E-2</v>
      </c>
      <c r="AQ8" s="17">
        <f t="shared" si="28"/>
        <v>-9.8744744555291697E-2</v>
      </c>
      <c r="BA8" s="15">
        <f t="shared" si="29"/>
        <v>700000</v>
      </c>
      <c r="BD8" s="15">
        <f t="shared" si="30"/>
        <v>700000</v>
      </c>
      <c r="BG8" s="15">
        <f t="shared" si="31"/>
        <v>700000</v>
      </c>
      <c r="BI8" s="15">
        <v>400000</v>
      </c>
      <c r="BJ8" s="15">
        <f t="shared" si="32"/>
        <v>1100000</v>
      </c>
      <c r="BL8" s="15">
        <v>1103474.74</v>
      </c>
      <c r="BM8" s="235">
        <f t="shared" si="33"/>
        <v>1.0031588545454546</v>
      </c>
      <c r="BO8" s="15">
        <v>1125000</v>
      </c>
      <c r="BP8" s="235">
        <f t="shared" si="34"/>
        <v>1.0195067990410003</v>
      </c>
      <c r="BR8" s="15">
        <v>25000</v>
      </c>
      <c r="BS8" s="15">
        <f t="shared" si="35"/>
        <v>1150000</v>
      </c>
      <c r="BV8" s="15">
        <f t="shared" si="4"/>
        <v>1150000</v>
      </c>
      <c r="BY8" s="15">
        <f t="shared" si="5"/>
        <v>1150000</v>
      </c>
      <c r="BZ8" s="145"/>
      <c r="CB8" s="15">
        <f t="shared" si="6"/>
        <v>1150000</v>
      </c>
      <c r="CE8" s="15">
        <f t="shared" si="7"/>
        <v>1150000</v>
      </c>
      <c r="CH8" s="15">
        <f t="shared" si="8"/>
        <v>1150000</v>
      </c>
      <c r="CJ8" s="227">
        <v>100000</v>
      </c>
      <c r="CK8" s="15">
        <f t="shared" si="9"/>
        <v>1250000</v>
      </c>
      <c r="CN8" s="15">
        <f t="shared" si="10"/>
        <v>1250000</v>
      </c>
      <c r="CP8" s="15">
        <v>1242496.46</v>
      </c>
      <c r="CR8" s="15">
        <v>1320000</v>
      </c>
      <c r="CS8" s="235">
        <f>CR8/CP8</f>
        <v>1.062377272286152</v>
      </c>
      <c r="CV8" s="15">
        <f t="shared" si="36"/>
        <v>1320000</v>
      </c>
      <c r="CY8" s="15">
        <f t="shared" si="11"/>
        <v>1320000</v>
      </c>
      <c r="DB8" s="15">
        <f t="shared" si="12"/>
        <v>1320000</v>
      </c>
      <c r="DE8" s="15">
        <f t="shared" si="13"/>
        <v>1320000</v>
      </c>
      <c r="DF8">
        <v>249450</v>
      </c>
      <c r="DH8" s="15">
        <f t="shared" si="14"/>
        <v>1320000</v>
      </c>
      <c r="DJ8" s="227">
        <v>60000</v>
      </c>
      <c r="DK8" s="15">
        <f t="shared" si="15"/>
        <v>1380000</v>
      </c>
      <c r="DM8" s="227">
        <v>90000</v>
      </c>
      <c r="DN8" s="15">
        <f t="shared" si="16"/>
        <v>1470000</v>
      </c>
      <c r="DQ8" s="15">
        <f t="shared" si="17"/>
        <v>1470000</v>
      </c>
      <c r="DS8" s="15">
        <v>1585871.66</v>
      </c>
      <c r="DU8" s="15">
        <v>1650000</v>
      </c>
      <c r="DV8" s="235">
        <f>DU8/DS8</f>
        <v>1.0404372822955927</v>
      </c>
    </row>
    <row r="9" spans="1:126" outlineLevel="1">
      <c r="A9" s="1" t="s">
        <v>11</v>
      </c>
      <c r="B9" s="1" t="s">
        <v>20</v>
      </c>
      <c r="C9" s="4" t="s">
        <v>21</v>
      </c>
      <c r="D9" s="8">
        <v>0</v>
      </c>
      <c r="E9" s="28">
        <v>0</v>
      </c>
      <c r="F9" s="8">
        <v>38380</v>
      </c>
      <c r="G9" s="28">
        <v>100</v>
      </c>
      <c r="H9" s="9">
        <v>38380</v>
      </c>
      <c r="I9" s="14">
        <v>46000</v>
      </c>
      <c r="J9" s="14"/>
      <c r="K9" s="15">
        <f t="shared" si="18"/>
        <v>47380</v>
      </c>
      <c r="L9" s="158">
        <v>48000</v>
      </c>
      <c r="M9" s="17">
        <f t="shared" si="19"/>
        <v>0.25065138092756634</v>
      </c>
      <c r="N9" s="17">
        <f t="shared" si="20"/>
        <v>4.3478260869565188E-2</v>
      </c>
      <c r="P9" s="15">
        <f t="shared" si="0"/>
        <v>44400</v>
      </c>
      <c r="Q9" s="15">
        <f t="shared" si="1"/>
        <v>42600</v>
      </c>
      <c r="R9" s="15">
        <f t="shared" si="2"/>
        <v>40800</v>
      </c>
      <c r="S9" s="15">
        <f t="shared" si="3"/>
        <v>37920</v>
      </c>
      <c r="U9" s="118">
        <v>0</v>
      </c>
      <c r="V9" s="17">
        <f t="shared" si="21"/>
        <v>-1</v>
      </c>
      <c r="X9" s="118">
        <f t="shared" si="22"/>
        <v>0</v>
      </c>
      <c r="Z9" s="118">
        <v>0</v>
      </c>
      <c r="AB9" s="187">
        <f t="shared" si="23"/>
        <v>0</v>
      </c>
      <c r="AC9" s="187"/>
      <c r="AD9" s="118">
        <v>0</v>
      </c>
      <c r="AE9" s="187"/>
      <c r="AF9" s="182">
        <f t="shared" si="24"/>
        <v>0</v>
      </c>
      <c r="AG9" s="187"/>
      <c r="AH9" s="118">
        <v>38600</v>
      </c>
      <c r="AI9" s="187"/>
      <c r="AJ9" s="182">
        <f t="shared" si="25"/>
        <v>38600</v>
      </c>
      <c r="AK9" s="118"/>
      <c r="AL9" s="15">
        <v>38570</v>
      </c>
      <c r="AM9" s="189"/>
      <c r="AN9" s="227">
        <v>0</v>
      </c>
      <c r="AO9" s="17">
        <f t="shared" si="26"/>
        <v>-1</v>
      </c>
      <c r="AP9" s="17">
        <f t="shared" si="27"/>
        <v>-1</v>
      </c>
      <c r="AQ9" s="17">
        <f t="shared" si="28"/>
        <v>-1</v>
      </c>
      <c r="BA9" s="15">
        <f t="shared" si="29"/>
        <v>0</v>
      </c>
      <c r="BD9" s="15">
        <f t="shared" si="30"/>
        <v>0</v>
      </c>
      <c r="BG9" s="15">
        <f t="shared" si="31"/>
        <v>0</v>
      </c>
      <c r="BJ9" s="15">
        <f t="shared" si="32"/>
        <v>0</v>
      </c>
      <c r="BM9" s="235"/>
      <c r="BS9" s="15">
        <f t="shared" si="35"/>
        <v>0</v>
      </c>
      <c r="BV9" s="15">
        <f t="shared" si="4"/>
        <v>0</v>
      </c>
      <c r="BY9" s="15">
        <f t="shared" si="5"/>
        <v>0</v>
      </c>
      <c r="BZ9" s="145"/>
      <c r="CB9" s="15">
        <f t="shared" si="6"/>
        <v>0</v>
      </c>
      <c r="CE9" s="15">
        <f t="shared" si="7"/>
        <v>0</v>
      </c>
      <c r="CH9" s="15">
        <f t="shared" si="8"/>
        <v>0</v>
      </c>
      <c r="CK9" s="15">
        <f t="shared" si="9"/>
        <v>0</v>
      </c>
      <c r="CN9" s="15">
        <f t="shared" si="10"/>
        <v>0</v>
      </c>
      <c r="CV9" s="15">
        <f t="shared" si="36"/>
        <v>0</v>
      </c>
      <c r="CY9" s="15">
        <f t="shared" si="11"/>
        <v>0</v>
      </c>
      <c r="DB9" s="15">
        <f t="shared" si="12"/>
        <v>0</v>
      </c>
      <c r="DE9" s="15">
        <f t="shared" si="13"/>
        <v>0</v>
      </c>
      <c r="DH9" s="15">
        <f t="shared" si="14"/>
        <v>0</v>
      </c>
      <c r="DK9" s="15">
        <f t="shared" si="15"/>
        <v>0</v>
      </c>
      <c r="DN9" s="15">
        <f t="shared" si="16"/>
        <v>0</v>
      </c>
      <c r="DQ9" s="15">
        <f t="shared" si="17"/>
        <v>0</v>
      </c>
      <c r="DS9" s="15">
        <v>0</v>
      </c>
      <c r="DU9" s="15">
        <v>0</v>
      </c>
      <c r="DV9" s="31"/>
    </row>
    <row r="10" spans="1:126" outlineLevel="1">
      <c r="A10" s="1" t="s">
        <v>11</v>
      </c>
      <c r="B10" s="1" t="s">
        <v>22</v>
      </c>
      <c r="C10" s="4" t="s">
        <v>23</v>
      </c>
      <c r="D10" s="8">
        <v>2100000</v>
      </c>
      <c r="E10" s="28">
        <v>79.510000000000005</v>
      </c>
      <c r="F10" s="8">
        <v>2100000</v>
      </c>
      <c r="G10" s="28">
        <v>79.510000000000005</v>
      </c>
      <c r="H10" s="9">
        <v>1669703.17</v>
      </c>
      <c r="I10" s="14">
        <v>2100000</v>
      </c>
      <c r="J10" s="14"/>
      <c r="K10" s="15">
        <f t="shared" si="18"/>
        <v>2163000</v>
      </c>
      <c r="L10" s="158">
        <v>2220000</v>
      </c>
      <c r="M10" s="17">
        <f t="shared" si="19"/>
        <v>5.7142857142857162E-2</v>
      </c>
      <c r="N10" s="17">
        <f t="shared" si="20"/>
        <v>5.7142857142857162E-2</v>
      </c>
      <c r="P10" s="15">
        <f t="shared" si="0"/>
        <v>2053500</v>
      </c>
      <c r="Q10" s="15">
        <f t="shared" si="1"/>
        <v>1970250</v>
      </c>
      <c r="R10" s="15">
        <f t="shared" si="2"/>
        <v>1887000</v>
      </c>
      <c r="S10" s="15">
        <f t="shared" si="3"/>
        <v>1753800</v>
      </c>
      <c r="U10" s="118">
        <v>1900000</v>
      </c>
      <c r="V10" s="17">
        <f t="shared" si="21"/>
        <v>-0.14414414414414412</v>
      </c>
      <c r="X10" s="118">
        <f t="shared" si="22"/>
        <v>1900000</v>
      </c>
      <c r="Z10" s="118">
        <v>2050000</v>
      </c>
      <c r="AB10" s="187">
        <f t="shared" si="23"/>
        <v>150000</v>
      </c>
      <c r="AC10" s="187"/>
      <c r="AD10" s="118">
        <v>2050000</v>
      </c>
      <c r="AE10" s="187"/>
      <c r="AF10" s="182">
        <f t="shared" si="24"/>
        <v>0</v>
      </c>
      <c r="AG10" s="187"/>
      <c r="AH10" s="118">
        <v>2126000</v>
      </c>
      <c r="AI10" s="187"/>
      <c r="AJ10" s="182">
        <f t="shared" si="25"/>
        <v>76000</v>
      </c>
      <c r="AK10" s="118"/>
      <c r="AL10" s="15">
        <v>2125899.85</v>
      </c>
      <c r="AM10" s="189"/>
      <c r="AN10" s="227">
        <v>2000000</v>
      </c>
      <c r="AO10" s="17">
        <f t="shared" si="26"/>
        <v>-9.9099099099099086E-2</v>
      </c>
      <c r="AP10" s="17">
        <f t="shared" si="27"/>
        <v>-5.9266227657572945E-2</v>
      </c>
      <c r="AQ10" s="17">
        <f t="shared" si="28"/>
        <v>-5.9221910194875882E-2</v>
      </c>
      <c r="BA10" s="15">
        <f t="shared" si="29"/>
        <v>2000000</v>
      </c>
      <c r="BD10" s="15">
        <f t="shared" si="30"/>
        <v>2000000</v>
      </c>
      <c r="BG10" s="15">
        <f t="shared" si="31"/>
        <v>2000000</v>
      </c>
      <c r="BI10" s="15">
        <v>350000</v>
      </c>
      <c r="BJ10" s="15">
        <f>BG10+BI10</f>
        <v>2350000</v>
      </c>
      <c r="BL10" s="15">
        <v>2468598.54</v>
      </c>
      <c r="BM10" s="235">
        <f t="shared" si="33"/>
        <v>1.0504674638297873</v>
      </c>
      <c r="BO10" s="15">
        <v>2750000</v>
      </c>
      <c r="BP10" s="235">
        <f t="shared" ref="BP10:BP16" si="37">BO10/BL10</f>
        <v>1.1139923950534298</v>
      </c>
      <c r="BR10" s="15">
        <v>50000</v>
      </c>
      <c r="BS10" s="15">
        <f t="shared" si="35"/>
        <v>2800000</v>
      </c>
      <c r="BU10" s="227">
        <v>100000</v>
      </c>
      <c r="BV10" s="15">
        <f t="shared" si="4"/>
        <v>2900000</v>
      </c>
      <c r="BY10" s="15">
        <f t="shared" si="5"/>
        <v>2900000</v>
      </c>
      <c r="BZ10" s="145"/>
      <c r="CB10" s="15">
        <f t="shared" si="6"/>
        <v>2900000</v>
      </c>
      <c r="CE10" s="15">
        <f t="shared" si="7"/>
        <v>2900000</v>
      </c>
      <c r="CH10" s="15">
        <f t="shared" si="8"/>
        <v>2900000</v>
      </c>
      <c r="CJ10" s="227">
        <v>-50000</v>
      </c>
      <c r="CK10" s="15">
        <f t="shared" si="9"/>
        <v>2850000</v>
      </c>
      <c r="CN10" s="15">
        <f t="shared" si="10"/>
        <v>2850000</v>
      </c>
      <c r="CP10" s="15">
        <v>2826386.12</v>
      </c>
      <c r="CR10" s="15">
        <v>3100000</v>
      </c>
      <c r="CS10" s="235">
        <f t="shared" ref="CS10:CS16" si="38">CR10/CP10</f>
        <v>1.0968069712994486</v>
      </c>
      <c r="CV10" s="15">
        <f t="shared" si="36"/>
        <v>3100000</v>
      </c>
      <c r="CY10" s="15">
        <f t="shared" si="11"/>
        <v>3100000</v>
      </c>
      <c r="DB10" s="15">
        <f t="shared" si="12"/>
        <v>3100000</v>
      </c>
      <c r="DE10" s="15">
        <f t="shared" si="13"/>
        <v>3100000</v>
      </c>
      <c r="DH10" s="15">
        <f t="shared" si="14"/>
        <v>3100000</v>
      </c>
      <c r="DJ10" s="227">
        <v>-50000</v>
      </c>
      <c r="DK10" s="15">
        <f t="shared" si="15"/>
        <v>3050000</v>
      </c>
      <c r="DM10" s="227">
        <f>16700-200000</f>
        <v>-183300</v>
      </c>
      <c r="DN10" s="15">
        <f t="shared" si="16"/>
        <v>2866700</v>
      </c>
      <c r="DQ10" s="15">
        <f t="shared" si="17"/>
        <v>2866700</v>
      </c>
      <c r="DS10" s="15">
        <v>2860418.82</v>
      </c>
      <c r="DU10" s="15">
        <v>2930000</v>
      </c>
      <c r="DV10" s="235">
        <f t="shared" ref="DV10:DV16" si="39">DU10/DS10</f>
        <v>1.0243255216730816</v>
      </c>
    </row>
    <row r="11" spans="1:126" outlineLevel="1">
      <c r="A11" s="1" t="s">
        <v>11</v>
      </c>
      <c r="B11" s="1" t="s">
        <v>24</v>
      </c>
      <c r="C11" s="4" t="s">
        <v>25</v>
      </c>
      <c r="D11" s="8">
        <v>0</v>
      </c>
      <c r="E11" s="28">
        <v>0</v>
      </c>
      <c r="F11" s="8">
        <v>18962.8</v>
      </c>
      <c r="G11" s="28">
        <v>152.63</v>
      </c>
      <c r="H11" s="9">
        <v>28943.200000000001</v>
      </c>
      <c r="I11" s="14">
        <f>H11</f>
        <v>28943.200000000001</v>
      </c>
      <c r="J11" s="14"/>
      <c r="K11" s="15">
        <f t="shared" si="18"/>
        <v>29811.496000000003</v>
      </c>
      <c r="L11" s="158">
        <v>0</v>
      </c>
      <c r="M11" s="17">
        <f t="shared" si="19"/>
        <v>-1</v>
      </c>
      <c r="N11" s="17">
        <f t="shared" si="20"/>
        <v>-1</v>
      </c>
      <c r="P11" s="15">
        <v>0</v>
      </c>
      <c r="Q11" s="15">
        <v>0</v>
      </c>
      <c r="R11" s="15">
        <v>0</v>
      </c>
      <c r="S11" s="15">
        <v>0</v>
      </c>
      <c r="U11" s="118">
        <v>19000</v>
      </c>
      <c r="V11" s="17" t="e">
        <f t="shared" si="21"/>
        <v>#DIV/0!</v>
      </c>
      <c r="X11" s="118">
        <f t="shared" si="22"/>
        <v>19000</v>
      </c>
      <c r="Z11" s="118">
        <v>29000</v>
      </c>
      <c r="AB11" s="187">
        <f t="shared" si="23"/>
        <v>10000</v>
      </c>
      <c r="AC11" s="187"/>
      <c r="AD11" s="118">
        <v>29000</v>
      </c>
      <c r="AE11" s="187"/>
      <c r="AF11" s="182">
        <f t="shared" si="24"/>
        <v>0</v>
      </c>
      <c r="AG11" s="187"/>
      <c r="AH11" s="118">
        <v>34500</v>
      </c>
      <c r="AI11" s="187"/>
      <c r="AJ11" s="182">
        <f t="shared" si="25"/>
        <v>5500</v>
      </c>
      <c r="AK11" s="118"/>
      <c r="AL11" s="15">
        <v>34453.03</v>
      </c>
      <c r="AM11" s="189"/>
      <c r="AN11" s="227">
        <v>0</v>
      </c>
      <c r="AO11" s="17"/>
      <c r="AP11" s="17">
        <f t="shared" si="27"/>
        <v>-1</v>
      </c>
      <c r="AQ11" s="17">
        <f t="shared" si="28"/>
        <v>-1</v>
      </c>
      <c r="BA11" s="15">
        <f t="shared" si="29"/>
        <v>0</v>
      </c>
      <c r="BD11" s="15">
        <f t="shared" si="30"/>
        <v>0</v>
      </c>
      <c r="BG11" s="15">
        <f t="shared" si="31"/>
        <v>0</v>
      </c>
      <c r="BI11" s="15">
        <v>19000</v>
      </c>
      <c r="BJ11" s="15">
        <f t="shared" si="32"/>
        <v>19000</v>
      </c>
      <c r="BL11" s="15">
        <v>18962.8</v>
      </c>
      <c r="BM11" s="235">
        <f t="shared" si="33"/>
        <v>0.99804210526315784</v>
      </c>
      <c r="BO11" s="15">
        <v>20000</v>
      </c>
      <c r="BP11" s="235">
        <f t="shared" si="37"/>
        <v>1.0546965637985952</v>
      </c>
      <c r="BR11" s="15">
        <v>20000</v>
      </c>
      <c r="BS11" s="15">
        <f t="shared" si="35"/>
        <v>40000</v>
      </c>
      <c r="BV11" s="15">
        <f t="shared" si="4"/>
        <v>40000</v>
      </c>
      <c r="BY11" s="15">
        <f t="shared" si="5"/>
        <v>40000</v>
      </c>
      <c r="BZ11" s="145">
        <v>4274.55</v>
      </c>
      <c r="CB11" s="15">
        <f>BY11+CA11</f>
        <v>40000</v>
      </c>
      <c r="CD11" s="227">
        <v>30000</v>
      </c>
      <c r="CE11" s="15">
        <f>CB11+CD11</f>
        <v>70000</v>
      </c>
      <c r="CH11" s="15">
        <f>CE11+CG11</f>
        <v>70000</v>
      </c>
      <c r="CJ11" s="227">
        <v>13000</v>
      </c>
      <c r="CK11" s="15">
        <f>CH11+CJ11</f>
        <v>83000</v>
      </c>
      <c r="CN11" s="15">
        <f>CK11+CM11</f>
        <v>83000</v>
      </c>
      <c r="CP11" s="15">
        <v>82469.25</v>
      </c>
      <c r="CR11" s="15">
        <v>20000</v>
      </c>
      <c r="CS11" s="235">
        <f t="shared" si="38"/>
        <v>0.24251463424246006</v>
      </c>
      <c r="CV11" s="15">
        <f t="shared" si="36"/>
        <v>20000</v>
      </c>
      <c r="CY11" s="15">
        <f t="shared" si="11"/>
        <v>20000</v>
      </c>
      <c r="DB11" s="15">
        <f t="shared" si="12"/>
        <v>20000</v>
      </c>
      <c r="DD11" s="227">
        <v>10000</v>
      </c>
      <c r="DE11" s="15">
        <f t="shared" si="13"/>
        <v>30000</v>
      </c>
      <c r="DH11" s="15">
        <f t="shared" si="14"/>
        <v>30000</v>
      </c>
      <c r="DJ11" s="227">
        <v>15000</v>
      </c>
      <c r="DK11" s="15">
        <f t="shared" si="15"/>
        <v>45000</v>
      </c>
      <c r="DM11" s="227">
        <v>-5000</v>
      </c>
      <c r="DN11" s="15">
        <f t="shared" si="16"/>
        <v>40000</v>
      </c>
      <c r="DQ11" s="15">
        <f t="shared" si="17"/>
        <v>40000</v>
      </c>
      <c r="DS11" s="15">
        <v>35903.94</v>
      </c>
      <c r="DU11" s="15">
        <v>35000</v>
      </c>
      <c r="DV11" s="235">
        <f t="shared" si="39"/>
        <v>0.97482337593032964</v>
      </c>
    </row>
    <row r="12" spans="1:126" outlineLevel="1">
      <c r="A12" s="1" t="s">
        <v>11</v>
      </c>
      <c r="B12" s="1" t="s">
        <v>26</v>
      </c>
      <c r="C12" s="4" t="s">
        <v>27</v>
      </c>
      <c r="D12" s="8">
        <v>4000</v>
      </c>
      <c r="E12" s="28">
        <v>106.25</v>
      </c>
      <c r="F12" s="8">
        <v>4000</v>
      </c>
      <c r="G12" s="28">
        <v>106.25</v>
      </c>
      <c r="H12" s="9">
        <v>4250</v>
      </c>
      <c r="I12" s="14">
        <f t="shared" ref="I12:I19" si="40">H12</f>
        <v>4250</v>
      </c>
      <c r="J12" s="14"/>
      <c r="L12" s="118">
        <v>8000</v>
      </c>
      <c r="M12" s="17">
        <f t="shared" si="19"/>
        <v>1</v>
      </c>
      <c r="N12" s="17">
        <f t="shared" si="20"/>
        <v>0.88235294117647056</v>
      </c>
      <c r="P12" s="15">
        <f t="shared" ref="P12:P19" si="41">L12</f>
        <v>8000</v>
      </c>
      <c r="Q12" s="15">
        <f t="shared" ref="Q12:Q19" si="42">P12</f>
        <v>8000</v>
      </c>
      <c r="R12" s="15">
        <f t="shared" ref="R12:R19" si="43">L12</f>
        <v>8000</v>
      </c>
      <c r="S12" s="15">
        <f t="shared" ref="S12:S19" si="44">R12</f>
        <v>8000</v>
      </c>
      <c r="U12" s="118">
        <v>7200</v>
      </c>
      <c r="V12" s="17">
        <f t="shared" si="21"/>
        <v>-9.9999999999999978E-2</v>
      </c>
      <c r="X12" s="118">
        <f t="shared" si="22"/>
        <v>7200</v>
      </c>
      <c r="Z12" s="118">
        <v>7200</v>
      </c>
      <c r="AB12" s="187">
        <f t="shared" si="23"/>
        <v>0</v>
      </c>
      <c r="AC12" s="187"/>
      <c r="AD12" s="118">
        <v>7200</v>
      </c>
      <c r="AE12" s="187"/>
      <c r="AF12" s="182"/>
      <c r="AG12" s="187"/>
      <c r="AH12" s="118">
        <v>7200</v>
      </c>
      <c r="AI12" s="187"/>
      <c r="AJ12" s="182"/>
      <c r="AK12" s="118"/>
      <c r="AL12" s="15">
        <v>7200</v>
      </c>
      <c r="AM12" s="189"/>
      <c r="AN12" s="15">
        <v>7200</v>
      </c>
      <c r="AO12" s="17">
        <f t="shared" si="26"/>
        <v>-9.9999999999999978E-2</v>
      </c>
      <c r="AP12" s="17">
        <f t="shared" si="27"/>
        <v>0</v>
      </c>
      <c r="AQ12" s="17">
        <f t="shared" si="28"/>
        <v>0</v>
      </c>
      <c r="BA12" s="15">
        <f t="shared" si="29"/>
        <v>7200</v>
      </c>
      <c r="BD12" s="15">
        <f t="shared" si="30"/>
        <v>7200</v>
      </c>
      <c r="BG12" s="15">
        <f t="shared" si="31"/>
        <v>7200</v>
      </c>
      <c r="BI12" s="15">
        <v>300</v>
      </c>
      <c r="BJ12" s="15">
        <f t="shared" si="32"/>
        <v>7500</v>
      </c>
      <c r="BL12" s="15">
        <v>7500</v>
      </c>
      <c r="BM12" s="235">
        <f t="shared" si="33"/>
        <v>1</v>
      </c>
      <c r="BO12" s="15">
        <v>7200</v>
      </c>
      <c r="BP12" s="235">
        <f t="shared" si="37"/>
        <v>0.96</v>
      </c>
      <c r="BR12" s="15">
        <v>7500</v>
      </c>
      <c r="BS12" s="15">
        <f t="shared" si="35"/>
        <v>14700</v>
      </c>
      <c r="BU12" s="227">
        <v>-7200</v>
      </c>
      <c r="BV12" s="15">
        <f>BS12+BU12</f>
        <v>7500</v>
      </c>
      <c r="BY12" s="15">
        <f>BV12+BX12</f>
        <v>7500</v>
      </c>
      <c r="BZ12" s="145">
        <v>50</v>
      </c>
      <c r="CB12" s="15">
        <f>BY12+CA12</f>
        <v>7500</v>
      </c>
      <c r="CE12" s="15">
        <f>CB12+CD12</f>
        <v>7500</v>
      </c>
      <c r="CH12" s="15">
        <f>CE12+CG12</f>
        <v>7500</v>
      </c>
      <c r="CK12" s="15">
        <f>CH12+CJ12</f>
        <v>7500</v>
      </c>
      <c r="CN12" s="15">
        <f>CK12+CM12</f>
        <v>7500</v>
      </c>
      <c r="CP12" s="15">
        <v>7575</v>
      </c>
      <c r="CR12" s="15">
        <v>7500</v>
      </c>
      <c r="CS12" s="235">
        <f t="shared" si="38"/>
        <v>0.99009900990099009</v>
      </c>
      <c r="CV12" s="15">
        <f t="shared" si="36"/>
        <v>7500</v>
      </c>
      <c r="CY12" s="15">
        <f t="shared" si="11"/>
        <v>7500</v>
      </c>
      <c r="DB12" s="15">
        <f t="shared" si="12"/>
        <v>7500</v>
      </c>
      <c r="DE12" s="15">
        <f t="shared" si="13"/>
        <v>7500</v>
      </c>
      <c r="DH12" s="15">
        <f t="shared" si="14"/>
        <v>7500</v>
      </c>
      <c r="DK12" s="15">
        <f t="shared" si="15"/>
        <v>7500</v>
      </c>
      <c r="DN12" s="15">
        <f t="shared" si="16"/>
        <v>7500</v>
      </c>
      <c r="DQ12" s="15">
        <f t="shared" si="17"/>
        <v>7500</v>
      </c>
      <c r="DS12" s="15">
        <v>7558</v>
      </c>
      <c r="DU12" s="15">
        <v>7500</v>
      </c>
      <c r="DV12" s="235">
        <f t="shared" si="39"/>
        <v>0.99232601217253247</v>
      </c>
    </row>
    <row r="13" spans="1:126" outlineLevel="1">
      <c r="A13" s="1" t="s">
        <v>11</v>
      </c>
      <c r="B13" s="1" t="s">
        <v>28</v>
      </c>
      <c r="C13" s="4" t="s">
        <v>29</v>
      </c>
      <c r="D13" s="8">
        <v>800</v>
      </c>
      <c r="E13" s="28">
        <v>12.5</v>
      </c>
      <c r="F13" s="8">
        <v>800</v>
      </c>
      <c r="G13" s="28">
        <v>12.5</v>
      </c>
      <c r="H13" s="9">
        <v>100</v>
      </c>
      <c r="I13" s="14">
        <f t="shared" si="40"/>
        <v>100</v>
      </c>
      <c r="J13" s="14"/>
      <c r="L13" s="118">
        <v>1000</v>
      </c>
      <c r="M13" s="17">
        <f t="shared" si="19"/>
        <v>0.25</v>
      </c>
      <c r="N13" s="17">
        <f t="shared" si="20"/>
        <v>9</v>
      </c>
      <c r="P13" s="15">
        <f t="shared" si="41"/>
        <v>1000</v>
      </c>
      <c r="Q13" s="15">
        <f t="shared" si="42"/>
        <v>1000</v>
      </c>
      <c r="R13" s="15">
        <f t="shared" si="43"/>
        <v>1000</v>
      </c>
      <c r="S13" s="15">
        <f t="shared" si="44"/>
        <v>1000</v>
      </c>
      <c r="U13" s="118">
        <v>15000</v>
      </c>
      <c r="V13" s="17">
        <f t="shared" si="21"/>
        <v>14</v>
      </c>
      <c r="X13" s="118">
        <f t="shared" si="22"/>
        <v>15000</v>
      </c>
      <c r="Z13" s="118">
        <v>15000</v>
      </c>
      <c r="AB13" s="187">
        <f t="shared" si="23"/>
        <v>0</v>
      </c>
      <c r="AC13" s="187"/>
      <c r="AD13" s="118">
        <v>15000</v>
      </c>
      <c r="AE13" s="187"/>
      <c r="AF13" s="182"/>
      <c r="AG13" s="187"/>
      <c r="AH13" s="118">
        <v>15000</v>
      </c>
      <c r="AI13" s="187"/>
      <c r="AJ13" s="182"/>
      <c r="AK13" s="118"/>
      <c r="AL13" s="15">
        <v>11432</v>
      </c>
      <c r="AM13" s="189"/>
      <c r="AN13" s="15">
        <v>12800</v>
      </c>
      <c r="AO13" s="17">
        <f t="shared" si="26"/>
        <v>11.8</v>
      </c>
      <c r="AP13" s="17">
        <f t="shared" si="27"/>
        <v>-0.14666666666666661</v>
      </c>
      <c r="AQ13" s="17">
        <f t="shared" si="28"/>
        <v>0.11966410076976897</v>
      </c>
      <c r="BA13" s="15">
        <f t="shared" si="29"/>
        <v>12800</v>
      </c>
      <c r="BD13" s="15">
        <f t="shared" si="30"/>
        <v>12800</v>
      </c>
      <c r="BG13" s="15">
        <f t="shared" si="31"/>
        <v>12800</v>
      </c>
      <c r="BI13" s="15">
        <v>15200</v>
      </c>
      <c r="BJ13" s="15">
        <f t="shared" si="32"/>
        <v>28000</v>
      </c>
      <c r="BL13" s="15">
        <v>24455</v>
      </c>
      <c r="BM13" s="235">
        <f t="shared" si="33"/>
        <v>0.87339285714285719</v>
      </c>
      <c r="BO13" s="15">
        <v>10000</v>
      </c>
      <c r="BP13" s="235">
        <f t="shared" si="37"/>
        <v>0.40891433244735226</v>
      </c>
      <c r="BS13" s="15">
        <f t="shared" si="35"/>
        <v>10000</v>
      </c>
      <c r="BV13" s="15">
        <f t="shared" si="4"/>
        <v>10000</v>
      </c>
      <c r="BY13" s="15">
        <f t="shared" ref="BY13:BY19" si="45">BV13+BX13</f>
        <v>10000</v>
      </c>
      <c r="BZ13" s="145"/>
      <c r="CB13" s="15">
        <f t="shared" ref="CB13:CB19" si="46">BY13+CA13</f>
        <v>10000</v>
      </c>
      <c r="CE13" s="15">
        <f t="shared" ref="CE13:CE19" si="47">CB13+CD13</f>
        <v>10000</v>
      </c>
      <c r="CH13" s="15">
        <f t="shared" ref="CH13:CH19" si="48">CE13+CG13</f>
        <v>10000</v>
      </c>
      <c r="CJ13" s="227">
        <v>-5000</v>
      </c>
      <c r="CK13" s="15">
        <f t="shared" ref="CK13:CK19" si="49">CH13+CJ13</f>
        <v>5000</v>
      </c>
      <c r="CN13" s="15">
        <f t="shared" ref="CN13:CN19" si="50">CK13+CM13</f>
        <v>5000</v>
      </c>
      <c r="CP13" s="15">
        <v>3291</v>
      </c>
      <c r="CR13" s="15">
        <v>5000</v>
      </c>
      <c r="CS13" s="235">
        <f t="shared" si="38"/>
        <v>1.5192950470981466</v>
      </c>
      <c r="CV13" s="15">
        <f t="shared" si="36"/>
        <v>5000</v>
      </c>
      <c r="CY13" s="15">
        <f t="shared" si="11"/>
        <v>5000</v>
      </c>
      <c r="DB13" s="15">
        <f t="shared" si="12"/>
        <v>5000</v>
      </c>
      <c r="DE13" s="15">
        <f t="shared" si="13"/>
        <v>5000</v>
      </c>
      <c r="DH13" s="15">
        <f t="shared" si="14"/>
        <v>5000</v>
      </c>
      <c r="DK13" s="15">
        <f t="shared" si="15"/>
        <v>5000</v>
      </c>
      <c r="DM13" s="227">
        <v>-4000</v>
      </c>
      <c r="DN13" s="15">
        <f t="shared" si="16"/>
        <v>1000</v>
      </c>
      <c r="DQ13" s="15">
        <f t="shared" si="17"/>
        <v>1000</v>
      </c>
      <c r="DS13" s="15">
        <v>618</v>
      </c>
      <c r="DU13" s="15">
        <v>5000</v>
      </c>
      <c r="DV13" s="235">
        <f t="shared" si="39"/>
        <v>8.090614886731391</v>
      </c>
    </row>
    <row r="14" spans="1:126" outlineLevel="1">
      <c r="A14" s="1" t="s">
        <v>11</v>
      </c>
      <c r="B14" s="1" t="s">
        <v>549</v>
      </c>
      <c r="C14" s="4" t="s">
        <v>550</v>
      </c>
      <c r="D14" s="8">
        <v>180000</v>
      </c>
      <c r="E14" s="28">
        <v>109.28</v>
      </c>
      <c r="F14" s="8">
        <v>192600</v>
      </c>
      <c r="G14" s="28">
        <v>102.13</v>
      </c>
      <c r="H14" s="9">
        <v>196700</v>
      </c>
      <c r="I14" s="14">
        <f>H14</f>
        <v>196700</v>
      </c>
      <c r="J14" s="14"/>
      <c r="L14" s="118">
        <v>197000</v>
      </c>
      <c r="M14" s="17">
        <f>L14/F14-1</f>
        <v>2.2845275181723856E-2</v>
      </c>
      <c r="N14" s="17">
        <f>L14/I14-1</f>
        <v>1.5251652262329163E-3</v>
      </c>
      <c r="P14" s="15">
        <f>L14</f>
        <v>197000</v>
      </c>
      <c r="Q14" s="15">
        <f>P14</f>
        <v>197000</v>
      </c>
      <c r="R14" s="15">
        <f>L14</f>
        <v>197000</v>
      </c>
      <c r="S14" s="15">
        <f>R14</f>
        <v>197000</v>
      </c>
      <c r="U14" s="118">
        <v>195000</v>
      </c>
      <c r="V14" s="17">
        <f>U14/L14-1</f>
        <v>-1.0152284263959421E-2</v>
      </c>
      <c r="X14" s="118">
        <f>U14</f>
        <v>195000</v>
      </c>
      <c r="Z14" s="118">
        <v>195000</v>
      </c>
      <c r="AB14" s="187">
        <f>Z14-X14</f>
        <v>0</v>
      </c>
      <c r="AC14" s="187"/>
      <c r="AD14" s="118">
        <v>195000</v>
      </c>
      <c r="AE14" s="187"/>
      <c r="AF14" s="182"/>
      <c r="AG14" s="187"/>
      <c r="AH14" s="118">
        <v>195000</v>
      </c>
      <c r="AI14" s="187"/>
      <c r="AJ14" s="182"/>
      <c r="AK14" s="118"/>
      <c r="AL14" s="15">
        <v>194350</v>
      </c>
      <c r="AM14" s="189"/>
      <c r="AN14" s="15">
        <f>315*600</f>
        <v>189000</v>
      </c>
      <c r="AO14" s="17">
        <f>AN14/L14-1</f>
        <v>-4.0609137055837574E-2</v>
      </c>
      <c r="AP14" s="17">
        <f>AN14/AH14-1</f>
        <v>-3.0769230769230771E-2</v>
      </c>
      <c r="AQ14" s="17">
        <f>AN14/AL14-1</f>
        <v>-2.7527656290198044E-2</v>
      </c>
      <c r="BA14" s="15">
        <f>AN14+AZ14</f>
        <v>189000</v>
      </c>
      <c r="BD14" s="15">
        <f>BA14</f>
        <v>189000</v>
      </c>
      <c r="BG14" s="15">
        <f>BD14</f>
        <v>189000</v>
      </c>
      <c r="BI14" s="15">
        <v>2000</v>
      </c>
      <c r="BJ14" s="15">
        <f>BG14+BI14</f>
        <v>191000</v>
      </c>
      <c r="BL14" s="15">
        <v>191100</v>
      </c>
      <c r="BM14" s="235">
        <f>BL14/BJ14</f>
        <v>1.000523560209424</v>
      </c>
      <c r="BO14" s="15">
        <v>216500</v>
      </c>
      <c r="BP14" s="235">
        <f>BO14/BL14</f>
        <v>1.1329147043432757</v>
      </c>
      <c r="BS14" s="15">
        <f>BO14+BR14</f>
        <v>216500</v>
      </c>
      <c r="BU14" s="227">
        <v>-6500</v>
      </c>
      <c r="BV14" s="15">
        <f>BS14+BU14</f>
        <v>210000</v>
      </c>
      <c r="BY14" s="15">
        <f>BV14+BX14</f>
        <v>210000</v>
      </c>
      <c r="BZ14" s="145">
        <v>455</v>
      </c>
      <c r="CB14" s="15">
        <f>BY14+CA14</f>
        <v>210000</v>
      </c>
      <c r="CE14" s="15">
        <f t="shared" ref="CE14" si="51">CB14+CD14</f>
        <v>210000</v>
      </c>
      <c r="CH14" s="15">
        <f t="shared" ref="CH14" si="52">CE14+CG14</f>
        <v>210000</v>
      </c>
      <c r="CK14" s="15">
        <f t="shared" ref="CK14" si="53">CH14+CJ14</f>
        <v>210000</v>
      </c>
      <c r="CN14" s="15">
        <f t="shared" ref="CN14" si="54">CK14+CM14</f>
        <v>210000</v>
      </c>
      <c r="CP14" s="15">
        <v>210840</v>
      </c>
      <c r="CR14" s="15">
        <f>333*800</f>
        <v>266400</v>
      </c>
      <c r="CS14" s="235">
        <f t="shared" si="38"/>
        <v>1.2635173591348889</v>
      </c>
      <c r="CV14" s="15">
        <f t="shared" si="36"/>
        <v>266400</v>
      </c>
      <c r="CY14" s="15">
        <f t="shared" si="11"/>
        <v>266400</v>
      </c>
      <c r="DB14" s="15">
        <f t="shared" si="12"/>
        <v>266400</v>
      </c>
      <c r="DD14" s="227">
        <v>4000</v>
      </c>
      <c r="DE14" s="15">
        <f t="shared" si="13"/>
        <v>270400</v>
      </c>
      <c r="DH14" s="15">
        <f t="shared" si="14"/>
        <v>270400</v>
      </c>
      <c r="DK14" s="15">
        <f t="shared" si="15"/>
        <v>270400</v>
      </c>
      <c r="DN14" s="15">
        <f t="shared" si="16"/>
        <v>270400</v>
      </c>
      <c r="DQ14" s="15">
        <f t="shared" si="17"/>
        <v>270400</v>
      </c>
      <c r="DS14" s="15">
        <v>270738</v>
      </c>
      <c r="DU14" s="15">
        <f>335*900</f>
        <v>301500</v>
      </c>
      <c r="DV14" s="235">
        <f t="shared" si="39"/>
        <v>1.1136227644438534</v>
      </c>
    </row>
    <row r="15" spans="1:126" outlineLevel="1">
      <c r="A15" s="1" t="s">
        <v>11</v>
      </c>
      <c r="B15" s="1" t="s">
        <v>30</v>
      </c>
      <c r="C15" s="4" t="s">
        <v>31</v>
      </c>
      <c r="D15" s="8">
        <v>1000</v>
      </c>
      <c r="E15" s="28">
        <v>167</v>
      </c>
      <c r="F15" s="8">
        <v>1000</v>
      </c>
      <c r="G15" s="28">
        <v>167</v>
      </c>
      <c r="H15" s="9">
        <v>1670</v>
      </c>
      <c r="I15" s="14">
        <f t="shared" si="40"/>
        <v>1670</v>
      </c>
      <c r="J15" s="14"/>
      <c r="L15" s="118">
        <v>2000</v>
      </c>
      <c r="M15" s="17">
        <f t="shared" si="19"/>
        <v>1</v>
      </c>
      <c r="N15" s="17">
        <f t="shared" si="20"/>
        <v>0.19760479041916157</v>
      </c>
      <c r="P15" s="15">
        <f t="shared" si="41"/>
        <v>2000</v>
      </c>
      <c r="Q15" s="15">
        <f t="shared" si="42"/>
        <v>2000</v>
      </c>
      <c r="R15" s="15">
        <f t="shared" si="43"/>
        <v>2000</v>
      </c>
      <c r="S15" s="15">
        <f t="shared" si="44"/>
        <v>2000</v>
      </c>
      <c r="U15" s="118">
        <v>1000</v>
      </c>
      <c r="V15" s="17">
        <f t="shared" si="21"/>
        <v>-0.5</v>
      </c>
      <c r="X15" s="118">
        <f t="shared" si="22"/>
        <v>1000</v>
      </c>
      <c r="Z15" s="118">
        <v>1500</v>
      </c>
      <c r="AB15" s="187">
        <f t="shared" si="23"/>
        <v>500</v>
      </c>
      <c r="AC15" s="187"/>
      <c r="AD15" s="118">
        <v>1500</v>
      </c>
      <c r="AE15" s="187"/>
      <c r="AF15" s="182">
        <f t="shared" si="24"/>
        <v>0</v>
      </c>
      <c r="AG15" s="187"/>
      <c r="AH15" s="118">
        <v>1800</v>
      </c>
      <c r="AI15" s="187"/>
      <c r="AJ15" s="182">
        <f t="shared" ref="AJ15:AJ19" si="55">AH15-AD15</f>
        <v>300</v>
      </c>
      <c r="AK15" s="118"/>
      <c r="AL15" s="15">
        <v>1720</v>
      </c>
      <c r="AM15" s="189"/>
      <c r="AN15" s="15">
        <v>3000</v>
      </c>
      <c r="AO15" s="17">
        <f t="shared" si="26"/>
        <v>0.5</v>
      </c>
      <c r="AP15" s="17">
        <f t="shared" si="27"/>
        <v>0.66666666666666674</v>
      </c>
      <c r="AQ15" s="17">
        <f t="shared" si="28"/>
        <v>0.7441860465116279</v>
      </c>
      <c r="BA15" s="15">
        <f t="shared" si="29"/>
        <v>3000</v>
      </c>
      <c r="BD15" s="15">
        <f t="shared" si="30"/>
        <v>3000</v>
      </c>
      <c r="BG15" s="15">
        <f t="shared" si="31"/>
        <v>3000</v>
      </c>
      <c r="BI15" s="15">
        <v>500</v>
      </c>
      <c r="BJ15" s="15">
        <f t="shared" si="32"/>
        <v>3500</v>
      </c>
      <c r="BL15" s="15">
        <v>3250</v>
      </c>
      <c r="BM15" s="235">
        <f t="shared" si="33"/>
        <v>0.9285714285714286</v>
      </c>
      <c r="BO15" s="15">
        <v>3000</v>
      </c>
      <c r="BP15" s="235">
        <f t="shared" si="37"/>
        <v>0.92307692307692313</v>
      </c>
      <c r="BS15" s="15">
        <f t="shared" si="35"/>
        <v>3000</v>
      </c>
      <c r="BU15" s="227">
        <v>2000</v>
      </c>
      <c r="BV15" s="15">
        <f t="shared" si="4"/>
        <v>5000</v>
      </c>
      <c r="BY15" s="15">
        <f t="shared" si="45"/>
        <v>5000</v>
      </c>
      <c r="BZ15" s="145"/>
      <c r="CB15" s="15">
        <f t="shared" si="46"/>
        <v>5000</v>
      </c>
      <c r="CE15" s="15">
        <f t="shared" si="47"/>
        <v>5000</v>
      </c>
      <c r="CH15" s="15">
        <f t="shared" si="48"/>
        <v>5000</v>
      </c>
      <c r="CJ15" s="227">
        <v>-2000</v>
      </c>
      <c r="CK15" s="15">
        <f t="shared" si="49"/>
        <v>3000</v>
      </c>
      <c r="CN15" s="15">
        <f t="shared" si="50"/>
        <v>3000</v>
      </c>
      <c r="CP15" s="15">
        <v>2330</v>
      </c>
      <c r="CR15" s="15">
        <v>2500</v>
      </c>
      <c r="CS15" s="235">
        <f t="shared" si="38"/>
        <v>1.0729613733905579</v>
      </c>
      <c r="CV15" s="15">
        <f t="shared" si="36"/>
        <v>2500</v>
      </c>
      <c r="CY15" s="15">
        <f t="shared" si="11"/>
        <v>2500</v>
      </c>
      <c r="DB15" s="15">
        <f t="shared" si="12"/>
        <v>2500</v>
      </c>
      <c r="DE15" s="15">
        <f t="shared" si="13"/>
        <v>2500</v>
      </c>
      <c r="DH15" s="15">
        <f t="shared" si="14"/>
        <v>2500</v>
      </c>
      <c r="DK15" s="15">
        <f t="shared" si="15"/>
        <v>2500</v>
      </c>
      <c r="DM15" s="227">
        <v>500</v>
      </c>
      <c r="DN15" s="15">
        <f t="shared" si="16"/>
        <v>3000</v>
      </c>
      <c r="DQ15" s="15">
        <f t="shared" si="17"/>
        <v>3000</v>
      </c>
      <c r="DS15" s="15">
        <v>1840</v>
      </c>
      <c r="DU15" s="15">
        <v>2000</v>
      </c>
      <c r="DV15" s="235">
        <f t="shared" si="39"/>
        <v>1.0869565217391304</v>
      </c>
    </row>
    <row r="16" spans="1:126" outlineLevel="1">
      <c r="A16" s="1" t="s">
        <v>11</v>
      </c>
      <c r="B16" s="1" t="s">
        <v>32</v>
      </c>
      <c r="C16" s="4" t="s">
        <v>33</v>
      </c>
      <c r="D16" s="8">
        <v>23500</v>
      </c>
      <c r="E16" s="28">
        <v>306.37</v>
      </c>
      <c r="F16" s="8">
        <v>23500</v>
      </c>
      <c r="G16" s="28">
        <v>306.37</v>
      </c>
      <c r="H16" s="9">
        <v>71996.19</v>
      </c>
      <c r="I16" s="14">
        <f>H16</f>
        <v>71996.19</v>
      </c>
      <c r="J16" s="14"/>
      <c r="L16" s="158">
        <v>72000</v>
      </c>
      <c r="M16" s="17">
        <f t="shared" si="19"/>
        <v>2.0638297872340425</v>
      </c>
      <c r="N16" s="17">
        <f t="shared" si="20"/>
        <v>5.291946698848804E-5</v>
      </c>
      <c r="P16" s="15">
        <f t="shared" si="41"/>
        <v>72000</v>
      </c>
      <c r="Q16" s="15">
        <f t="shared" si="42"/>
        <v>72000</v>
      </c>
      <c r="R16" s="15">
        <f t="shared" si="43"/>
        <v>72000</v>
      </c>
      <c r="S16" s="15">
        <f t="shared" si="44"/>
        <v>72000</v>
      </c>
      <c r="U16" s="118">
        <v>30000</v>
      </c>
      <c r="V16" s="17">
        <f t="shared" si="21"/>
        <v>-0.58333333333333326</v>
      </c>
      <c r="X16" s="118">
        <f t="shared" si="22"/>
        <v>30000</v>
      </c>
      <c r="Z16" s="118">
        <v>25000</v>
      </c>
      <c r="AB16" s="187">
        <f t="shared" si="23"/>
        <v>-5000</v>
      </c>
      <c r="AC16" s="187"/>
      <c r="AD16" s="118">
        <v>25000</v>
      </c>
      <c r="AE16" s="187"/>
      <c r="AF16" s="182">
        <f t="shared" si="24"/>
        <v>0</v>
      </c>
      <c r="AG16" s="187"/>
      <c r="AH16" s="118">
        <v>29500</v>
      </c>
      <c r="AI16" s="187"/>
      <c r="AJ16" s="182">
        <f t="shared" si="55"/>
        <v>4500</v>
      </c>
      <c r="AK16" s="118"/>
      <c r="AL16" s="15">
        <v>29380.38</v>
      </c>
      <c r="AM16" s="189"/>
      <c r="AN16" s="227">
        <v>30000</v>
      </c>
      <c r="AO16" s="17">
        <f t="shared" si="26"/>
        <v>-0.58333333333333326</v>
      </c>
      <c r="AP16" s="17">
        <f t="shared" si="27"/>
        <v>1.6949152542372836E-2</v>
      </c>
      <c r="AQ16" s="17">
        <f t="shared" si="28"/>
        <v>2.1089584273586537E-2</v>
      </c>
      <c r="BA16" s="15">
        <f t="shared" si="29"/>
        <v>30000</v>
      </c>
      <c r="BD16" s="15">
        <f t="shared" si="30"/>
        <v>30000</v>
      </c>
      <c r="BG16" s="15">
        <f t="shared" si="31"/>
        <v>30000</v>
      </c>
      <c r="BI16" s="15">
        <v>5000</v>
      </c>
      <c r="BJ16" s="15">
        <f t="shared" si="32"/>
        <v>35000</v>
      </c>
      <c r="BL16" s="15">
        <v>36417</v>
      </c>
      <c r="BM16" s="235">
        <f t="shared" si="33"/>
        <v>1.0404857142857142</v>
      </c>
      <c r="BO16" s="15">
        <v>38000</v>
      </c>
      <c r="BP16" s="235">
        <f t="shared" si="37"/>
        <v>1.0434687096685613</v>
      </c>
      <c r="BS16" s="15">
        <f t="shared" si="35"/>
        <v>38000</v>
      </c>
      <c r="BV16" s="15">
        <f t="shared" si="4"/>
        <v>38000</v>
      </c>
      <c r="BY16" s="15">
        <f t="shared" si="45"/>
        <v>38000</v>
      </c>
      <c r="BZ16" s="145"/>
      <c r="CB16" s="15">
        <f t="shared" si="46"/>
        <v>38000</v>
      </c>
      <c r="CD16" s="227">
        <v>3000</v>
      </c>
      <c r="CE16" s="15">
        <f t="shared" si="47"/>
        <v>41000</v>
      </c>
      <c r="CH16" s="15">
        <f t="shared" si="48"/>
        <v>41000</v>
      </c>
      <c r="CK16" s="15">
        <f t="shared" si="49"/>
        <v>41000</v>
      </c>
      <c r="CN16" s="15">
        <f t="shared" si="50"/>
        <v>41000</v>
      </c>
      <c r="CP16" s="15">
        <v>39911.33</v>
      </c>
      <c r="CR16" s="15">
        <v>40000</v>
      </c>
      <c r="CS16" s="235">
        <f t="shared" si="38"/>
        <v>1.0022216748978297</v>
      </c>
      <c r="CV16" s="15">
        <f t="shared" si="36"/>
        <v>40000</v>
      </c>
      <c r="CW16" t="s">
        <v>464</v>
      </c>
      <c r="CY16" s="15">
        <f t="shared" si="11"/>
        <v>40000</v>
      </c>
      <c r="DB16" s="15">
        <f t="shared" si="12"/>
        <v>40000</v>
      </c>
      <c r="DE16" s="15">
        <f t="shared" si="13"/>
        <v>40000</v>
      </c>
      <c r="DH16" s="15">
        <f t="shared" si="14"/>
        <v>40000</v>
      </c>
      <c r="DK16" s="15">
        <f t="shared" si="15"/>
        <v>40000</v>
      </c>
      <c r="DM16" s="227">
        <v>3000</v>
      </c>
      <c r="DN16" s="15">
        <f t="shared" si="16"/>
        <v>43000</v>
      </c>
      <c r="DQ16" s="15">
        <f t="shared" si="17"/>
        <v>43000</v>
      </c>
      <c r="DS16" s="15">
        <v>40460.93</v>
      </c>
      <c r="DU16" s="15">
        <v>60000</v>
      </c>
      <c r="DV16" s="235">
        <f t="shared" si="39"/>
        <v>1.4829120339053008</v>
      </c>
    </row>
    <row r="17" spans="1:126" outlineLevel="1">
      <c r="A17" s="1" t="s">
        <v>11</v>
      </c>
      <c r="B17" s="1" t="s">
        <v>576</v>
      </c>
      <c r="C17" s="4" t="s">
        <v>577</v>
      </c>
      <c r="D17" s="8"/>
      <c r="E17" s="28"/>
      <c r="F17" s="8"/>
      <c r="G17" s="28"/>
      <c r="H17" s="9"/>
      <c r="I17" s="14"/>
      <c r="J17" s="14"/>
      <c r="L17" s="158"/>
      <c r="M17" s="17"/>
      <c r="N17" s="17"/>
      <c r="P17" s="15"/>
      <c r="Q17" s="15"/>
      <c r="R17" s="15"/>
      <c r="S17" s="15"/>
      <c r="V17" s="17"/>
      <c r="X17" s="118"/>
      <c r="AB17" s="187"/>
      <c r="AC17" s="187"/>
      <c r="AE17" s="187"/>
      <c r="AF17" s="182"/>
      <c r="AG17" s="187"/>
      <c r="AI17" s="187"/>
      <c r="AJ17" s="182"/>
      <c r="AK17" s="118"/>
      <c r="AM17" s="189"/>
      <c r="AN17" s="227"/>
      <c r="AO17" s="17"/>
      <c r="AP17" s="17"/>
      <c r="AQ17" s="17"/>
      <c r="BA17" s="15"/>
      <c r="BD17" s="15"/>
      <c r="BG17" s="15"/>
      <c r="BJ17" s="15"/>
      <c r="BM17" s="235"/>
      <c r="BP17" s="235"/>
      <c r="BS17" s="15"/>
      <c r="BV17" s="15"/>
      <c r="BY17" s="15"/>
      <c r="BZ17" s="145"/>
      <c r="CB17" s="15"/>
      <c r="CD17" s="227"/>
      <c r="CE17" s="15"/>
      <c r="CH17" s="15"/>
      <c r="CK17" s="15"/>
      <c r="CN17" s="15">
        <v>0</v>
      </c>
      <c r="CP17" s="15">
        <v>28.83</v>
      </c>
      <c r="CS17" s="235"/>
      <c r="CV17" s="15">
        <f t="shared" si="36"/>
        <v>0</v>
      </c>
      <c r="CY17" s="15">
        <f t="shared" si="11"/>
        <v>0</v>
      </c>
      <c r="DB17" s="15">
        <f t="shared" si="12"/>
        <v>0</v>
      </c>
      <c r="DE17" s="15">
        <f t="shared" si="13"/>
        <v>0</v>
      </c>
      <c r="DH17" s="15">
        <f t="shared" si="14"/>
        <v>0</v>
      </c>
      <c r="DK17" s="15">
        <f t="shared" si="15"/>
        <v>0</v>
      </c>
      <c r="DN17" s="15">
        <f t="shared" si="16"/>
        <v>0</v>
      </c>
      <c r="DQ17" s="15">
        <f t="shared" si="17"/>
        <v>0</v>
      </c>
      <c r="DS17" s="15">
        <v>0.49</v>
      </c>
      <c r="DU17" s="15">
        <v>0</v>
      </c>
      <c r="DV17" s="235"/>
    </row>
    <row r="18" spans="1:126" outlineLevel="1">
      <c r="A18" s="1" t="s">
        <v>448</v>
      </c>
      <c r="B18" s="1" t="s">
        <v>444</v>
      </c>
      <c r="C18" s="4" t="s">
        <v>445</v>
      </c>
      <c r="D18" s="8"/>
      <c r="E18" s="28"/>
      <c r="F18" s="8"/>
      <c r="G18" s="28"/>
      <c r="H18" s="9"/>
      <c r="I18" s="14"/>
      <c r="J18" s="14"/>
      <c r="L18" s="158"/>
      <c r="M18" s="17"/>
      <c r="N18" s="17"/>
      <c r="P18" s="15"/>
      <c r="Q18" s="15"/>
      <c r="R18" s="15"/>
      <c r="S18" s="15"/>
      <c r="V18" s="17"/>
      <c r="X18" s="118"/>
      <c r="AB18" s="187"/>
      <c r="AC18" s="187"/>
      <c r="AE18" s="187"/>
      <c r="AF18" s="182"/>
      <c r="AG18" s="187"/>
      <c r="AI18" s="187"/>
      <c r="AJ18" s="182"/>
      <c r="AK18" s="118"/>
      <c r="AL18" s="15">
        <v>7.86</v>
      </c>
      <c r="AM18" s="189"/>
      <c r="AN18" s="227">
        <v>0</v>
      </c>
      <c r="AO18" s="17"/>
      <c r="AP18" s="17"/>
      <c r="AQ18" s="17">
        <f t="shared" si="28"/>
        <v>-1</v>
      </c>
      <c r="BA18" s="15">
        <f t="shared" si="29"/>
        <v>0</v>
      </c>
      <c r="BD18" s="15">
        <f t="shared" si="30"/>
        <v>0</v>
      </c>
      <c r="BG18" s="15">
        <f t="shared" si="31"/>
        <v>0</v>
      </c>
      <c r="BJ18" s="15">
        <f t="shared" si="32"/>
        <v>0</v>
      </c>
      <c r="BM18" s="235"/>
      <c r="BS18" s="15">
        <f t="shared" si="35"/>
        <v>0</v>
      </c>
      <c r="BV18" s="15">
        <f t="shared" si="4"/>
        <v>0</v>
      </c>
      <c r="BY18" s="15">
        <f t="shared" si="45"/>
        <v>0</v>
      </c>
      <c r="BZ18" s="145"/>
      <c r="CB18" s="15">
        <f t="shared" si="46"/>
        <v>0</v>
      </c>
      <c r="CE18" s="15">
        <f t="shared" si="47"/>
        <v>0</v>
      </c>
      <c r="CH18" s="15">
        <f t="shared" si="48"/>
        <v>0</v>
      </c>
      <c r="CK18" s="15">
        <f t="shared" si="49"/>
        <v>0</v>
      </c>
      <c r="CN18" s="15">
        <f t="shared" si="50"/>
        <v>0</v>
      </c>
      <c r="CV18" s="15">
        <f t="shared" si="36"/>
        <v>0</v>
      </c>
      <c r="CY18" s="15">
        <f t="shared" si="11"/>
        <v>0</v>
      </c>
      <c r="DB18" s="15">
        <f t="shared" si="12"/>
        <v>0</v>
      </c>
      <c r="DE18" s="15">
        <f t="shared" si="13"/>
        <v>0</v>
      </c>
      <c r="DH18" s="15">
        <f t="shared" si="14"/>
        <v>0</v>
      </c>
      <c r="DK18" s="15">
        <f t="shared" si="15"/>
        <v>0</v>
      </c>
      <c r="DN18" s="15">
        <f t="shared" si="16"/>
        <v>0</v>
      </c>
      <c r="DQ18" s="15">
        <f t="shared" si="17"/>
        <v>0</v>
      </c>
      <c r="DS18" s="15">
        <v>0</v>
      </c>
      <c r="DU18" s="15">
        <v>0</v>
      </c>
      <c r="DV18" s="31"/>
    </row>
    <row r="19" spans="1:126" outlineLevel="1">
      <c r="A19" s="1" t="s">
        <v>11</v>
      </c>
      <c r="B19" s="1" t="s">
        <v>34</v>
      </c>
      <c r="C19" s="4" t="s">
        <v>35</v>
      </c>
      <c r="D19" s="8">
        <v>267000</v>
      </c>
      <c r="E19" s="28">
        <v>88.81</v>
      </c>
      <c r="F19" s="8">
        <v>267000</v>
      </c>
      <c r="G19" s="28">
        <v>88.81</v>
      </c>
      <c r="H19" s="9">
        <v>237112.88</v>
      </c>
      <c r="I19" s="14">
        <f t="shared" si="40"/>
        <v>237112.88</v>
      </c>
      <c r="J19" s="14"/>
      <c r="L19" s="158">
        <v>238000</v>
      </c>
      <c r="M19" s="17">
        <f>L19/F19-1</f>
        <v>-0.10861423220973787</v>
      </c>
      <c r="N19" s="17">
        <f t="shared" si="20"/>
        <v>3.7413404113686433E-3</v>
      </c>
      <c r="P19" s="15">
        <f t="shared" si="41"/>
        <v>238000</v>
      </c>
      <c r="Q19" s="15">
        <f t="shared" si="42"/>
        <v>238000</v>
      </c>
      <c r="R19" s="15">
        <f t="shared" si="43"/>
        <v>238000</v>
      </c>
      <c r="S19" s="15">
        <f t="shared" si="44"/>
        <v>238000</v>
      </c>
      <c r="U19" s="118">
        <v>262000</v>
      </c>
      <c r="V19" s="17">
        <f t="shared" si="21"/>
        <v>0.10084033613445387</v>
      </c>
      <c r="X19" s="118">
        <f t="shared" si="22"/>
        <v>262000</v>
      </c>
      <c r="Z19" s="118">
        <v>244000</v>
      </c>
      <c r="AB19" s="187">
        <f t="shared" si="23"/>
        <v>-18000</v>
      </c>
      <c r="AC19" s="187"/>
      <c r="AD19" s="118">
        <v>244000</v>
      </c>
      <c r="AE19" s="187"/>
      <c r="AF19" s="182">
        <f t="shared" si="24"/>
        <v>0</v>
      </c>
      <c r="AG19" s="187"/>
      <c r="AH19" s="118">
        <v>266000</v>
      </c>
      <c r="AI19" s="187"/>
      <c r="AJ19" s="182">
        <f t="shared" si="55"/>
        <v>22000</v>
      </c>
      <c r="AK19" s="118"/>
      <c r="AL19" s="15">
        <v>265743.53000000003</v>
      </c>
      <c r="AM19" s="189"/>
      <c r="AN19" s="227">
        <v>267000</v>
      </c>
      <c r="AO19" s="17">
        <f t="shared" si="26"/>
        <v>0.12184873949579833</v>
      </c>
      <c r="AP19" s="17">
        <f t="shared" si="27"/>
        <v>3.759398496240518E-3</v>
      </c>
      <c r="AQ19" s="17">
        <f t="shared" si="28"/>
        <v>4.7281301636956652E-3</v>
      </c>
      <c r="BA19" s="15">
        <f t="shared" si="29"/>
        <v>267000</v>
      </c>
      <c r="BD19" s="15">
        <f t="shared" si="30"/>
        <v>267000</v>
      </c>
      <c r="BG19" s="15">
        <f t="shared" si="31"/>
        <v>267000</v>
      </c>
      <c r="BI19" s="15">
        <v>0</v>
      </c>
      <c r="BJ19" s="15">
        <f t="shared" si="32"/>
        <v>267000</v>
      </c>
      <c r="BL19" s="15">
        <v>267900.49</v>
      </c>
      <c r="BM19" s="235">
        <f t="shared" si="33"/>
        <v>1.0033726217228465</v>
      </c>
      <c r="BO19" s="15">
        <v>269000</v>
      </c>
      <c r="BP19" s="235">
        <f>BO19/BL19</f>
        <v>1.0041041731577274</v>
      </c>
      <c r="BS19" s="15">
        <f t="shared" si="35"/>
        <v>269000</v>
      </c>
      <c r="BV19" s="15">
        <f t="shared" si="4"/>
        <v>269000</v>
      </c>
      <c r="BY19" s="15">
        <f t="shared" si="45"/>
        <v>269000</v>
      </c>
      <c r="BZ19" s="145"/>
      <c r="CB19" s="15">
        <f t="shared" si="46"/>
        <v>269000</v>
      </c>
      <c r="CE19" s="15">
        <f t="shared" si="47"/>
        <v>269000</v>
      </c>
      <c r="CH19" s="15">
        <f t="shared" si="48"/>
        <v>269000</v>
      </c>
      <c r="CJ19" s="227">
        <v>-9000</v>
      </c>
      <c r="CK19" s="15">
        <f t="shared" si="49"/>
        <v>260000</v>
      </c>
      <c r="CN19" s="15">
        <f t="shared" si="50"/>
        <v>260000</v>
      </c>
      <c r="CP19" s="15">
        <v>260107.79</v>
      </c>
      <c r="CR19" s="15">
        <v>260000</v>
      </c>
      <c r="CS19" s="235">
        <f>CR19/CP19</f>
        <v>0.99958559487972276</v>
      </c>
      <c r="CV19" s="15">
        <f t="shared" si="36"/>
        <v>260000</v>
      </c>
      <c r="CY19" s="15">
        <f t="shared" si="11"/>
        <v>260000</v>
      </c>
      <c r="DB19" s="15">
        <f t="shared" si="12"/>
        <v>260000</v>
      </c>
      <c r="DE19" s="15">
        <f t="shared" si="13"/>
        <v>260000</v>
      </c>
      <c r="DH19" s="15">
        <f t="shared" si="14"/>
        <v>260000</v>
      </c>
      <c r="DK19" s="15">
        <f t="shared" si="15"/>
        <v>260000</v>
      </c>
      <c r="DN19" s="15">
        <f t="shared" si="16"/>
        <v>260000</v>
      </c>
      <c r="DQ19" s="15">
        <f t="shared" si="17"/>
        <v>260000</v>
      </c>
      <c r="DS19" s="15">
        <v>276200.09000000003</v>
      </c>
      <c r="DU19" s="15">
        <v>497000</v>
      </c>
      <c r="DV19" s="235">
        <f>DU19/DS19</f>
        <v>1.7994201232881566</v>
      </c>
    </row>
    <row r="20" spans="1:126" ht="15.75" thickBot="1">
      <c r="A20" s="18"/>
      <c r="B20" s="18" t="s">
        <v>267</v>
      </c>
      <c r="C20" s="19" t="s">
        <v>293</v>
      </c>
      <c r="D20" s="20">
        <f>SUM(D5:D19)</f>
        <v>4575300</v>
      </c>
      <c r="E20" s="29"/>
      <c r="F20" s="20">
        <f>SUM(F5:F19)</f>
        <v>4645242.8</v>
      </c>
      <c r="G20" s="29"/>
      <c r="H20" s="21"/>
      <c r="I20" s="20">
        <f>SUM(I5:I19)</f>
        <v>4740772.2700000005</v>
      </c>
      <c r="J20" s="22"/>
      <c r="K20" s="20"/>
      <c r="L20" s="164">
        <f>SUM(L5:L19)</f>
        <v>4972000</v>
      </c>
      <c r="M20" s="23">
        <f>L20/F20-1</f>
        <v>7.0342329576400298E-2</v>
      </c>
      <c r="N20" s="23">
        <f>L20/I20-1</f>
        <v>4.8774274913652382E-2</v>
      </c>
      <c r="P20" s="20">
        <f>SUM(P5:P19)</f>
        <v>4637950</v>
      </c>
      <c r="Q20" s="20">
        <f>SUM(Q5:Q19)</f>
        <v>4470925</v>
      </c>
      <c r="R20" s="20">
        <f>SUM(R5:R19)</f>
        <v>4303900</v>
      </c>
      <c r="S20" s="20">
        <f>SUM(S5:S19)</f>
        <v>4036660</v>
      </c>
      <c r="U20" s="164">
        <f>SUM(U5:U19)</f>
        <v>4084200</v>
      </c>
      <c r="X20" s="164">
        <f>SUM(X5:X19)</f>
        <v>4084200</v>
      </c>
      <c r="Z20" s="164">
        <f>SUM(Z5:Z19)</f>
        <v>4353120</v>
      </c>
      <c r="AD20" s="164">
        <f>SUM(AD5:AD19)</f>
        <v>4416700</v>
      </c>
      <c r="AF20" s="182"/>
      <c r="AH20" s="164">
        <f>SUM(AH5:AH19)</f>
        <v>4661600</v>
      </c>
      <c r="AJ20" s="182"/>
      <c r="AL20" s="164">
        <f>SUM(AL5:AL19)</f>
        <v>4655908.6900000004</v>
      </c>
      <c r="AM20" s="190"/>
      <c r="AN20" s="164">
        <f>SUM(AN5:AN19)</f>
        <v>4104000</v>
      </c>
      <c r="AO20" s="214">
        <f>AN20/L20-1</f>
        <v>-0.17457763475462595</v>
      </c>
      <c r="AP20" s="214">
        <f>AN20/AH20-1</f>
        <v>-0.11961558263257255</v>
      </c>
      <c r="AQ20" s="214">
        <f t="shared" ref="AQ20" si="56">AN20/AL20-1</f>
        <v>-0.11853941448323391</v>
      </c>
      <c r="AZ20" s="164">
        <f>SUM(AZ5:AZ19)</f>
        <v>0</v>
      </c>
      <c r="BA20" s="164">
        <f>SUM(BA5:BA19)</f>
        <v>4104000</v>
      </c>
      <c r="BD20" s="164">
        <f>SUM(BD5:BD19)</f>
        <v>4104000</v>
      </c>
      <c r="BG20" s="164">
        <f>SUM(BG5:BG19)</f>
        <v>4104000</v>
      </c>
      <c r="BI20" s="164">
        <f>SUM(BI5:BI19)</f>
        <v>792000</v>
      </c>
      <c r="BJ20" s="164">
        <f>SUM(BJ5:BJ19)</f>
        <v>4896000</v>
      </c>
      <c r="BL20" s="164">
        <f>SUM(BL5:BL19)</f>
        <v>5079806.87</v>
      </c>
      <c r="BM20" s="240">
        <f>BL20/BJ20</f>
        <v>1.0375422528594771</v>
      </c>
      <c r="BO20" s="164">
        <f>SUM(BO5:BO19)</f>
        <v>5423700</v>
      </c>
      <c r="BP20" s="240">
        <f>BO20/BL20</f>
        <v>1.0676980717575981</v>
      </c>
      <c r="BR20" s="164">
        <f t="shared" ref="BR20:BS20" si="57">SUM(BR5:BR19)</f>
        <v>109500</v>
      </c>
      <c r="BS20" s="164">
        <f t="shared" si="57"/>
        <v>5533200</v>
      </c>
      <c r="BU20" s="164">
        <f>SUM(BU5:BU19)</f>
        <v>88300</v>
      </c>
      <c r="BV20" s="164">
        <f t="shared" ref="BV20" si="58">SUM(BV5:BV19)</f>
        <v>5621500</v>
      </c>
      <c r="BX20" s="164">
        <f>SUM(BX5:BX19)</f>
        <v>0</v>
      </c>
      <c r="BY20" s="164">
        <f t="shared" ref="BY20" si="59">SUM(BY5:BY19)</f>
        <v>5621500</v>
      </c>
      <c r="BZ20" s="145"/>
      <c r="CA20" s="321">
        <f>SUM(CA5:CA19)</f>
        <v>0</v>
      </c>
      <c r="CB20" s="164">
        <f t="shared" ref="CB20" si="60">SUM(CB5:CB19)</f>
        <v>5621500</v>
      </c>
      <c r="CD20" s="164">
        <f>SUM(CD5:CD19)</f>
        <v>51000</v>
      </c>
      <c r="CE20" s="164">
        <f t="shared" ref="CE20" si="61">SUM(CE5:CE19)</f>
        <v>5672500</v>
      </c>
      <c r="CG20" s="164">
        <f>SUM(CG5:CG19)</f>
        <v>0</v>
      </c>
      <c r="CH20" s="164">
        <f t="shared" ref="CH20" si="62">SUM(CH5:CH19)</f>
        <v>5672500</v>
      </c>
      <c r="CJ20" s="164">
        <f>SUM(CJ5:CJ19)</f>
        <v>87000</v>
      </c>
      <c r="CK20" s="164">
        <f t="shared" ref="CK20" si="63">SUM(CK5:CK19)</f>
        <v>5759500</v>
      </c>
      <c r="CM20" s="164">
        <f>SUM(CM5:CM19)</f>
        <v>0</v>
      </c>
      <c r="CN20" s="164">
        <f t="shared" ref="CN20" si="64">SUM(CN5:CN19)</f>
        <v>5759500</v>
      </c>
      <c r="CP20" s="164">
        <f>SUM(CP5:CP19)</f>
        <v>5723404.6900000004</v>
      </c>
      <c r="CR20" s="164">
        <f>SUM(CR5:CR19)</f>
        <v>6126400</v>
      </c>
      <c r="CS20" s="240">
        <f>CR20/CP20</f>
        <v>1.0704118146151917</v>
      </c>
      <c r="CU20" s="164">
        <f>SUM(CU5:CU19)</f>
        <v>0</v>
      </c>
      <c r="CV20" s="164">
        <f>SUM(CV5:CV19)</f>
        <v>6126400</v>
      </c>
      <c r="CX20" s="164">
        <f>SUM(CX5:CX19)</f>
        <v>0</v>
      </c>
      <c r="CY20" s="164">
        <f>SUM(CY5:CY19)</f>
        <v>6126400</v>
      </c>
      <c r="DA20" s="164">
        <f>SUM(DA5:DA19)</f>
        <v>0</v>
      </c>
      <c r="DB20" s="164">
        <f>SUM(DB5:DB19)</f>
        <v>6126400</v>
      </c>
      <c r="DD20" s="164">
        <f>SUM(DD5:DD19)</f>
        <v>14000</v>
      </c>
      <c r="DE20" s="164">
        <f>SUM(DE5:DE19)</f>
        <v>6140400</v>
      </c>
      <c r="DG20" s="164">
        <f>SUM(DG5:DG19)</f>
        <v>0</v>
      </c>
      <c r="DH20" s="164">
        <f>SUM(DH5:DH19)</f>
        <v>6140400</v>
      </c>
      <c r="DJ20" s="164">
        <f>SUM(DJ5:DJ19)</f>
        <v>120000</v>
      </c>
      <c r="DK20" s="164">
        <f>SUM(DK5:DK19)</f>
        <v>6260400</v>
      </c>
      <c r="DM20" s="164">
        <f>SUM(DM5:DM19)</f>
        <v>-105648</v>
      </c>
      <c r="DN20" s="164">
        <f>SUM(DN5:DN19)</f>
        <v>6154752</v>
      </c>
      <c r="DP20" s="164">
        <f>SUM(DP5:DP19)</f>
        <v>0</v>
      </c>
      <c r="DQ20" s="164">
        <f>SUM(DQ5:DQ19)</f>
        <v>6154752</v>
      </c>
      <c r="DS20" s="164">
        <f>SUM(DS5:DS19)</f>
        <v>6279896.7999999998</v>
      </c>
      <c r="DU20" s="164">
        <f>SUM(DU5:DU19)</f>
        <v>6763000</v>
      </c>
      <c r="DV20" s="235">
        <f t="shared" ref="DV20" si="65">DU20/DS20</f>
        <v>1.0769285253222634</v>
      </c>
    </row>
    <row r="21" spans="1:126" ht="15.75" outlineLevel="1" thickTop="1">
      <c r="A21" s="1"/>
      <c r="B21" s="1"/>
      <c r="C21" s="4"/>
      <c r="D21" s="15"/>
      <c r="E21" s="28"/>
      <c r="F21" s="15"/>
      <c r="G21" s="28"/>
      <c r="H21" s="9"/>
      <c r="I21" s="15"/>
      <c r="J21" s="14"/>
      <c r="M21" s="17"/>
      <c r="N21" s="17"/>
      <c r="P21" s="15"/>
      <c r="Q21" s="15"/>
      <c r="R21" s="15"/>
      <c r="S21" s="15"/>
      <c r="AF21" s="182"/>
      <c r="AJ21" s="182"/>
      <c r="BD21" s="15"/>
      <c r="BZ21" s="145"/>
    </row>
    <row r="22" spans="1:126" outlineLevel="1">
      <c r="A22" s="1" t="s">
        <v>11</v>
      </c>
      <c r="B22" s="1" t="s">
        <v>36</v>
      </c>
      <c r="C22" s="4" t="s">
        <v>37</v>
      </c>
      <c r="D22" s="8">
        <v>0</v>
      </c>
      <c r="E22" s="28">
        <v>0</v>
      </c>
      <c r="F22" s="8">
        <v>29000</v>
      </c>
      <c r="G22" s="28">
        <v>100</v>
      </c>
      <c r="H22" s="9">
        <v>29000</v>
      </c>
      <c r="I22" s="14">
        <v>29000</v>
      </c>
      <c r="J22" s="14"/>
      <c r="L22" s="118">
        <v>0</v>
      </c>
      <c r="M22" s="17">
        <f>L22/F22-1</f>
        <v>-1</v>
      </c>
      <c r="N22" s="17">
        <f>L22/I22-1</f>
        <v>-1</v>
      </c>
      <c r="P22" s="15"/>
      <c r="Q22" s="15"/>
      <c r="R22" s="15"/>
      <c r="S22" s="15"/>
      <c r="X22" s="118">
        <f>448750+31000</f>
        <v>479750</v>
      </c>
      <c r="Z22" s="118">
        <v>479750</v>
      </c>
      <c r="AB22" s="187">
        <f t="shared" ref="AB22:AB28" si="66">Z22-X22</f>
        <v>0</v>
      </c>
      <c r="AC22" s="187"/>
      <c r="AD22" s="118">
        <v>479750</v>
      </c>
      <c r="AE22" s="187"/>
      <c r="AF22" s="182"/>
      <c r="AG22" s="187"/>
      <c r="AH22" s="118">
        <v>479750</v>
      </c>
      <c r="AI22" s="187"/>
      <c r="AJ22" s="182"/>
      <c r="AL22" s="15">
        <v>479750</v>
      </c>
      <c r="AM22" s="189"/>
      <c r="AN22" s="15">
        <v>0</v>
      </c>
      <c r="AO22" s="17"/>
      <c r="AP22" s="17">
        <f t="shared" ref="AP22:AP28" si="67">AN22/AH22</f>
        <v>0</v>
      </c>
      <c r="AQ22" s="17">
        <f t="shared" ref="AQ22:AQ28" si="68">AN22/AL22</f>
        <v>0</v>
      </c>
      <c r="AZ22">
        <v>12613.07</v>
      </c>
      <c r="BA22" s="15">
        <f t="shared" ref="BA22:BA28" si="69">AN22+AZ22</f>
        <v>12613.07</v>
      </c>
      <c r="BD22" s="15">
        <f t="shared" si="30"/>
        <v>12613.07</v>
      </c>
      <c r="BF22">
        <v>49297.26</v>
      </c>
      <c r="BG22" s="189">
        <f>BD22+BF22</f>
        <v>61910.33</v>
      </c>
      <c r="BI22" s="189">
        <f>95598.24-BG22</f>
        <v>33687.910000000003</v>
      </c>
      <c r="BJ22" s="189">
        <f t="shared" ref="BJ22:BJ28" si="70">BG22+BI22</f>
        <v>95598.24</v>
      </c>
      <c r="BL22" s="15">
        <v>95598.24</v>
      </c>
      <c r="BM22" s="235">
        <f t="shared" si="33"/>
        <v>1</v>
      </c>
      <c r="BO22" s="15">
        <v>0</v>
      </c>
      <c r="BP22" s="235">
        <f t="shared" ref="BP22:BP26" si="71">BO22/BL22</f>
        <v>0</v>
      </c>
      <c r="BR22" s="15">
        <v>17926.07</v>
      </c>
      <c r="BS22" s="15">
        <f t="shared" ref="BS22:BS28" si="72">BO22+BR22</f>
        <v>17926.07</v>
      </c>
      <c r="BU22" s="227">
        <v>674</v>
      </c>
      <c r="BV22" s="15">
        <f t="shared" ref="BV22:BV28" si="73">BS22+BU22</f>
        <v>18600.07</v>
      </c>
      <c r="BY22" s="15">
        <f t="shared" ref="BY22:BY29" si="74">BV22+BX22</f>
        <v>18600.07</v>
      </c>
      <c r="BZ22" s="145">
        <v>32000</v>
      </c>
      <c r="CB22" s="15">
        <f t="shared" ref="CB22:CB29" si="75">BY22+CA22</f>
        <v>18600.07</v>
      </c>
      <c r="CD22" s="227">
        <v>41000</v>
      </c>
      <c r="CE22" s="15">
        <f t="shared" ref="CE22:CE29" si="76">CB22+CD22</f>
        <v>59600.07</v>
      </c>
      <c r="CH22" s="15">
        <f t="shared" ref="CH22:CH29" si="77">CE22+CG22</f>
        <v>59600.07</v>
      </c>
      <c r="CK22" s="15">
        <f t="shared" ref="CK22:CK29" si="78">CH22+CJ22</f>
        <v>59600.07</v>
      </c>
      <c r="CM22" s="346">
        <v>399.92</v>
      </c>
      <c r="CN22" s="15">
        <f t="shared" ref="CN22:CN29" si="79">CK22+CM22</f>
        <v>59999.99</v>
      </c>
      <c r="CP22" s="15">
        <v>59999.92</v>
      </c>
      <c r="CR22" s="15">
        <v>38600</v>
      </c>
      <c r="CS22" s="235">
        <f>CR22/CP22</f>
        <v>0.64333419111225487</v>
      </c>
      <c r="CU22" s="189"/>
      <c r="CV22" s="15">
        <f t="shared" ref="CV22:CV29" si="80">CR22+CU22</f>
        <v>38600</v>
      </c>
      <c r="CX22" s="189"/>
      <c r="CY22" s="15">
        <f t="shared" ref="CY22:CY29" si="81">CV22+CX22</f>
        <v>38600</v>
      </c>
      <c r="DA22" s="189"/>
      <c r="DB22" s="15">
        <f t="shared" ref="DB22:DB29" si="82">CY22+DA22</f>
        <v>38600</v>
      </c>
      <c r="DD22" s="189"/>
      <c r="DE22" s="15">
        <f t="shared" ref="DE22:DE29" si="83">DB22+DD22</f>
        <v>38600</v>
      </c>
      <c r="DG22" s="189"/>
      <c r="DH22" s="15">
        <f t="shared" ref="DH22:DH29" si="84">DE22+DG22</f>
        <v>38600</v>
      </c>
      <c r="DJ22" s="189"/>
      <c r="DK22" s="15">
        <f t="shared" ref="DK22:DK29" si="85">DH22+DJ22</f>
        <v>38600</v>
      </c>
      <c r="DM22" s="189"/>
      <c r="DN22" s="15">
        <f t="shared" ref="DN22:DN29" si="86">DK22+DM22</f>
        <v>38600</v>
      </c>
      <c r="DP22" s="189"/>
      <c r="DQ22" s="15">
        <f t="shared" ref="DQ22:DQ29" si="87">DN22+DP22</f>
        <v>38600</v>
      </c>
      <c r="DS22" s="15">
        <v>38600</v>
      </c>
      <c r="DU22" s="189">
        <v>0</v>
      </c>
      <c r="DV22" s="235">
        <f t="shared" ref="DV22:DV27" si="88">DU22/DS22</f>
        <v>0</v>
      </c>
    </row>
    <row r="23" spans="1:126" outlineLevel="1">
      <c r="A23" s="1" t="s">
        <v>11</v>
      </c>
      <c r="B23" s="1" t="s">
        <v>38</v>
      </c>
      <c r="C23" s="4" t="s">
        <v>39</v>
      </c>
      <c r="D23" s="8">
        <v>76800</v>
      </c>
      <c r="E23" s="28">
        <v>83.33</v>
      </c>
      <c r="F23" s="8">
        <v>76800</v>
      </c>
      <c r="G23" s="28">
        <v>83.33</v>
      </c>
      <c r="H23" s="9">
        <v>64000</v>
      </c>
      <c r="I23" s="14">
        <v>76800</v>
      </c>
      <c r="J23" s="14"/>
      <c r="L23" s="118">
        <v>76800</v>
      </c>
      <c r="M23" s="17">
        <f>L23/F23-1</f>
        <v>0</v>
      </c>
      <c r="N23" s="17">
        <f>L23/I23-1</f>
        <v>0</v>
      </c>
      <c r="P23" s="15"/>
      <c r="Q23" s="15"/>
      <c r="R23" s="15"/>
      <c r="S23" s="15"/>
      <c r="X23" s="118">
        <v>78500</v>
      </c>
      <c r="Z23" s="118">
        <v>78500</v>
      </c>
      <c r="AB23" s="187">
        <f t="shared" si="66"/>
        <v>0</v>
      </c>
      <c r="AC23" s="187"/>
      <c r="AD23" s="118">
        <v>78500</v>
      </c>
      <c r="AE23" s="187"/>
      <c r="AF23" s="182"/>
      <c r="AG23" s="187"/>
      <c r="AH23" s="118">
        <v>78500</v>
      </c>
      <c r="AI23" s="187"/>
      <c r="AJ23" s="182"/>
      <c r="AL23" s="15">
        <v>78500</v>
      </c>
      <c r="AM23" s="189"/>
      <c r="AN23" s="15">
        <v>84000</v>
      </c>
      <c r="AO23" s="17">
        <f t="shared" ref="AO23" si="89">AN23/L23-1</f>
        <v>9.375E-2</v>
      </c>
      <c r="AP23" s="17">
        <f t="shared" ref="AP23" si="90">AN23/AH23-1</f>
        <v>7.0063694267515908E-2</v>
      </c>
      <c r="AQ23" s="17">
        <f t="shared" ref="AQ23" si="91">AN23/AL23-1</f>
        <v>7.0063694267515908E-2</v>
      </c>
      <c r="AZ23">
        <v>500</v>
      </c>
      <c r="BA23" s="15">
        <f t="shared" si="69"/>
        <v>84500</v>
      </c>
      <c r="BD23" s="15">
        <f t="shared" si="30"/>
        <v>84500</v>
      </c>
      <c r="BG23" s="15">
        <f>BD23</f>
        <v>84500</v>
      </c>
      <c r="BJ23" s="15">
        <f t="shared" si="70"/>
        <v>84500</v>
      </c>
      <c r="BL23" s="15">
        <v>84500</v>
      </c>
      <c r="BM23" s="235">
        <f t="shared" si="33"/>
        <v>1</v>
      </c>
      <c r="BO23" s="15">
        <f>6900*12</f>
        <v>82800</v>
      </c>
      <c r="BP23" s="235">
        <f t="shared" si="71"/>
        <v>0.97988165680473371</v>
      </c>
      <c r="BS23" s="15">
        <f t="shared" si="72"/>
        <v>82800</v>
      </c>
      <c r="BV23" s="15">
        <f t="shared" si="73"/>
        <v>82800</v>
      </c>
      <c r="BY23" s="15">
        <f t="shared" si="74"/>
        <v>82800</v>
      </c>
      <c r="BZ23" s="145">
        <v>-200</v>
      </c>
      <c r="CA23" s="15">
        <v>200</v>
      </c>
      <c r="CB23" s="15">
        <f t="shared" si="75"/>
        <v>83000</v>
      </c>
      <c r="CE23" s="15">
        <f t="shared" si="76"/>
        <v>83000</v>
      </c>
      <c r="CH23" s="15">
        <f t="shared" si="77"/>
        <v>83000</v>
      </c>
      <c r="CK23" s="15">
        <f t="shared" si="78"/>
        <v>83000</v>
      </c>
      <c r="CN23" s="15">
        <f t="shared" si="79"/>
        <v>83000</v>
      </c>
      <c r="CP23" s="15">
        <v>83000</v>
      </c>
      <c r="CR23" s="15">
        <v>84700</v>
      </c>
      <c r="CS23" s="235">
        <f>CR23/CP23</f>
        <v>1.0204819277108435</v>
      </c>
      <c r="CV23" s="15">
        <f t="shared" si="80"/>
        <v>84700</v>
      </c>
      <c r="CY23" s="15">
        <f t="shared" si="81"/>
        <v>84700</v>
      </c>
      <c r="DB23" s="15">
        <f t="shared" si="82"/>
        <v>84700</v>
      </c>
      <c r="DE23" s="15">
        <f t="shared" si="83"/>
        <v>84700</v>
      </c>
      <c r="DH23" s="15">
        <f t="shared" si="84"/>
        <v>84700</v>
      </c>
      <c r="DK23" s="15">
        <f t="shared" si="85"/>
        <v>84700</v>
      </c>
      <c r="DN23" s="15">
        <f t="shared" si="86"/>
        <v>84700</v>
      </c>
      <c r="DQ23" s="15">
        <f t="shared" si="87"/>
        <v>84700</v>
      </c>
      <c r="DS23" s="15">
        <v>84700</v>
      </c>
      <c r="DU23" s="15">
        <v>79700</v>
      </c>
      <c r="DV23" s="235">
        <f t="shared" si="88"/>
        <v>0.94096812278630459</v>
      </c>
    </row>
    <row r="24" spans="1:126" outlineLevel="1">
      <c r="A24" s="1" t="s">
        <v>11</v>
      </c>
      <c r="B24" s="1" t="s">
        <v>604</v>
      </c>
      <c r="C24" s="4" t="s">
        <v>43</v>
      </c>
      <c r="D24" s="8"/>
      <c r="E24" s="28"/>
      <c r="F24" s="8"/>
      <c r="G24" s="28"/>
      <c r="H24" s="9"/>
      <c r="I24" s="14"/>
      <c r="J24" s="14"/>
      <c r="M24" s="17"/>
      <c r="N24" s="17"/>
      <c r="P24" s="15"/>
      <c r="Q24" s="15"/>
      <c r="R24" s="15"/>
      <c r="S24" s="15"/>
      <c r="X24" s="118"/>
      <c r="AB24" s="187"/>
      <c r="AC24" s="187"/>
      <c r="AE24" s="187"/>
      <c r="AF24" s="182"/>
      <c r="AG24" s="187"/>
      <c r="AI24" s="187"/>
      <c r="AJ24" s="182"/>
      <c r="AM24" s="189"/>
      <c r="AO24" s="17"/>
      <c r="AP24" s="17"/>
      <c r="AQ24" s="17"/>
      <c r="BA24" s="15"/>
      <c r="BD24" s="15"/>
      <c r="BG24" s="15"/>
      <c r="BJ24" s="15"/>
      <c r="BM24" s="235"/>
      <c r="BP24" s="235"/>
      <c r="BS24" s="15"/>
      <c r="BV24" s="15"/>
      <c r="BY24" s="15"/>
      <c r="BZ24" s="145"/>
      <c r="CB24" s="15"/>
      <c r="CE24" s="15"/>
      <c r="CH24" s="15"/>
      <c r="CK24" s="15"/>
      <c r="CN24" s="15"/>
      <c r="CS24" s="235"/>
      <c r="CV24" s="15"/>
      <c r="CX24" s="227">
        <v>241650</v>
      </c>
      <c r="CY24" s="15">
        <f t="shared" si="81"/>
        <v>241650</v>
      </c>
      <c r="DB24" s="15">
        <f t="shared" si="82"/>
        <v>241650</v>
      </c>
      <c r="DE24" s="15">
        <f t="shared" si="83"/>
        <v>241650</v>
      </c>
      <c r="DH24" s="15">
        <f t="shared" si="84"/>
        <v>241650</v>
      </c>
      <c r="DK24" s="15">
        <f t="shared" si="85"/>
        <v>241650</v>
      </c>
      <c r="DN24" s="15">
        <f t="shared" si="86"/>
        <v>241650</v>
      </c>
      <c r="DQ24" s="15">
        <f t="shared" si="87"/>
        <v>241650</v>
      </c>
      <c r="DS24" s="15">
        <v>241650</v>
      </c>
      <c r="DU24" s="15">
        <v>0</v>
      </c>
      <c r="DV24" s="235">
        <f t="shared" si="88"/>
        <v>0</v>
      </c>
    </row>
    <row r="25" spans="1:126" ht="13.5" customHeight="1" outlineLevel="1">
      <c r="A25" s="1" t="s">
        <v>11</v>
      </c>
      <c r="B25" s="1" t="s">
        <v>40</v>
      </c>
      <c r="C25" s="4" t="s">
        <v>41</v>
      </c>
      <c r="D25" s="8">
        <v>0</v>
      </c>
      <c r="E25" s="28">
        <v>0</v>
      </c>
      <c r="F25" s="8">
        <v>0</v>
      </c>
      <c r="G25" s="28">
        <v>0</v>
      </c>
      <c r="H25" s="9">
        <v>44003</v>
      </c>
      <c r="I25" s="14">
        <v>44003</v>
      </c>
      <c r="J25" s="14"/>
      <c r="L25" s="118">
        <v>0</v>
      </c>
      <c r="M25" s="17" t="e">
        <f>L25/F25-1</f>
        <v>#DIV/0!</v>
      </c>
      <c r="N25" s="17">
        <f>L25/I25-1</f>
        <v>-1</v>
      </c>
      <c r="P25" s="15"/>
      <c r="Q25" s="15"/>
      <c r="R25" s="15"/>
      <c r="S25" s="15"/>
      <c r="U25" s="118">
        <v>85500</v>
      </c>
      <c r="X25" s="118">
        <f>15065+70435</f>
        <v>85500</v>
      </c>
      <c r="Z25" s="118">
        <v>85500</v>
      </c>
      <c r="AB25" s="187">
        <f t="shared" si="66"/>
        <v>0</v>
      </c>
      <c r="AC25" s="187"/>
      <c r="AD25" s="118">
        <v>85500</v>
      </c>
      <c r="AE25" s="187"/>
      <c r="AF25" s="182"/>
      <c r="AG25" s="187"/>
      <c r="AH25" s="118">
        <v>85500</v>
      </c>
      <c r="AI25" s="187"/>
      <c r="AJ25" s="182"/>
      <c r="AL25" s="15">
        <v>78161</v>
      </c>
      <c r="AM25" s="189"/>
      <c r="AN25" s="15">
        <v>0</v>
      </c>
      <c r="AO25" s="17"/>
      <c r="AP25" s="17">
        <f t="shared" si="67"/>
        <v>0</v>
      </c>
      <c r="AQ25" s="17">
        <f t="shared" si="68"/>
        <v>0</v>
      </c>
      <c r="AZ25">
        <v>17343</v>
      </c>
      <c r="BA25" s="15">
        <f t="shared" si="69"/>
        <v>17343</v>
      </c>
      <c r="BD25" s="15">
        <f t="shared" si="30"/>
        <v>17343</v>
      </c>
      <c r="BG25" s="15">
        <f t="shared" ref="BG25:BG28" si="92">BD25</f>
        <v>17343</v>
      </c>
      <c r="BH25" s="228">
        <v>98428</v>
      </c>
      <c r="BI25" s="227">
        <v>30000</v>
      </c>
      <c r="BJ25" s="227">
        <f>BH25+BI25</f>
        <v>128428</v>
      </c>
      <c r="BK25" s="228"/>
      <c r="BL25" s="15">
        <v>127373</v>
      </c>
      <c r="BM25" s="235">
        <f t="shared" si="33"/>
        <v>0.99178528046843373</v>
      </c>
      <c r="BO25" s="15">
        <v>1145500</v>
      </c>
      <c r="BP25" s="235">
        <f t="shared" si="71"/>
        <v>8.9932717294874109</v>
      </c>
      <c r="BS25" s="15">
        <f t="shared" si="72"/>
        <v>1145500</v>
      </c>
      <c r="BV25" s="15">
        <f t="shared" si="73"/>
        <v>1145500</v>
      </c>
      <c r="BY25" s="15">
        <f t="shared" si="74"/>
        <v>1145500</v>
      </c>
      <c r="BZ25" s="145">
        <v>26048</v>
      </c>
      <c r="CA25" s="15">
        <v>-200</v>
      </c>
      <c r="CB25" s="15">
        <f t="shared" si="75"/>
        <v>1145300</v>
      </c>
      <c r="CD25" s="227">
        <v>60000</v>
      </c>
      <c r="CE25" s="15">
        <f t="shared" si="76"/>
        <v>1205300</v>
      </c>
      <c r="CH25" s="15">
        <f t="shared" si="77"/>
        <v>1205300</v>
      </c>
      <c r="CJ25" s="227">
        <v>14500</v>
      </c>
      <c r="CK25" s="15">
        <f t="shared" si="78"/>
        <v>1219800</v>
      </c>
      <c r="CM25" s="227">
        <v>-252</v>
      </c>
      <c r="CN25" s="15">
        <f t="shared" si="79"/>
        <v>1219548</v>
      </c>
      <c r="CP25" s="15">
        <v>1219548</v>
      </c>
      <c r="CR25" s="15">
        <v>0</v>
      </c>
      <c r="CS25" s="235">
        <f>CR25/CP25</f>
        <v>0</v>
      </c>
      <c r="CV25" s="15">
        <f t="shared" si="80"/>
        <v>0</v>
      </c>
      <c r="CY25" s="15">
        <f t="shared" si="81"/>
        <v>0</v>
      </c>
      <c r="DB25" s="15">
        <f t="shared" si="82"/>
        <v>0</v>
      </c>
      <c r="DD25" s="227">
        <v>96000</v>
      </c>
      <c r="DE25" s="15">
        <f t="shared" si="83"/>
        <v>96000</v>
      </c>
      <c r="DH25" s="15">
        <f t="shared" si="84"/>
        <v>96000</v>
      </c>
      <c r="DK25" s="15">
        <f t="shared" si="85"/>
        <v>96000</v>
      </c>
      <c r="DM25" s="227">
        <v>16000</v>
      </c>
      <c r="DN25" s="15">
        <f t="shared" si="86"/>
        <v>112000</v>
      </c>
      <c r="DQ25" s="15">
        <f t="shared" si="87"/>
        <v>112000</v>
      </c>
      <c r="DS25" s="15">
        <v>112000</v>
      </c>
      <c r="DU25" s="15">
        <v>0</v>
      </c>
      <c r="DV25" s="235">
        <f t="shared" si="88"/>
        <v>0</v>
      </c>
    </row>
    <row r="26" spans="1:126" outlineLevel="1">
      <c r="A26" s="1" t="s">
        <v>11</v>
      </c>
      <c r="B26" s="1" t="s">
        <v>42</v>
      </c>
      <c r="C26" s="4" t="s">
        <v>43</v>
      </c>
      <c r="D26" s="8">
        <v>0</v>
      </c>
      <c r="E26" s="28">
        <v>0</v>
      </c>
      <c r="F26" s="8">
        <v>114600</v>
      </c>
      <c r="G26" s="28">
        <v>100</v>
      </c>
      <c r="H26" s="9">
        <v>114600</v>
      </c>
      <c r="I26" s="14">
        <v>114600</v>
      </c>
      <c r="J26" s="14"/>
      <c r="L26" s="118">
        <v>0</v>
      </c>
      <c r="M26" s="17">
        <f>L26/F26-1</f>
        <v>-1</v>
      </c>
      <c r="N26" s="17">
        <f>L26/I26-1</f>
        <v>-1</v>
      </c>
      <c r="P26" s="15"/>
      <c r="Q26" s="15"/>
      <c r="R26" s="15"/>
      <c r="S26" s="15"/>
      <c r="X26" s="118">
        <v>110500</v>
      </c>
      <c r="Z26" s="118">
        <v>110500</v>
      </c>
      <c r="AB26" s="187">
        <f t="shared" si="66"/>
        <v>0</v>
      </c>
      <c r="AC26" s="187"/>
      <c r="AD26" s="118">
        <v>110500</v>
      </c>
      <c r="AE26" s="187"/>
      <c r="AF26" s="182"/>
      <c r="AG26" s="187"/>
      <c r="AH26" s="118">
        <v>110500</v>
      </c>
      <c r="AI26" s="187"/>
      <c r="AJ26" s="182"/>
      <c r="AL26" s="15">
        <v>110500</v>
      </c>
      <c r="AM26" s="189"/>
      <c r="AN26" s="15">
        <v>0</v>
      </c>
      <c r="AO26" s="17"/>
      <c r="AP26" s="17">
        <f t="shared" si="67"/>
        <v>0</v>
      </c>
      <c r="AQ26" s="17">
        <f t="shared" si="68"/>
        <v>0</v>
      </c>
      <c r="AZ26">
        <v>100000</v>
      </c>
      <c r="BA26" s="15">
        <f t="shared" si="69"/>
        <v>100000</v>
      </c>
      <c r="BD26" s="15">
        <f t="shared" si="30"/>
        <v>100000</v>
      </c>
      <c r="BG26" s="15">
        <f t="shared" si="92"/>
        <v>100000</v>
      </c>
      <c r="BJ26" s="15">
        <f t="shared" si="70"/>
        <v>100000</v>
      </c>
      <c r="BL26" s="15">
        <v>100000</v>
      </c>
      <c r="BM26" s="235">
        <f t="shared" si="33"/>
        <v>1</v>
      </c>
      <c r="BO26" s="15">
        <v>0</v>
      </c>
      <c r="BP26" s="235">
        <f t="shared" si="71"/>
        <v>0</v>
      </c>
      <c r="BR26" s="15">
        <v>14800</v>
      </c>
      <c r="BS26" s="15">
        <f t="shared" si="72"/>
        <v>14800</v>
      </c>
      <c r="BV26" s="15">
        <f t="shared" si="73"/>
        <v>14800</v>
      </c>
      <c r="BY26" s="15">
        <f t="shared" si="74"/>
        <v>14800</v>
      </c>
      <c r="BZ26" s="145"/>
      <c r="CB26" s="15">
        <f t="shared" si="75"/>
        <v>14800</v>
      </c>
      <c r="CE26" s="15">
        <f t="shared" si="76"/>
        <v>14800</v>
      </c>
      <c r="CH26" s="15">
        <f t="shared" si="77"/>
        <v>14800</v>
      </c>
      <c r="CK26" s="15">
        <f t="shared" si="78"/>
        <v>14800</v>
      </c>
      <c r="CN26" s="15">
        <f t="shared" si="79"/>
        <v>14800</v>
      </c>
      <c r="CP26" s="15">
        <v>14800</v>
      </c>
      <c r="CR26" s="15">
        <v>0</v>
      </c>
      <c r="CS26" s="235">
        <f>CR26/CP26</f>
        <v>0</v>
      </c>
      <c r="CV26" s="15">
        <f t="shared" si="80"/>
        <v>0</v>
      </c>
      <c r="CX26" s="227">
        <v>130000</v>
      </c>
      <c r="CY26" s="15">
        <f t="shared" si="81"/>
        <v>130000</v>
      </c>
      <c r="DB26" s="15">
        <f t="shared" si="82"/>
        <v>130000</v>
      </c>
      <c r="DE26" s="15">
        <f t="shared" si="83"/>
        <v>130000</v>
      </c>
      <c r="DG26" s="227">
        <v>22000</v>
      </c>
      <c r="DH26" s="15">
        <f t="shared" si="84"/>
        <v>152000</v>
      </c>
      <c r="DK26" s="15">
        <f t="shared" si="85"/>
        <v>152000</v>
      </c>
      <c r="DN26" s="15">
        <f t="shared" si="86"/>
        <v>152000</v>
      </c>
      <c r="DQ26" s="15">
        <v>151458</v>
      </c>
      <c r="DS26" s="15">
        <v>151458</v>
      </c>
      <c r="DU26" s="15">
        <v>0</v>
      </c>
      <c r="DV26" s="235">
        <f t="shared" si="88"/>
        <v>0</v>
      </c>
    </row>
    <row r="27" spans="1:126" outlineLevel="1">
      <c r="A27" s="1" t="s">
        <v>11</v>
      </c>
      <c r="B27" s="1" t="s">
        <v>44</v>
      </c>
      <c r="C27" s="4" t="s">
        <v>45</v>
      </c>
      <c r="D27" s="8">
        <v>803000</v>
      </c>
      <c r="E27" s="28">
        <v>100.09</v>
      </c>
      <c r="F27" s="8">
        <v>803731.54</v>
      </c>
      <c r="G27" s="28">
        <v>100</v>
      </c>
      <c r="H27" s="9">
        <v>803731.54</v>
      </c>
      <c r="I27" s="14">
        <v>803731.54</v>
      </c>
      <c r="J27" s="14"/>
      <c r="L27" s="118">
        <v>0</v>
      </c>
      <c r="M27" s="17">
        <f>L27/F27-1</f>
        <v>-1</v>
      </c>
      <c r="N27" s="17">
        <f>L27/I27-1</f>
        <v>-1</v>
      </c>
      <c r="P27" s="15"/>
      <c r="Q27" s="15"/>
      <c r="R27" s="15"/>
      <c r="S27" s="15"/>
      <c r="X27" s="118">
        <v>450000</v>
      </c>
      <c r="Z27" s="118">
        <v>450000</v>
      </c>
      <c r="AB27" s="187">
        <f t="shared" si="66"/>
        <v>0</v>
      </c>
      <c r="AC27" s="187"/>
      <c r="AD27" s="118">
        <v>450000</v>
      </c>
      <c r="AE27" s="187"/>
      <c r="AF27" s="182"/>
      <c r="AG27" s="187"/>
      <c r="AH27" s="118">
        <v>450000</v>
      </c>
      <c r="AI27" s="187"/>
      <c r="AJ27" s="182"/>
      <c r="AL27" s="15">
        <v>450000</v>
      </c>
      <c r="AM27" s="189"/>
      <c r="AN27" s="15">
        <v>0</v>
      </c>
      <c r="AO27" s="17"/>
      <c r="AP27" s="17">
        <f t="shared" si="67"/>
        <v>0</v>
      </c>
      <c r="AQ27" s="17">
        <f t="shared" si="68"/>
        <v>0</v>
      </c>
      <c r="AZ27">
        <v>81085</v>
      </c>
      <c r="BA27" s="15">
        <f t="shared" si="69"/>
        <v>81085</v>
      </c>
      <c r="BD27" s="15">
        <f t="shared" si="30"/>
        <v>81085</v>
      </c>
      <c r="BG27" s="15">
        <f t="shared" si="92"/>
        <v>81085</v>
      </c>
      <c r="BI27" s="227"/>
      <c r="BJ27" s="15"/>
      <c r="BN27" s="234"/>
      <c r="BO27" s="234"/>
      <c r="BS27" s="15">
        <f t="shared" si="72"/>
        <v>0</v>
      </c>
      <c r="BV27" s="15">
        <f t="shared" si="73"/>
        <v>0</v>
      </c>
      <c r="BY27" s="15">
        <f t="shared" si="74"/>
        <v>0</v>
      </c>
      <c r="BZ27" s="145"/>
      <c r="CB27" s="15">
        <f t="shared" si="75"/>
        <v>0</v>
      </c>
      <c r="CE27" s="15">
        <f t="shared" si="76"/>
        <v>0</v>
      </c>
      <c r="CH27" s="15">
        <f t="shared" si="77"/>
        <v>0</v>
      </c>
      <c r="CK27" s="15">
        <f t="shared" si="78"/>
        <v>0</v>
      </c>
      <c r="CN27" s="15">
        <f t="shared" si="79"/>
        <v>0</v>
      </c>
      <c r="CV27" s="15">
        <f t="shared" si="80"/>
        <v>0</v>
      </c>
      <c r="CY27" s="15">
        <f t="shared" si="81"/>
        <v>0</v>
      </c>
      <c r="DA27" s="227">
        <v>995684</v>
      </c>
      <c r="DB27" s="15">
        <f t="shared" si="82"/>
        <v>995684</v>
      </c>
      <c r="DE27" s="15">
        <f t="shared" si="83"/>
        <v>995684</v>
      </c>
      <c r="DH27" s="15">
        <f t="shared" si="84"/>
        <v>995684</v>
      </c>
      <c r="DK27" s="15">
        <f t="shared" si="85"/>
        <v>995684</v>
      </c>
      <c r="DM27" s="15">
        <v>-52</v>
      </c>
      <c r="DN27" s="15">
        <f t="shared" si="86"/>
        <v>995632</v>
      </c>
      <c r="DQ27" s="15">
        <f t="shared" si="87"/>
        <v>995632</v>
      </c>
      <c r="DS27" s="15">
        <v>995632</v>
      </c>
      <c r="DU27" s="15">
        <v>0</v>
      </c>
      <c r="DV27" s="235">
        <f t="shared" si="88"/>
        <v>0</v>
      </c>
    </row>
    <row r="28" spans="1:126" outlineLevel="1">
      <c r="A28" s="1" t="s">
        <v>11</v>
      </c>
      <c r="B28" s="1" t="s">
        <v>411</v>
      </c>
      <c r="C28" s="4" t="s">
        <v>410</v>
      </c>
      <c r="D28" s="8"/>
      <c r="E28" s="28"/>
      <c r="F28" s="8"/>
      <c r="G28" s="28"/>
      <c r="H28" s="9"/>
      <c r="I28" s="14"/>
      <c r="J28" s="14"/>
      <c r="M28" s="17"/>
      <c r="N28" s="17"/>
      <c r="P28" s="15"/>
      <c r="Q28" s="15"/>
      <c r="R28" s="15"/>
      <c r="S28" s="15"/>
      <c r="X28" s="118">
        <v>100000</v>
      </c>
      <c r="Z28" s="118">
        <v>100000</v>
      </c>
      <c r="AB28" s="187">
        <f t="shared" si="66"/>
        <v>0</v>
      </c>
      <c r="AC28" s="187"/>
      <c r="AD28" s="118">
        <v>100000</v>
      </c>
      <c r="AE28" s="187"/>
      <c r="AF28" s="182"/>
      <c r="AG28" s="187"/>
      <c r="AH28" s="118">
        <v>100000</v>
      </c>
      <c r="AI28" s="187"/>
      <c r="AJ28" s="182"/>
      <c r="AL28" s="15">
        <v>100000</v>
      </c>
      <c r="AM28" s="189"/>
      <c r="AN28" s="15">
        <v>0</v>
      </c>
      <c r="AO28" s="17"/>
      <c r="AP28" s="17">
        <f t="shared" si="67"/>
        <v>0</v>
      </c>
      <c r="AQ28" s="17">
        <f t="shared" si="68"/>
        <v>0</v>
      </c>
      <c r="BA28" s="15">
        <f t="shared" si="69"/>
        <v>0</v>
      </c>
      <c r="BD28" s="15">
        <f t="shared" si="30"/>
        <v>0</v>
      </c>
      <c r="BG28" s="15">
        <f t="shared" si="92"/>
        <v>0</v>
      </c>
      <c r="BJ28" s="15">
        <f t="shared" si="70"/>
        <v>0</v>
      </c>
      <c r="BS28" s="15">
        <f t="shared" si="72"/>
        <v>0</v>
      </c>
      <c r="BV28" s="15">
        <f t="shared" si="73"/>
        <v>0</v>
      </c>
      <c r="BY28" s="15">
        <f t="shared" si="74"/>
        <v>0</v>
      </c>
      <c r="BZ28" s="145"/>
      <c r="CB28" s="15">
        <f t="shared" si="75"/>
        <v>0</v>
      </c>
      <c r="CE28" s="15">
        <f t="shared" si="76"/>
        <v>0</v>
      </c>
      <c r="CH28" s="15">
        <f t="shared" si="77"/>
        <v>0</v>
      </c>
      <c r="CK28" s="15">
        <f t="shared" si="78"/>
        <v>0</v>
      </c>
      <c r="CN28" s="15">
        <f t="shared" si="79"/>
        <v>0</v>
      </c>
      <c r="CV28" s="15">
        <f t="shared" si="80"/>
        <v>0</v>
      </c>
      <c r="CY28" s="15">
        <f t="shared" si="81"/>
        <v>0</v>
      </c>
      <c r="DB28" s="15">
        <f t="shared" si="82"/>
        <v>0</v>
      </c>
      <c r="DE28" s="15">
        <f t="shared" si="83"/>
        <v>0</v>
      </c>
      <c r="DH28" s="15">
        <f t="shared" si="84"/>
        <v>0</v>
      </c>
      <c r="DK28" s="15">
        <f t="shared" si="85"/>
        <v>0</v>
      </c>
      <c r="DN28" s="15">
        <f t="shared" si="86"/>
        <v>0</v>
      </c>
      <c r="DQ28" s="15">
        <f t="shared" si="87"/>
        <v>0</v>
      </c>
      <c r="DS28" s="15">
        <v>0</v>
      </c>
    </row>
    <row r="29" spans="1:126" outlineLevel="1">
      <c r="A29" s="1" t="s">
        <v>11</v>
      </c>
      <c r="B29" s="1" t="s">
        <v>556</v>
      </c>
      <c r="C29" s="4" t="s">
        <v>557</v>
      </c>
      <c r="D29" s="8">
        <v>5455100</v>
      </c>
      <c r="E29" s="28">
        <v>91.76</v>
      </c>
      <c r="F29" s="8">
        <v>5669374.3399999999</v>
      </c>
      <c r="G29" s="28">
        <v>88.29</v>
      </c>
      <c r="H29" s="9">
        <v>5005574.6500000004</v>
      </c>
      <c r="I29" s="14"/>
      <c r="J29" s="14"/>
      <c r="P29" s="15"/>
      <c r="Q29" s="15"/>
      <c r="R29" s="15"/>
      <c r="S29" s="15"/>
      <c r="AF29" s="182"/>
      <c r="AJ29" s="182"/>
      <c r="BD29" s="15"/>
      <c r="BX29" s="227">
        <v>241888.89</v>
      </c>
      <c r="BY29" s="15">
        <f t="shared" si="74"/>
        <v>241888.89</v>
      </c>
      <c r="BZ29" s="145"/>
      <c r="CB29" s="15">
        <f t="shared" si="75"/>
        <v>241888.89</v>
      </c>
      <c r="CE29" s="15">
        <f t="shared" si="76"/>
        <v>241888.89</v>
      </c>
      <c r="CH29" s="15">
        <f t="shared" si="77"/>
        <v>241888.89</v>
      </c>
      <c r="CK29" s="15">
        <f t="shared" si="78"/>
        <v>241888.89</v>
      </c>
      <c r="CM29" s="227">
        <v>-241889</v>
      </c>
      <c r="CN29" s="15">
        <f t="shared" si="79"/>
        <v>-0.10999999998603016</v>
      </c>
      <c r="CR29" s="15">
        <v>241888.89</v>
      </c>
      <c r="CS29" s="235" t="e">
        <f>CR29/CP29</f>
        <v>#DIV/0!</v>
      </c>
      <c r="CV29" s="15">
        <f t="shared" si="80"/>
        <v>241888.89</v>
      </c>
      <c r="CX29" s="227">
        <v>-241889</v>
      </c>
      <c r="CY29" s="15">
        <f t="shared" si="81"/>
        <v>-0.10999999998603016</v>
      </c>
      <c r="DB29" s="15">
        <f t="shared" si="82"/>
        <v>-0.10999999998603016</v>
      </c>
      <c r="DE29" s="15">
        <f t="shared" si="83"/>
        <v>-0.10999999998603016</v>
      </c>
      <c r="DH29" s="15">
        <f t="shared" si="84"/>
        <v>-0.10999999998603016</v>
      </c>
      <c r="DK29" s="15">
        <f t="shared" si="85"/>
        <v>-0.10999999998603016</v>
      </c>
      <c r="DN29" s="15">
        <f t="shared" si="86"/>
        <v>-0.10999999998603016</v>
      </c>
      <c r="DQ29" s="15">
        <f t="shared" si="87"/>
        <v>-0.10999999998603016</v>
      </c>
      <c r="DS29" s="15">
        <v>0</v>
      </c>
    </row>
    <row r="30" spans="1:126" outlineLevel="1">
      <c r="A30" s="1" t="s">
        <v>47</v>
      </c>
      <c r="B30" s="4" t="s">
        <v>48</v>
      </c>
      <c r="C30" s="4" t="s">
        <v>0</v>
      </c>
      <c r="D30" s="8">
        <v>5455100</v>
      </c>
      <c r="E30" s="28">
        <v>91.76</v>
      </c>
      <c r="F30" s="8">
        <v>5669374.3399999999</v>
      </c>
      <c r="G30" s="28">
        <v>88.29</v>
      </c>
      <c r="H30" s="9">
        <v>5005574.6500000004</v>
      </c>
      <c r="I30" s="14"/>
      <c r="J30" s="14"/>
      <c r="P30" s="15"/>
      <c r="Q30" s="15"/>
      <c r="R30" s="15"/>
      <c r="S30" s="15"/>
      <c r="AF30" s="182"/>
      <c r="AJ30" s="182"/>
      <c r="BD30" s="15"/>
      <c r="BZ30" s="145"/>
    </row>
    <row r="31" spans="1:126" ht="15.75" thickBot="1">
      <c r="A31" s="24"/>
      <c r="B31" s="25" t="s">
        <v>273</v>
      </c>
      <c r="C31" s="25" t="s">
        <v>294</v>
      </c>
      <c r="D31" s="22">
        <f>SUM(D22:D27)+D85+D86</f>
        <v>929800</v>
      </c>
      <c r="E31" s="30"/>
      <c r="F31" s="22">
        <f>SUM(F22:F27)+F85+F86</f>
        <v>1074131.54</v>
      </c>
      <c r="G31" s="30"/>
      <c r="H31" s="22"/>
      <c r="I31" s="22">
        <f>SUM(I22:I27)+I85+I86</f>
        <v>2152634.54</v>
      </c>
      <c r="J31" s="22"/>
      <c r="K31" s="20"/>
      <c r="L31" s="166">
        <f>SUM(L22:L27)+L85+L86</f>
        <v>76800</v>
      </c>
      <c r="M31" s="23">
        <f>L31/F31-1</f>
        <v>-0.92850037715120071</v>
      </c>
      <c r="N31" s="23">
        <f>L31/I31-1</f>
        <v>-0.96432278746210209</v>
      </c>
      <c r="P31" s="144">
        <f>L31</f>
        <v>76800</v>
      </c>
      <c r="Q31" s="144">
        <f>P31</f>
        <v>76800</v>
      </c>
      <c r="R31" s="144">
        <f>Q31</f>
        <v>76800</v>
      </c>
      <c r="S31" s="144">
        <f>R31</f>
        <v>76800</v>
      </c>
      <c r="U31" s="165">
        <f>739000+U25</f>
        <v>824500</v>
      </c>
      <c r="X31" s="165">
        <f>SUM(X22:X30)</f>
        <v>1304250</v>
      </c>
      <c r="Z31" s="165">
        <f>SUM(Z22:Z30)</f>
        <v>1304250</v>
      </c>
      <c r="AD31" s="165">
        <f>SUM(AD22:AD30)</f>
        <v>1304250</v>
      </c>
      <c r="AF31" s="182"/>
      <c r="AH31" s="165">
        <f>SUM(AH22:AH30)</f>
        <v>1304250</v>
      </c>
      <c r="AJ31" s="182"/>
      <c r="AL31" s="165">
        <f>SUM(AL22:AL30)</f>
        <v>1296911</v>
      </c>
      <c r="AM31" s="191"/>
      <c r="AN31" s="165">
        <f>SUM(AN22:AN30)</f>
        <v>84000</v>
      </c>
      <c r="AO31" s="17">
        <f t="shared" ref="AO31" si="93">AN31/L31-1</f>
        <v>9.375E-2</v>
      </c>
      <c r="AP31" s="17">
        <f t="shared" ref="AP31" si="94">AN31/AH31-1</f>
        <v>-0.93559516963772282</v>
      </c>
      <c r="AQ31" s="17">
        <f t="shared" ref="AQ31" si="95">AN31/AL31-1</f>
        <v>-0.93523071359561294</v>
      </c>
      <c r="AZ31" s="165">
        <f>SUM(AZ22:AZ30)</f>
        <v>211541.07</v>
      </c>
      <c r="BA31" s="165">
        <f>SUM(BA22:BA30)</f>
        <v>295541.07</v>
      </c>
      <c r="BD31" s="165">
        <f>SUM(BD22:BD30)</f>
        <v>295541.07</v>
      </c>
      <c r="BF31" s="165">
        <f>SUM(BF22:BF30)</f>
        <v>49297.26</v>
      </c>
      <c r="BG31" s="165">
        <f>SUM(BG22:BG30)</f>
        <v>344838.33</v>
      </c>
      <c r="BI31" s="165">
        <f>SUM(BI22:BI30)</f>
        <v>63687.91</v>
      </c>
      <c r="BJ31" s="165">
        <f>SUM(BJ22:BJ30)</f>
        <v>408526.24</v>
      </c>
      <c r="BL31" s="166">
        <f>SUM(BL22:BL30)</f>
        <v>407471.24</v>
      </c>
      <c r="BM31" s="240">
        <f>BL31/BJ31</f>
        <v>0.99741754654486825</v>
      </c>
      <c r="BO31" s="165">
        <f>SUM(BO22:BO30)</f>
        <v>1228300</v>
      </c>
      <c r="BP31" s="240">
        <f>BO31/BL31</f>
        <v>3.0144458784379484</v>
      </c>
      <c r="BR31" s="165">
        <f t="shared" ref="BR31:BS31" si="96">SUM(BR22:BR30)</f>
        <v>32726.07</v>
      </c>
      <c r="BS31" s="165">
        <f t="shared" si="96"/>
        <v>1261026.07</v>
      </c>
      <c r="BU31" s="165">
        <f t="shared" ref="BU31:BV31" si="97">SUM(BU22:BU30)</f>
        <v>674</v>
      </c>
      <c r="BV31" s="165">
        <f t="shared" si="97"/>
        <v>1261700.07</v>
      </c>
      <c r="BX31" s="165">
        <f t="shared" ref="BX31:BY31" si="98">SUM(BX22:BX30)</f>
        <v>241888.89</v>
      </c>
      <c r="BY31" s="165">
        <f t="shared" si="98"/>
        <v>1503588.96</v>
      </c>
      <c r="BZ31" s="145"/>
      <c r="CA31" s="319">
        <f t="shared" ref="CA31:CB31" si="99">SUM(CA22:CA30)</f>
        <v>0</v>
      </c>
      <c r="CB31" s="165">
        <f t="shared" si="99"/>
        <v>1503588.96</v>
      </c>
      <c r="CD31" s="165">
        <f t="shared" ref="CD31:CE31" si="100">SUM(CD22:CD30)</f>
        <v>101000</v>
      </c>
      <c r="CE31" s="165">
        <f t="shared" si="100"/>
        <v>1604588.96</v>
      </c>
      <c r="CG31" s="165">
        <f t="shared" ref="CG31:CH31" si="101">SUM(CG22:CG30)</f>
        <v>0</v>
      </c>
      <c r="CH31" s="165">
        <f t="shared" si="101"/>
        <v>1604588.96</v>
      </c>
      <c r="CJ31" s="165">
        <f t="shared" ref="CJ31:CK31" si="102">SUM(CJ22:CJ30)</f>
        <v>14500</v>
      </c>
      <c r="CK31" s="165">
        <f t="shared" si="102"/>
        <v>1619088.96</v>
      </c>
      <c r="CM31" s="165">
        <f t="shared" ref="CM31:CN31" si="103">SUM(CM22:CM30)</f>
        <v>-241741.08</v>
      </c>
      <c r="CN31" s="165">
        <f t="shared" si="103"/>
        <v>1377347.88</v>
      </c>
      <c r="CP31" s="165">
        <f>SUM(CP22:CP30)</f>
        <v>1377347.92</v>
      </c>
      <c r="CR31" s="165">
        <f t="shared" ref="CR31" si="104">SUM(CR22:CR30)</f>
        <v>365188.89</v>
      </c>
      <c r="CS31" s="240">
        <f>CR31/CP31</f>
        <v>0.26513917413110843</v>
      </c>
      <c r="CU31" s="165">
        <f t="shared" ref="CU31:CV31" si="105">SUM(CU22:CU30)</f>
        <v>0</v>
      </c>
      <c r="CV31" s="165">
        <f t="shared" si="105"/>
        <v>365188.89</v>
      </c>
      <c r="CX31" s="165">
        <f>SUM(CX22:CX30)</f>
        <v>129761</v>
      </c>
      <c r="CY31" s="165">
        <f>SUM(CY22:CY30)</f>
        <v>494949.89</v>
      </c>
      <c r="DA31" s="165">
        <f>SUM(DA22:DA30)</f>
        <v>995684</v>
      </c>
      <c r="DB31" s="165">
        <f>SUM(DB22:DB30)</f>
        <v>1490633.8900000001</v>
      </c>
      <c r="DD31" s="165">
        <f>SUM(DD22:DD30)</f>
        <v>96000</v>
      </c>
      <c r="DE31" s="165">
        <f>SUM(DE22:DE30)</f>
        <v>1586633.8900000001</v>
      </c>
      <c r="DG31" s="165">
        <f>SUM(DG22:DG30)</f>
        <v>22000</v>
      </c>
      <c r="DH31" s="165">
        <f>SUM(DH22:DH30)</f>
        <v>1608633.8900000001</v>
      </c>
      <c r="DJ31" s="165">
        <f>SUM(DJ22:DJ30)</f>
        <v>0</v>
      </c>
      <c r="DK31" s="165">
        <f>SUM(DK22:DK30)</f>
        <v>1608633.8900000001</v>
      </c>
      <c r="DM31" s="165">
        <f>SUM(DM22:DM30)</f>
        <v>15948</v>
      </c>
      <c r="DN31" s="165">
        <f>SUM(DN22:DN30)</f>
        <v>1624581.8900000001</v>
      </c>
      <c r="DP31" s="165">
        <f>SUM(DP22:DP30)</f>
        <v>0</v>
      </c>
      <c r="DQ31" s="165">
        <f>SUM(DQ22:DQ30)</f>
        <v>1624039.8900000001</v>
      </c>
      <c r="DS31" s="165">
        <f>SUM(DS22:DS30)</f>
        <v>1624040</v>
      </c>
      <c r="DU31" s="165">
        <f>SUM(DU22:DU30)</f>
        <v>79700</v>
      </c>
      <c r="DV31" s="235">
        <f t="shared" ref="DV31" si="106">DU31/DS31</f>
        <v>4.9075145932366199E-2</v>
      </c>
    </row>
    <row r="32" spans="1:126" ht="15.75" outlineLevel="1" thickTop="1">
      <c r="A32" s="10" t="s">
        <v>0</v>
      </c>
      <c r="P32" s="15"/>
      <c r="Q32" s="15"/>
      <c r="R32" s="15"/>
      <c r="S32" s="15"/>
      <c r="AF32" s="182"/>
      <c r="AJ32" s="182"/>
      <c r="AT32" t="s">
        <v>431</v>
      </c>
      <c r="AV32">
        <v>2021</v>
      </c>
      <c r="BD32" s="15">
        <f t="shared" si="30"/>
        <v>0</v>
      </c>
      <c r="BG32" s="15">
        <f t="shared" ref="BG32:BG72" si="107">BD32</f>
        <v>0</v>
      </c>
      <c r="BJ32" s="15">
        <f t="shared" ref="BJ32:BJ72" si="108">BG32+BI32</f>
        <v>0</v>
      </c>
      <c r="BZ32" s="145"/>
    </row>
    <row r="33" spans="1:126" outlineLevel="1">
      <c r="A33" s="1" t="s">
        <v>49</v>
      </c>
      <c r="B33" s="1" t="s">
        <v>50</v>
      </c>
      <c r="C33" s="4" t="s">
        <v>51</v>
      </c>
      <c r="D33" s="8">
        <v>30000</v>
      </c>
      <c r="E33" s="28">
        <v>0</v>
      </c>
      <c r="F33" s="8">
        <v>30000</v>
      </c>
      <c r="G33" s="28">
        <v>0</v>
      </c>
      <c r="H33" s="9">
        <v>0</v>
      </c>
      <c r="I33" s="14">
        <v>29450</v>
      </c>
      <c r="J33" s="14"/>
      <c r="L33" s="118">
        <v>38000</v>
      </c>
      <c r="M33" s="17">
        <f>L33/F33-1</f>
        <v>0.26666666666666661</v>
      </c>
      <c r="N33" s="17">
        <f>L33/I33-1</f>
        <v>0.29032258064516125</v>
      </c>
      <c r="P33" s="15" t="s">
        <v>313</v>
      </c>
      <c r="Q33" s="15" t="s">
        <v>313</v>
      </c>
      <c r="R33" s="15" t="s">
        <v>313</v>
      </c>
      <c r="S33" s="15" t="s">
        <v>313</v>
      </c>
      <c r="U33" s="118">
        <v>38000</v>
      </c>
      <c r="X33" s="118">
        <v>38000</v>
      </c>
      <c r="Z33" s="118">
        <v>37020</v>
      </c>
      <c r="AB33" s="187">
        <f t="shared" ref="AB33" si="109">Z33-X33</f>
        <v>-980</v>
      </c>
      <c r="AC33" s="187"/>
      <c r="AD33" s="118">
        <v>37020</v>
      </c>
      <c r="AE33" s="187"/>
      <c r="AF33" s="182"/>
      <c r="AG33" s="187"/>
      <c r="AH33" s="118">
        <v>37020</v>
      </c>
      <c r="AI33" s="187"/>
      <c r="AJ33" s="182"/>
      <c r="AK33" t="s">
        <v>425</v>
      </c>
      <c r="AL33" s="15">
        <v>37020</v>
      </c>
      <c r="AN33" s="15">
        <v>56000</v>
      </c>
      <c r="AO33" s="17">
        <f t="shared" ref="AO33" si="110">AN33/L33-1</f>
        <v>0.47368421052631571</v>
      </c>
      <c r="AP33" s="17">
        <f t="shared" ref="AP33" si="111">AN33/AH33-1</f>
        <v>0.51269584008643987</v>
      </c>
      <c r="AQ33" s="17">
        <f t="shared" ref="AQ33" si="112">AN33/AL33-1</f>
        <v>0.51269584008643987</v>
      </c>
      <c r="AR33" t="s">
        <v>427</v>
      </c>
      <c r="AS33">
        <v>29450</v>
      </c>
      <c r="AT33" t="s">
        <v>428</v>
      </c>
      <c r="AV33" t="s">
        <v>434</v>
      </c>
      <c r="AW33">
        <v>39238</v>
      </c>
      <c r="AX33" t="s">
        <v>428</v>
      </c>
      <c r="BA33" s="15">
        <f t="shared" ref="BA33" si="113">AN33+AZ33</f>
        <v>56000</v>
      </c>
      <c r="BD33" s="15">
        <f t="shared" si="30"/>
        <v>56000</v>
      </c>
      <c r="BG33" s="15">
        <f t="shared" si="107"/>
        <v>56000</v>
      </c>
      <c r="BJ33" s="15">
        <f t="shared" si="108"/>
        <v>56000</v>
      </c>
      <c r="BL33" s="15">
        <v>48872</v>
      </c>
      <c r="BM33" s="235">
        <f t="shared" ref="BM33" si="114">BL33/BJ33</f>
        <v>0.87271428571428566</v>
      </c>
      <c r="BO33" s="15">
        <v>57800</v>
      </c>
      <c r="BP33" s="235">
        <f>BO33/BL33</f>
        <v>1.1826812899001473</v>
      </c>
      <c r="BS33" s="15">
        <f t="shared" ref="BS33" si="115">BO33+BR33</f>
        <v>57800</v>
      </c>
      <c r="BV33" s="15">
        <f t="shared" ref="BV33" si="116">BS33+BU33</f>
        <v>57800</v>
      </c>
      <c r="BY33" s="15">
        <f t="shared" ref="BY33" si="117">BV33+BX33</f>
        <v>57800</v>
      </c>
      <c r="BZ33" s="145"/>
      <c r="CB33" s="15">
        <f t="shared" ref="CB33" si="118">BY33+CA33</f>
        <v>57800</v>
      </c>
      <c r="CE33" s="15">
        <f t="shared" ref="CE33" si="119">CB33+CD33</f>
        <v>57800</v>
      </c>
      <c r="CH33" s="15">
        <f t="shared" ref="CH33" si="120">CE33+CG33</f>
        <v>57800</v>
      </c>
      <c r="CK33" s="15">
        <f t="shared" ref="CK33" si="121">CH33+CJ33</f>
        <v>57800</v>
      </c>
      <c r="CN33" s="15">
        <f t="shared" ref="CN33" si="122">CK33+CM33</f>
        <v>57800</v>
      </c>
      <c r="CP33" s="15">
        <v>50389</v>
      </c>
      <c r="CR33" s="15">
        <v>57800</v>
      </c>
      <c r="CS33" s="235">
        <f>CR33/CP33</f>
        <v>1.1470757506598663</v>
      </c>
      <c r="CV33" s="15">
        <f t="shared" ref="CV33" si="123">CR33+CU33</f>
        <v>57800</v>
      </c>
      <c r="CY33" s="15">
        <f>CV33+CX33</f>
        <v>57800</v>
      </c>
      <c r="DB33" s="15">
        <f>CY33+DA33</f>
        <v>57800</v>
      </c>
      <c r="DE33" s="15">
        <f>DB33+DD33</f>
        <v>57800</v>
      </c>
      <c r="DH33" s="15">
        <f>DE33+DG33</f>
        <v>57800</v>
      </c>
      <c r="DK33" s="15">
        <f>DH33+DJ33</f>
        <v>57800</v>
      </c>
      <c r="DN33" s="15">
        <f>DK33+DM33</f>
        <v>57800</v>
      </c>
      <c r="DQ33" s="15">
        <f>DN33+DP33</f>
        <v>57800</v>
      </c>
      <c r="DS33" s="15">
        <v>48839</v>
      </c>
      <c r="DU33" s="15">
        <v>58200</v>
      </c>
      <c r="DV33" s="235">
        <f t="shared" ref="DV33" si="124">DU33/DS33</f>
        <v>1.1916705911259444</v>
      </c>
    </row>
    <row r="34" spans="1:126" outlineLevel="1">
      <c r="A34" s="1" t="s">
        <v>52</v>
      </c>
      <c r="B34" s="4" t="s">
        <v>48</v>
      </c>
      <c r="C34" s="4" t="s">
        <v>53</v>
      </c>
      <c r="D34" s="8">
        <v>30000</v>
      </c>
      <c r="E34" s="28">
        <v>0</v>
      </c>
      <c r="F34" s="8">
        <v>30000</v>
      </c>
      <c r="G34" s="28">
        <v>0</v>
      </c>
      <c r="H34" s="9">
        <v>0</v>
      </c>
      <c r="I34" s="14"/>
      <c r="J34" s="14"/>
      <c r="P34" s="15"/>
      <c r="Q34" s="15"/>
      <c r="R34" s="15"/>
      <c r="S34" s="15"/>
      <c r="X34" s="118"/>
      <c r="AF34" s="182"/>
      <c r="AJ34" s="182"/>
      <c r="AR34" t="s">
        <v>429</v>
      </c>
      <c r="AS34">
        <v>320</v>
      </c>
      <c r="AT34" t="s">
        <v>430</v>
      </c>
      <c r="AV34" t="s">
        <v>429</v>
      </c>
      <c r="AW34">
        <v>320</v>
      </c>
      <c r="AX34" t="s">
        <v>430</v>
      </c>
      <c r="BD34" s="15">
        <f t="shared" si="30"/>
        <v>0</v>
      </c>
      <c r="BG34" s="15">
        <f t="shared" si="107"/>
        <v>0</v>
      </c>
      <c r="BJ34" s="15">
        <f t="shared" si="108"/>
        <v>0</v>
      </c>
      <c r="BZ34" s="145"/>
    </row>
    <row r="35" spans="1:126" outlineLevel="1">
      <c r="A35" s="10" t="s">
        <v>0</v>
      </c>
      <c r="P35" s="15"/>
      <c r="Q35" s="15"/>
      <c r="R35" s="15"/>
      <c r="S35" s="15"/>
      <c r="X35" s="118"/>
      <c r="AF35" s="182"/>
      <c r="AJ35" s="182"/>
      <c r="AR35" t="s">
        <v>432</v>
      </c>
      <c r="AS35">
        <v>250</v>
      </c>
      <c r="AT35" t="s">
        <v>433</v>
      </c>
      <c r="AV35" t="s">
        <v>432</v>
      </c>
      <c r="AW35">
        <v>250</v>
      </c>
      <c r="AX35" t="s">
        <v>433</v>
      </c>
      <c r="BD35" s="15">
        <f t="shared" si="30"/>
        <v>0</v>
      </c>
      <c r="BG35" s="15">
        <f t="shared" si="107"/>
        <v>0</v>
      </c>
      <c r="BJ35" s="15">
        <f t="shared" si="108"/>
        <v>0</v>
      </c>
      <c r="BZ35" s="145"/>
    </row>
    <row r="36" spans="1:126" outlineLevel="1">
      <c r="A36" s="1" t="s">
        <v>54</v>
      </c>
      <c r="B36" s="1" t="s">
        <v>55</v>
      </c>
      <c r="C36" s="4" t="s">
        <v>56</v>
      </c>
      <c r="D36" s="8">
        <v>90000</v>
      </c>
      <c r="E36" s="28">
        <v>84.18</v>
      </c>
      <c r="F36" s="8">
        <v>90000</v>
      </c>
      <c r="G36" s="28">
        <v>84.18</v>
      </c>
      <c r="H36" s="9">
        <v>75759.61</v>
      </c>
      <c r="I36" s="14">
        <v>80092</v>
      </c>
      <c r="J36" s="14"/>
      <c r="L36" s="118">
        <v>90000</v>
      </c>
      <c r="M36" s="17">
        <f>L36/F36-1</f>
        <v>0</v>
      </c>
      <c r="N36" s="17">
        <f>L36/I36-1</f>
        <v>0.12370773610348107</v>
      </c>
      <c r="P36" s="15" t="s">
        <v>362</v>
      </c>
      <c r="Q36" s="15" t="s">
        <v>362</v>
      </c>
      <c r="R36" s="15" t="s">
        <v>362</v>
      </c>
      <c r="S36" s="15" t="s">
        <v>362</v>
      </c>
      <c r="U36" s="118">
        <v>78000</v>
      </c>
      <c r="X36" s="118">
        <v>78000</v>
      </c>
      <c r="Z36" s="118">
        <v>78000</v>
      </c>
      <c r="AB36" s="187">
        <f t="shared" ref="AB36" si="125">Z36-X36</f>
        <v>0</v>
      </c>
      <c r="AC36" s="187"/>
      <c r="AD36" s="118">
        <v>78000</v>
      </c>
      <c r="AE36" s="187"/>
      <c r="AF36" s="182"/>
      <c r="AG36" s="187"/>
      <c r="AH36" s="118">
        <v>78000</v>
      </c>
      <c r="AI36" s="187"/>
      <c r="AJ36" s="182"/>
      <c r="AL36" s="15">
        <v>77224.990000000005</v>
      </c>
      <c r="AN36" s="15">
        <v>32600</v>
      </c>
      <c r="AO36" s="17">
        <f t="shared" ref="AO36" si="126">AN36/L36-1</f>
        <v>-0.63777777777777778</v>
      </c>
      <c r="AP36" s="17">
        <f t="shared" ref="AP36" si="127">AN36/AH36-1</f>
        <v>-0.58205128205128198</v>
      </c>
      <c r="AQ36" s="17">
        <f t="shared" ref="AQ36" si="128">AN36/AL36-1</f>
        <v>-0.57785685695783195</v>
      </c>
      <c r="BA36" s="15">
        <f t="shared" ref="BA36" si="129">AN36+AZ36</f>
        <v>32600</v>
      </c>
      <c r="BD36" s="15">
        <f t="shared" si="30"/>
        <v>32600</v>
      </c>
      <c r="BG36" s="15">
        <f t="shared" si="107"/>
        <v>32600</v>
      </c>
      <c r="BI36" s="15">
        <v>48400</v>
      </c>
      <c r="BJ36" s="15">
        <f t="shared" si="108"/>
        <v>81000</v>
      </c>
      <c r="BL36" s="15">
        <v>80909.61</v>
      </c>
      <c r="BM36" s="235">
        <f t="shared" ref="BM36" si="130">BL36/BJ36</f>
        <v>0.99888407407407409</v>
      </c>
      <c r="BO36" s="15">
        <v>81000</v>
      </c>
      <c r="BP36" s="235">
        <f>BO36/BL36</f>
        <v>1.0011171726078028</v>
      </c>
      <c r="BR36" s="15">
        <v>19000</v>
      </c>
      <c r="BS36" s="15">
        <f t="shared" ref="BS36" si="131">BO36+BR36</f>
        <v>100000</v>
      </c>
      <c r="BV36" s="15">
        <f t="shared" ref="BV36" si="132">BS36+BU36</f>
        <v>100000</v>
      </c>
      <c r="BY36" s="15">
        <f t="shared" ref="BY36" si="133">BV36+BX36</f>
        <v>100000</v>
      </c>
      <c r="BZ36" s="145"/>
      <c r="CB36" s="15">
        <f t="shared" ref="CB36" si="134">BY36+CA36</f>
        <v>100000</v>
      </c>
      <c r="CE36" s="15">
        <f t="shared" ref="CE36" si="135">CB36+CD36</f>
        <v>100000</v>
      </c>
      <c r="CH36" s="15">
        <f t="shared" ref="CH36" si="136">CE36+CG36</f>
        <v>100000</v>
      </c>
      <c r="CK36" s="15">
        <f t="shared" ref="CK36" si="137">CH36+CJ36</f>
        <v>100000</v>
      </c>
      <c r="CN36" s="15">
        <f t="shared" ref="CN36" si="138">CK36+CM36</f>
        <v>100000</v>
      </c>
      <c r="CP36" s="15">
        <v>100626.74</v>
      </c>
      <c r="CR36" s="15">
        <v>101000</v>
      </c>
      <c r="CS36" s="235">
        <f>CR36/CP36</f>
        <v>1.0037093520072298</v>
      </c>
      <c r="CV36" s="15">
        <f t="shared" ref="CV36" si="139">CR36+CU36</f>
        <v>101000</v>
      </c>
      <c r="CY36" s="15">
        <f>CV36+CX36</f>
        <v>101000</v>
      </c>
      <c r="DB36" s="15">
        <f>CY36+DA36</f>
        <v>101000</v>
      </c>
      <c r="DD36" s="227">
        <v>9000</v>
      </c>
      <c r="DE36" s="15">
        <f>DB36+DD36</f>
        <v>110000</v>
      </c>
      <c r="DH36" s="15">
        <f>DE36+DG36</f>
        <v>110000</v>
      </c>
      <c r="DK36" s="15">
        <f>DH36+DJ36</f>
        <v>110000</v>
      </c>
      <c r="DN36" s="15">
        <f>DK36+DM36</f>
        <v>110000</v>
      </c>
      <c r="DQ36" s="15">
        <f>DN36+DP36</f>
        <v>110000</v>
      </c>
      <c r="DS36" s="15">
        <v>103865.26</v>
      </c>
      <c r="DU36" s="15">
        <v>35000</v>
      </c>
      <c r="DV36" s="235">
        <f t="shared" ref="DV36" si="140">DU36/DS36</f>
        <v>0.33697503862215339</v>
      </c>
    </row>
    <row r="37" spans="1:126" outlineLevel="1">
      <c r="A37" s="1" t="s">
        <v>54</v>
      </c>
      <c r="B37" s="1" t="s">
        <v>50</v>
      </c>
      <c r="C37" s="4" t="s">
        <v>51</v>
      </c>
      <c r="D37" s="8"/>
      <c r="E37" s="28"/>
      <c r="F37" s="8"/>
      <c r="G37" s="28"/>
      <c r="H37" s="9"/>
      <c r="I37" s="14"/>
      <c r="J37" s="14"/>
      <c r="M37" s="17"/>
      <c r="N37" s="17"/>
      <c r="P37" s="15"/>
      <c r="Q37" s="15"/>
      <c r="R37" s="15"/>
      <c r="S37" s="15"/>
      <c r="X37" s="118"/>
      <c r="AB37" s="187"/>
      <c r="AC37" s="187"/>
      <c r="AE37" s="187"/>
      <c r="AF37" s="182"/>
      <c r="AG37" s="187"/>
      <c r="AI37" s="187"/>
      <c r="AJ37" s="182"/>
      <c r="AO37" s="17"/>
      <c r="AP37" s="17"/>
      <c r="AQ37" s="17"/>
      <c r="BA37" s="15"/>
      <c r="BD37" s="15"/>
      <c r="BG37" s="15"/>
      <c r="BJ37" s="15"/>
      <c r="BM37" s="235"/>
      <c r="BP37" s="235"/>
      <c r="BS37" s="15"/>
      <c r="BV37" s="15"/>
      <c r="BY37" s="15"/>
      <c r="BZ37" s="145"/>
      <c r="CB37" s="15"/>
      <c r="CE37" s="15"/>
      <c r="CH37" s="15"/>
      <c r="CK37" s="15"/>
      <c r="CN37" s="15"/>
      <c r="CS37" s="235"/>
      <c r="CV37" s="15"/>
      <c r="CY37" s="15"/>
      <c r="DB37" s="15"/>
      <c r="DD37" s="227"/>
      <c r="DE37" s="15"/>
      <c r="DH37" s="15"/>
      <c r="DK37" s="15"/>
      <c r="DN37" s="15"/>
      <c r="DQ37" s="15"/>
      <c r="DU37" s="15">
        <v>76000</v>
      </c>
      <c r="DV37" s="235"/>
    </row>
    <row r="38" spans="1:126" outlineLevel="1">
      <c r="A38" s="1" t="s">
        <v>54</v>
      </c>
      <c r="B38" s="4" t="s">
        <v>46</v>
      </c>
      <c r="C38" s="4" t="s">
        <v>57</v>
      </c>
      <c r="D38" s="8">
        <v>90000</v>
      </c>
      <c r="E38" s="28">
        <v>84.18</v>
      </c>
      <c r="F38" s="8">
        <v>90000</v>
      </c>
      <c r="G38" s="28">
        <v>84.18</v>
      </c>
      <c r="H38" s="9">
        <v>75759.61</v>
      </c>
      <c r="I38" s="14"/>
      <c r="J38" s="14"/>
      <c r="P38" s="15"/>
      <c r="Q38" s="15"/>
      <c r="R38" s="15"/>
      <c r="S38" s="15"/>
      <c r="X38" s="118"/>
      <c r="AF38" s="182"/>
      <c r="AJ38" s="182"/>
      <c r="BD38" s="15">
        <f t="shared" si="30"/>
        <v>0</v>
      </c>
      <c r="BG38" s="15">
        <f t="shared" si="107"/>
        <v>0</v>
      </c>
      <c r="BJ38" s="15">
        <f t="shared" si="108"/>
        <v>0</v>
      </c>
      <c r="BZ38" s="145"/>
    </row>
    <row r="39" spans="1:126" outlineLevel="1">
      <c r="A39" s="1" t="s">
        <v>58</v>
      </c>
      <c r="B39" s="4" t="s">
        <v>48</v>
      </c>
      <c r="C39" s="4" t="s">
        <v>59</v>
      </c>
      <c r="D39" s="8">
        <v>90000</v>
      </c>
      <c r="E39" s="28">
        <v>84.18</v>
      </c>
      <c r="F39" s="8">
        <v>90000</v>
      </c>
      <c r="G39" s="28">
        <v>84.18</v>
      </c>
      <c r="H39" s="9">
        <v>75759.61</v>
      </c>
      <c r="I39" s="14"/>
      <c r="J39" s="14"/>
      <c r="P39" s="15"/>
      <c r="Q39" s="15"/>
      <c r="R39" s="15"/>
      <c r="S39" s="15"/>
      <c r="X39" s="118"/>
      <c r="AF39" s="182"/>
      <c r="AJ39" s="182"/>
      <c r="BD39" s="15">
        <f t="shared" si="30"/>
        <v>0</v>
      </c>
      <c r="BG39" s="15">
        <f t="shared" si="107"/>
        <v>0</v>
      </c>
      <c r="BJ39" s="15">
        <f t="shared" si="108"/>
        <v>0</v>
      </c>
      <c r="BZ39" s="145"/>
    </row>
    <row r="40" spans="1:126" outlineLevel="1">
      <c r="A40" s="13"/>
      <c r="B40" s="10"/>
      <c r="C40" s="10"/>
      <c r="D40" s="14"/>
      <c r="E40" s="175"/>
      <c r="F40" s="14"/>
      <c r="G40" s="175"/>
      <c r="H40" s="14"/>
      <c r="I40" s="14"/>
      <c r="J40" s="14"/>
      <c r="P40" s="15"/>
      <c r="Q40" s="15"/>
      <c r="R40" s="15"/>
      <c r="S40" s="15"/>
      <c r="X40" s="118"/>
      <c r="AF40" s="182"/>
      <c r="AJ40" s="182"/>
      <c r="BD40" s="15"/>
      <c r="BG40" s="15"/>
      <c r="BJ40" s="15"/>
      <c r="BZ40" s="145"/>
    </row>
    <row r="41" spans="1:126" outlineLevel="1">
      <c r="A41" s="13" t="s">
        <v>166</v>
      </c>
      <c r="B41" s="13" t="s">
        <v>78</v>
      </c>
      <c r="C41" s="10" t="s">
        <v>621</v>
      </c>
      <c r="D41" s="14"/>
      <c r="E41" s="175"/>
      <c r="F41" s="14"/>
      <c r="G41" s="175"/>
      <c r="H41" s="14"/>
      <c r="I41" s="14"/>
      <c r="J41" s="14"/>
      <c r="P41" s="15"/>
      <c r="Q41" s="15"/>
      <c r="R41" s="15"/>
      <c r="S41" s="15"/>
      <c r="X41" s="118"/>
      <c r="AF41" s="182"/>
      <c r="AJ41" s="182"/>
      <c r="BD41" s="15"/>
      <c r="BG41" s="15"/>
      <c r="BJ41" s="15"/>
      <c r="BZ41" s="145"/>
      <c r="DD41" s="227">
        <v>800</v>
      </c>
      <c r="DE41" s="15">
        <f>DB41+DD41</f>
        <v>800</v>
      </c>
      <c r="DH41" s="15">
        <f>DE41+DG41</f>
        <v>800</v>
      </c>
      <c r="DK41" s="15">
        <f>DH41+DJ41</f>
        <v>800</v>
      </c>
      <c r="DN41" s="15">
        <f>DK41+DM41</f>
        <v>800</v>
      </c>
      <c r="DQ41" s="15">
        <f>DN41+DP41</f>
        <v>800</v>
      </c>
      <c r="DS41" s="15">
        <v>800</v>
      </c>
      <c r="DU41" s="15">
        <v>0</v>
      </c>
      <c r="DV41" s="235">
        <f t="shared" ref="DV41:DV42" si="141">DU41/DS41</f>
        <v>0</v>
      </c>
    </row>
    <row r="42" spans="1:126" outlineLevel="1">
      <c r="A42" s="13" t="s">
        <v>166</v>
      </c>
      <c r="B42" s="13" t="s">
        <v>54</v>
      </c>
      <c r="C42" s="10" t="s">
        <v>73</v>
      </c>
      <c r="D42" s="14"/>
      <c r="E42" s="175"/>
      <c r="F42" s="14"/>
      <c r="G42" s="175"/>
      <c r="H42" s="14"/>
      <c r="I42" s="14"/>
      <c r="J42" s="14"/>
      <c r="P42" s="15"/>
      <c r="Q42" s="15"/>
      <c r="R42" s="15"/>
      <c r="S42" s="15"/>
      <c r="X42" s="118"/>
      <c r="AF42" s="182"/>
      <c r="AJ42" s="182"/>
      <c r="BD42" s="15"/>
      <c r="BG42" s="15"/>
      <c r="BJ42" s="15"/>
      <c r="BZ42" s="145"/>
      <c r="DD42" s="227"/>
      <c r="DE42" s="15"/>
      <c r="DG42" s="227">
        <v>125000</v>
      </c>
      <c r="DH42" s="15">
        <f>DE42+DG42</f>
        <v>125000</v>
      </c>
      <c r="DK42" s="15">
        <f>DH42+DJ42</f>
        <v>125000</v>
      </c>
      <c r="DN42" s="15">
        <f>DK42+DM42</f>
        <v>125000</v>
      </c>
      <c r="DQ42" s="15">
        <f>DN42+DP42</f>
        <v>125000</v>
      </c>
      <c r="DS42" s="15">
        <v>125000</v>
      </c>
      <c r="DU42" s="15">
        <v>0</v>
      </c>
      <c r="DV42" s="235">
        <f t="shared" si="141"/>
        <v>0</v>
      </c>
    </row>
    <row r="43" spans="1:126" outlineLevel="1">
      <c r="A43" s="10" t="s">
        <v>0</v>
      </c>
      <c r="P43" s="15"/>
      <c r="Q43" s="15"/>
      <c r="R43" s="15"/>
      <c r="S43" s="15"/>
      <c r="X43" s="118"/>
      <c r="AF43" s="182"/>
      <c r="AJ43" s="182"/>
      <c r="BD43" s="15">
        <f t="shared" si="30"/>
        <v>0</v>
      </c>
      <c r="BG43" s="15">
        <f t="shared" si="107"/>
        <v>0</v>
      </c>
      <c r="BJ43" s="15">
        <f t="shared" si="108"/>
        <v>0</v>
      </c>
      <c r="BZ43" s="145"/>
    </row>
    <row r="44" spans="1:126" outlineLevel="1">
      <c r="A44" s="1" t="s">
        <v>60</v>
      </c>
      <c r="B44" s="1" t="s">
        <v>61</v>
      </c>
      <c r="C44" s="4" t="s">
        <v>62</v>
      </c>
      <c r="D44" s="8">
        <v>8000</v>
      </c>
      <c r="E44" s="28">
        <v>0</v>
      </c>
      <c r="F44" s="8">
        <v>8000</v>
      </c>
      <c r="G44" s="28">
        <v>0</v>
      </c>
      <c r="H44" s="9">
        <v>0</v>
      </c>
      <c r="I44" s="14">
        <v>0</v>
      </c>
      <c r="J44" s="14"/>
      <c r="L44" s="118">
        <v>0</v>
      </c>
      <c r="M44" s="17">
        <f>L44/F44-1</f>
        <v>-1</v>
      </c>
      <c r="N44" s="17" t="e">
        <f>L44/I44-1</f>
        <v>#DIV/0!</v>
      </c>
      <c r="P44" s="15" t="s">
        <v>295</v>
      </c>
      <c r="Q44" s="15" t="s">
        <v>295</v>
      </c>
      <c r="R44" s="15" t="s">
        <v>396</v>
      </c>
      <c r="S44" s="15" t="s">
        <v>396</v>
      </c>
      <c r="U44" s="118">
        <v>0</v>
      </c>
      <c r="X44" s="118">
        <v>0</v>
      </c>
      <c r="Z44" s="118">
        <v>0</v>
      </c>
      <c r="AB44" s="187">
        <f t="shared" ref="AB44" si="142">Z44-X44</f>
        <v>0</v>
      </c>
      <c r="AC44" s="187"/>
      <c r="AD44" s="118">
        <v>0</v>
      </c>
      <c r="AE44" s="187"/>
      <c r="AF44" s="182"/>
      <c r="AG44" s="187"/>
      <c r="AH44" s="118">
        <v>0</v>
      </c>
      <c r="AI44" s="187"/>
      <c r="AJ44" s="182"/>
      <c r="BD44" s="15">
        <f t="shared" si="30"/>
        <v>0</v>
      </c>
      <c r="BG44" s="15">
        <f t="shared" si="107"/>
        <v>0</v>
      </c>
      <c r="BI44" s="15">
        <v>132000</v>
      </c>
      <c r="BJ44" s="15">
        <f t="shared" si="108"/>
        <v>132000</v>
      </c>
      <c r="BL44" s="15">
        <v>133844.6</v>
      </c>
      <c r="BM44" s="235">
        <f t="shared" ref="BM44" si="143">BL44/BJ44</f>
        <v>1.0139742424242424</v>
      </c>
      <c r="BO44" s="15">
        <v>10000</v>
      </c>
      <c r="BP44" s="235">
        <f>BO44/BL44</f>
        <v>7.4713511041909791E-2</v>
      </c>
      <c r="BS44" s="15">
        <f t="shared" ref="BS44:BS45" si="144">BO44+BR44</f>
        <v>10000</v>
      </c>
      <c r="BV44" s="15">
        <f t="shared" ref="BV44:BV45" si="145">BS44+BU44</f>
        <v>10000</v>
      </c>
      <c r="BY44" s="15">
        <f t="shared" ref="BY44:BY45" si="146">BV44+BX44</f>
        <v>10000</v>
      </c>
      <c r="BZ44" s="145"/>
      <c r="CB44" s="15">
        <f t="shared" ref="CB44:CB45" si="147">BY44+CA44</f>
        <v>10000</v>
      </c>
      <c r="CE44" s="15">
        <f t="shared" ref="CE44:CE45" si="148">CB44+CD44</f>
        <v>10000</v>
      </c>
      <c r="CH44" s="15">
        <f t="shared" ref="CH44:CH45" si="149">CE44+CG44</f>
        <v>10000</v>
      </c>
      <c r="CK44" s="15">
        <f t="shared" ref="CK44:CK45" si="150">CH44+CJ44</f>
        <v>10000</v>
      </c>
      <c r="CN44" s="15">
        <f t="shared" ref="CN44:CN45" si="151">CK44+CM44</f>
        <v>10000</v>
      </c>
      <c r="CP44" s="15">
        <v>0</v>
      </c>
      <c r="CR44" s="15">
        <v>0</v>
      </c>
      <c r="CS44" s="235" t="e">
        <f>CR44/CP44</f>
        <v>#DIV/0!</v>
      </c>
      <c r="CV44" s="15">
        <f t="shared" ref="CV44:CV45" si="152">CR44+CU44</f>
        <v>0</v>
      </c>
      <c r="CY44" s="15">
        <f>CV44+CX44</f>
        <v>0</v>
      </c>
      <c r="DB44" s="15">
        <f>CY44+DA44</f>
        <v>0</v>
      </c>
      <c r="DE44" s="15">
        <f>DB44+DD44</f>
        <v>0</v>
      </c>
      <c r="DH44" s="15">
        <f>DE44+DG44</f>
        <v>0</v>
      </c>
      <c r="DK44" s="15">
        <f>DH44+DJ44</f>
        <v>0</v>
      </c>
      <c r="DN44" s="15">
        <f>DK44+DM44</f>
        <v>0</v>
      </c>
      <c r="DQ44" s="15">
        <f>DN44+DP44</f>
        <v>0</v>
      </c>
    </row>
    <row r="45" spans="1:126" outlineLevel="1">
      <c r="A45" s="1" t="s">
        <v>60</v>
      </c>
      <c r="B45" s="1" t="s">
        <v>518</v>
      </c>
      <c r="C45" s="4" t="s">
        <v>519</v>
      </c>
      <c r="D45" s="8"/>
      <c r="E45" s="28"/>
      <c r="F45" s="8"/>
      <c r="G45" s="28"/>
      <c r="H45" s="9"/>
      <c r="I45" s="14"/>
      <c r="J45" s="14"/>
      <c r="M45" s="17"/>
      <c r="N45" s="17"/>
      <c r="P45" s="15"/>
      <c r="Q45" s="15"/>
      <c r="R45" s="15"/>
      <c r="S45" s="15"/>
      <c r="X45" s="118"/>
      <c r="AB45" s="187"/>
      <c r="AC45" s="187"/>
      <c r="AE45" s="187"/>
      <c r="AF45" s="182"/>
      <c r="AG45" s="187"/>
      <c r="AI45" s="187"/>
      <c r="AJ45" s="182"/>
      <c r="BD45" s="15"/>
      <c r="BG45" s="15"/>
      <c r="BJ45" s="15"/>
      <c r="BM45" s="235"/>
      <c r="BO45" s="15">
        <v>83200</v>
      </c>
      <c r="BP45" s="235" t="e">
        <f>BO45/BL45</f>
        <v>#DIV/0!</v>
      </c>
      <c r="BS45" s="15">
        <f t="shared" si="144"/>
        <v>83200</v>
      </c>
      <c r="BV45" s="15">
        <f t="shared" si="145"/>
        <v>83200</v>
      </c>
      <c r="BY45" s="15">
        <f t="shared" si="146"/>
        <v>83200</v>
      </c>
      <c r="BZ45" s="145"/>
      <c r="CB45" s="15">
        <f t="shared" si="147"/>
        <v>83200</v>
      </c>
      <c r="CE45" s="15">
        <f t="shared" si="148"/>
        <v>83200</v>
      </c>
      <c r="CH45" s="15">
        <f t="shared" si="149"/>
        <v>83200</v>
      </c>
      <c r="CK45" s="15">
        <f t="shared" si="150"/>
        <v>83200</v>
      </c>
      <c r="CN45" s="15">
        <f t="shared" si="151"/>
        <v>83200</v>
      </c>
      <c r="CP45" s="15">
        <v>83111</v>
      </c>
      <c r="CR45" s="15">
        <v>0</v>
      </c>
      <c r="CS45" s="235">
        <f>CR45/CP45</f>
        <v>0</v>
      </c>
      <c r="CV45" s="15">
        <f t="shared" si="152"/>
        <v>0</v>
      </c>
      <c r="CY45" s="15">
        <f>CV45+CX45</f>
        <v>0</v>
      </c>
      <c r="DB45" s="15">
        <f>CY45+DA45</f>
        <v>0</v>
      </c>
      <c r="DE45" s="15">
        <f>DB45+DD45</f>
        <v>0</v>
      </c>
      <c r="DH45" s="15">
        <f>DE45+DG45</f>
        <v>0</v>
      </c>
      <c r="DK45" s="15">
        <f>DH45+DJ45</f>
        <v>0</v>
      </c>
      <c r="DN45" s="15">
        <f>DK45+DM45</f>
        <v>0</v>
      </c>
      <c r="DQ45" s="15">
        <f>DN45+DP45</f>
        <v>0</v>
      </c>
    </row>
    <row r="46" spans="1:126" outlineLevel="1">
      <c r="A46" s="1" t="s">
        <v>60</v>
      </c>
      <c r="B46" s="4" t="s">
        <v>46</v>
      </c>
      <c r="C46" s="4" t="s">
        <v>63</v>
      </c>
      <c r="D46" s="8">
        <v>8000</v>
      </c>
      <c r="E46" s="28">
        <v>0</v>
      </c>
      <c r="F46" s="8">
        <v>8000</v>
      </c>
      <c r="G46" s="28">
        <v>0</v>
      </c>
      <c r="H46" s="9">
        <v>0</v>
      </c>
      <c r="I46" s="14"/>
      <c r="J46" s="14"/>
      <c r="P46" s="15"/>
      <c r="Q46" s="15"/>
      <c r="R46" s="15"/>
      <c r="S46" s="15"/>
      <c r="X46" s="118"/>
      <c r="AF46" s="182"/>
      <c r="AJ46" s="182"/>
      <c r="BD46" s="15">
        <f t="shared" si="30"/>
        <v>0</v>
      </c>
      <c r="BG46" s="15">
        <f t="shared" si="107"/>
        <v>0</v>
      </c>
      <c r="BJ46" s="15">
        <f t="shared" si="108"/>
        <v>0</v>
      </c>
      <c r="BZ46" s="145"/>
    </row>
    <row r="47" spans="1:126" outlineLevel="1">
      <c r="A47" s="1" t="s">
        <v>64</v>
      </c>
      <c r="B47" s="4" t="s">
        <v>48</v>
      </c>
      <c r="C47" s="4" t="s">
        <v>65</v>
      </c>
      <c r="D47" s="8">
        <v>8000</v>
      </c>
      <c r="E47" s="28">
        <v>0</v>
      </c>
      <c r="F47" s="8">
        <v>8000</v>
      </c>
      <c r="G47" s="28">
        <v>0</v>
      </c>
      <c r="H47" s="9">
        <v>0</v>
      </c>
      <c r="I47" s="14"/>
      <c r="J47" s="14"/>
      <c r="P47" s="15"/>
      <c r="Q47" s="15"/>
      <c r="R47" s="15"/>
      <c r="S47" s="15"/>
      <c r="X47" s="118"/>
      <c r="AF47" s="182"/>
      <c r="AJ47" s="182"/>
      <c r="BD47" s="15">
        <f t="shared" si="30"/>
        <v>0</v>
      </c>
      <c r="BG47" s="15">
        <f t="shared" si="107"/>
        <v>0</v>
      </c>
      <c r="BJ47" s="15">
        <f t="shared" si="108"/>
        <v>0</v>
      </c>
      <c r="BZ47" s="145"/>
    </row>
    <row r="48" spans="1:126" outlineLevel="1">
      <c r="A48" s="10" t="s">
        <v>0</v>
      </c>
      <c r="P48" s="15"/>
      <c r="Q48" s="15"/>
      <c r="R48" s="15"/>
      <c r="S48" s="15"/>
      <c r="X48" s="118"/>
      <c r="AF48" s="182"/>
      <c r="AJ48" s="182"/>
      <c r="BD48" s="15">
        <f t="shared" si="30"/>
        <v>0</v>
      </c>
      <c r="BG48" s="15">
        <f t="shared" si="107"/>
        <v>0</v>
      </c>
      <c r="BJ48" s="15">
        <f t="shared" si="108"/>
        <v>0</v>
      </c>
      <c r="BZ48" s="145"/>
    </row>
    <row r="49" spans="1:126" outlineLevel="1">
      <c r="A49" s="1" t="s">
        <v>66</v>
      </c>
      <c r="B49" s="1" t="s">
        <v>67</v>
      </c>
      <c r="C49" s="4" t="s">
        <v>68</v>
      </c>
      <c r="D49" s="8">
        <v>35000</v>
      </c>
      <c r="E49" s="28">
        <v>76.42</v>
      </c>
      <c r="F49" s="8">
        <v>35000</v>
      </c>
      <c r="G49" s="28">
        <v>76.42</v>
      </c>
      <c r="H49" s="9">
        <v>26747</v>
      </c>
      <c r="I49" s="14">
        <f>H49/3*4</f>
        <v>35662.666666666664</v>
      </c>
      <c r="J49" s="14"/>
      <c r="L49" s="118">
        <v>36000</v>
      </c>
      <c r="M49" s="17">
        <f>L49/F49-1</f>
        <v>2.857142857142847E-2</v>
      </c>
      <c r="N49" s="17">
        <f>L49/I49-1</f>
        <v>9.4590047481961648E-3</v>
      </c>
      <c r="P49" s="15" t="s">
        <v>312</v>
      </c>
      <c r="Q49" s="15" t="s">
        <v>312</v>
      </c>
      <c r="R49" s="15" t="s">
        <v>312</v>
      </c>
      <c r="S49" s="15" t="s">
        <v>312</v>
      </c>
      <c r="U49" s="118">
        <v>47000</v>
      </c>
      <c r="X49" s="118">
        <v>47000</v>
      </c>
      <c r="Z49" s="118">
        <v>58000</v>
      </c>
      <c r="AB49" s="187">
        <f t="shared" ref="AB49" si="153">Z49-X49</f>
        <v>11000</v>
      </c>
      <c r="AC49" s="187"/>
      <c r="AD49" s="118">
        <v>58000</v>
      </c>
      <c r="AE49" s="187"/>
      <c r="AF49" s="182"/>
      <c r="AG49" s="187"/>
      <c r="AH49" s="118">
        <v>58000</v>
      </c>
      <c r="AI49" s="187"/>
      <c r="AJ49" s="182"/>
      <c r="AL49" s="15">
        <v>57242.42</v>
      </c>
      <c r="AN49" s="15">
        <v>65000</v>
      </c>
      <c r="AO49" s="17">
        <f t="shared" ref="AO49" si="154">AN49/L49-1</f>
        <v>0.80555555555555558</v>
      </c>
      <c r="AP49" s="17">
        <f t="shared" ref="AP49" si="155">AN49/AH49-1</f>
        <v>0.1206896551724137</v>
      </c>
      <c r="AQ49" s="17">
        <f t="shared" ref="AQ49" si="156">AN49/AL49-1</f>
        <v>0.13552152407253226</v>
      </c>
      <c r="BA49" s="15">
        <f t="shared" ref="BA49" si="157">AN49+AZ49</f>
        <v>65000</v>
      </c>
      <c r="BD49" s="15">
        <f t="shared" si="30"/>
        <v>65000</v>
      </c>
      <c r="BG49" s="15">
        <f t="shared" si="107"/>
        <v>65000</v>
      </c>
      <c r="BI49" s="15">
        <v>15000</v>
      </c>
      <c r="BJ49" s="15">
        <f t="shared" si="108"/>
        <v>80000</v>
      </c>
      <c r="BL49" s="15">
        <v>56969.120000000003</v>
      </c>
      <c r="BM49" s="235">
        <f t="shared" ref="BM49" si="158">BL49/BJ49</f>
        <v>0.71211400000000002</v>
      </c>
      <c r="BO49" s="15">
        <v>80000</v>
      </c>
      <c r="BP49" s="235">
        <f>BO49/BL49</f>
        <v>1.4042695411127992</v>
      </c>
      <c r="BR49" s="15">
        <v>8000</v>
      </c>
      <c r="BS49" s="15">
        <f t="shared" ref="BS49" si="159">BO49+BR49</f>
        <v>88000</v>
      </c>
      <c r="BU49" s="227">
        <v>80000</v>
      </c>
      <c r="BV49" s="15">
        <f t="shared" ref="BV49" si="160">BS49+BU49</f>
        <v>168000</v>
      </c>
      <c r="BY49" s="15">
        <f t="shared" ref="BY49" si="161">BV49+BX49</f>
        <v>168000</v>
      </c>
      <c r="BZ49" s="145"/>
      <c r="CB49" s="15">
        <f t="shared" ref="CB49" si="162">BY49+CA49</f>
        <v>168000</v>
      </c>
      <c r="CE49" s="15">
        <f t="shared" ref="CE49" si="163">CB49+CD49</f>
        <v>168000</v>
      </c>
      <c r="CH49" s="15">
        <f t="shared" ref="CH49" si="164">CE49+CG49</f>
        <v>168000</v>
      </c>
      <c r="CJ49" s="227">
        <v>16000</v>
      </c>
      <c r="CK49" s="15">
        <f t="shared" ref="CK49" si="165">CH49+CJ49</f>
        <v>184000</v>
      </c>
      <c r="CN49" s="15">
        <f t="shared" ref="CN49" si="166">CK49+CM49</f>
        <v>184000</v>
      </c>
      <c r="CP49" s="15">
        <v>184351.1</v>
      </c>
      <c r="CR49" s="15">
        <v>185000</v>
      </c>
      <c r="CS49" s="235">
        <f>CR49/CP49</f>
        <v>1.0035199139034159</v>
      </c>
      <c r="CV49" s="15">
        <f t="shared" ref="CV49" si="167">CR49+CU49</f>
        <v>185000</v>
      </c>
      <c r="CY49" s="15">
        <f>CV49+CX49</f>
        <v>185000</v>
      </c>
      <c r="DB49" s="15">
        <f>CY49+DA49</f>
        <v>185000</v>
      </c>
      <c r="DE49" s="15">
        <f>DB49+DD49</f>
        <v>185000</v>
      </c>
      <c r="DH49" s="15">
        <f>DE49+DG49</f>
        <v>185000</v>
      </c>
      <c r="DJ49" s="227">
        <v>15000</v>
      </c>
      <c r="DK49" s="15">
        <f>DH49+DJ49</f>
        <v>200000</v>
      </c>
      <c r="DM49" s="227">
        <v>5000</v>
      </c>
      <c r="DN49" s="15">
        <f>DK49+DM49</f>
        <v>205000</v>
      </c>
      <c r="DQ49" s="15">
        <f>DN49+DP49</f>
        <v>205000</v>
      </c>
      <c r="DS49" s="15">
        <v>208724.43</v>
      </c>
      <c r="DU49" s="15">
        <v>210000</v>
      </c>
      <c r="DV49" s="235">
        <f t="shared" ref="DV49" si="168">DU49/DS49</f>
        <v>1.0061112635449525</v>
      </c>
    </row>
    <row r="50" spans="1:126" outlineLevel="1">
      <c r="A50" s="1" t="s">
        <v>66</v>
      </c>
      <c r="B50" s="4" t="s">
        <v>46</v>
      </c>
      <c r="C50" s="4" t="s">
        <v>69</v>
      </c>
      <c r="D50" s="8">
        <v>35000</v>
      </c>
      <c r="E50" s="28">
        <v>76.42</v>
      </c>
      <c r="F50" s="8">
        <v>35000</v>
      </c>
      <c r="G50" s="28">
        <v>76.42</v>
      </c>
      <c r="H50" s="9">
        <v>26747</v>
      </c>
      <c r="I50" s="14"/>
      <c r="J50" s="14"/>
      <c r="P50" s="15"/>
      <c r="Q50" s="15"/>
      <c r="R50" s="15"/>
      <c r="S50" s="15"/>
      <c r="X50" s="118"/>
      <c r="AF50" s="182"/>
      <c r="AJ50" s="182"/>
      <c r="BD50" s="15">
        <f t="shared" si="30"/>
        <v>0</v>
      </c>
      <c r="BG50" s="15">
        <f t="shared" si="107"/>
        <v>0</v>
      </c>
      <c r="BJ50" s="15">
        <f t="shared" si="108"/>
        <v>0</v>
      </c>
      <c r="BZ50" s="145"/>
    </row>
    <row r="51" spans="1:126" outlineLevel="1">
      <c r="A51" s="1" t="s">
        <v>70</v>
      </c>
      <c r="B51" s="4" t="s">
        <v>48</v>
      </c>
      <c r="C51" s="4" t="s">
        <v>71</v>
      </c>
      <c r="D51" s="8">
        <v>35000</v>
      </c>
      <c r="E51" s="28">
        <v>76.42</v>
      </c>
      <c r="F51" s="8">
        <v>35000</v>
      </c>
      <c r="G51" s="28">
        <v>76.42</v>
      </c>
      <c r="H51" s="9">
        <v>26747</v>
      </c>
      <c r="I51" s="14"/>
      <c r="J51" s="14"/>
      <c r="P51" s="15"/>
      <c r="Q51" s="15"/>
      <c r="R51" s="15"/>
      <c r="S51" s="15"/>
      <c r="X51" s="118"/>
      <c r="AF51" s="182"/>
      <c r="AJ51" s="182"/>
      <c r="BD51" s="15">
        <f t="shared" si="30"/>
        <v>0</v>
      </c>
      <c r="BG51" s="15">
        <f t="shared" si="107"/>
        <v>0</v>
      </c>
      <c r="BJ51" s="15">
        <f t="shared" si="108"/>
        <v>0</v>
      </c>
      <c r="BZ51" s="145"/>
    </row>
    <row r="52" spans="1:126" outlineLevel="1">
      <c r="A52" s="10" t="s">
        <v>0</v>
      </c>
      <c r="P52" s="15"/>
      <c r="Q52" s="15"/>
      <c r="R52" s="15"/>
      <c r="S52" s="15"/>
      <c r="X52" s="118"/>
      <c r="AF52" s="182"/>
      <c r="AJ52" s="182"/>
      <c r="BD52" s="15">
        <f t="shared" si="30"/>
        <v>0</v>
      </c>
      <c r="BG52" s="15">
        <f t="shared" si="107"/>
        <v>0</v>
      </c>
      <c r="BJ52" s="15">
        <f t="shared" si="108"/>
        <v>0</v>
      </c>
      <c r="BZ52" s="145"/>
    </row>
    <row r="53" spans="1:126" outlineLevel="1">
      <c r="A53" s="1" t="s">
        <v>72</v>
      </c>
      <c r="B53" s="1" t="s">
        <v>54</v>
      </c>
      <c r="C53" s="4" t="s">
        <v>73</v>
      </c>
      <c r="D53" s="8">
        <v>1000</v>
      </c>
      <c r="E53" s="28">
        <v>0</v>
      </c>
      <c r="F53" s="8">
        <v>1000</v>
      </c>
      <c r="G53" s="28">
        <v>0</v>
      </c>
      <c r="H53" s="9">
        <v>0</v>
      </c>
      <c r="I53" s="14">
        <v>0</v>
      </c>
      <c r="J53" s="14"/>
      <c r="L53" s="118">
        <v>0</v>
      </c>
      <c r="P53" s="15"/>
      <c r="Q53" s="15"/>
      <c r="R53" s="15"/>
      <c r="S53" s="15"/>
      <c r="U53" s="118">
        <v>0</v>
      </c>
      <c r="X53" s="118">
        <v>0</v>
      </c>
      <c r="Z53" s="118">
        <v>100</v>
      </c>
      <c r="AB53" s="187">
        <f t="shared" ref="AB53" si="169">Z53-X53</f>
        <v>100</v>
      </c>
      <c r="AC53" s="187"/>
      <c r="AD53" s="118">
        <v>100</v>
      </c>
      <c r="AE53" s="187"/>
      <c r="AF53" s="182"/>
      <c r="AG53" s="187"/>
      <c r="AH53" s="118">
        <v>100</v>
      </c>
      <c r="AI53" s="187"/>
      <c r="AJ53" s="182"/>
      <c r="AL53" s="15">
        <v>60</v>
      </c>
      <c r="AN53" s="15">
        <v>0</v>
      </c>
      <c r="BD53" s="15">
        <f t="shared" si="30"/>
        <v>0</v>
      </c>
      <c r="BG53" s="15">
        <f t="shared" si="107"/>
        <v>0</v>
      </c>
      <c r="BJ53" s="15">
        <f t="shared" si="108"/>
        <v>0</v>
      </c>
      <c r="BZ53" s="145"/>
    </row>
    <row r="54" spans="1:126" outlineLevel="1">
      <c r="A54" s="1" t="s">
        <v>72</v>
      </c>
      <c r="B54" s="1" t="s">
        <v>446</v>
      </c>
      <c r="C54" s="4" t="s">
        <v>447</v>
      </c>
      <c r="D54" s="8"/>
      <c r="E54" s="28"/>
      <c r="F54" s="8"/>
      <c r="G54" s="28"/>
      <c r="H54" s="9"/>
      <c r="I54" s="14"/>
      <c r="J54" s="14"/>
      <c r="P54" s="15"/>
      <c r="Q54" s="15"/>
      <c r="R54" s="15"/>
      <c r="S54" s="15"/>
      <c r="X54" s="118"/>
      <c r="AB54" s="187"/>
      <c r="AC54" s="187"/>
      <c r="AE54" s="187"/>
      <c r="AF54" s="182"/>
      <c r="AG54" s="187"/>
      <c r="AI54" s="187"/>
      <c r="AJ54" s="182"/>
      <c r="BD54" s="15"/>
      <c r="BG54" s="15"/>
      <c r="BI54" s="15">
        <v>3000</v>
      </c>
      <c r="BJ54" s="15">
        <f t="shared" si="108"/>
        <v>3000</v>
      </c>
      <c r="BL54" s="15">
        <v>3000</v>
      </c>
      <c r="BM54" s="235">
        <f t="shared" ref="BM54" si="170">BL54/BJ54</f>
        <v>1</v>
      </c>
      <c r="BO54" s="15">
        <v>150000</v>
      </c>
      <c r="BP54" s="235">
        <f>BO54/BL54</f>
        <v>50</v>
      </c>
      <c r="BS54" s="15">
        <f t="shared" ref="BS54" si="171">BO54+BR54</f>
        <v>150000</v>
      </c>
      <c r="BV54" s="15">
        <f t="shared" ref="BV54" si="172">BS54+BU54</f>
        <v>150000</v>
      </c>
      <c r="BY54" s="15">
        <f t="shared" ref="BY54" si="173">BV54+BX54</f>
        <v>150000</v>
      </c>
      <c r="BZ54" s="145"/>
      <c r="CB54" s="15">
        <f t="shared" ref="CB54" si="174">BY54+CA54</f>
        <v>150000</v>
      </c>
      <c r="CE54" s="15">
        <f t="shared" ref="CE54" si="175">CB54+CD54</f>
        <v>150000</v>
      </c>
      <c r="CH54" s="15">
        <f t="shared" ref="CH54" si="176">CE54+CG54</f>
        <v>150000</v>
      </c>
      <c r="CK54" s="15">
        <f t="shared" ref="CK54" si="177">CH54+CJ54</f>
        <v>150000</v>
      </c>
      <c r="CN54" s="15">
        <f t="shared" ref="CN54" si="178">CK54+CM54</f>
        <v>150000</v>
      </c>
      <c r="CP54" s="15">
        <v>0</v>
      </c>
      <c r="CR54" s="15">
        <v>150000</v>
      </c>
      <c r="CS54" s="235" t="e">
        <f>CR54/CP54</f>
        <v>#DIV/0!</v>
      </c>
      <c r="CU54" s="227">
        <v>-150000</v>
      </c>
      <c r="CV54" s="15">
        <f t="shared" ref="CV54:CV56" si="179">CR54+CU54</f>
        <v>0</v>
      </c>
      <c r="CY54" s="15">
        <f>CV54+CX54</f>
        <v>0</v>
      </c>
      <c r="DB54" s="15">
        <f>CY54+DA54</f>
        <v>0</v>
      </c>
      <c r="DE54" s="15">
        <f>DB54+DD54</f>
        <v>0</v>
      </c>
      <c r="DH54" s="15">
        <f>DE54+DG54</f>
        <v>0</v>
      </c>
      <c r="DK54" s="15">
        <f>DH54+DJ54</f>
        <v>0</v>
      </c>
      <c r="DN54" s="15">
        <f>DK54+DM54</f>
        <v>0</v>
      </c>
      <c r="DQ54" s="15">
        <f>DN54+DP54</f>
        <v>0</v>
      </c>
      <c r="DS54" s="15">
        <v>0</v>
      </c>
      <c r="DU54" s="15">
        <v>5000</v>
      </c>
      <c r="DV54" s="235" t="e">
        <f t="shared" ref="DV54:DV56" si="180">DU54/DS54</f>
        <v>#DIV/0!</v>
      </c>
    </row>
    <row r="55" spans="1:126" outlineLevel="1">
      <c r="A55" s="1" t="s">
        <v>72</v>
      </c>
      <c r="B55" s="1" t="s">
        <v>67</v>
      </c>
      <c r="C55" s="4" t="s">
        <v>555</v>
      </c>
      <c r="D55" s="8"/>
      <c r="E55" s="28"/>
      <c r="F55" s="8"/>
      <c r="G55" s="28"/>
      <c r="H55" s="9"/>
      <c r="I55" s="14"/>
      <c r="J55" s="14"/>
      <c r="P55" s="15"/>
      <c r="Q55" s="15"/>
      <c r="R55" s="15"/>
      <c r="S55" s="15"/>
      <c r="X55" s="118"/>
      <c r="AB55" s="187"/>
      <c r="AC55" s="187"/>
      <c r="AE55" s="187"/>
      <c r="AF55" s="182"/>
      <c r="AG55" s="187"/>
      <c r="AI55" s="187"/>
      <c r="AJ55" s="182"/>
      <c r="BD55" s="15"/>
      <c r="BG55" s="15"/>
      <c r="BJ55" s="15"/>
      <c r="BM55" s="235"/>
      <c r="BP55" s="235"/>
      <c r="BS55" s="15"/>
      <c r="BV55" s="15"/>
      <c r="BY55" s="15"/>
      <c r="BZ55" s="145"/>
      <c r="CB55" s="15"/>
      <c r="CE55" s="15"/>
      <c r="CH55" s="15"/>
      <c r="CK55" s="15"/>
      <c r="CN55" s="15"/>
      <c r="CS55" s="235"/>
      <c r="CU55" s="227"/>
      <c r="CV55" s="15"/>
      <c r="CY55" s="15"/>
      <c r="DB55" s="15"/>
      <c r="DD55" s="227">
        <v>1700</v>
      </c>
      <c r="DE55" s="15">
        <f>DB55+DD55</f>
        <v>1700</v>
      </c>
      <c r="DH55" s="15">
        <f>DE55+DG55</f>
        <v>1700</v>
      </c>
      <c r="DK55" s="15">
        <f>DH55+DJ55</f>
        <v>1700</v>
      </c>
      <c r="DN55" s="15">
        <f>DK55+DM55</f>
        <v>1700</v>
      </c>
      <c r="DQ55" s="15">
        <f>DN55+DP55</f>
        <v>1700</v>
      </c>
      <c r="DS55" s="15">
        <v>1622.54</v>
      </c>
      <c r="DU55" s="15">
        <v>0</v>
      </c>
      <c r="DV55" s="235">
        <f t="shared" si="180"/>
        <v>0</v>
      </c>
    </row>
    <row r="56" spans="1:126" outlineLevel="1">
      <c r="A56" s="1" t="s">
        <v>72</v>
      </c>
      <c r="B56" s="1" t="s">
        <v>138</v>
      </c>
      <c r="C56" s="4" t="s">
        <v>601</v>
      </c>
      <c r="D56" s="8"/>
      <c r="E56" s="28"/>
      <c r="F56" s="8"/>
      <c r="G56" s="28"/>
      <c r="H56" s="9"/>
      <c r="I56" s="14"/>
      <c r="J56" s="14"/>
      <c r="P56" s="15"/>
      <c r="Q56" s="15"/>
      <c r="R56" s="15"/>
      <c r="S56" s="15"/>
      <c r="X56" s="118"/>
      <c r="AB56" s="187"/>
      <c r="AC56" s="187"/>
      <c r="AE56" s="187"/>
      <c r="AF56" s="182"/>
      <c r="AG56" s="187"/>
      <c r="AI56" s="187"/>
      <c r="AJ56" s="182"/>
      <c r="BD56" s="15"/>
      <c r="BG56" s="15"/>
      <c r="BJ56" s="15"/>
      <c r="BM56" s="235"/>
      <c r="BP56" s="235"/>
      <c r="BS56" s="15"/>
      <c r="BV56" s="15"/>
      <c r="BY56" s="15"/>
      <c r="BZ56" s="145"/>
      <c r="CB56" s="15"/>
      <c r="CE56" s="15"/>
      <c r="CH56" s="15"/>
      <c r="CK56" s="15"/>
      <c r="CN56" s="15"/>
      <c r="CS56" s="235"/>
      <c r="CU56" s="227">
        <v>150000</v>
      </c>
      <c r="CV56" s="15">
        <f t="shared" si="179"/>
        <v>150000</v>
      </c>
      <c r="CY56" s="15">
        <f>CV56+CX56</f>
        <v>150000</v>
      </c>
      <c r="DB56" s="15">
        <f>CY56+DA56</f>
        <v>150000</v>
      </c>
      <c r="DD56" s="227">
        <v>11500</v>
      </c>
      <c r="DE56" s="15">
        <f>DB56+DD56</f>
        <v>161500</v>
      </c>
      <c r="DH56" s="15">
        <f>DE56+DG56</f>
        <v>161500</v>
      </c>
      <c r="DK56" s="15">
        <f>DH56+DJ56</f>
        <v>161500</v>
      </c>
      <c r="DN56" s="15">
        <f>DK56+DM56</f>
        <v>161500</v>
      </c>
      <c r="DQ56" s="15">
        <f>DN56+DP56</f>
        <v>161500</v>
      </c>
      <c r="DS56" s="15">
        <v>161500</v>
      </c>
      <c r="DU56" s="15">
        <v>0</v>
      </c>
      <c r="DV56" s="235">
        <f t="shared" si="180"/>
        <v>0</v>
      </c>
    </row>
    <row r="57" spans="1:126" outlineLevel="1">
      <c r="A57" s="1" t="s">
        <v>72</v>
      </c>
      <c r="B57" s="4" t="s">
        <v>46</v>
      </c>
      <c r="C57" s="4" t="s">
        <v>74</v>
      </c>
      <c r="D57" s="8">
        <v>1000</v>
      </c>
      <c r="E57" s="28">
        <v>0</v>
      </c>
      <c r="F57" s="8">
        <v>1000</v>
      </c>
      <c r="G57" s="28">
        <v>0</v>
      </c>
      <c r="H57" s="9">
        <v>0</v>
      </c>
      <c r="I57" s="14"/>
      <c r="J57" s="14"/>
      <c r="P57" s="15"/>
      <c r="Q57" s="15"/>
      <c r="R57" s="15"/>
      <c r="S57" s="15"/>
      <c r="X57" s="118"/>
      <c r="AF57" s="182"/>
      <c r="AJ57" s="182"/>
      <c r="BD57" s="15">
        <f t="shared" si="30"/>
        <v>0</v>
      </c>
      <c r="BG57" s="15">
        <f t="shared" si="107"/>
        <v>0</v>
      </c>
      <c r="BJ57" s="15">
        <f t="shared" si="108"/>
        <v>0</v>
      </c>
      <c r="BZ57" s="145"/>
    </row>
    <row r="58" spans="1:126" outlineLevel="1">
      <c r="A58" s="1" t="s">
        <v>75</v>
      </c>
      <c r="B58" s="4" t="s">
        <v>48</v>
      </c>
      <c r="C58" s="4" t="s">
        <v>76</v>
      </c>
      <c r="D58" s="8">
        <v>1000</v>
      </c>
      <c r="E58" s="28">
        <v>0</v>
      </c>
      <c r="F58" s="8">
        <v>1000</v>
      </c>
      <c r="G58" s="28">
        <v>0</v>
      </c>
      <c r="H58" s="9">
        <v>0</v>
      </c>
      <c r="I58" s="14"/>
      <c r="J58" s="14"/>
      <c r="P58" s="15"/>
      <c r="Q58" s="15"/>
      <c r="R58" s="15"/>
      <c r="S58" s="15"/>
      <c r="X58" s="118"/>
      <c r="AF58" s="182"/>
      <c r="AJ58" s="182"/>
      <c r="BD58" s="15">
        <f t="shared" si="30"/>
        <v>0</v>
      </c>
      <c r="BG58" s="15">
        <f t="shared" si="107"/>
        <v>0</v>
      </c>
      <c r="BJ58" s="15">
        <f t="shared" si="108"/>
        <v>0</v>
      </c>
      <c r="BZ58" s="145"/>
    </row>
    <row r="59" spans="1:126" outlineLevel="1">
      <c r="A59" s="13"/>
      <c r="B59" s="10"/>
      <c r="C59" s="10"/>
      <c r="D59" s="14"/>
      <c r="E59" s="175"/>
      <c r="F59" s="14"/>
      <c r="G59" s="175"/>
      <c r="H59" s="14"/>
      <c r="I59" s="14"/>
      <c r="J59" s="14"/>
      <c r="P59" s="15"/>
      <c r="Q59" s="15"/>
      <c r="R59" s="15"/>
      <c r="S59" s="15"/>
      <c r="X59" s="118"/>
      <c r="AF59" s="182"/>
      <c r="AJ59" s="182"/>
      <c r="BD59" s="15">
        <f t="shared" si="30"/>
        <v>0</v>
      </c>
      <c r="BG59" s="15">
        <f t="shared" si="107"/>
        <v>0</v>
      </c>
      <c r="BJ59" s="15">
        <f t="shared" si="108"/>
        <v>0</v>
      </c>
      <c r="BZ59" s="145"/>
    </row>
    <row r="60" spans="1:126" outlineLevel="1">
      <c r="A60" s="13" t="s">
        <v>202</v>
      </c>
      <c r="B60" s="369" t="s">
        <v>82</v>
      </c>
      <c r="C60" s="10" t="s">
        <v>635</v>
      </c>
      <c r="D60" s="14"/>
      <c r="E60" s="175"/>
      <c r="F60" s="14"/>
      <c r="G60" s="175"/>
      <c r="H60" s="14"/>
      <c r="I60" s="14"/>
      <c r="J60" s="14"/>
      <c r="P60" s="15"/>
      <c r="Q60" s="15"/>
      <c r="R60" s="15"/>
      <c r="S60" s="15"/>
      <c r="X60" s="118"/>
      <c r="AF60" s="182"/>
      <c r="AJ60" s="182"/>
      <c r="BD60" s="15"/>
      <c r="BG60" s="15"/>
      <c r="BJ60" s="15"/>
      <c r="BZ60" s="145"/>
      <c r="DM60" s="227">
        <v>1000</v>
      </c>
      <c r="DN60" s="15">
        <f t="shared" ref="DN60:DN62" si="181">DK60+DM60</f>
        <v>1000</v>
      </c>
      <c r="DQ60" s="15">
        <f t="shared" ref="DQ60" si="182">DN60+DP60</f>
        <v>1000</v>
      </c>
      <c r="DS60" s="15">
        <v>726</v>
      </c>
      <c r="DU60" s="15">
        <v>2300</v>
      </c>
      <c r="DV60" s="235">
        <f t="shared" ref="DV60" si="183">DU60/DS60</f>
        <v>3.168044077134986</v>
      </c>
    </row>
    <row r="61" spans="1:126" outlineLevel="1">
      <c r="A61" s="13" t="s">
        <v>202</v>
      </c>
      <c r="B61" s="369" t="s">
        <v>54</v>
      </c>
      <c r="C61" s="10" t="s">
        <v>415</v>
      </c>
      <c r="D61" s="14"/>
      <c r="E61" s="175"/>
      <c r="F61" s="14"/>
      <c r="G61" s="175"/>
      <c r="H61" s="14"/>
      <c r="I61" s="14"/>
      <c r="J61" s="14"/>
      <c r="P61" s="15"/>
      <c r="Q61" s="15"/>
      <c r="R61" s="15"/>
      <c r="S61" s="15"/>
      <c r="X61" s="118"/>
      <c r="Z61" s="118">
        <v>2000</v>
      </c>
      <c r="AB61" s="187">
        <f t="shared" ref="AB61:AB63" si="184">Z61-X61</f>
        <v>2000</v>
      </c>
      <c r="AC61" s="187"/>
      <c r="AD61" s="118">
        <v>2000</v>
      </c>
      <c r="AE61" s="187"/>
      <c r="AF61" s="182">
        <f t="shared" ref="AF61" si="185">AD61-Z61</f>
        <v>0</v>
      </c>
      <c r="AG61" s="187"/>
      <c r="AH61" s="118">
        <v>2000</v>
      </c>
      <c r="AI61" s="187"/>
      <c r="AJ61" s="182">
        <f t="shared" ref="AJ61" si="186">AH61-AD61</f>
        <v>0</v>
      </c>
      <c r="AK61" t="s">
        <v>417</v>
      </c>
      <c r="AL61" s="15">
        <v>2000</v>
      </c>
      <c r="AN61" s="15">
        <v>0</v>
      </c>
      <c r="AO61" s="17"/>
      <c r="AP61" s="17">
        <f t="shared" ref="AP61:AP63" si="187">AN61/AH61</f>
        <v>0</v>
      </c>
      <c r="AQ61" s="17">
        <f t="shared" ref="AQ61:AQ63" si="188">AN61/AL61</f>
        <v>0</v>
      </c>
      <c r="BA61" s="15">
        <f t="shared" ref="BA61:BA63" si="189">AN61+AZ61</f>
        <v>0</v>
      </c>
      <c r="BD61" s="15">
        <f t="shared" si="30"/>
        <v>0</v>
      </c>
      <c r="BG61" s="15">
        <f t="shared" si="107"/>
        <v>0</v>
      </c>
      <c r="BJ61" s="15">
        <f t="shared" si="108"/>
        <v>0</v>
      </c>
      <c r="BZ61" s="145"/>
    </row>
    <row r="62" spans="1:126" outlineLevel="1">
      <c r="A62" s="13" t="s">
        <v>11</v>
      </c>
      <c r="B62" s="369" t="s">
        <v>611</v>
      </c>
      <c r="C62" s="10" t="s">
        <v>613</v>
      </c>
      <c r="D62" s="14"/>
      <c r="E62" s="175"/>
      <c r="F62" s="14"/>
      <c r="G62" s="175"/>
      <c r="H62" s="14"/>
      <c r="I62" s="14"/>
      <c r="J62" s="14"/>
      <c r="P62" s="15"/>
      <c r="Q62" s="15"/>
      <c r="R62" s="15"/>
      <c r="S62" s="15"/>
      <c r="X62" s="118"/>
      <c r="AB62" s="187"/>
      <c r="AC62" s="187"/>
      <c r="AE62" s="187"/>
      <c r="AF62" s="182"/>
      <c r="AG62" s="187"/>
      <c r="AI62" s="187"/>
      <c r="AJ62" s="182"/>
      <c r="AO62" s="17"/>
      <c r="AP62" s="17"/>
      <c r="AQ62" s="17"/>
      <c r="BA62" s="15"/>
      <c r="BD62" s="15"/>
      <c r="BG62" s="15"/>
      <c r="BJ62" s="15"/>
      <c r="BZ62" s="145"/>
      <c r="DA62" s="227">
        <v>249450</v>
      </c>
      <c r="DB62" s="15">
        <f t="shared" ref="DB62" si="190">CY62+DA62</f>
        <v>249450</v>
      </c>
      <c r="DE62" s="15">
        <f t="shared" ref="DE62" si="191">DB62+DD62</f>
        <v>249450</v>
      </c>
      <c r="DH62" s="15">
        <f t="shared" ref="DH62" si="192">DE62+DG62</f>
        <v>249450</v>
      </c>
      <c r="DK62" s="15">
        <f t="shared" ref="DK62" si="193">DH62+DJ62</f>
        <v>249450</v>
      </c>
      <c r="DN62" s="15">
        <f t="shared" si="181"/>
        <v>249450</v>
      </c>
      <c r="DQ62" s="15">
        <f t="shared" ref="DQ62" si="194">DN62+DP62</f>
        <v>249450</v>
      </c>
      <c r="DS62" s="15">
        <v>249450</v>
      </c>
      <c r="DU62" s="15">
        <v>0</v>
      </c>
      <c r="DV62" s="235">
        <f t="shared" ref="DV62" si="195">DU62/DS62</f>
        <v>0</v>
      </c>
    </row>
    <row r="63" spans="1:126" outlineLevel="1">
      <c r="A63" s="13" t="s">
        <v>202</v>
      </c>
      <c r="B63" s="369" t="s">
        <v>138</v>
      </c>
      <c r="C63" s="10" t="s">
        <v>416</v>
      </c>
      <c r="D63" s="14"/>
      <c r="E63" s="175"/>
      <c r="F63" s="14"/>
      <c r="G63" s="175"/>
      <c r="H63" s="14"/>
      <c r="I63" s="14"/>
      <c r="J63" s="14"/>
      <c r="P63" s="15"/>
      <c r="Q63" s="15"/>
      <c r="R63" s="15"/>
      <c r="S63" s="15"/>
      <c r="X63" s="118"/>
      <c r="Z63" s="118">
        <v>26990</v>
      </c>
      <c r="AB63" s="187">
        <f t="shared" si="184"/>
        <v>26990</v>
      </c>
      <c r="AC63" s="187"/>
      <c r="AD63" s="118">
        <v>26990</v>
      </c>
      <c r="AE63" s="187"/>
      <c r="AF63" s="182"/>
      <c r="AG63" s="187"/>
      <c r="AH63" s="118">
        <v>26990</v>
      </c>
      <c r="AI63" s="187"/>
      <c r="AJ63" s="182"/>
      <c r="AK63" t="s">
        <v>418</v>
      </c>
      <c r="AL63" s="15">
        <v>26990</v>
      </c>
      <c r="AN63" s="15">
        <v>0</v>
      </c>
      <c r="AO63" s="17"/>
      <c r="AP63" s="17">
        <f t="shared" si="187"/>
        <v>0</v>
      </c>
      <c r="AQ63" s="17">
        <f t="shared" si="188"/>
        <v>0</v>
      </c>
      <c r="BA63" s="15">
        <f t="shared" si="189"/>
        <v>0</v>
      </c>
      <c r="BD63" s="15">
        <f t="shared" si="30"/>
        <v>0</v>
      </c>
      <c r="BG63" s="15">
        <f t="shared" si="107"/>
        <v>0</v>
      </c>
      <c r="BJ63" s="15">
        <f t="shared" si="108"/>
        <v>0</v>
      </c>
      <c r="BZ63" s="145"/>
    </row>
    <row r="64" spans="1:126" outlineLevel="1">
      <c r="A64" s="10" t="s">
        <v>0</v>
      </c>
      <c r="P64" s="15"/>
      <c r="Q64" s="15"/>
      <c r="R64" s="15"/>
      <c r="S64" s="15"/>
      <c r="X64" s="118"/>
      <c r="AF64" s="182"/>
      <c r="AJ64" s="182"/>
      <c r="BD64" s="15">
        <f t="shared" si="30"/>
        <v>0</v>
      </c>
      <c r="BG64" s="15">
        <f t="shared" si="107"/>
        <v>0</v>
      </c>
      <c r="BJ64" s="15">
        <f t="shared" si="108"/>
        <v>0</v>
      </c>
      <c r="BZ64" s="145"/>
    </row>
    <row r="65" spans="1:126" outlineLevel="1">
      <c r="A65" s="1" t="s">
        <v>77</v>
      </c>
      <c r="B65" s="1" t="s">
        <v>78</v>
      </c>
      <c r="C65" s="4" t="s">
        <v>79</v>
      </c>
      <c r="D65" s="8">
        <v>200</v>
      </c>
      <c r="E65" s="28">
        <v>720</v>
      </c>
      <c r="F65" s="8">
        <v>200</v>
      </c>
      <c r="G65" s="28">
        <v>720</v>
      </c>
      <c r="H65" s="9">
        <v>1440</v>
      </c>
      <c r="I65" s="14">
        <v>1440</v>
      </c>
      <c r="J65" s="14"/>
      <c r="L65" s="118">
        <v>1500</v>
      </c>
      <c r="M65" s="17">
        <f t="shared" ref="M65:M72" si="196">L65/F65-1</f>
        <v>6.5</v>
      </c>
      <c r="N65" s="17">
        <f t="shared" ref="N65:N72" si="197">L65/I65-1</f>
        <v>4.1666666666666741E-2</v>
      </c>
      <c r="P65" s="15" t="s">
        <v>311</v>
      </c>
      <c r="Q65" s="15" t="s">
        <v>311</v>
      </c>
      <c r="R65" s="15" t="s">
        <v>311</v>
      </c>
      <c r="S65" s="15" t="s">
        <v>311</v>
      </c>
      <c r="U65" s="118">
        <v>2000</v>
      </c>
      <c r="X65" s="118">
        <v>2000</v>
      </c>
      <c r="Z65" s="118">
        <v>3500</v>
      </c>
      <c r="AB65" s="187">
        <f t="shared" ref="AB65:AB72" si="198">Z65-X65</f>
        <v>1500</v>
      </c>
      <c r="AC65" s="187"/>
      <c r="AD65" s="118">
        <v>3500</v>
      </c>
      <c r="AE65" s="187"/>
      <c r="AF65" s="182"/>
      <c r="AG65" s="187"/>
      <c r="AH65" s="118">
        <v>3500</v>
      </c>
      <c r="AI65" s="187"/>
      <c r="AJ65" s="182"/>
      <c r="AL65" s="15">
        <v>3193</v>
      </c>
      <c r="AN65" s="15">
        <v>3000</v>
      </c>
      <c r="AO65" s="17">
        <f t="shared" ref="AO65:AO74" si="199">AN65/L65-1</f>
        <v>1</v>
      </c>
      <c r="AP65" s="17">
        <f t="shared" ref="AP65:AP74" si="200">AN65/AH65-1</f>
        <v>-0.1428571428571429</v>
      </c>
      <c r="AQ65" s="17">
        <f t="shared" ref="AQ65:AQ74" si="201">AN65/AL65-1</f>
        <v>-6.0444722831193287E-2</v>
      </c>
      <c r="BA65" s="15">
        <f t="shared" ref="BA65:BA72" si="202">AN65+AZ65</f>
        <v>3000</v>
      </c>
      <c r="BD65" s="15">
        <f t="shared" si="30"/>
        <v>3000</v>
      </c>
      <c r="BG65" s="15">
        <f t="shared" si="107"/>
        <v>3000</v>
      </c>
      <c r="BI65" s="15">
        <v>400</v>
      </c>
      <c r="BJ65" s="15">
        <f t="shared" si="108"/>
        <v>3400</v>
      </c>
      <c r="BL65" s="15">
        <v>4235</v>
      </c>
      <c r="BM65" s="235">
        <f t="shared" ref="BM65:BM72" si="203">BL65/BJ65</f>
        <v>1.2455882352941177</v>
      </c>
      <c r="BO65" s="15">
        <v>3000</v>
      </c>
      <c r="BP65" s="235">
        <f t="shared" ref="BP65:BP72" si="204">BO65/BL65</f>
        <v>0.70838252656434475</v>
      </c>
      <c r="BS65" s="15">
        <f t="shared" ref="BS65:BS72" si="205">BO65+BR65</f>
        <v>3000</v>
      </c>
      <c r="BV65" s="15">
        <f t="shared" ref="BV65:BV72" si="206">BS65+BU65</f>
        <v>3000</v>
      </c>
      <c r="BY65" s="15">
        <f t="shared" ref="BY65:BY72" si="207">BV65+BX65</f>
        <v>3000</v>
      </c>
      <c r="BZ65" s="145"/>
      <c r="CB65" s="15">
        <f t="shared" ref="CB65:CB72" si="208">BY65+CA65</f>
        <v>3000</v>
      </c>
      <c r="CE65" s="15">
        <f t="shared" ref="CE65:CE72" si="209">CB65+CD65</f>
        <v>3000</v>
      </c>
      <c r="CH65" s="15">
        <f t="shared" ref="CH65:CH72" si="210">CE65+CG65</f>
        <v>3000</v>
      </c>
      <c r="CK65" s="15">
        <f t="shared" ref="CK65:CK72" si="211">CH65+CJ65</f>
        <v>3000</v>
      </c>
      <c r="CN65" s="15">
        <f t="shared" ref="CN65:CN72" si="212">CK65+CM65</f>
        <v>3000</v>
      </c>
      <c r="CP65" s="15">
        <v>2178</v>
      </c>
      <c r="CR65" s="15">
        <v>2000</v>
      </c>
      <c r="CS65" s="235">
        <f t="shared" ref="CS65:CS71" si="213">CR65/CP65</f>
        <v>0.91827364554637281</v>
      </c>
      <c r="CV65" s="15">
        <f t="shared" ref="CV65:CV72" si="214">CR65+CU65</f>
        <v>2000</v>
      </c>
      <c r="CY65" s="15">
        <f t="shared" ref="CY65:CY72" si="215">CV65+CX65</f>
        <v>2000</v>
      </c>
      <c r="DB65" s="15">
        <f t="shared" ref="DB65:DB72" si="216">CY65+DA65</f>
        <v>2000</v>
      </c>
      <c r="DE65" s="15">
        <f t="shared" ref="DE65:DE72" si="217">DB65+DD65</f>
        <v>2000</v>
      </c>
      <c r="DH65" s="15">
        <f t="shared" ref="DH65:DH72" si="218">DE65+DG65</f>
        <v>2000</v>
      </c>
      <c r="DK65" s="15">
        <f t="shared" ref="DK65:DK72" si="219">DH65+DJ65</f>
        <v>2000</v>
      </c>
      <c r="DM65" s="227">
        <v>1000</v>
      </c>
      <c r="DN65" s="15">
        <f t="shared" ref="DN65:DN72" si="220">DK65+DM65</f>
        <v>3000</v>
      </c>
      <c r="DQ65" s="15">
        <f t="shared" ref="DQ65:DQ72" si="221">DN65+DP65</f>
        <v>3000</v>
      </c>
      <c r="DS65" s="15">
        <v>2860</v>
      </c>
      <c r="DU65" s="15">
        <v>3000</v>
      </c>
      <c r="DV65" s="235">
        <f t="shared" ref="DV65:DV72" si="222">DU65/DS65</f>
        <v>1.048951048951049</v>
      </c>
    </row>
    <row r="66" spans="1:126" outlineLevel="1">
      <c r="A66" s="1" t="s">
        <v>77</v>
      </c>
      <c r="B66" s="1" t="s">
        <v>80</v>
      </c>
      <c r="C66" s="4" t="s">
        <v>81</v>
      </c>
      <c r="D66" s="8">
        <v>4200</v>
      </c>
      <c r="E66" s="28">
        <v>49.26</v>
      </c>
      <c r="F66" s="8">
        <v>4200</v>
      </c>
      <c r="G66" s="28">
        <v>49.26</v>
      </c>
      <c r="H66" s="9">
        <v>2069</v>
      </c>
      <c r="I66" s="14">
        <v>2800</v>
      </c>
      <c r="J66" s="14"/>
      <c r="L66" s="118">
        <v>3000</v>
      </c>
      <c r="M66" s="17">
        <f t="shared" si="196"/>
        <v>-0.2857142857142857</v>
      </c>
      <c r="N66" s="17">
        <f t="shared" si="197"/>
        <v>7.1428571428571397E-2</v>
      </c>
      <c r="P66" s="15"/>
      <c r="Q66" s="15"/>
      <c r="R66" s="15"/>
      <c r="S66" s="15"/>
      <c r="U66" s="118">
        <v>700</v>
      </c>
      <c r="X66" s="118">
        <v>700</v>
      </c>
      <c r="Z66" s="118">
        <v>700</v>
      </c>
      <c r="AB66" s="187">
        <f t="shared" si="198"/>
        <v>0</v>
      </c>
      <c r="AC66" s="187"/>
      <c r="AD66" s="118">
        <v>700</v>
      </c>
      <c r="AE66" s="187"/>
      <c r="AF66" s="182"/>
      <c r="AG66" s="187"/>
      <c r="AH66" s="118">
        <v>700</v>
      </c>
      <c r="AI66" s="187"/>
      <c r="AJ66" s="182"/>
      <c r="AL66" s="15">
        <v>700</v>
      </c>
      <c r="AN66" s="15">
        <v>500</v>
      </c>
      <c r="AO66" s="17">
        <f t="shared" si="199"/>
        <v>-0.83333333333333337</v>
      </c>
      <c r="AP66" s="17">
        <f t="shared" si="200"/>
        <v>-0.2857142857142857</v>
      </c>
      <c r="AQ66" s="17">
        <f t="shared" si="201"/>
        <v>-0.2857142857142857</v>
      </c>
      <c r="BA66" s="15">
        <f t="shared" si="202"/>
        <v>500</v>
      </c>
      <c r="BD66" s="15">
        <f t="shared" si="30"/>
        <v>500</v>
      </c>
      <c r="BG66" s="15">
        <f t="shared" si="107"/>
        <v>500</v>
      </c>
      <c r="BJ66" s="15">
        <f t="shared" si="108"/>
        <v>500</v>
      </c>
      <c r="BL66" s="15">
        <v>0</v>
      </c>
      <c r="BM66" s="235">
        <f t="shared" si="203"/>
        <v>0</v>
      </c>
      <c r="BO66" s="15">
        <v>0</v>
      </c>
      <c r="BP66" s="235" t="e">
        <f t="shared" si="204"/>
        <v>#DIV/0!</v>
      </c>
      <c r="BS66" s="15">
        <f t="shared" si="205"/>
        <v>0</v>
      </c>
      <c r="BV66" s="15">
        <f t="shared" si="206"/>
        <v>0</v>
      </c>
      <c r="BY66" s="15">
        <f t="shared" si="207"/>
        <v>0</v>
      </c>
      <c r="BZ66" s="145"/>
      <c r="CB66" s="15">
        <f t="shared" si="208"/>
        <v>0</v>
      </c>
      <c r="CE66" s="15">
        <f t="shared" si="209"/>
        <v>0</v>
      </c>
      <c r="CH66" s="15">
        <f t="shared" si="210"/>
        <v>0</v>
      </c>
      <c r="CK66" s="15">
        <f t="shared" si="211"/>
        <v>0</v>
      </c>
      <c r="CN66" s="15">
        <f t="shared" si="212"/>
        <v>0</v>
      </c>
      <c r="CP66" s="15">
        <v>0</v>
      </c>
      <c r="CS66" s="235" t="e">
        <f t="shared" si="213"/>
        <v>#DIV/0!</v>
      </c>
      <c r="CV66" s="15">
        <f t="shared" si="214"/>
        <v>0</v>
      </c>
      <c r="CY66" s="15">
        <f t="shared" si="215"/>
        <v>0</v>
      </c>
      <c r="DB66" s="15">
        <f t="shared" si="216"/>
        <v>0</v>
      </c>
      <c r="DE66" s="15">
        <f t="shared" si="217"/>
        <v>0</v>
      </c>
      <c r="DH66" s="15">
        <f t="shared" si="218"/>
        <v>0</v>
      </c>
      <c r="DK66" s="15">
        <f t="shared" si="219"/>
        <v>0</v>
      </c>
      <c r="DM66" s="227">
        <v>1000</v>
      </c>
      <c r="DN66" s="15">
        <f t="shared" si="220"/>
        <v>1000</v>
      </c>
      <c r="DQ66" s="15">
        <f t="shared" si="221"/>
        <v>1000</v>
      </c>
      <c r="DS66" s="15">
        <v>871</v>
      </c>
      <c r="DU66" s="15">
        <v>0</v>
      </c>
      <c r="DV66" s="235">
        <f t="shared" si="222"/>
        <v>0</v>
      </c>
    </row>
    <row r="67" spans="1:126" outlineLevel="1">
      <c r="A67" s="1" t="s">
        <v>77</v>
      </c>
      <c r="B67" s="1" t="s">
        <v>54</v>
      </c>
      <c r="C67" s="4" t="s">
        <v>73</v>
      </c>
      <c r="D67" s="8">
        <v>700</v>
      </c>
      <c r="E67" s="28">
        <v>199.43</v>
      </c>
      <c r="F67" s="8">
        <v>2200</v>
      </c>
      <c r="G67" s="28">
        <v>63.45</v>
      </c>
      <c r="H67" s="9">
        <v>1396</v>
      </c>
      <c r="I67" s="14">
        <v>1396</v>
      </c>
      <c r="J67" s="14"/>
      <c r="L67" s="118">
        <v>1000</v>
      </c>
      <c r="M67" s="17">
        <f t="shared" si="196"/>
        <v>-0.54545454545454541</v>
      </c>
      <c r="N67" s="17">
        <f t="shared" si="197"/>
        <v>-0.28366762177650429</v>
      </c>
      <c r="P67" s="15"/>
      <c r="Q67" s="15"/>
      <c r="R67" s="15"/>
      <c r="S67" s="15"/>
      <c r="U67" s="118">
        <v>7600</v>
      </c>
      <c r="X67" s="118">
        <v>7600</v>
      </c>
      <c r="Z67" s="118">
        <v>13900</v>
      </c>
      <c r="AB67" s="187">
        <f t="shared" si="198"/>
        <v>6300</v>
      </c>
      <c r="AC67" s="187"/>
      <c r="AD67" s="118">
        <v>13900</v>
      </c>
      <c r="AE67" s="187"/>
      <c r="AF67" s="182"/>
      <c r="AG67" s="187"/>
      <c r="AH67" s="118">
        <v>13900</v>
      </c>
      <c r="AI67" s="187"/>
      <c r="AJ67" s="182"/>
      <c r="AL67" s="15">
        <v>7600</v>
      </c>
      <c r="AN67" s="15">
        <v>8000</v>
      </c>
      <c r="AO67" s="17">
        <f t="shared" si="199"/>
        <v>7</v>
      </c>
      <c r="AP67" s="17">
        <f t="shared" si="200"/>
        <v>-0.42446043165467628</v>
      </c>
      <c r="AQ67" s="17">
        <f t="shared" si="201"/>
        <v>5.2631578947368363E-2</v>
      </c>
      <c r="BA67" s="15">
        <f t="shared" si="202"/>
        <v>8000</v>
      </c>
      <c r="BD67" s="15">
        <f t="shared" si="30"/>
        <v>8000</v>
      </c>
      <c r="BG67" s="15">
        <f t="shared" si="107"/>
        <v>8000</v>
      </c>
      <c r="BI67" s="15">
        <v>1500</v>
      </c>
      <c r="BJ67" s="15">
        <f t="shared" si="108"/>
        <v>9500</v>
      </c>
      <c r="BL67" s="15">
        <v>8752</v>
      </c>
      <c r="BM67" s="235">
        <f t="shared" si="203"/>
        <v>0.92126315789473689</v>
      </c>
      <c r="BO67" s="15">
        <v>9000</v>
      </c>
      <c r="BP67" s="235">
        <f t="shared" si="204"/>
        <v>1.0283363802559415</v>
      </c>
      <c r="BS67" s="15">
        <f t="shared" si="205"/>
        <v>9000</v>
      </c>
      <c r="BV67" s="15">
        <f t="shared" si="206"/>
        <v>9000</v>
      </c>
      <c r="BY67" s="15">
        <f t="shared" si="207"/>
        <v>9000</v>
      </c>
      <c r="BZ67" s="145"/>
      <c r="CB67" s="15">
        <f t="shared" si="208"/>
        <v>9000</v>
      </c>
      <c r="CE67" s="15">
        <f t="shared" si="209"/>
        <v>9000</v>
      </c>
      <c r="CH67" s="15">
        <f t="shared" si="210"/>
        <v>9000</v>
      </c>
      <c r="CJ67" s="227">
        <v>-5000</v>
      </c>
      <c r="CK67" s="15">
        <f t="shared" si="211"/>
        <v>4000</v>
      </c>
      <c r="CN67" s="15">
        <f t="shared" si="212"/>
        <v>4000</v>
      </c>
      <c r="CP67" s="15">
        <v>2000</v>
      </c>
      <c r="CR67" s="15">
        <v>2000</v>
      </c>
      <c r="CS67" s="235">
        <f t="shared" si="213"/>
        <v>1</v>
      </c>
      <c r="CV67" s="15">
        <f t="shared" si="214"/>
        <v>2000</v>
      </c>
      <c r="CX67" s="227">
        <v>13000</v>
      </c>
      <c r="CY67" s="15">
        <f t="shared" si="215"/>
        <v>15000</v>
      </c>
      <c r="DB67" s="15">
        <f t="shared" si="216"/>
        <v>15000</v>
      </c>
      <c r="DD67" s="227">
        <v>5000</v>
      </c>
      <c r="DE67" s="15">
        <f t="shared" si="217"/>
        <v>20000</v>
      </c>
      <c r="DH67" s="15">
        <f t="shared" si="218"/>
        <v>20000</v>
      </c>
      <c r="DK67" s="15">
        <f t="shared" si="219"/>
        <v>20000</v>
      </c>
      <c r="DN67" s="15">
        <f t="shared" si="220"/>
        <v>20000</v>
      </c>
      <c r="DQ67" s="15">
        <f t="shared" si="221"/>
        <v>20000</v>
      </c>
      <c r="DS67" s="15">
        <v>23880</v>
      </c>
      <c r="DU67" s="15">
        <v>20000</v>
      </c>
      <c r="DV67" s="235">
        <f t="shared" si="222"/>
        <v>0.83752093802345062</v>
      </c>
    </row>
    <row r="68" spans="1:126" outlineLevel="1">
      <c r="A68" s="1" t="s">
        <v>77</v>
      </c>
      <c r="B68" s="1" t="s">
        <v>50</v>
      </c>
      <c r="C68" s="4" t="s">
        <v>51</v>
      </c>
      <c r="D68" s="8">
        <v>600</v>
      </c>
      <c r="E68" s="28">
        <v>2375</v>
      </c>
      <c r="F68" s="8">
        <v>15600</v>
      </c>
      <c r="G68" s="28">
        <v>91.35</v>
      </c>
      <c r="H68" s="9">
        <v>14250</v>
      </c>
      <c r="I68" s="14">
        <v>14250</v>
      </c>
      <c r="J68" s="14"/>
      <c r="L68" s="118">
        <f>3*7500</f>
        <v>22500</v>
      </c>
      <c r="M68" s="17">
        <f t="shared" si="196"/>
        <v>0.44230769230769229</v>
      </c>
      <c r="N68" s="17">
        <f t="shared" si="197"/>
        <v>0.57894736842105265</v>
      </c>
      <c r="P68" s="15" t="s">
        <v>314</v>
      </c>
      <c r="Q68" s="15" t="s">
        <v>314</v>
      </c>
      <c r="R68" s="15" t="s">
        <v>314</v>
      </c>
      <c r="S68" s="15" t="s">
        <v>314</v>
      </c>
      <c r="U68" s="118">
        <v>19000</v>
      </c>
      <c r="X68" s="118">
        <v>19000</v>
      </c>
      <c r="Z68" s="118">
        <v>18980</v>
      </c>
      <c r="AB68" s="187">
        <f t="shared" si="198"/>
        <v>-20</v>
      </c>
      <c r="AC68" s="187"/>
      <c r="AD68" s="118">
        <v>18980</v>
      </c>
      <c r="AE68" s="187"/>
      <c r="AF68" s="182"/>
      <c r="AG68" s="187"/>
      <c r="AH68" s="118">
        <v>18980</v>
      </c>
      <c r="AI68" s="187"/>
      <c r="AJ68" s="182"/>
      <c r="AK68" t="s">
        <v>314</v>
      </c>
      <c r="AL68" s="15">
        <v>17250</v>
      </c>
      <c r="AN68" s="15">
        <v>17300</v>
      </c>
      <c r="AO68" s="17">
        <f t="shared" si="199"/>
        <v>-0.23111111111111116</v>
      </c>
      <c r="AP68" s="17">
        <f t="shared" si="200"/>
        <v>-8.85142255005269E-2</v>
      </c>
      <c r="AQ68" s="17">
        <f t="shared" si="201"/>
        <v>2.8985507246377384E-3</v>
      </c>
      <c r="BA68" s="15">
        <f t="shared" si="202"/>
        <v>17300</v>
      </c>
      <c r="BD68" s="15">
        <f t="shared" si="30"/>
        <v>17300</v>
      </c>
      <c r="BG68" s="15">
        <f t="shared" si="107"/>
        <v>17300</v>
      </c>
      <c r="BJ68" s="15">
        <f t="shared" si="108"/>
        <v>17300</v>
      </c>
      <c r="BL68" s="15">
        <v>16000</v>
      </c>
      <c r="BM68" s="235">
        <f t="shared" si="203"/>
        <v>0.92485549132947975</v>
      </c>
      <c r="BO68" s="15">
        <v>15000</v>
      </c>
      <c r="BP68" s="235">
        <f t="shared" si="204"/>
        <v>0.9375</v>
      </c>
      <c r="BS68" s="15">
        <f t="shared" si="205"/>
        <v>15000</v>
      </c>
      <c r="BV68" s="15">
        <f t="shared" si="206"/>
        <v>15000</v>
      </c>
      <c r="BY68" s="15">
        <f t="shared" si="207"/>
        <v>15000</v>
      </c>
      <c r="BZ68" s="145"/>
      <c r="CB68" s="15">
        <f t="shared" si="208"/>
        <v>15000</v>
      </c>
      <c r="CE68" s="15">
        <f t="shared" si="209"/>
        <v>15000</v>
      </c>
      <c r="CH68" s="15">
        <f t="shared" si="210"/>
        <v>15000</v>
      </c>
      <c r="CJ68" s="227">
        <v>-15000</v>
      </c>
      <c r="CK68" s="15">
        <f t="shared" si="211"/>
        <v>0</v>
      </c>
      <c r="CN68" s="15">
        <f t="shared" si="212"/>
        <v>0</v>
      </c>
      <c r="CP68" s="15">
        <v>0</v>
      </c>
      <c r="CR68" s="15">
        <v>7000</v>
      </c>
      <c r="CS68" s="235" t="e">
        <f t="shared" si="213"/>
        <v>#DIV/0!</v>
      </c>
      <c r="CV68" s="15">
        <f t="shared" si="214"/>
        <v>7000</v>
      </c>
      <c r="CY68" s="15">
        <f t="shared" si="215"/>
        <v>7000</v>
      </c>
      <c r="DB68" s="15">
        <f t="shared" si="216"/>
        <v>7000</v>
      </c>
      <c r="DE68" s="15">
        <f t="shared" si="217"/>
        <v>7000</v>
      </c>
      <c r="DH68" s="15">
        <f t="shared" si="218"/>
        <v>7000</v>
      </c>
      <c r="DK68" s="15">
        <f t="shared" si="219"/>
        <v>7000</v>
      </c>
      <c r="DN68" s="15">
        <f t="shared" si="220"/>
        <v>7000</v>
      </c>
      <c r="DQ68" s="15">
        <f t="shared" si="221"/>
        <v>7000</v>
      </c>
      <c r="DS68" s="15">
        <v>0</v>
      </c>
      <c r="DU68" s="15">
        <v>100</v>
      </c>
      <c r="DV68" s="235" t="e">
        <f t="shared" si="222"/>
        <v>#DIV/0!</v>
      </c>
    </row>
    <row r="69" spans="1:126" outlineLevel="1">
      <c r="A69" s="1" t="s">
        <v>77</v>
      </c>
      <c r="B69" s="1" t="s">
        <v>82</v>
      </c>
      <c r="C69" s="4" t="s">
        <v>83</v>
      </c>
      <c r="D69" s="8">
        <v>32000</v>
      </c>
      <c r="E69" s="28">
        <v>173.51</v>
      </c>
      <c r="F69" s="8">
        <v>32000</v>
      </c>
      <c r="G69" s="28">
        <v>173.51</v>
      </c>
      <c r="H69" s="9">
        <v>55523</v>
      </c>
      <c r="I69" s="14">
        <v>55523</v>
      </c>
      <c r="J69" s="14"/>
      <c r="L69" s="118">
        <v>49000</v>
      </c>
      <c r="M69" s="17">
        <f t="shared" si="196"/>
        <v>0.53125</v>
      </c>
      <c r="N69" s="17">
        <f t="shared" si="197"/>
        <v>-0.11748284494713901</v>
      </c>
      <c r="P69" s="15" t="s">
        <v>315</v>
      </c>
      <c r="Q69" s="15" t="s">
        <v>315</v>
      </c>
      <c r="R69" s="15" t="s">
        <v>315</v>
      </c>
      <c r="S69" s="15" t="s">
        <v>315</v>
      </c>
      <c r="U69" s="118">
        <v>38000</v>
      </c>
      <c r="X69" s="118">
        <v>38000</v>
      </c>
      <c r="Z69" s="118">
        <v>28000</v>
      </c>
      <c r="AB69" s="187">
        <f t="shared" si="198"/>
        <v>-10000</v>
      </c>
      <c r="AC69" s="187"/>
      <c r="AD69" s="118">
        <v>28000</v>
      </c>
      <c r="AE69" s="187"/>
      <c r="AF69" s="182"/>
      <c r="AG69" s="187"/>
      <c r="AH69" s="118">
        <v>28000</v>
      </c>
      <c r="AI69" s="187"/>
      <c r="AJ69" s="182"/>
      <c r="AK69" t="s">
        <v>426</v>
      </c>
      <c r="AL69" s="15">
        <v>16415</v>
      </c>
      <c r="AN69" s="196">
        <v>20000</v>
      </c>
      <c r="AO69" s="17">
        <f t="shared" si="199"/>
        <v>-0.59183673469387754</v>
      </c>
      <c r="AP69" s="17">
        <f t="shared" si="200"/>
        <v>-0.2857142857142857</v>
      </c>
      <c r="AQ69" s="17">
        <f t="shared" si="201"/>
        <v>0.21839780688394761</v>
      </c>
      <c r="BA69" s="15">
        <f t="shared" si="202"/>
        <v>20000</v>
      </c>
      <c r="BD69" s="15">
        <f t="shared" si="30"/>
        <v>20000</v>
      </c>
      <c r="BG69" s="15">
        <f t="shared" si="107"/>
        <v>20000</v>
      </c>
      <c r="BI69" s="15">
        <v>8000</v>
      </c>
      <c r="BJ69" s="15">
        <f t="shared" si="108"/>
        <v>28000</v>
      </c>
      <c r="BL69" s="15">
        <v>33799</v>
      </c>
      <c r="BM69" s="235">
        <f t="shared" si="203"/>
        <v>1.2071071428571429</v>
      </c>
      <c r="BO69" s="15">
        <v>35000</v>
      </c>
      <c r="BP69" s="235">
        <f t="shared" si="204"/>
        <v>1.035533595668511</v>
      </c>
      <c r="BS69" s="15">
        <f t="shared" si="205"/>
        <v>35000</v>
      </c>
      <c r="BV69" s="15">
        <f t="shared" si="206"/>
        <v>35000</v>
      </c>
      <c r="BY69" s="15">
        <f t="shared" si="207"/>
        <v>35000</v>
      </c>
      <c r="BZ69" s="145"/>
      <c r="CB69" s="15">
        <f t="shared" si="208"/>
        <v>35000</v>
      </c>
      <c r="CE69" s="15">
        <f t="shared" si="209"/>
        <v>35000</v>
      </c>
      <c r="CH69" s="15">
        <f t="shared" si="210"/>
        <v>35000</v>
      </c>
      <c r="CJ69" s="227">
        <v>-25000</v>
      </c>
      <c r="CK69" s="15">
        <f t="shared" si="211"/>
        <v>10000</v>
      </c>
      <c r="CN69" s="15">
        <f t="shared" si="212"/>
        <v>10000</v>
      </c>
      <c r="CP69" s="15">
        <v>11694</v>
      </c>
      <c r="CR69" s="15">
        <v>10000</v>
      </c>
      <c r="CS69" s="235">
        <f t="shared" si="213"/>
        <v>0.85513938772019837</v>
      </c>
      <c r="CV69" s="15">
        <f t="shared" si="214"/>
        <v>10000</v>
      </c>
      <c r="CY69" s="15">
        <f t="shared" si="215"/>
        <v>10000</v>
      </c>
      <c r="DB69" s="15">
        <f t="shared" si="216"/>
        <v>10000</v>
      </c>
      <c r="DE69" s="15">
        <f t="shared" si="217"/>
        <v>10000</v>
      </c>
      <c r="DH69" s="15">
        <f t="shared" si="218"/>
        <v>10000</v>
      </c>
      <c r="DK69" s="15">
        <f t="shared" si="219"/>
        <v>10000</v>
      </c>
      <c r="DN69" s="15">
        <f t="shared" si="220"/>
        <v>10000</v>
      </c>
      <c r="DQ69" s="15">
        <f t="shared" si="221"/>
        <v>10000</v>
      </c>
      <c r="DS69" s="15">
        <v>6573</v>
      </c>
      <c r="DU69" s="15">
        <v>5300</v>
      </c>
      <c r="DV69" s="235">
        <f t="shared" si="222"/>
        <v>0.80632892134489575</v>
      </c>
    </row>
    <row r="70" spans="1:126" outlineLevel="1">
      <c r="A70" s="1" t="s">
        <v>77</v>
      </c>
      <c r="B70" s="1" t="s">
        <v>419</v>
      </c>
      <c r="C70" s="4" t="s">
        <v>420</v>
      </c>
      <c r="D70" s="8"/>
      <c r="E70" s="28"/>
      <c r="F70" s="8"/>
      <c r="G70" s="28"/>
      <c r="H70" s="9"/>
      <c r="I70" s="14"/>
      <c r="J70" s="14"/>
      <c r="M70" s="17"/>
      <c r="N70" s="17"/>
      <c r="P70" s="15"/>
      <c r="Q70" s="15"/>
      <c r="R70" s="15"/>
      <c r="S70" s="15"/>
      <c r="X70" s="118"/>
      <c r="Z70" s="118">
        <v>500</v>
      </c>
      <c r="AB70" s="187">
        <f t="shared" si="198"/>
        <v>500</v>
      </c>
      <c r="AC70" s="187"/>
      <c r="AD70" s="118">
        <v>500</v>
      </c>
      <c r="AE70" s="187"/>
      <c r="AF70" s="182"/>
      <c r="AG70" s="187"/>
      <c r="AH70" s="118">
        <v>500</v>
      </c>
      <c r="AI70" s="187"/>
      <c r="AJ70" s="182"/>
      <c r="AL70" s="15">
        <v>345</v>
      </c>
      <c r="AN70" s="15">
        <v>500</v>
      </c>
      <c r="AO70" s="17"/>
      <c r="AP70" s="17">
        <f t="shared" si="200"/>
        <v>0</v>
      </c>
      <c r="AQ70" s="17">
        <f t="shared" si="201"/>
        <v>0.44927536231884058</v>
      </c>
      <c r="BA70" s="15">
        <f t="shared" si="202"/>
        <v>500</v>
      </c>
      <c r="BD70" s="15">
        <f t="shared" si="30"/>
        <v>500</v>
      </c>
      <c r="BG70" s="15">
        <f t="shared" si="107"/>
        <v>500</v>
      </c>
      <c r="BI70" s="15">
        <v>2500</v>
      </c>
      <c r="BJ70" s="15">
        <f t="shared" si="108"/>
        <v>3000</v>
      </c>
      <c r="BL70" s="15">
        <v>2632</v>
      </c>
      <c r="BM70" s="235">
        <f t="shared" si="203"/>
        <v>0.8773333333333333</v>
      </c>
      <c r="BO70" s="15">
        <v>500</v>
      </c>
      <c r="BP70" s="235">
        <f t="shared" si="204"/>
        <v>0.1899696048632219</v>
      </c>
      <c r="BS70" s="15">
        <f t="shared" si="205"/>
        <v>500</v>
      </c>
      <c r="BV70" s="15">
        <f t="shared" si="206"/>
        <v>500</v>
      </c>
      <c r="BY70" s="15">
        <f t="shared" si="207"/>
        <v>500</v>
      </c>
      <c r="BZ70" s="145"/>
      <c r="CB70" s="15">
        <f t="shared" si="208"/>
        <v>500</v>
      </c>
      <c r="CE70" s="15">
        <f t="shared" si="209"/>
        <v>500</v>
      </c>
      <c r="CH70" s="15">
        <f t="shared" si="210"/>
        <v>500</v>
      </c>
      <c r="CK70" s="15">
        <f t="shared" si="211"/>
        <v>500</v>
      </c>
      <c r="CN70" s="15">
        <f t="shared" si="212"/>
        <v>500</v>
      </c>
      <c r="CP70" s="15">
        <v>250</v>
      </c>
      <c r="CR70" s="15">
        <v>0</v>
      </c>
      <c r="CS70" s="235">
        <f t="shared" si="213"/>
        <v>0</v>
      </c>
      <c r="CV70" s="15">
        <f t="shared" si="214"/>
        <v>0</v>
      </c>
      <c r="CY70" s="15">
        <f t="shared" si="215"/>
        <v>0</v>
      </c>
      <c r="DB70" s="15">
        <f t="shared" si="216"/>
        <v>0</v>
      </c>
      <c r="DE70" s="15">
        <f t="shared" si="217"/>
        <v>0</v>
      </c>
      <c r="DG70" s="227">
        <v>3000</v>
      </c>
      <c r="DH70" s="15">
        <f t="shared" si="218"/>
        <v>3000</v>
      </c>
      <c r="DK70" s="15">
        <f t="shared" si="219"/>
        <v>3000</v>
      </c>
      <c r="DN70" s="15">
        <f t="shared" si="220"/>
        <v>3000</v>
      </c>
      <c r="DQ70" s="15">
        <f t="shared" si="221"/>
        <v>3000</v>
      </c>
      <c r="DS70" s="15">
        <v>853</v>
      </c>
      <c r="DU70" s="15">
        <v>2000</v>
      </c>
      <c r="DV70" s="235">
        <f t="shared" si="222"/>
        <v>2.3446658851113718</v>
      </c>
    </row>
    <row r="71" spans="1:126" outlineLevel="1">
      <c r="A71" s="1" t="s">
        <v>77</v>
      </c>
      <c r="B71" s="1" t="s">
        <v>67</v>
      </c>
      <c r="C71" s="4" t="s">
        <v>555</v>
      </c>
      <c r="D71" s="8"/>
      <c r="E71" s="28"/>
      <c r="F71" s="8"/>
      <c r="G71" s="28"/>
      <c r="H71" s="9"/>
      <c r="I71" s="14"/>
      <c r="J71" s="14"/>
      <c r="M71" s="17"/>
      <c r="N71" s="17"/>
      <c r="P71" s="15"/>
      <c r="Q71" s="15"/>
      <c r="R71" s="15"/>
      <c r="S71" s="15"/>
      <c r="X71" s="118"/>
      <c r="AB71" s="187"/>
      <c r="AC71" s="187"/>
      <c r="AE71" s="187"/>
      <c r="AF71" s="182"/>
      <c r="AG71" s="187"/>
      <c r="AI71" s="187"/>
      <c r="AJ71" s="182"/>
      <c r="AO71" s="17"/>
      <c r="AP71" s="17"/>
      <c r="AQ71" s="17"/>
      <c r="BA71" s="15"/>
      <c r="BD71" s="15"/>
      <c r="BG71" s="15"/>
      <c r="BJ71" s="15"/>
      <c r="BM71" s="235"/>
      <c r="BP71" s="235"/>
      <c r="BR71" s="15">
        <v>1140</v>
      </c>
      <c r="BS71" s="15">
        <f t="shared" si="205"/>
        <v>1140</v>
      </c>
      <c r="BV71" s="15">
        <f t="shared" si="206"/>
        <v>1140</v>
      </c>
      <c r="BY71" s="15">
        <f t="shared" si="207"/>
        <v>1140</v>
      </c>
      <c r="BZ71" s="145"/>
      <c r="CB71" s="15">
        <f t="shared" si="208"/>
        <v>1140</v>
      </c>
      <c r="CE71" s="15">
        <f t="shared" si="209"/>
        <v>1140</v>
      </c>
      <c r="CH71" s="15">
        <f t="shared" si="210"/>
        <v>1140</v>
      </c>
      <c r="CK71" s="15">
        <f t="shared" si="211"/>
        <v>1140</v>
      </c>
      <c r="CN71" s="15">
        <f t="shared" si="212"/>
        <v>1140</v>
      </c>
      <c r="CP71" s="15">
        <v>1100</v>
      </c>
      <c r="CR71" s="15">
        <v>0</v>
      </c>
      <c r="CS71" s="235">
        <f t="shared" si="213"/>
        <v>0</v>
      </c>
      <c r="CV71" s="15">
        <f t="shared" si="214"/>
        <v>0</v>
      </c>
      <c r="CY71" s="15">
        <f t="shared" si="215"/>
        <v>0</v>
      </c>
      <c r="DB71" s="15">
        <f t="shared" si="216"/>
        <v>0</v>
      </c>
      <c r="DE71" s="15">
        <f t="shared" si="217"/>
        <v>0</v>
      </c>
      <c r="DH71" s="15">
        <f t="shared" si="218"/>
        <v>0</v>
      </c>
      <c r="DK71" s="15">
        <f t="shared" si="219"/>
        <v>0</v>
      </c>
      <c r="DN71" s="15">
        <f t="shared" si="220"/>
        <v>0</v>
      </c>
      <c r="DQ71" s="15">
        <f t="shared" si="221"/>
        <v>0</v>
      </c>
      <c r="DU71" s="15">
        <v>0</v>
      </c>
      <c r="DV71" s="235" t="e">
        <f t="shared" si="222"/>
        <v>#DIV/0!</v>
      </c>
    </row>
    <row r="72" spans="1:126" outlineLevel="1">
      <c r="A72" s="1" t="s">
        <v>77</v>
      </c>
      <c r="B72" s="1" t="s">
        <v>61</v>
      </c>
      <c r="C72" s="4" t="s">
        <v>62</v>
      </c>
      <c r="D72" s="8">
        <v>0</v>
      </c>
      <c r="E72" s="28">
        <v>0</v>
      </c>
      <c r="F72" s="8">
        <v>0</v>
      </c>
      <c r="G72" s="28">
        <v>0</v>
      </c>
      <c r="H72" s="9">
        <v>2541</v>
      </c>
      <c r="I72" s="14">
        <v>2541</v>
      </c>
      <c r="J72" s="14"/>
      <c r="L72" s="118">
        <v>1000</v>
      </c>
      <c r="M72" s="17" t="e">
        <f t="shared" si="196"/>
        <v>#DIV/0!</v>
      </c>
      <c r="N72" s="17">
        <f t="shared" si="197"/>
        <v>-0.60645415190869734</v>
      </c>
      <c r="P72" s="15" t="s">
        <v>296</v>
      </c>
      <c r="Q72" s="15" t="s">
        <v>296</v>
      </c>
      <c r="R72" s="15" t="s">
        <v>296</v>
      </c>
      <c r="S72" s="15" t="s">
        <v>296</v>
      </c>
      <c r="U72" s="118">
        <v>1600</v>
      </c>
      <c r="X72" s="118">
        <v>1600</v>
      </c>
      <c r="Z72" s="118">
        <v>1600</v>
      </c>
      <c r="AB72" s="187">
        <f t="shared" si="198"/>
        <v>0</v>
      </c>
      <c r="AC72" s="187"/>
      <c r="AD72" s="118">
        <v>1600</v>
      </c>
      <c r="AE72" s="187"/>
      <c r="AF72" s="182"/>
      <c r="AG72" s="187"/>
      <c r="AH72" s="118">
        <v>1600</v>
      </c>
      <c r="AI72" s="187"/>
      <c r="AJ72" s="182"/>
      <c r="AL72" s="15">
        <v>1567</v>
      </c>
      <c r="AN72" s="15">
        <v>1000</v>
      </c>
      <c r="AO72" s="17">
        <f t="shared" si="199"/>
        <v>0</v>
      </c>
      <c r="AP72" s="17">
        <f t="shared" si="200"/>
        <v>-0.375</v>
      </c>
      <c r="AQ72" s="17">
        <f t="shared" si="201"/>
        <v>-0.36183790682833439</v>
      </c>
      <c r="BA72" s="15">
        <f t="shared" si="202"/>
        <v>1000</v>
      </c>
      <c r="BD72" s="15">
        <f t="shared" si="30"/>
        <v>1000</v>
      </c>
      <c r="BG72" s="15">
        <f t="shared" si="107"/>
        <v>1000</v>
      </c>
      <c r="BI72" s="15">
        <v>17000</v>
      </c>
      <c r="BJ72" s="15">
        <f t="shared" si="108"/>
        <v>18000</v>
      </c>
      <c r="BL72" s="15">
        <v>18400</v>
      </c>
      <c r="BM72" s="235">
        <f t="shared" si="203"/>
        <v>1.0222222222222221</v>
      </c>
      <c r="BO72" s="15">
        <v>30000</v>
      </c>
      <c r="BP72" s="235">
        <f t="shared" si="204"/>
        <v>1.6304347826086956</v>
      </c>
      <c r="BS72" s="15">
        <f t="shared" si="205"/>
        <v>30000</v>
      </c>
      <c r="BV72" s="15">
        <f t="shared" si="206"/>
        <v>30000</v>
      </c>
      <c r="BY72" s="15">
        <f t="shared" si="207"/>
        <v>30000</v>
      </c>
      <c r="BZ72" s="145">
        <v>29144</v>
      </c>
      <c r="CB72" s="15">
        <f t="shared" si="208"/>
        <v>30000</v>
      </c>
      <c r="CE72" s="15">
        <f t="shared" si="209"/>
        <v>30000</v>
      </c>
      <c r="CH72" s="15">
        <f t="shared" si="210"/>
        <v>30000</v>
      </c>
      <c r="CJ72" s="227">
        <v>30000</v>
      </c>
      <c r="CK72" s="15">
        <f t="shared" si="211"/>
        <v>60000</v>
      </c>
      <c r="CN72" s="15">
        <f t="shared" si="212"/>
        <v>60000</v>
      </c>
      <c r="CP72" s="15">
        <v>59144</v>
      </c>
      <c r="CR72" s="15">
        <v>30000</v>
      </c>
      <c r="CS72" s="235">
        <f>CR72/CP72</f>
        <v>0.50723657513864462</v>
      </c>
      <c r="CV72" s="15">
        <f t="shared" si="214"/>
        <v>30000</v>
      </c>
      <c r="CY72" s="15">
        <f t="shared" si="215"/>
        <v>30000</v>
      </c>
      <c r="DB72" s="15">
        <f t="shared" si="216"/>
        <v>30000</v>
      </c>
      <c r="DE72" s="15">
        <f t="shared" si="217"/>
        <v>30000</v>
      </c>
      <c r="DH72" s="15">
        <f t="shared" si="218"/>
        <v>30000</v>
      </c>
      <c r="DK72" s="15">
        <f t="shared" si="219"/>
        <v>30000</v>
      </c>
      <c r="DN72" s="15">
        <f t="shared" si="220"/>
        <v>30000</v>
      </c>
      <c r="DQ72" s="15">
        <f t="shared" si="221"/>
        <v>30000</v>
      </c>
      <c r="DS72" s="15">
        <v>44426</v>
      </c>
      <c r="DU72" s="15">
        <v>40000</v>
      </c>
      <c r="DV72" s="235">
        <f t="shared" si="222"/>
        <v>0.90037365506685274</v>
      </c>
    </row>
    <row r="73" spans="1:126" outlineLevel="1">
      <c r="A73" s="1" t="s">
        <v>77</v>
      </c>
      <c r="B73" s="4" t="s">
        <v>46</v>
      </c>
      <c r="C73" s="4" t="s">
        <v>84</v>
      </c>
      <c r="D73" s="8">
        <v>37700</v>
      </c>
      <c r="E73" s="28">
        <v>204.82</v>
      </c>
      <c r="F73" s="8">
        <v>54200</v>
      </c>
      <c r="G73" s="28">
        <v>142.47</v>
      </c>
      <c r="H73" s="9">
        <v>77219</v>
      </c>
      <c r="I73" s="14"/>
      <c r="J73" s="14"/>
      <c r="P73" s="15"/>
      <c r="Q73" s="15"/>
      <c r="R73" s="15"/>
      <c r="S73" s="15"/>
      <c r="X73" s="118"/>
      <c r="AF73" s="182"/>
      <c r="AJ73" s="182"/>
      <c r="AO73" s="17"/>
      <c r="AP73" s="17"/>
      <c r="AQ73" s="17"/>
      <c r="BD73" s="15"/>
      <c r="BG73" s="15"/>
      <c r="BJ73" s="15"/>
      <c r="BZ73" s="145"/>
    </row>
    <row r="74" spans="1:126" ht="15.75" thickBot="1">
      <c r="A74" s="24"/>
      <c r="B74" s="25" t="s">
        <v>271</v>
      </c>
      <c r="C74" s="25" t="s">
        <v>297</v>
      </c>
      <c r="D74" s="22">
        <f>D72+D44</f>
        <v>8000</v>
      </c>
      <c r="E74" s="30"/>
      <c r="F74" s="22">
        <f>F72+F44</f>
        <v>8000</v>
      </c>
      <c r="G74" s="30"/>
      <c r="H74" s="22"/>
      <c r="I74" s="22">
        <f>I72+I44</f>
        <v>2541</v>
      </c>
      <c r="J74" s="22"/>
      <c r="K74" s="20"/>
      <c r="L74" s="166">
        <f>L72+L44</f>
        <v>1000</v>
      </c>
      <c r="M74" s="23">
        <f>L74/F74-1</f>
        <v>-0.875</v>
      </c>
      <c r="N74" s="23">
        <f>L74/I74-1</f>
        <v>-0.60645415190869734</v>
      </c>
      <c r="P74" s="144">
        <f>L74</f>
        <v>1000</v>
      </c>
      <c r="Q74" s="144">
        <f>P74</f>
        <v>1000</v>
      </c>
      <c r="R74" s="144">
        <f>Q74</f>
        <v>1000</v>
      </c>
      <c r="S74" s="144">
        <f>R74</f>
        <v>1000</v>
      </c>
      <c r="U74" s="166">
        <f>U72+U44</f>
        <v>1600</v>
      </c>
      <c r="X74" s="166">
        <f>X72+X44</f>
        <v>1600</v>
      </c>
      <c r="Z74" s="166">
        <f>Z63+Z72+Z44</f>
        <v>28590</v>
      </c>
      <c r="AD74" s="166">
        <f>AD63+AD72+AD44</f>
        <v>28590</v>
      </c>
      <c r="AF74" s="182"/>
      <c r="AH74" s="166">
        <f>AH63+AH72+AH44</f>
        <v>28590</v>
      </c>
      <c r="AJ74" s="182"/>
      <c r="AL74" s="165">
        <f>AL63+AL72+AL44</f>
        <v>28557</v>
      </c>
      <c r="AN74" s="165">
        <f>AN63+AN72+AN44</f>
        <v>1000</v>
      </c>
      <c r="AO74" s="17">
        <f t="shared" si="199"/>
        <v>0</v>
      </c>
      <c r="AP74" s="17">
        <f t="shared" si="200"/>
        <v>-0.96502273522210569</v>
      </c>
      <c r="AQ74" s="17">
        <f t="shared" si="201"/>
        <v>-0.96498231606961515</v>
      </c>
      <c r="AZ74" s="165">
        <f>AZ63+AZ72+AZ44</f>
        <v>0</v>
      </c>
      <c r="BA74" s="165">
        <f>BA63+BA72+BA44</f>
        <v>1000</v>
      </c>
      <c r="BD74" s="165">
        <f>BD63+BD72+BD44</f>
        <v>1000</v>
      </c>
      <c r="BG74" s="165">
        <f>BG63+BG72+BG44</f>
        <v>1000</v>
      </c>
      <c r="BI74" s="165">
        <f>BI63+BI72+BI44</f>
        <v>149000</v>
      </c>
      <c r="BJ74" s="165">
        <f>BJ63+BJ72+BJ44</f>
        <v>150000</v>
      </c>
      <c r="BL74" s="165">
        <f>BL63+BL72+BL44</f>
        <v>152244.6</v>
      </c>
      <c r="BM74" s="240">
        <f>BL74/BJ74</f>
        <v>1.014964</v>
      </c>
      <c r="BO74" s="165">
        <f>BO63+BO72+BO44</f>
        <v>40000</v>
      </c>
      <c r="BP74" s="240">
        <f>BO74/BL74</f>
        <v>0.26273509865046113</v>
      </c>
      <c r="BR74" s="165">
        <f t="shared" ref="BR74" si="223">BR63+BR72+BR44</f>
        <v>0</v>
      </c>
      <c r="BS74" s="165">
        <f>BS63+BS72+BS44</f>
        <v>40000</v>
      </c>
      <c r="BU74" s="165">
        <f t="shared" ref="BU74" si="224">BU63+BU72+BU44</f>
        <v>0</v>
      </c>
      <c r="BV74" s="165">
        <f>BV63+BV72+BV44</f>
        <v>40000</v>
      </c>
      <c r="BX74" s="165">
        <f t="shared" ref="BX74" si="225">BX63+BX72+BX44</f>
        <v>0</v>
      </c>
      <c r="BY74" s="165">
        <f>BY63+BY72+BY44</f>
        <v>40000</v>
      </c>
      <c r="BZ74" s="145"/>
      <c r="CA74" s="319">
        <f t="shared" ref="CA74" si="226">CA63+CA72+CA44</f>
        <v>0</v>
      </c>
      <c r="CB74" s="165">
        <f>CB63+CB72+CB44</f>
        <v>40000</v>
      </c>
      <c r="CD74" s="165">
        <f t="shared" ref="CD74" si="227">CD63+CD72+CD44</f>
        <v>0</v>
      </c>
      <c r="CE74" s="165">
        <f>CE63+CE72+CE44</f>
        <v>40000</v>
      </c>
      <c r="CG74" s="165">
        <f t="shared" ref="CG74" si="228">CG63+CG72+CG44</f>
        <v>0</v>
      </c>
      <c r="CH74" s="165">
        <f>CH63+CH72+CH44</f>
        <v>40000</v>
      </c>
      <c r="CJ74" s="165">
        <f t="shared" ref="CJ74" si="229">CJ63+CJ72+CJ44</f>
        <v>30000</v>
      </c>
      <c r="CK74" s="165">
        <f>CK63+CK72+CK44</f>
        <v>70000</v>
      </c>
      <c r="CM74" s="165">
        <f t="shared" ref="CM74" si="230">CM63+CM72+CM44</f>
        <v>0</v>
      </c>
      <c r="CN74" s="165">
        <f>CN63+CN72+CN44</f>
        <v>70000</v>
      </c>
      <c r="CP74" s="165">
        <f>CP63+CP72+CP44</f>
        <v>59144</v>
      </c>
      <c r="CR74" s="165">
        <f t="shared" ref="CR74" si="231">CR63+CR72+CR44</f>
        <v>30000</v>
      </c>
      <c r="CS74" s="240">
        <f>CR74/CP74</f>
        <v>0.50723657513864462</v>
      </c>
      <c r="CU74" s="165">
        <f>CU63+CU72+CU56+CU44</f>
        <v>150000</v>
      </c>
      <c r="CV74" s="165">
        <f>CV63+CV72+CV56+CV44</f>
        <v>180000</v>
      </c>
      <c r="CX74" s="165">
        <f>CX63+CX72+CX56+CX44</f>
        <v>0</v>
      </c>
      <c r="CY74" s="165">
        <f>CY63+CY72+CY56+CY44</f>
        <v>180000</v>
      </c>
      <c r="DA74" s="165">
        <f>DA63+DA72+DA56+DA44</f>
        <v>0</v>
      </c>
      <c r="DB74" s="165">
        <f>DB63+DB72+DB56+DB44</f>
        <v>180000</v>
      </c>
      <c r="DD74" s="165">
        <f>DD63+DD72+DD56+DD44</f>
        <v>11500</v>
      </c>
      <c r="DE74" s="165">
        <f>DE63+DE72+DE56+DE44</f>
        <v>191500</v>
      </c>
      <c r="DG74" s="165">
        <f>DG63+DG72+DG56+DG44</f>
        <v>0</v>
      </c>
      <c r="DH74" s="165">
        <f>DH63+DH72+DH56+DH44</f>
        <v>191500</v>
      </c>
      <c r="DJ74" s="165">
        <f>DJ63+DJ72+DJ56+DJ44</f>
        <v>0</v>
      </c>
      <c r="DK74" s="165">
        <f>DK63+DK72+DK56+DK44</f>
        <v>191500</v>
      </c>
      <c r="DM74" s="165">
        <f>DM63+DM72+DM56+DM44</f>
        <v>0</v>
      </c>
      <c r="DN74" s="165">
        <f>DN63+DN72+DN56+DN44</f>
        <v>191500</v>
      </c>
      <c r="DP74" s="165">
        <f>DP63+DP72+DP56+DP44</f>
        <v>0</v>
      </c>
      <c r="DQ74" s="165">
        <f>DQ63+DQ72+DQ56+DQ44</f>
        <v>191500</v>
      </c>
      <c r="DS74" s="165">
        <f>DS63+DS72+DS56+DS44</f>
        <v>205926</v>
      </c>
      <c r="DU74" s="165">
        <f>DU63+DU72+DU56+DU44</f>
        <v>40000</v>
      </c>
    </row>
    <row r="75" spans="1:126" ht="15.75" outlineLevel="1" thickTop="1">
      <c r="A75" s="10" t="s">
        <v>0</v>
      </c>
      <c r="P75" s="147">
        <f>P20-L20</f>
        <v>-334050</v>
      </c>
      <c r="Q75" s="147">
        <f>Q20-L20</f>
        <v>-501075</v>
      </c>
      <c r="R75" s="147">
        <f>R20-L20</f>
        <v>-668100</v>
      </c>
      <c r="S75" s="147">
        <f>S20-L20</f>
        <v>-935340</v>
      </c>
      <c r="U75" s="147">
        <f>U20-L20</f>
        <v>-887800</v>
      </c>
      <c r="W75" s="15">
        <f>(U20+U31+U74)-(L20+L31+L74+662200)</f>
        <v>-801700</v>
      </c>
      <c r="AF75" s="182"/>
      <c r="AJ75" s="182"/>
      <c r="BZ75" s="145"/>
    </row>
    <row r="76" spans="1:126" outlineLevel="1">
      <c r="A76" s="1" t="s">
        <v>0</v>
      </c>
      <c r="B76" s="1" t="s">
        <v>0</v>
      </c>
      <c r="C76" s="1" t="s">
        <v>0</v>
      </c>
      <c r="D76" s="1" t="s">
        <v>1</v>
      </c>
      <c r="E76" s="26" t="s">
        <v>0</v>
      </c>
      <c r="F76" s="1" t="s">
        <v>2</v>
      </c>
      <c r="G76" s="26" t="s">
        <v>0</v>
      </c>
      <c r="H76" s="2" t="s">
        <v>3</v>
      </c>
      <c r="I76" s="13"/>
      <c r="J76" s="13"/>
      <c r="O76" s="150">
        <v>0.01</v>
      </c>
      <c r="P76" s="147">
        <f>P75/10</f>
        <v>-33405</v>
      </c>
      <c r="Q76" s="15"/>
      <c r="AF76" s="182"/>
      <c r="AJ76" s="182"/>
      <c r="BZ76" s="145"/>
    </row>
    <row r="77" spans="1:126" outlineLevel="1">
      <c r="A77" s="1" t="s">
        <v>4</v>
      </c>
      <c r="B77" s="1" t="s">
        <v>5</v>
      </c>
      <c r="C77" s="4" t="s">
        <v>6</v>
      </c>
      <c r="D77" s="1" t="s">
        <v>7</v>
      </c>
      <c r="E77" s="26" t="s">
        <v>8</v>
      </c>
      <c r="F77" s="1" t="s">
        <v>9</v>
      </c>
      <c r="G77" s="26" t="s">
        <v>8</v>
      </c>
      <c r="H77" s="2" t="s">
        <v>10</v>
      </c>
      <c r="I77" s="13"/>
      <c r="J77" s="13"/>
      <c r="P77" s="15"/>
      <c r="Q77" s="15"/>
      <c r="AF77" s="182"/>
      <c r="AJ77" s="182"/>
      <c r="BZ77" s="145"/>
    </row>
    <row r="78" spans="1:126" outlineLevel="1">
      <c r="A78" s="3" t="s">
        <v>85</v>
      </c>
      <c r="B78" s="5" t="s">
        <v>48</v>
      </c>
      <c r="C78" s="5" t="s">
        <v>86</v>
      </c>
      <c r="D78" s="6">
        <v>37700</v>
      </c>
      <c r="E78" s="27">
        <v>204.82</v>
      </c>
      <c r="F78" s="6">
        <v>54200</v>
      </c>
      <c r="G78" s="27">
        <v>142.47</v>
      </c>
      <c r="H78" s="7">
        <v>77219</v>
      </c>
      <c r="I78" s="14"/>
      <c r="J78" s="14"/>
      <c r="P78" s="15"/>
      <c r="Q78" s="15"/>
      <c r="X78" s="15"/>
      <c r="AF78" s="182"/>
      <c r="AJ78" s="182"/>
      <c r="BZ78" s="145"/>
    </row>
    <row r="79" spans="1:126" outlineLevel="1">
      <c r="A79" s="10" t="s">
        <v>0</v>
      </c>
      <c r="P79" s="15"/>
      <c r="Q79" s="15"/>
      <c r="X79" s="15"/>
      <c r="AF79" s="182"/>
      <c r="AJ79" s="182"/>
      <c r="BZ79" s="145"/>
    </row>
    <row r="80" spans="1:126" outlineLevel="1">
      <c r="A80" s="1" t="s">
        <v>87</v>
      </c>
      <c r="B80" s="1" t="s">
        <v>88</v>
      </c>
      <c r="C80" s="4" t="s">
        <v>89</v>
      </c>
      <c r="D80" s="8">
        <v>200</v>
      </c>
      <c r="E80" s="28">
        <v>59.92</v>
      </c>
      <c r="F80" s="8">
        <v>200</v>
      </c>
      <c r="G80" s="28">
        <v>59.92</v>
      </c>
      <c r="H80" s="9">
        <v>119.84</v>
      </c>
      <c r="I80" s="14">
        <f>H80*$I$2</f>
        <v>143.80799999999999</v>
      </c>
      <c r="J80" s="14"/>
      <c r="L80" s="118">
        <v>200</v>
      </c>
      <c r="M80" s="17">
        <f>L80/F80-1</f>
        <v>0</v>
      </c>
      <c r="N80" s="17">
        <f>L80/I80-1</f>
        <v>0.39074321317311989</v>
      </c>
      <c r="P80" s="15"/>
      <c r="Q80" s="15"/>
      <c r="U80" s="118">
        <v>200</v>
      </c>
      <c r="X80" s="15">
        <v>200</v>
      </c>
      <c r="Z80" s="118">
        <v>100</v>
      </c>
      <c r="AB80" s="187">
        <f t="shared" ref="AB80" si="232">Z80-X80</f>
        <v>-100</v>
      </c>
      <c r="AC80" s="187"/>
      <c r="AD80" s="118">
        <v>100</v>
      </c>
      <c r="AE80" s="187"/>
      <c r="AF80" s="182"/>
      <c r="AG80" s="187"/>
      <c r="AH80" s="118">
        <v>100</v>
      </c>
      <c r="AI80" s="187"/>
      <c r="AJ80" s="182"/>
      <c r="AL80" s="15">
        <v>90</v>
      </c>
      <c r="AN80" s="15">
        <v>100</v>
      </c>
      <c r="AO80" s="17">
        <f t="shared" ref="AO80" si="233">AN80/L80-1</f>
        <v>-0.5</v>
      </c>
      <c r="AP80" s="17">
        <f t="shared" ref="AP80" si="234">AN80/AH80-1</f>
        <v>0</v>
      </c>
      <c r="AQ80" s="17">
        <f t="shared" ref="AQ80" si="235">AN80/AL80-1</f>
        <v>0.11111111111111116</v>
      </c>
      <c r="BA80" s="15">
        <f t="shared" ref="BA80" si="236">AN80+AZ80</f>
        <v>100</v>
      </c>
      <c r="BD80" s="15">
        <f>BA80</f>
        <v>100</v>
      </c>
      <c r="BG80" s="15">
        <f>BD80</f>
        <v>100</v>
      </c>
      <c r="BI80" s="15">
        <v>-100</v>
      </c>
      <c r="BJ80" s="15">
        <f t="shared" ref="BJ80:BJ81" si="237">BG80+BI80</f>
        <v>0</v>
      </c>
      <c r="BL80" s="15">
        <v>0</v>
      </c>
      <c r="BM80" s="235" t="e">
        <f t="shared" ref="BM80" si="238">BL80/BJ80</f>
        <v>#DIV/0!</v>
      </c>
      <c r="BO80" s="15">
        <v>0</v>
      </c>
      <c r="BS80" s="15">
        <f t="shared" ref="BS80:BS81" si="239">BO80+BR80</f>
        <v>0</v>
      </c>
      <c r="BV80" s="15">
        <f t="shared" ref="BV80:BV81" si="240">BS80+BU80</f>
        <v>0</v>
      </c>
      <c r="BY80" s="15">
        <f t="shared" ref="BY80:BY81" si="241">BV80+BX80</f>
        <v>0</v>
      </c>
      <c r="BZ80" s="145">
        <v>8.11</v>
      </c>
      <c r="CB80" s="15">
        <f t="shared" ref="CB80:CB81" si="242">BY80+CA80</f>
        <v>0</v>
      </c>
      <c r="CE80" s="15">
        <f t="shared" ref="CE80:CE81" si="243">CB80+CD80</f>
        <v>0</v>
      </c>
      <c r="CH80" s="15">
        <f t="shared" ref="CH80:CH81" si="244">CE80+CG80</f>
        <v>0</v>
      </c>
      <c r="CK80" s="15">
        <f t="shared" ref="CK80:CK81" si="245">CH80+CJ80</f>
        <v>0</v>
      </c>
      <c r="CN80" s="15">
        <f t="shared" ref="CN80:CN81" si="246">CK80+CM80</f>
        <v>0</v>
      </c>
      <c r="CP80" s="15">
        <v>8.49</v>
      </c>
      <c r="CR80" s="15">
        <v>0</v>
      </c>
      <c r="CV80" s="15">
        <f t="shared" ref="CV80:CV90" si="247">CR80+CU80</f>
        <v>0</v>
      </c>
      <c r="CY80" s="15">
        <f t="shared" ref="CY80:CY90" si="248">CV80+CX80</f>
        <v>0</v>
      </c>
      <c r="DB80" s="15">
        <f t="shared" ref="DB80:DB90" si="249">CY80+DA80</f>
        <v>0</v>
      </c>
      <c r="DE80" s="15">
        <f t="shared" ref="DE80:DE90" si="250">DB80+DD80</f>
        <v>0</v>
      </c>
      <c r="DG80" s="227">
        <v>27000</v>
      </c>
      <c r="DH80" s="15">
        <f t="shared" ref="DH80:DH90" si="251">DE80+DG80</f>
        <v>27000</v>
      </c>
      <c r="DK80" s="15">
        <f t="shared" ref="DK80:DK90" si="252">DH80+DJ80</f>
        <v>27000</v>
      </c>
      <c r="DN80" s="15">
        <f t="shared" ref="DN80:DN90" si="253">DK80+DM80</f>
        <v>27000</v>
      </c>
      <c r="DQ80" s="15">
        <f t="shared" ref="DQ80:DQ90" si="254">DN80+DP80</f>
        <v>27000</v>
      </c>
      <c r="DS80" s="15">
        <v>27001.7</v>
      </c>
      <c r="DU80" s="15">
        <v>13500</v>
      </c>
    </row>
    <row r="81" spans="1:125" outlineLevel="1">
      <c r="A81" s="1" t="s">
        <v>87</v>
      </c>
      <c r="B81" s="1" t="s">
        <v>491</v>
      </c>
      <c r="C81" s="4" t="s">
        <v>492</v>
      </c>
      <c r="D81" s="8"/>
      <c r="E81" s="28"/>
      <c r="F81" s="8"/>
      <c r="G81" s="28"/>
      <c r="H81" s="9"/>
      <c r="I81" s="14"/>
      <c r="J81" s="14"/>
      <c r="M81" s="17"/>
      <c r="N81" s="17"/>
      <c r="P81" s="15"/>
      <c r="Q81" s="15"/>
      <c r="X81" s="15"/>
      <c r="AB81" s="187"/>
      <c r="AC81" s="187"/>
      <c r="AE81" s="187"/>
      <c r="AF81" s="182"/>
      <c r="AG81" s="187"/>
      <c r="AI81" s="187"/>
      <c r="AJ81" s="182"/>
      <c r="AO81" s="17"/>
      <c r="AP81" s="17"/>
      <c r="AQ81" s="17"/>
      <c r="BA81" s="15"/>
      <c r="BD81" s="15"/>
      <c r="BG81" s="15"/>
      <c r="BI81" s="15">
        <v>9100</v>
      </c>
      <c r="BJ81" s="15">
        <f t="shared" si="237"/>
        <v>9100</v>
      </c>
      <c r="BL81" s="15">
        <v>9078.5</v>
      </c>
      <c r="BM81" s="235">
        <f t="shared" ref="BM81" si="255">BL81/BJ81</f>
        <v>0.99763736263736269</v>
      </c>
      <c r="BS81" s="15">
        <f t="shared" si="239"/>
        <v>0</v>
      </c>
      <c r="BV81" s="15">
        <f t="shared" si="240"/>
        <v>0</v>
      </c>
      <c r="BY81" s="15">
        <f t="shared" si="241"/>
        <v>0</v>
      </c>
      <c r="BZ81" s="145"/>
      <c r="CB81" s="15">
        <f t="shared" si="242"/>
        <v>0</v>
      </c>
      <c r="CE81" s="15">
        <f t="shared" si="243"/>
        <v>0</v>
      </c>
      <c r="CH81" s="15">
        <f t="shared" si="244"/>
        <v>0</v>
      </c>
      <c r="CK81" s="15">
        <f t="shared" si="245"/>
        <v>0</v>
      </c>
      <c r="CN81" s="15">
        <f t="shared" si="246"/>
        <v>0</v>
      </c>
      <c r="CV81" s="15">
        <f t="shared" si="247"/>
        <v>0</v>
      </c>
      <c r="CY81" s="15">
        <f t="shared" si="248"/>
        <v>0</v>
      </c>
      <c r="DB81" s="15">
        <f t="shared" si="249"/>
        <v>0</v>
      </c>
      <c r="DE81" s="15">
        <f t="shared" si="250"/>
        <v>0</v>
      </c>
      <c r="DH81" s="15">
        <f t="shared" si="251"/>
        <v>0</v>
      </c>
      <c r="DK81" s="15">
        <f t="shared" si="252"/>
        <v>0</v>
      </c>
      <c r="DN81" s="15">
        <f t="shared" si="253"/>
        <v>0</v>
      </c>
      <c r="DQ81" s="15">
        <f t="shared" si="254"/>
        <v>0</v>
      </c>
    </row>
    <row r="82" spans="1:125" outlineLevel="1">
      <c r="A82" s="1" t="s">
        <v>87</v>
      </c>
      <c r="B82" s="4" t="s">
        <v>46</v>
      </c>
      <c r="C82" s="4" t="s">
        <v>90</v>
      </c>
      <c r="D82" s="8">
        <v>200</v>
      </c>
      <c r="E82" s="28">
        <v>59.92</v>
      </c>
      <c r="F82" s="8">
        <v>200</v>
      </c>
      <c r="G82" s="28">
        <v>59.92</v>
      </c>
      <c r="H82" s="9">
        <v>119.84</v>
      </c>
      <c r="I82" s="14"/>
      <c r="J82" s="14"/>
      <c r="P82" s="15"/>
      <c r="Q82" s="15"/>
      <c r="X82" s="15"/>
      <c r="AF82" s="182"/>
      <c r="AJ82" s="182"/>
      <c r="BZ82" s="145"/>
      <c r="CV82" s="15">
        <f t="shared" si="247"/>
        <v>0</v>
      </c>
      <c r="CY82" s="15">
        <f t="shared" si="248"/>
        <v>0</v>
      </c>
      <c r="DB82" s="15">
        <f t="shared" si="249"/>
        <v>0</v>
      </c>
      <c r="DE82" s="15">
        <f t="shared" si="250"/>
        <v>0</v>
      </c>
      <c r="DH82" s="15">
        <f t="shared" si="251"/>
        <v>0</v>
      </c>
      <c r="DK82" s="15">
        <f t="shared" si="252"/>
        <v>0</v>
      </c>
      <c r="DN82" s="15">
        <f t="shared" si="253"/>
        <v>0</v>
      </c>
      <c r="DQ82" s="15">
        <f t="shared" si="254"/>
        <v>0</v>
      </c>
    </row>
    <row r="83" spans="1:125" outlineLevel="1">
      <c r="A83" s="1" t="s">
        <v>91</v>
      </c>
      <c r="B83" s="4" t="s">
        <v>48</v>
      </c>
      <c r="C83" s="4" t="s">
        <v>90</v>
      </c>
      <c r="D83" s="8">
        <v>200</v>
      </c>
      <c r="E83" s="28">
        <v>59.92</v>
      </c>
      <c r="F83" s="8">
        <v>200</v>
      </c>
      <c r="G83" s="28">
        <v>59.92</v>
      </c>
      <c r="H83" s="9">
        <v>119.84</v>
      </c>
      <c r="I83" s="14"/>
      <c r="J83" s="14"/>
      <c r="P83" s="15"/>
      <c r="Q83" s="15"/>
      <c r="X83" s="15"/>
      <c r="AF83" s="182"/>
      <c r="AJ83" s="182"/>
      <c r="BZ83" s="145"/>
      <c r="CV83" s="15">
        <f t="shared" si="247"/>
        <v>0</v>
      </c>
      <c r="CY83" s="15">
        <f t="shared" si="248"/>
        <v>0</v>
      </c>
      <c r="DB83" s="15">
        <f t="shared" si="249"/>
        <v>0</v>
      </c>
      <c r="DE83" s="15">
        <f t="shared" si="250"/>
        <v>0</v>
      </c>
      <c r="DH83" s="15">
        <f t="shared" si="251"/>
        <v>0</v>
      </c>
      <c r="DK83" s="15">
        <f t="shared" si="252"/>
        <v>0</v>
      </c>
      <c r="DN83" s="15">
        <f t="shared" si="253"/>
        <v>0</v>
      </c>
      <c r="DQ83" s="15">
        <f t="shared" si="254"/>
        <v>0</v>
      </c>
    </row>
    <row r="84" spans="1:125" outlineLevel="1">
      <c r="A84" s="10" t="s">
        <v>0</v>
      </c>
      <c r="P84" s="15"/>
      <c r="Q84" s="15"/>
      <c r="X84" s="15"/>
      <c r="AF84" s="182"/>
      <c r="AJ84" s="182"/>
      <c r="BZ84" s="145"/>
      <c r="CV84" s="15">
        <f t="shared" si="247"/>
        <v>0</v>
      </c>
      <c r="CY84" s="15">
        <f t="shared" si="248"/>
        <v>0</v>
      </c>
      <c r="DB84" s="15">
        <f t="shared" si="249"/>
        <v>0</v>
      </c>
      <c r="DE84" s="15">
        <f t="shared" si="250"/>
        <v>0</v>
      </c>
      <c r="DH84" s="15">
        <f t="shared" si="251"/>
        <v>0</v>
      </c>
      <c r="DK84" s="15">
        <f t="shared" si="252"/>
        <v>0</v>
      </c>
      <c r="DN84" s="15">
        <f t="shared" si="253"/>
        <v>0</v>
      </c>
      <c r="DQ84" s="15">
        <f t="shared" si="254"/>
        <v>0</v>
      </c>
    </row>
    <row r="85" spans="1:125" ht="14.25" customHeight="1" outlineLevel="1">
      <c r="A85" s="1" t="s">
        <v>92</v>
      </c>
      <c r="B85" s="1" t="s">
        <v>93</v>
      </c>
      <c r="C85" s="4" t="s">
        <v>94</v>
      </c>
      <c r="D85" s="8">
        <v>50000</v>
      </c>
      <c r="E85" s="28">
        <v>1977</v>
      </c>
      <c r="F85" s="8">
        <v>50000</v>
      </c>
      <c r="G85" s="28">
        <v>1977</v>
      </c>
      <c r="H85" s="9">
        <v>988500</v>
      </c>
      <c r="I85" s="14">
        <f>H85</f>
        <v>988500</v>
      </c>
      <c r="J85" s="14"/>
      <c r="L85" s="118">
        <v>0</v>
      </c>
      <c r="M85" s="17">
        <f>L85/F85-1</f>
        <v>-1</v>
      </c>
      <c r="N85" s="17">
        <f>L85/I85-1</f>
        <v>-1</v>
      </c>
      <c r="P85" s="15"/>
      <c r="Q85" s="15"/>
      <c r="X85" s="15"/>
      <c r="AF85" s="182"/>
      <c r="AJ85" s="182"/>
      <c r="AL85" s="187">
        <v>1209500</v>
      </c>
      <c r="BL85" s="15">
        <v>330800</v>
      </c>
      <c r="BM85" s="235" t="e">
        <f t="shared" ref="BM85:BM86" si="256">BL85/BJ85</f>
        <v>#DIV/0!</v>
      </c>
      <c r="BS85" s="15">
        <f t="shared" ref="BS85:BS86" si="257">BO85+BR85</f>
        <v>0</v>
      </c>
      <c r="BV85" s="15">
        <f t="shared" ref="BV85:BV86" si="258">BS85+BU85</f>
        <v>0</v>
      </c>
      <c r="BY85" s="15">
        <f t="shared" ref="BY85:BY86" si="259">BV85+BX85</f>
        <v>0</v>
      </c>
      <c r="BZ85" s="145"/>
      <c r="CB85" s="15">
        <f t="shared" ref="CB85:CB86" si="260">BY85+CA85</f>
        <v>0</v>
      </c>
      <c r="CE85" s="15">
        <f t="shared" ref="CE85:CE86" si="261">CB85+CD85</f>
        <v>0</v>
      </c>
      <c r="CH85" s="15">
        <f t="shared" ref="CH85:CH86" si="262">CE85+CG85</f>
        <v>0</v>
      </c>
      <c r="CK85" s="15">
        <f t="shared" ref="CK85:CK86" si="263">CH85+CJ85</f>
        <v>0</v>
      </c>
      <c r="CN85" s="15">
        <f t="shared" ref="CN85:CN86" si="264">CK85+CM85</f>
        <v>0</v>
      </c>
      <c r="CP85" s="15">
        <v>1772500</v>
      </c>
      <c r="CV85" s="15">
        <f t="shared" si="247"/>
        <v>0</v>
      </c>
      <c r="CY85" s="15">
        <f t="shared" si="248"/>
        <v>0</v>
      </c>
      <c r="DB85" s="15">
        <f t="shared" si="249"/>
        <v>0</v>
      </c>
      <c r="DE85" s="15">
        <f t="shared" si="250"/>
        <v>0</v>
      </c>
      <c r="DH85" s="15">
        <f t="shared" si="251"/>
        <v>0</v>
      </c>
      <c r="DK85" s="15">
        <f t="shared" si="252"/>
        <v>0</v>
      </c>
      <c r="DN85" s="15">
        <f t="shared" si="253"/>
        <v>0</v>
      </c>
      <c r="DQ85" s="15">
        <f t="shared" si="254"/>
        <v>0</v>
      </c>
      <c r="DS85" s="15">
        <v>1807200</v>
      </c>
    </row>
    <row r="86" spans="1:125" outlineLevel="1">
      <c r="A86" s="1" t="s">
        <v>92</v>
      </c>
      <c r="B86" s="1" t="s">
        <v>95</v>
      </c>
      <c r="C86" s="4" t="s">
        <v>96</v>
      </c>
      <c r="D86" s="8">
        <v>0</v>
      </c>
      <c r="E86" s="28">
        <v>0</v>
      </c>
      <c r="F86" s="8">
        <v>0</v>
      </c>
      <c r="G86" s="28">
        <v>0</v>
      </c>
      <c r="H86" s="9">
        <v>96000</v>
      </c>
      <c r="I86" s="14">
        <f>H86</f>
        <v>96000</v>
      </c>
      <c r="J86" s="14"/>
      <c r="L86" s="118">
        <v>0</v>
      </c>
      <c r="M86" s="17" t="e">
        <f>L86/F86-1</f>
        <v>#DIV/0!</v>
      </c>
      <c r="N86" s="17">
        <f>L86/I86-1</f>
        <v>-1</v>
      </c>
      <c r="P86" s="15"/>
      <c r="Q86" s="15"/>
      <c r="X86" s="15"/>
      <c r="AF86" s="182"/>
      <c r="AJ86" s="182"/>
      <c r="AL86" s="187">
        <v>60000</v>
      </c>
      <c r="BL86" s="15">
        <v>70000</v>
      </c>
      <c r="BM86" s="235" t="e">
        <f t="shared" si="256"/>
        <v>#DIV/0!</v>
      </c>
      <c r="BS86" s="15">
        <f t="shared" si="257"/>
        <v>0</v>
      </c>
      <c r="BV86" s="15">
        <f t="shared" si="258"/>
        <v>0</v>
      </c>
      <c r="BY86" s="15">
        <f t="shared" si="259"/>
        <v>0</v>
      </c>
      <c r="BZ86" s="145"/>
      <c r="CB86" s="15">
        <f t="shared" si="260"/>
        <v>0</v>
      </c>
      <c r="CE86" s="15">
        <f t="shared" si="261"/>
        <v>0</v>
      </c>
      <c r="CH86" s="15">
        <f t="shared" si="262"/>
        <v>0</v>
      </c>
      <c r="CK86" s="15">
        <f t="shared" si="263"/>
        <v>0</v>
      </c>
      <c r="CN86" s="15">
        <f t="shared" si="264"/>
        <v>0</v>
      </c>
      <c r="CP86" s="15">
        <v>110000</v>
      </c>
      <c r="CV86" s="15">
        <f t="shared" si="247"/>
        <v>0</v>
      </c>
      <c r="CY86" s="15">
        <f t="shared" si="248"/>
        <v>0</v>
      </c>
      <c r="DB86" s="15">
        <f t="shared" si="249"/>
        <v>0</v>
      </c>
      <c r="DE86" s="15">
        <f t="shared" si="250"/>
        <v>0</v>
      </c>
      <c r="DH86" s="15">
        <f t="shared" si="251"/>
        <v>0</v>
      </c>
      <c r="DK86" s="15">
        <f t="shared" si="252"/>
        <v>0</v>
      </c>
      <c r="DN86" s="15">
        <f t="shared" si="253"/>
        <v>0</v>
      </c>
      <c r="DQ86" s="15">
        <f t="shared" si="254"/>
        <v>0</v>
      </c>
      <c r="DS86" s="15">
        <v>242000</v>
      </c>
    </row>
    <row r="87" spans="1:125" outlineLevel="1">
      <c r="A87" s="1" t="s">
        <v>92</v>
      </c>
      <c r="B87" s="4" t="s">
        <v>46</v>
      </c>
      <c r="C87" s="4" t="s">
        <v>97</v>
      </c>
      <c r="D87" s="8">
        <v>50000</v>
      </c>
      <c r="E87" s="28">
        <v>2169</v>
      </c>
      <c r="F87" s="8">
        <v>50000</v>
      </c>
      <c r="G87" s="28">
        <v>2169</v>
      </c>
      <c r="H87" s="9">
        <v>1084500</v>
      </c>
      <c r="I87" s="14"/>
      <c r="J87" s="14"/>
      <c r="P87" s="15"/>
      <c r="Q87" s="15"/>
      <c r="X87" s="15"/>
      <c r="AF87" s="182"/>
      <c r="AJ87" s="182"/>
      <c r="BZ87" s="145"/>
      <c r="CV87" s="15">
        <f t="shared" si="247"/>
        <v>0</v>
      </c>
      <c r="CY87" s="15">
        <f t="shared" si="248"/>
        <v>0</v>
      </c>
      <c r="DB87" s="15">
        <f t="shared" si="249"/>
        <v>0</v>
      </c>
      <c r="DE87" s="15">
        <f t="shared" si="250"/>
        <v>0</v>
      </c>
      <c r="DH87" s="15">
        <f t="shared" si="251"/>
        <v>0</v>
      </c>
      <c r="DK87" s="15">
        <f t="shared" si="252"/>
        <v>0</v>
      </c>
      <c r="DN87" s="15">
        <f t="shared" si="253"/>
        <v>0</v>
      </c>
      <c r="DQ87" s="15">
        <f t="shared" si="254"/>
        <v>0</v>
      </c>
      <c r="DU87" s="15" t="s">
        <v>458</v>
      </c>
    </row>
    <row r="88" spans="1:125" outlineLevel="1">
      <c r="A88" s="1" t="s">
        <v>98</v>
      </c>
      <c r="B88" s="4" t="s">
        <v>48</v>
      </c>
      <c r="C88" s="4" t="s">
        <v>99</v>
      </c>
      <c r="D88" s="8">
        <v>50000</v>
      </c>
      <c r="E88" s="28">
        <v>2169</v>
      </c>
      <c r="F88" s="8">
        <v>50000</v>
      </c>
      <c r="G88" s="28">
        <v>2169</v>
      </c>
      <c r="H88" s="9">
        <v>1084500</v>
      </c>
      <c r="I88" s="14"/>
      <c r="J88" s="14"/>
      <c r="P88" s="15"/>
      <c r="Q88" s="15"/>
      <c r="X88" s="15"/>
      <c r="AF88" s="182"/>
      <c r="AJ88" s="182"/>
      <c r="BZ88" s="145"/>
      <c r="CV88" s="15">
        <f t="shared" si="247"/>
        <v>0</v>
      </c>
      <c r="CY88" s="15">
        <f t="shared" si="248"/>
        <v>0</v>
      </c>
      <c r="DB88" s="15">
        <f t="shared" si="249"/>
        <v>0</v>
      </c>
      <c r="DE88" s="15">
        <f t="shared" si="250"/>
        <v>0</v>
      </c>
      <c r="DH88" s="15">
        <f t="shared" si="251"/>
        <v>0</v>
      </c>
      <c r="DK88" s="15">
        <f t="shared" si="252"/>
        <v>0</v>
      </c>
      <c r="DN88" s="15">
        <f t="shared" si="253"/>
        <v>0</v>
      </c>
      <c r="DQ88" s="15">
        <f t="shared" si="254"/>
        <v>0</v>
      </c>
    </row>
    <row r="89" spans="1:125" outlineLevel="1">
      <c r="A89" s="10" t="s">
        <v>0</v>
      </c>
      <c r="P89" s="15"/>
      <c r="Q89" s="15"/>
      <c r="X89" s="15"/>
      <c r="AF89" s="182"/>
      <c r="AJ89" s="182"/>
      <c r="BZ89" s="145"/>
      <c r="CV89" s="15">
        <f t="shared" si="247"/>
        <v>0</v>
      </c>
      <c r="CY89" s="15">
        <f t="shared" si="248"/>
        <v>0</v>
      </c>
      <c r="DB89" s="15">
        <f t="shared" si="249"/>
        <v>0</v>
      </c>
      <c r="DE89" s="15">
        <f t="shared" si="250"/>
        <v>0</v>
      </c>
      <c r="DH89" s="15">
        <f t="shared" si="251"/>
        <v>0</v>
      </c>
      <c r="DK89" s="15">
        <f t="shared" si="252"/>
        <v>0</v>
      </c>
      <c r="DN89" s="15">
        <f t="shared" si="253"/>
        <v>0</v>
      </c>
      <c r="DQ89" s="15">
        <f t="shared" si="254"/>
        <v>0</v>
      </c>
    </row>
    <row r="90" spans="1:125" outlineLevel="1">
      <c r="A90" s="1" t="s">
        <v>100</v>
      </c>
      <c r="B90" s="1" t="s">
        <v>101</v>
      </c>
      <c r="C90" s="4" t="s">
        <v>102</v>
      </c>
      <c r="D90" s="8">
        <v>0</v>
      </c>
      <c r="E90" s="28">
        <v>0</v>
      </c>
      <c r="F90" s="8">
        <v>-1200</v>
      </c>
      <c r="G90" s="28">
        <v>100</v>
      </c>
      <c r="H90" s="9">
        <v>-1200</v>
      </c>
      <c r="I90" s="14">
        <v>-1200</v>
      </c>
      <c r="J90" s="14"/>
      <c r="L90" s="118">
        <v>0</v>
      </c>
      <c r="P90" s="15"/>
      <c r="Q90" s="15"/>
      <c r="X90" s="15"/>
      <c r="AF90" s="182"/>
      <c r="AJ90" s="182"/>
      <c r="BL90" s="15">
        <v>1281.0999999999999</v>
      </c>
      <c r="BS90" s="15">
        <f t="shared" ref="BS90" si="265">BO90+BR90</f>
        <v>0</v>
      </c>
      <c r="BV90" s="15">
        <f t="shared" ref="BV90" si="266">BS90+BU90</f>
        <v>0</v>
      </c>
      <c r="BY90" s="15">
        <f t="shared" ref="BY90" si="267">BV90+BX90</f>
        <v>0</v>
      </c>
      <c r="BZ90" s="145"/>
      <c r="CB90" s="15">
        <f t="shared" ref="CB90" si="268">BY90+CA90</f>
        <v>0</v>
      </c>
      <c r="CE90" s="15">
        <f t="shared" ref="CE90" si="269">CB90+CD90</f>
        <v>0</v>
      </c>
      <c r="CH90" s="15">
        <f t="shared" ref="CH90" si="270">CE90+CG90</f>
        <v>0</v>
      </c>
      <c r="CK90" s="15">
        <f t="shared" ref="CK90" si="271">CH90+CJ90</f>
        <v>0</v>
      </c>
      <c r="CN90" s="15">
        <f t="shared" ref="CN90" si="272">CK90+CM90</f>
        <v>0</v>
      </c>
      <c r="CR90" s="15">
        <v>0</v>
      </c>
      <c r="CV90" s="15">
        <f t="shared" si="247"/>
        <v>0</v>
      </c>
      <c r="CY90" s="15">
        <f t="shared" si="248"/>
        <v>0</v>
      </c>
      <c r="DB90" s="15">
        <f t="shared" si="249"/>
        <v>0</v>
      </c>
      <c r="DE90" s="15">
        <f t="shared" si="250"/>
        <v>0</v>
      </c>
      <c r="DH90" s="15">
        <f t="shared" si="251"/>
        <v>0</v>
      </c>
      <c r="DK90" s="15">
        <f t="shared" si="252"/>
        <v>0</v>
      </c>
      <c r="DN90" s="15">
        <f t="shared" si="253"/>
        <v>0</v>
      </c>
      <c r="DQ90" s="15">
        <f t="shared" si="254"/>
        <v>0</v>
      </c>
    </row>
    <row r="91" spans="1:125" outlineLevel="1">
      <c r="A91" s="1" t="s">
        <v>100</v>
      </c>
      <c r="B91" s="4" t="s">
        <v>46</v>
      </c>
      <c r="C91" s="4" t="s">
        <v>103</v>
      </c>
      <c r="D91" s="8">
        <v>0</v>
      </c>
      <c r="E91" s="28">
        <v>0</v>
      </c>
      <c r="F91" s="8">
        <v>-1200</v>
      </c>
      <c r="G91" s="28">
        <v>100</v>
      </c>
      <c r="H91" s="9">
        <v>-1200</v>
      </c>
      <c r="I91" s="14"/>
      <c r="J91" s="14"/>
      <c r="P91" s="15"/>
      <c r="Q91" s="15"/>
      <c r="X91" s="15"/>
      <c r="AF91" s="182"/>
      <c r="AJ91" s="182"/>
      <c r="BZ91" s="145"/>
    </row>
    <row r="92" spans="1:125" outlineLevel="1">
      <c r="A92" s="1" t="s">
        <v>104</v>
      </c>
      <c r="B92" s="4" t="s">
        <v>48</v>
      </c>
      <c r="C92" s="4" t="s">
        <v>105</v>
      </c>
      <c r="D92" s="8">
        <v>0</v>
      </c>
      <c r="E92" s="28">
        <v>0</v>
      </c>
      <c r="F92" s="8">
        <v>-1200</v>
      </c>
      <c r="G92" s="28">
        <v>100</v>
      </c>
      <c r="H92" s="9">
        <v>-1200</v>
      </c>
      <c r="I92" s="14"/>
      <c r="J92" s="14"/>
      <c r="P92" s="15"/>
      <c r="Q92" s="15"/>
      <c r="X92" s="15"/>
      <c r="AF92" s="182"/>
      <c r="AJ92" s="182"/>
      <c r="BZ92" s="145"/>
    </row>
    <row r="93" spans="1:125" outlineLevel="1">
      <c r="A93" s="10" t="s">
        <v>0</v>
      </c>
      <c r="P93" s="15"/>
      <c r="Q93" s="15"/>
      <c r="X93" s="15"/>
      <c r="AF93" s="182"/>
      <c r="AJ93" s="182"/>
      <c r="BZ93" s="145"/>
    </row>
    <row r="94" spans="1:125" outlineLevel="1">
      <c r="A94" s="417" t="s">
        <v>106</v>
      </c>
      <c r="B94" s="416"/>
      <c r="C94" s="418"/>
      <c r="D94" s="8">
        <v>5707000</v>
      </c>
      <c r="E94" s="28">
        <v>109.84</v>
      </c>
      <c r="F94" s="8">
        <v>5936574.3399999999</v>
      </c>
      <c r="G94" s="28">
        <v>105.59</v>
      </c>
      <c r="H94" s="9">
        <v>6268720.0999999996</v>
      </c>
      <c r="I94" s="14"/>
      <c r="J94" s="14"/>
      <c r="P94" s="15"/>
      <c r="Q94" s="15"/>
      <c r="X94" s="15"/>
      <c r="AF94" s="182"/>
      <c r="AJ94" s="182"/>
      <c r="BZ94" s="145"/>
    </row>
    <row r="95" spans="1:125" outlineLevel="1">
      <c r="P95" s="15"/>
      <c r="Q95" s="15"/>
      <c r="X95" s="15"/>
      <c r="AF95" s="182"/>
      <c r="AJ95" s="182"/>
      <c r="BZ95" s="145"/>
    </row>
    <row r="96" spans="1:125" ht="15.75" thickBot="1">
      <c r="A96" s="24"/>
      <c r="B96" s="25" t="s">
        <v>269</v>
      </c>
      <c r="C96" s="25" t="s">
        <v>316</v>
      </c>
      <c r="D96" s="22">
        <f>D90+D80+D69+D68+D67+D66+D65+D53+D49+D36+D33</f>
        <v>193900</v>
      </c>
      <c r="E96" s="30"/>
      <c r="F96" s="22">
        <f>F90+F80+F69+F68+F67+F66+F65+F53+F49+F36+F33</f>
        <v>209200</v>
      </c>
      <c r="G96" s="30"/>
      <c r="H96" s="22"/>
      <c r="I96" s="22">
        <f>I90+I80+I69+I68+I67+I66+I65+I53+I49+I36+I33</f>
        <v>219557.47466666665</v>
      </c>
      <c r="J96" s="22"/>
      <c r="K96" s="20"/>
      <c r="L96" s="166">
        <f>L90+L80+L69+L68+L67+L66+L65+L53+L49+L36+L33</f>
        <v>241200</v>
      </c>
      <c r="M96" s="23">
        <f>L96/F96-1</f>
        <v>0.15296367112810705</v>
      </c>
      <c r="N96" s="23">
        <f>L96/I96-1</f>
        <v>9.857339344147209E-2</v>
      </c>
      <c r="P96" s="144">
        <f>L96</f>
        <v>241200</v>
      </c>
      <c r="Q96" s="148"/>
      <c r="U96" s="166">
        <f>U90+U80+U69+U68+U67+U66+U65+U53+U49+U36+U33</f>
        <v>230500</v>
      </c>
      <c r="X96" s="22">
        <f>X90+X80+X69+X68+X67+X66+X65+X53+X49+X36+X33</f>
        <v>230500</v>
      </c>
      <c r="Z96" s="22">
        <f>Z90+Z80+Z69+Z68+Z67+Z66+Z65+Z53+Z49+Z36+Z33+Z61+Z70</f>
        <v>240800</v>
      </c>
      <c r="AD96" s="22">
        <f>AD90+AD80+AD69+AD68+AD67+AD66+AD65+AD53+AD49+AD36+AD33+AD61+AD70</f>
        <v>240800</v>
      </c>
      <c r="AF96" s="182"/>
      <c r="AH96" s="22">
        <f>AH90+AH80+AH69+AH68+AH67+AH66+AH65+AH53+AH49+AH36+AH33+AH61+AH70</f>
        <v>240800</v>
      </c>
      <c r="AJ96" s="182"/>
      <c r="AL96" s="144">
        <f>AL90+AL80+AL69+AL68+AL67+AL66+AL65+AL53+AL49+AL36+AL33+AL61+AL70</f>
        <v>219140.41</v>
      </c>
      <c r="AN96" s="144">
        <f>AN90+AN80+AN69+AN68+AN67+AN66+AN65+AN53+AN49+AN36+AN33+AN61+AN70</f>
        <v>203000</v>
      </c>
      <c r="AO96" s="17">
        <f t="shared" ref="AO96" si="273">AN96/L96-1</f>
        <v>-0.15837479270315091</v>
      </c>
      <c r="AP96" s="17">
        <f t="shared" ref="AP96" si="274">AN96/AH96-1</f>
        <v>-0.15697674418604646</v>
      </c>
      <c r="AQ96" s="17">
        <f t="shared" ref="AQ96" si="275">AN96/AL96-1</f>
        <v>-7.365328010475114E-2</v>
      </c>
      <c r="AZ96" s="144">
        <f>AZ90+AZ80+AZ69+AZ68+AZ67+AZ66+AZ65+AZ53+AZ49+AZ36+AZ33+AZ61+AZ70</f>
        <v>0</v>
      </c>
      <c r="BA96" s="144">
        <f>BA90+BA80+BA69+BA68+BA67+BA66+BA65+BA53+BA49+BA36+BA33+BA61+BA70</f>
        <v>203000</v>
      </c>
      <c r="BD96" s="144">
        <f>BD90+BD80+BD69+BD68+BD67+BD66+BD65+BD53+BD49+BD36+BD33+BD61+BD70</f>
        <v>203000</v>
      </c>
      <c r="BG96" s="144">
        <f>BG90+BG80+BG69+BG68+BG67+BG66+BG65+BG53+BG49+BG36+BG33+BG61+BG70</f>
        <v>203000</v>
      </c>
      <c r="BI96" s="144">
        <f>BI90+BI80+BI69+BI68+BI67+BI66+BI65+BI53+BI49+BI36+BI33+BI61+BI70+BI54+BI81</f>
        <v>87800</v>
      </c>
      <c r="BJ96" s="144">
        <f>BJ90+BJ80+BJ69+BJ68+BJ67+BJ66+BJ65+BJ53+BJ49+BJ36+BJ33+BJ61+BJ70+BJ54+BJ81</f>
        <v>290800</v>
      </c>
      <c r="BL96" s="144">
        <f>BL90+BL80+BL69+BL68+BL67+BL66+BL65+BL53+BL49+BL36+BL33+BL61+BL70+BL54+BL81</f>
        <v>265528.33</v>
      </c>
      <c r="BM96" s="240">
        <f>BL96/BJ96</f>
        <v>0.91309604539202205</v>
      </c>
      <c r="BO96" s="165">
        <f>BO90+BO80+BO69+BO68+BO67+BO66+BO65+BO53+BO49+BO36+BO33+BO61+BO70+BO54+BO81+BO45</f>
        <v>514500</v>
      </c>
      <c r="BP96" s="240">
        <f>BO96/BL96</f>
        <v>1.9376463520860465</v>
      </c>
      <c r="BR96" s="165">
        <f>BR90+BR80+BR69+BR68+BR67+BR66+BR65+BR53+BR49+BR36+BR33+BR61+BR70+BR54+BR81+BR45+BR71</f>
        <v>28140</v>
      </c>
      <c r="BS96" s="165">
        <f>BS90+BS80+BS69+BS68+BS67+BS66+BS65+BS53+BS49+BS36+BS33+BS61+BS70+BS54+BS81+BS45+BS71</f>
        <v>542640</v>
      </c>
      <c r="BU96" s="165">
        <f>BU90+BU80+BU69+BU68+BU67+BU66+BU65+BU53+BU49+BU36+BU33+BU61+BU70+BU54+BU81+BU45+BU71</f>
        <v>80000</v>
      </c>
      <c r="BV96" s="165">
        <f>BV90+BV80+BV69+BV68+BV67+BV66+BV65+BV53+BV49+BV36+BV33+BV61+BV70+BV54+BV81+BV45+BV71</f>
        <v>622640</v>
      </c>
      <c r="BX96" s="165">
        <f>BX90+BX80+BX69+BX68+BX67+BX66+BX65+BX53+BX49+BX36+BX33+BX61+BX70+BX54+BX81+BX45+BX71</f>
        <v>0</v>
      </c>
      <c r="BY96" s="165">
        <f>BY90+BY80+BY69+BY68+BY67+BY66+BY65+BY53+BY49+BY36+BY33+BY61+BY70+BY54+BY81+BY45+BY71</f>
        <v>622640</v>
      </c>
      <c r="BZ96" s="145"/>
      <c r="CA96" s="319">
        <f>CA90+CA80+CA69+CA68+CA67+CA66+CA65+CA53+CA49+CA36+CA33+CA61+CA70+CA54+CA81+CA45+CA71</f>
        <v>0</v>
      </c>
      <c r="CB96" s="165">
        <f>CB90+CB80+CB69+CB68+CB67+CB66+CB65+CB53+CB49+CB36+CB33+CB61+CB70+CB54+CB81+CB45+CB71</f>
        <v>622640</v>
      </c>
      <c r="CD96" s="165">
        <f>CD90+CD80+CD69+CD68+CD67+CD66+CD65+CD53+CD49+CD36+CD33+CD61+CD70+CD54+CD81+CD45+CD71</f>
        <v>0</v>
      </c>
      <c r="CE96" s="165">
        <f>CE90+CE80+CE69+CE68+CE67+CE66+CE65+CE53+CE49+CE36+CE33+CE61+CE70+CE54+CE81+CE45+CE71</f>
        <v>622640</v>
      </c>
      <c r="CG96" s="165">
        <f>CG90+CG80+CG69+CG68+CG67+CG66+CG65+CG53+CG49+CG36+CG33+CG61+CG70+CG54+CG81+CG45+CG71</f>
        <v>0</v>
      </c>
      <c r="CH96" s="165">
        <f>CH90+CH80+CH69+CH68+CH67+CH66+CH65+CH53+CH49+CH36+CH33+CH61+CH70+CH54+CH81+CH45+CH71</f>
        <v>622640</v>
      </c>
      <c r="CJ96" s="165">
        <f>CJ90+CJ80+CJ69+CJ68+CJ67+CJ66+CJ65+CJ53+CJ49+CJ36+CJ33+CJ61+CJ70+CJ54+CJ81+CJ45+CJ71</f>
        <v>-29000</v>
      </c>
      <c r="CK96" s="165">
        <f>CK90+CK80+CK69+CK68+CK67+CK66+CK65+CK53+CK49+CK36+CK33+CK61+CK70+CK54+CK81+CK45+CK71</f>
        <v>593640</v>
      </c>
      <c r="CM96" s="165">
        <f>CM90+CM80+CM69+CM68+CM67+CM66+CM65+CM53+CM49+CM36+CM33+CM61+CM70+CM54+CM81+CM45+CM71</f>
        <v>0</v>
      </c>
      <c r="CN96" s="165">
        <f>CN90+CN80+CN69+CN68+CN67+CN66+CN65+CN53+CN49+CN36+CN33+CN61+CN70+CN54+CN81+CN45+CN71</f>
        <v>593640</v>
      </c>
      <c r="CP96" s="165">
        <f>CP90+CP80+CP69+CP68+CP67+CP66+CP65+CP53+CP49+CP36+CP33+CP61+CP70+CP54+CP81+CP45+CP71</f>
        <v>435708.33</v>
      </c>
      <c r="CR96" s="165">
        <f>CR90+CR80+CR69+CR68+CR67+CR66+CR65+CR53+CR49+CR36+CR33+CR61+CR70+CR54+CR81+CR45+CR71</f>
        <v>514800</v>
      </c>
      <c r="CS96" s="240">
        <f>CR96/CP96</f>
        <v>1.1815243468032846</v>
      </c>
      <c r="CU96" s="165">
        <f>CU90+CU80+CU69+CU68+CU67+CU66+CU65+CU53+CU49+CU36+CU33+CU61+CU70+CU54+CU81+CU45+CU71</f>
        <v>-150000</v>
      </c>
      <c r="CV96" s="165">
        <f>CV90+CV80+CV69+CV68+CV67+CV66+CV65+CV53+CV49+CV36+CV33+CV61+CV70+CV54+CV81+CV45+CV71</f>
        <v>364800</v>
      </c>
      <c r="CX96" s="165">
        <f>CX90+CX80+CX69+CX68+CX67+CX66+CX65+CX53+CX49+CX36+CX33+CX61+CX70+CX54+CX81+CX45+CX71</f>
        <v>13000</v>
      </c>
      <c r="CY96" s="165">
        <f>CY90+CY80+CY69+CY68+CY67+CY66+CY65+CY53+CY49+CY36+CY33+CY61+CY70+CY54+CY81+CY45+CY71</f>
        <v>377800</v>
      </c>
      <c r="DA96" s="165">
        <f>DA90+DA80+DA69+DA68+DA67+DA66+DA65+DA53+DA49+DA36+DA33+DA61+DA70+DA54+DA81+DA45+DA71+DA62</f>
        <v>249450</v>
      </c>
      <c r="DB96" s="165">
        <f>DB90+DB80+DB69+DB68+DB67+DB66+DB65+DB53+DB49+DB36+DB33+DB61+DB70+DB54+DB81+DB45+DB71+DB62</f>
        <v>627250</v>
      </c>
      <c r="DD96" s="165">
        <f>DD90+DD80+DD69+DD68+DD67+DD66+DD65+DD53+DD49+DD36+DD33+DD61+DD70+DD54+DD81+DD45+DD71+DD62+DD41+DD55</f>
        <v>16500</v>
      </c>
      <c r="DE96" s="165">
        <f>DE90+DE80+DE69+DE68+DE67+DE66+DE65+DE53+DE49+DE36+DE33+DE61+DE70+DE54+DE81+DE45+DE71+DE62+DE41+DE55</f>
        <v>643750</v>
      </c>
      <c r="DG96" s="165">
        <f>DG90+DG80+DG69+DG68+DG67+DG66+DG65+DG53+DG49+DG36+DG33+DG61+DG70+DG54+DG81+DG45+DG71+DG62+DG41+DG55+DG42</f>
        <v>155000</v>
      </c>
      <c r="DH96" s="165">
        <f>DH90+DH80+DH69+DH68+DH67+DH66+DH65+DH53+DH49+DH36+DH33+DH61+DH70+DH54+DH81+DH45+DH71+DH62+DH41+DH55+DH42</f>
        <v>798750</v>
      </c>
      <c r="DJ96" s="165">
        <f>DJ90+DJ80+DJ69+DJ68+DJ67+DJ66+DJ65+DJ53+DJ49+DJ36+DJ33+DJ61+DJ70+DJ54+DJ81+DJ45+DJ71+DJ62+DJ41+DJ55+DJ42</f>
        <v>15000</v>
      </c>
      <c r="DK96" s="165">
        <f>DK90+DK80+DK69+DK68+DK67+DK66+DK65+DK53+DK49+DK36+DK33+DK61+DK70+DK54+DK81+DK45+DK71+DK62+DK41+DK55+DK42</f>
        <v>813750</v>
      </c>
      <c r="DM96" s="165">
        <f>DM90+DM80+DM69+DM68+DM67+DM66+DM65+DM53+DM49+DM36+DM33+DM61+DM70+DM54+DM81+DM45+DM71+DM62+DM41+DM55+DM42+DM60</f>
        <v>8000</v>
      </c>
      <c r="DN96" s="165">
        <f>DN90+DN80+DN69+DN68+DN67+DN66+DN65+DN53+DN49+DN36+DN33+DN61+DN70+DN54+DN81+DN45+DN71+DN62+DN41+DN55+DN42+DN60</f>
        <v>821750</v>
      </c>
      <c r="DP96" s="165">
        <f>DP90+DP80+DP69+DP68+DP67+DP66+DP65+DP53+DP49+DP36+DP33+DP61+DP70+DP54+DP81+DP45+DP71+DP62+DP41+DP55+DP42+DP60</f>
        <v>0</v>
      </c>
      <c r="DQ96" s="165">
        <f>DQ90+DQ80+DQ69+DQ68+DQ67+DQ66+DQ65+DQ53+DQ49+DQ36+DQ33+DQ61+DQ70+DQ54+DQ81+DQ45+DQ71+DQ62+DQ41+DQ55+DQ42+DQ60</f>
        <v>821750</v>
      </c>
      <c r="DS96" s="165">
        <f>DS90+DS80+DS69+DS68+DS67+DS66+DS65+DS53+DS49+DS36+DS33+DS61+DS70+DS54+DS81+DS45+DS71+DS62+DS41+DS55+DS42+DS60</f>
        <v>801065.93</v>
      </c>
      <c r="DU96" s="165">
        <f>DU90+DU80+DU69+DU68+DU67+DU66+DU65+DU53+DU49+DU36+DU33+DU61+DU70+DU54+DU81+DU45+DU71+DU62+DU41+DU55+DU42+DU60+DU37</f>
        <v>430400</v>
      </c>
    </row>
    <row r="97" spans="1:125" ht="16.5" thickTop="1" thickBot="1">
      <c r="AF97" s="182"/>
      <c r="AJ97" s="182"/>
      <c r="BS97" s="15"/>
      <c r="BV97" s="15"/>
      <c r="BY97" s="15"/>
      <c r="BZ97" s="145"/>
      <c r="CB97" s="15"/>
      <c r="CE97" s="15"/>
      <c r="CH97" s="15"/>
      <c r="CK97" s="15"/>
      <c r="CN97" s="15"/>
      <c r="CV97" s="15"/>
      <c r="CY97" s="15"/>
      <c r="DB97" s="15"/>
      <c r="DE97" s="15"/>
      <c r="DH97" s="15"/>
      <c r="DK97" s="15"/>
      <c r="DN97" s="15"/>
      <c r="DQ97" s="15"/>
    </row>
    <row r="98" spans="1:125" ht="15.75" thickBot="1">
      <c r="A98" s="133"/>
      <c r="B98" s="133"/>
      <c r="C98" s="133" t="s">
        <v>386</v>
      </c>
      <c r="D98" s="134">
        <f>D20+D31+D74+D96</f>
        <v>5707000</v>
      </c>
      <c r="E98" s="135"/>
      <c r="F98" s="134">
        <f>F20+F31+F74+F96</f>
        <v>5936574.3399999999</v>
      </c>
      <c r="G98" s="135"/>
      <c r="H98" s="133"/>
      <c r="I98" s="134">
        <f>I20+I31+I74+I96</f>
        <v>7115505.2846666668</v>
      </c>
      <c r="J98" s="133"/>
      <c r="K98" s="136"/>
      <c r="L98" s="174">
        <f>L20+L31+L74+L96</f>
        <v>5291000</v>
      </c>
      <c r="M98" s="137">
        <f>L98/F98-1</f>
        <v>-0.10874526334997425</v>
      </c>
      <c r="N98" s="137">
        <f>L98/I98-1</f>
        <v>-0.25641261044360786</v>
      </c>
      <c r="P98" s="134">
        <f>P20+P31+P74+P96</f>
        <v>4956950</v>
      </c>
      <c r="Q98" s="149"/>
      <c r="R98" s="143">
        <f>P98-L98</f>
        <v>-334050</v>
      </c>
      <c r="U98" s="174">
        <f>U20+U31+U74+U96</f>
        <v>5140800</v>
      </c>
      <c r="X98" s="134">
        <f>X20+X31+X74+X96</f>
        <v>5620550</v>
      </c>
      <c r="Z98" s="134">
        <f>Z20+Z31+Z74+Z96</f>
        <v>5926760</v>
      </c>
      <c r="AD98" s="134">
        <f>AD20+AD31+AD74+AD96</f>
        <v>5990340</v>
      </c>
      <c r="AF98" s="182">
        <f t="shared" ref="AF98" si="276">AD98-Z98</f>
        <v>63580</v>
      </c>
      <c r="AH98" s="134">
        <f>AH20+AH31+AH74+AH96</f>
        <v>6235240</v>
      </c>
      <c r="AJ98" s="182">
        <f t="shared" ref="AJ98" si="277">AH98-AD98</f>
        <v>244900</v>
      </c>
      <c r="AL98" s="136">
        <f>AL20+AL31+AL74+AL96</f>
        <v>6200517.1000000006</v>
      </c>
      <c r="AN98" s="136">
        <f>AN20+AN31+AN74+AN96</f>
        <v>4392000</v>
      </c>
      <c r="AO98" s="17">
        <f t="shared" ref="AO98" si="278">AN98/L98-1</f>
        <v>-0.16991116991116995</v>
      </c>
      <c r="AP98" s="17">
        <f t="shared" ref="AP98" si="279">AN98/AH98-1</f>
        <v>-0.29561652799250715</v>
      </c>
      <c r="AQ98" s="17">
        <f t="shared" ref="AQ98" si="280">AN98/AL98-1</f>
        <v>-0.29167198006759798</v>
      </c>
      <c r="AZ98" s="136">
        <f>AZ20+AZ31+AZ74+AZ96</f>
        <v>211541.07</v>
      </c>
      <c r="BA98" s="136">
        <f>BA20+BA31+BA74+BA96</f>
        <v>4603541.07</v>
      </c>
      <c r="BC98" s="136">
        <f>BC20+BC31+BC74+BC96</f>
        <v>0</v>
      </c>
      <c r="BD98" s="136">
        <f>BD20+BD31+BD74+BD96</f>
        <v>4603541.07</v>
      </c>
      <c r="BF98" s="136">
        <f>BF20+BF31+BF74+BF96</f>
        <v>49297.26</v>
      </c>
      <c r="BG98" s="136">
        <f>BG20+BG31+BG74+BG96</f>
        <v>4652838.33</v>
      </c>
      <c r="BI98" s="136">
        <f>BI20+BI31+BI74+BI96</f>
        <v>1092487.9100000001</v>
      </c>
      <c r="BJ98" s="136">
        <f>BJ20+BJ31+BJ74+BJ96</f>
        <v>5745326.2400000002</v>
      </c>
      <c r="BL98" s="136">
        <f>BL20+BL31+BL74+BL96</f>
        <v>5905051.04</v>
      </c>
      <c r="BM98" s="241">
        <f>BL98/BJ98</f>
        <v>1.0278008233697795</v>
      </c>
      <c r="BO98" s="136">
        <f>BO20+BO31+BO74+BO96</f>
        <v>7206500</v>
      </c>
      <c r="BP98" s="241">
        <f>BO98/BL98</f>
        <v>1.2203958867051554</v>
      </c>
      <c r="BR98" s="136">
        <f>BR20+BR31+BR74+BR96</f>
        <v>170366.07</v>
      </c>
      <c r="BS98" s="136">
        <f>BS20+BS31+BS74+BS96</f>
        <v>7376866.0700000003</v>
      </c>
      <c r="BU98" s="136">
        <f>BU20+BU31+BU74+BU96</f>
        <v>168974</v>
      </c>
      <c r="BV98" s="136">
        <f>BV20+BV31+BV74+BV96</f>
        <v>7545840.0700000003</v>
      </c>
      <c r="BX98" s="136">
        <f>BX20+BX31+BX74+BX96</f>
        <v>241888.89</v>
      </c>
      <c r="BY98" s="136">
        <f>BY20+BY31+BY74+BY96</f>
        <v>7787728.96</v>
      </c>
      <c r="BZ98" s="145"/>
      <c r="CA98" s="333">
        <f>CA20+CA31+CA74+CA96</f>
        <v>0</v>
      </c>
      <c r="CB98" s="136">
        <f>CB20+CB31+CB74+CB96</f>
        <v>7787728.96</v>
      </c>
      <c r="CD98" s="136">
        <f>CD20+CD31+CD74+CD96</f>
        <v>152000</v>
      </c>
      <c r="CE98" s="136">
        <f>CE20+CE31+CE74+CE96</f>
        <v>7939728.96</v>
      </c>
      <c r="CG98" s="136">
        <f>CG20+CG31+CG74+CG96</f>
        <v>0</v>
      </c>
      <c r="CH98" s="136">
        <f>CH20+CH31+CH74+CH96</f>
        <v>7939728.96</v>
      </c>
      <c r="CJ98" s="136">
        <f>CJ20+CJ31+CJ74+CJ96</f>
        <v>102500</v>
      </c>
      <c r="CK98" s="136">
        <f>CK20+CK31+CK74+CK96</f>
        <v>8042228.96</v>
      </c>
      <c r="CM98" s="136">
        <f>CM20+CM31+CM74+CM96</f>
        <v>-241741.08</v>
      </c>
      <c r="CN98" s="136">
        <f>CN20+CN31+CN74+CN96</f>
        <v>7800487.8799999999</v>
      </c>
      <c r="CP98" s="136">
        <f>CP20+CP31+CP74+CP96</f>
        <v>7595604.9400000004</v>
      </c>
      <c r="CR98" s="136">
        <f>CR20+CR31+CR74+CR96</f>
        <v>7036388.8899999997</v>
      </c>
      <c r="CS98" s="241">
        <f>CR98/CP98</f>
        <v>0.92637636443477267</v>
      </c>
      <c r="CU98" s="136">
        <f>CU20+CU31+CU74+CU96</f>
        <v>0</v>
      </c>
      <c r="CV98" s="136">
        <f>CV20+CV31+CV74+CV96</f>
        <v>7036388.8899999997</v>
      </c>
      <c r="CX98" s="136">
        <f>CX20+CX31+CX74+CX96</f>
        <v>142761</v>
      </c>
      <c r="CY98" s="136">
        <f>CY20+CY31+CY74+CY96</f>
        <v>7179149.8899999997</v>
      </c>
      <c r="DA98" s="136">
        <f>DA20+DA31+DA74+DA96</f>
        <v>1245134</v>
      </c>
      <c r="DB98" s="136">
        <f>DB20+DB31+DB74+DB96</f>
        <v>8424283.8900000006</v>
      </c>
      <c r="DD98" s="136">
        <f>DD20+DD31+DD74+DD96</f>
        <v>138000</v>
      </c>
      <c r="DE98" s="136">
        <f>DE20+DE31+DE74+DE96</f>
        <v>8562283.8900000006</v>
      </c>
      <c r="DG98" s="136">
        <f>DG20+DG31+DG74+DG96</f>
        <v>177000</v>
      </c>
      <c r="DH98" s="136">
        <f>DH20+DH31+DH74+DH96</f>
        <v>8739283.8900000006</v>
      </c>
      <c r="DJ98" s="136">
        <f>DJ20+DJ31+DJ74+DJ96</f>
        <v>135000</v>
      </c>
      <c r="DK98" s="136">
        <f>DK20+DK31+DK74+DK96</f>
        <v>8874283.8900000006</v>
      </c>
      <c r="DM98" s="136">
        <f>DM20+DM31+DM74+DM96</f>
        <v>-81700</v>
      </c>
      <c r="DN98" s="136">
        <f>DN20+DN31+DN74+DN96</f>
        <v>8792583.8900000006</v>
      </c>
      <c r="DP98" s="136">
        <f>DP20+DP31+DP74+DP96</f>
        <v>0</v>
      </c>
      <c r="DQ98" s="136">
        <f>DQ20+DQ31+DQ74+DQ96</f>
        <v>8792041.8900000006</v>
      </c>
      <c r="DS98" s="136">
        <f>DS20+DS31+DS74+DS96</f>
        <v>8910928.7300000004</v>
      </c>
      <c r="DU98" s="136">
        <f>DU20+DU31+DU74+DU96</f>
        <v>7313100</v>
      </c>
    </row>
    <row r="99" spans="1:125" ht="15.75" thickTop="1">
      <c r="AB99" s="118">
        <f>SUM(AB5:AB98)</f>
        <v>306210</v>
      </c>
      <c r="AC99" s="118"/>
      <c r="AE99" s="118"/>
      <c r="AF99" s="183">
        <f>SUM(AF5:AF95)</f>
        <v>63580</v>
      </c>
      <c r="AG99" s="118"/>
      <c r="AI99" s="118"/>
      <c r="AJ99" s="183">
        <f>SUM(AJ5:AJ95)</f>
        <v>244900</v>
      </c>
      <c r="BS99" s="15"/>
      <c r="BV99" s="15"/>
      <c r="BY99" s="15"/>
      <c r="BZ99" s="145"/>
      <c r="CB99" s="15"/>
      <c r="CE99" s="15"/>
      <c r="CH99" s="15"/>
      <c r="CK99" s="15"/>
      <c r="CN99" s="15"/>
      <c r="CV99" s="15"/>
      <c r="CY99" s="15"/>
      <c r="DB99" s="15"/>
      <c r="DE99" s="15"/>
      <c r="DH99" s="15"/>
      <c r="DK99" s="15"/>
      <c r="DN99" s="15"/>
      <c r="DQ99" s="15"/>
    </row>
    <row r="100" spans="1:125" ht="15.75" thickBot="1">
      <c r="C100" t="s">
        <v>460</v>
      </c>
      <c r="L100" s="15">
        <f>L5+L6+L7+L8+L9+L10+L16+L18+L19</f>
        <v>4764000</v>
      </c>
      <c r="AH100" s="15">
        <f>AH5+AH6+AH7+AH8+AH9+AH10+AH16+AH18+AH19</f>
        <v>4408100</v>
      </c>
      <c r="AL100" s="15">
        <f>AL5+AL6+AL7+AL8+AL9+AL10+AL16+AL18+AL19</f>
        <v>4406753.6599999992</v>
      </c>
      <c r="AN100" s="15">
        <f>AN5+AN6+AN7+AN8+AN9+AN10+AN16+AN18+AN19</f>
        <v>3892000</v>
      </c>
      <c r="AO100" s="17">
        <f t="shared" ref="AO100" si="281">AN100/L100-1</f>
        <v>-0.18303946263644</v>
      </c>
      <c r="AP100" s="17">
        <f t="shared" ref="AP100" si="282">AN100/AH100-1</f>
        <v>-0.11707992105442255</v>
      </c>
      <c r="AQ100" s="17">
        <f t="shared" ref="AQ100" si="283">AN100/AL100-1</f>
        <v>-0.11681017359159562</v>
      </c>
      <c r="AZ100" s="15">
        <f>AZ5+AZ6+AZ7+AZ8+AZ9+AZ10+AZ16+AZ18+AZ19</f>
        <v>0</v>
      </c>
      <c r="BA100" s="15">
        <f>BA5+BA6+BA7+BA8+BA9+BA10+BA16+BA18+BA19</f>
        <v>3892000</v>
      </c>
      <c r="BD100" s="15">
        <f>BD5+BD6+BD7+BD8+BD9+BD10+BD16+BD18+BD19</f>
        <v>3892000</v>
      </c>
      <c r="BG100" s="15">
        <f>BG5+BG6+BG7+BG8+BG9+BG10+BG16+BG18+BG19</f>
        <v>3892000</v>
      </c>
      <c r="BJ100" s="15">
        <f>BJ5+BJ6+BJ7+BJ8+BJ9+BJ10+BJ16+BJ18+BJ19</f>
        <v>4647000</v>
      </c>
      <c r="BL100" s="15">
        <f>BL5+BL6+BL7+BL8+BL9+BL10+BL16+BL18+BL19</f>
        <v>4834539.07</v>
      </c>
      <c r="BM100" s="235">
        <f t="shared" ref="BM100" si="284">BL100/BJ100</f>
        <v>1.0403570195825265</v>
      </c>
      <c r="BO100" s="15">
        <f>BO5+BO6+BO7+BO8+BO9+BO10+BO16+BO18+BO19</f>
        <v>5167000</v>
      </c>
      <c r="BP100" s="242">
        <f>BO100/BL100</f>
        <v>1.0687678649786978</v>
      </c>
      <c r="BR100" s="15">
        <f>BR5+BR6+BR7+BR8+BR9+BR10+BR16+BR18+BR19</f>
        <v>82000</v>
      </c>
      <c r="BS100" s="15">
        <f>BS5+BS6+BS7+BS8+BS9+BS10+BS16+BS18+BS19</f>
        <v>5249000</v>
      </c>
      <c r="BU100" s="15">
        <f>BU5+BU6+BU7+BU8+BU9+BU10+BU16+BU18+BU19</f>
        <v>100000</v>
      </c>
      <c r="BV100" s="15">
        <f>BV5+BV6+BV7+BV8+BV9+BV10+BV16+BV18+BV19</f>
        <v>5349000</v>
      </c>
      <c r="BX100" s="15">
        <f>BX5+BX6+BX7+BX8+BX9+BX10+BX16+BX18+BX19</f>
        <v>0</v>
      </c>
      <c r="BY100" s="15">
        <f>BY5+BY6+BY7+BY8+BY9+BY10+BY16+BY18+BY19</f>
        <v>5349000</v>
      </c>
      <c r="BZ100" s="145"/>
      <c r="CA100" s="15">
        <f>CA5+CA6+CA7+CA8+CA9+CA10+CA16+CA18+CA19</f>
        <v>0</v>
      </c>
      <c r="CB100" s="15">
        <f>CB5+CB6+CB7+CB8+CB9+CB10+CB16+CB18+CB19</f>
        <v>5349000</v>
      </c>
      <c r="CD100" s="15">
        <f>CD5+CD6+CD7+CD8+CD9+CD10+CD16+CD18+CD19</f>
        <v>21000</v>
      </c>
      <c r="CE100" s="15">
        <f>CE5+CE6+CE7+CE8+CE9+CE10+CE16+CE18+CE19</f>
        <v>5370000</v>
      </c>
      <c r="CG100" s="15">
        <f>CG5+CG6+CG7+CG8+CG9+CG10+CG16+CG18+CG19</f>
        <v>0</v>
      </c>
      <c r="CH100" s="15">
        <f>CH5+CH6+CH7+CH8+CH9+CH10+CH16+CH18+CH19</f>
        <v>5370000</v>
      </c>
      <c r="CJ100" s="15">
        <f>CJ5+CJ6+CJ7+CJ8+CJ9+CJ10+CJ16+CJ18+CJ19</f>
        <v>81000</v>
      </c>
      <c r="CK100" s="15">
        <f>CK5+CK6+CK7+CK8+CK9+CK10+CK16+CK18+CK19</f>
        <v>5451000</v>
      </c>
      <c r="CM100" s="15">
        <f>CM5+CM6+CM7+CM8+CM9+CM10+CM16+CM18+CM19</f>
        <v>0</v>
      </c>
      <c r="CN100" s="15">
        <f>CN5+CN6+CN7+CN8+CN9+CN10+CN16+CN18+CN19</f>
        <v>5451000</v>
      </c>
      <c r="CP100" s="15">
        <f>CP5+CP6+CP7+CP8+CP9+CP10+CP16+CP18+CP19</f>
        <v>5416870.6100000003</v>
      </c>
      <c r="CR100" s="15">
        <f>CR5+CR6+CR7+CR8+CR9+CR10+CR16+CR18+CR19</f>
        <v>5825000</v>
      </c>
      <c r="CS100" s="242">
        <f>CR100/CP100</f>
        <v>1.0753441275201512</v>
      </c>
      <c r="CU100" s="15">
        <f>CU5+CU6+CU7+CU8+CU9+CU10+CU16+CU18+CU19</f>
        <v>0</v>
      </c>
      <c r="CV100" s="15">
        <f>CV5+CV6+CV7+CV8+CV9+CV10+CV16+CV18+CV19</f>
        <v>5825000</v>
      </c>
      <c r="CX100" s="15">
        <f>CX5+CX6+CX7+CX8+CX9+CX10+CX16+CX18+CX19</f>
        <v>0</v>
      </c>
      <c r="CY100" s="15">
        <f>CY5+CY6+CY7+CY8+CY9+CY10+CY16+CY18+CY19</f>
        <v>5825000</v>
      </c>
      <c r="DA100" s="15">
        <f>DA5+DA6+DA7+DA8+DA9+DA10+DA16+DA18+DA19</f>
        <v>0</v>
      </c>
      <c r="DB100" s="15">
        <f>DB5+DB6+DB7+DB8+DB9+DB10+DB16+DB18+DB19</f>
        <v>5825000</v>
      </c>
      <c r="DD100" s="15">
        <f>DD5+DD6+DD7+DD8+DD9+DD10+DD16+DD18+DD19</f>
        <v>0</v>
      </c>
      <c r="DE100" s="15">
        <f>DE5+DE6+DE7+DE8+DE9+DE10+DE16+DE18+DE19</f>
        <v>5825000</v>
      </c>
      <c r="DG100" s="15">
        <f>DG5+DG6+DG7+DG8+DG9+DG10+DG16+DG18+DG19</f>
        <v>0</v>
      </c>
      <c r="DH100" s="15">
        <f>DH5+DH6+DH7+DH8+DH9+DH10+DH16+DH18+DH19</f>
        <v>5825000</v>
      </c>
      <c r="DJ100" s="15">
        <f>DJ5+DJ6+DJ7+DJ8+DJ9+DJ10+DJ16+DJ18+DJ19</f>
        <v>105000</v>
      </c>
      <c r="DK100" s="15">
        <f>DK5+DK6+DK7+DK8+DK9+DK10+DK16+DK18+DK19</f>
        <v>5930000</v>
      </c>
      <c r="DM100" s="15">
        <f>DM5+DM6+DM7+DM8+DM9+DM10+DM16+DM18+DM19</f>
        <v>-97148</v>
      </c>
      <c r="DN100" s="15">
        <f>DN5+DN6+DN7+DN8+DN9+DN10+DN16+DN18+DN19</f>
        <v>5832852</v>
      </c>
      <c r="DP100" s="15">
        <f>DP5+DP6+DP7+DP8+DP9+DP10+DP16+DP18+DP19</f>
        <v>0</v>
      </c>
      <c r="DQ100" s="15">
        <f>DQ5+DQ6+DQ7+DQ8+DQ9+DQ10+DQ16+DQ18+DQ19</f>
        <v>5832852</v>
      </c>
      <c r="DS100" s="15">
        <f>DS5+DS6+DS7+DS8+DS9+DS10+DS16+DS18+DS19</f>
        <v>5963238.3699999992</v>
      </c>
      <c r="DU100" s="15">
        <f>DU5+DU6+DU7+DU8+DU9+DU10+DU16+DU18+DU19</f>
        <v>6412000</v>
      </c>
    </row>
    <row r="101" spans="1:125" ht="15.75" thickTop="1"/>
  </sheetData>
  <autoFilter ref="A4:DK4" xr:uid="{00000000-0001-0000-0B00-000000000000}"/>
  <mergeCells count="5">
    <mergeCell ref="A1:H1"/>
    <mergeCell ref="A94:C94"/>
    <mergeCell ref="D2:H2"/>
    <mergeCell ref="AD2:AF3"/>
    <mergeCell ref="AH2:AJ3"/>
  </mergeCells>
  <pageMargins left="0.17" right="0.15748031496062992" top="0.19685039370078741" bottom="0.19685039370078741" header="0.15748031496062992" footer="0.15748031496062992"/>
  <pageSetup paperSize="9" orientation="portrait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filterMode="1">
    <tabColor rgb="FF92D050"/>
  </sheetPr>
  <dimension ref="A1:XBL333"/>
  <sheetViews>
    <sheetView workbookViewId="0">
      <pane xSplit="11" ySplit="4" topLeftCell="EH37" activePane="bottomRight" state="frozen"/>
      <selection pane="topRight" activeCell="L1" sqref="L1"/>
      <selection pane="bottomLeft" activeCell="A5" sqref="A5"/>
      <selection pane="bottomRight" activeCell="EP45" sqref="EP45"/>
    </sheetView>
  </sheetViews>
  <sheetFormatPr defaultRowHeight="15" outlineLevelRow="2" outlineLevelCol="2"/>
  <cols>
    <col min="1" max="1" width="8.28515625" bestFit="1" customWidth="1"/>
    <col min="2" max="2" width="7.85546875" bestFit="1" customWidth="1"/>
    <col min="3" max="3" width="40.140625" style="282" customWidth="1"/>
    <col min="4" max="4" width="11.85546875" style="15" hidden="1" customWidth="1" outlineLevel="1"/>
    <col min="5" max="5" width="8.28515625" style="35" hidden="1" customWidth="1" outlineLevel="1"/>
    <col min="6" max="6" width="11.5703125" style="15" hidden="1" customWidth="1" outlineLevel="1"/>
    <col min="7" max="7" width="8.28515625" style="35" hidden="1" customWidth="1" outlineLevel="1"/>
    <col min="8" max="9" width="12.7109375" style="15" hidden="1" customWidth="1" outlineLevel="1"/>
    <col min="10" max="10" width="8.42578125" hidden="1" customWidth="1" outlineLevel="1"/>
    <col min="11" max="11" width="9.140625" hidden="1" customWidth="1" outlineLevel="1"/>
    <col min="12" max="12" width="11.5703125" style="118" customWidth="1" collapsed="1"/>
    <col min="13" max="13" width="10.5703125" hidden="1" customWidth="1" outlineLevel="1"/>
    <col min="14" max="14" width="9.140625" hidden="1" customWidth="1" outlineLevel="1"/>
    <col min="15" max="15" width="6.42578125" hidden="1" customWidth="1" outlineLevel="1"/>
    <col min="16" max="16" width="4.7109375" hidden="1" customWidth="1" outlineLevel="1"/>
    <col min="17" max="17" width="9.140625" style="118" hidden="1" customWidth="1" outlineLevel="1"/>
    <col min="18" max="18" width="9.140625" style="15" hidden="1" customWidth="1" outlineLevel="1"/>
    <col min="19" max="19" width="9.140625" style="118" hidden="1" customWidth="1" outlineLevel="1"/>
    <col min="20" max="21" width="9.140625" style="15" hidden="1" customWidth="1" outlineLevel="1"/>
    <col min="22" max="22" width="9.140625" style="140" hidden="1" customWidth="1" outlineLevel="1"/>
    <col min="23" max="24" width="2.5703125" hidden="1" customWidth="1" outlineLevel="1"/>
    <col min="25" max="26" width="9.140625" hidden="1" customWidth="1" outlineLevel="1"/>
    <col min="27" max="28" width="9.140625" style="118" hidden="1" customWidth="1" outlineLevel="1"/>
    <col min="29" max="29" width="9.140625" style="188" hidden="1" customWidth="1" outlineLevel="1"/>
    <col min="30" max="30" width="4.7109375" style="188" hidden="1" customWidth="1" outlineLevel="1"/>
    <col min="31" max="31" width="9.140625" style="118" collapsed="1"/>
    <col min="32" max="32" width="8" customWidth="1"/>
    <col min="33" max="33" width="4.7109375" customWidth="1"/>
    <col min="34" max="34" width="11.42578125" customWidth="1"/>
    <col min="36" max="36" width="3.42578125" customWidth="1"/>
    <col min="37" max="37" width="9.140625" style="118"/>
    <col min="38" max="38" width="0" style="15" hidden="1" customWidth="1"/>
    <col min="39" max="41" width="0" hidden="1" customWidth="1"/>
    <col min="42" max="42" width="0" style="220" hidden="1" customWidth="1"/>
    <col min="43" max="43" width="0" hidden="1" customWidth="1"/>
    <col min="44" max="46" width="9.140625" hidden="1" customWidth="1" outlineLevel="1"/>
    <col min="47" max="47" width="9.140625" style="15" hidden="1" customWidth="1" outlineLevel="1"/>
    <col min="48" max="51" width="9.140625" hidden="1" customWidth="1" outlineLevel="1"/>
    <col min="52" max="52" width="1.85546875" hidden="1" customWidth="1" outlineLevel="1"/>
    <col min="53" max="53" width="9.140625" style="15" hidden="1" customWidth="1" outlineLevel="1"/>
    <col min="54" max="54" width="9.140625" hidden="1" customWidth="1" outlineLevel="1"/>
    <col min="55" max="55" width="2.140625" hidden="1" customWidth="1" outlineLevel="1"/>
    <col min="56" max="57" width="9.140625" hidden="1" customWidth="1" outlineLevel="1"/>
    <col min="58" max="58" width="1.85546875" customWidth="1" collapsed="1"/>
    <col min="60" max="60" width="9.28515625" bestFit="1" customWidth="1"/>
    <col min="61" max="61" width="1.85546875" customWidth="1"/>
    <col min="62" max="62" width="12.42578125" style="15" bestFit="1" customWidth="1"/>
    <col min="63" max="63" width="7" style="234" customWidth="1"/>
    <col min="64" max="64" width="2.5703125" style="234" customWidth="1"/>
    <col min="65" max="65" width="9.85546875" bestFit="1" customWidth="1"/>
    <col min="66" max="67" width="7.7109375" style="234" customWidth="1"/>
    <col min="68" max="68" width="4.140625" customWidth="1"/>
    <col min="69" max="70" width="9.85546875" hidden="1" customWidth="1" outlineLevel="1"/>
    <col min="71" max="71" width="1.7109375" hidden="1" customWidth="1" outlineLevel="1"/>
    <col min="72" max="73" width="9.85546875" hidden="1" customWidth="1" outlineLevel="1"/>
    <col min="74" max="74" width="1.7109375" hidden="1" customWidth="1" outlineLevel="1"/>
    <col min="75" max="76" width="9.85546875" hidden="1" customWidth="1" outlineLevel="1"/>
    <col min="77" max="77" width="1.7109375" hidden="1" customWidth="1" outlineLevel="1"/>
    <col min="78" max="79" width="9.85546875" hidden="1" customWidth="1" outlineLevel="1"/>
    <col min="80" max="80" width="1.7109375" hidden="1" customWidth="1" outlineLevel="1"/>
    <col min="81" max="82" width="9.85546875" hidden="1" customWidth="1" outlineLevel="1"/>
    <col min="83" max="83" width="1.7109375" hidden="1" customWidth="1" outlineLevel="1"/>
    <col min="84" max="85" width="9.85546875" hidden="1" customWidth="1" outlineLevel="1"/>
    <col min="86" max="86" width="1.7109375" hidden="1" customWidth="1" outlineLevel="1"/>
    <col min="87" max="88" width="9.85546875" hidden="1" customWidth="1" outlineLevel="1"/>
    <col min="89" max="89" width="3.7109375" hidden="1" customWidth="1" outlineLevel="1"/>
    <col min="90" max="90" width="9.85546875" style="15" hidden="1" customWidth="1" outlineLevel="1"/>
    <col min="91" max="91" width="9.85546875" hidden="1" customWidth="1" outlineLevel="1"/>
    <col min="92" max="92" width="1.5703125" hidden="1" customWidth="1" outlineLevel="1"/>
    <col min="93" max="93" width="9.85546875" style="15" hidden="1" customWidth="1" outlineLevel="1"/>
    <col min="94" max="94" width="9.85546875" hidden="1" customWidth="1" outlineLevel="1"/>
    <col min="95" max="95" width="2.7109375" customWidth="1" collapsed="1"/>
    <col min="96" max="96" width="9.85546875" style="15" hidden="1" customWidth="1" outlineLevel="1"/>
    <col min="97" max="97" width="9.85546875" hidden="1" customWidth="1" outlineLevel="1"/>
    <col min="98" max="98" width="1.140625" hidden="1" customWidth="1" outlineLevel="1"/>
    <col min="99" max="99" width="9.85546875" style="15" hidden="1" customWidth="1" outlineLevel="1"/>
    <col min="100" max="100" width="9.85546875" hidden="1" customWidth="1" outlineLevel="1"/>
    <col min="101" max="101" width="3.140625" hidden="1" customWidth="1" outlineLevel="1"/>
    <col min="102" max="102" width="9.85546875" style="15" bestFit="1" customWidth="1" collapsed="1"/>
    <col min="103" max="103" width="9.85546875" customWidth="1"/>
    <col min="104" max="104" width="1.7109375" customWidth="1"/>
    <col min="105" max="105" width="9.85546875" style="15" bestFit="1" customWidth="1"/>
    <col min="106" max="106" width="2.85546875" customWidth="1"/>
    <col min="107" max="107" width="11.85546875" style="15" bestFit="1" customWidth="1"/>
    <col min="108" max="108" width="1.140625" customWidth="1"/>
    <col min="109" max="109" width="9.140625" hidden="1" customWidth="1" outlineLevel="1"/>
    <col min="110" max="110" width="10.42578125" hidden="1" customWidth="1" outlineLevel="1"/>
    <col min="111" max="111" width="1.85546875" hidden="1" customWidth="1" outlineLevel="1"/>
    <col min="112" max="112" width="9.140625" hidden="1" customWidth="1" outlineLevel="1"/>
    <col min="113" max="113" width="10.42578125" hidden="1" customWidth="1" outlineLevel="1"/>
    <col min="114" max="114" width="2.5703125" hidden="1" customWidth="1" outlineLevel="1"/>
    <col min="115" max="115" width="9.140625" hidden="1" customWidth="1" outlineLevel="1"/>
    <col min="116" max="116" width="10.42578125" hidden="1" customWidth="1" outlineLevel="1"/>
    <col min="117" max="117" width="2.5703125" hidden="1" customWidth="1" outlineLevel="1"/>
    <col min="118" max="118" width="9.140625" hidden="1" customWidth="1" outlineLevel="1"/>
    <col min="119" max="119" width="10.42578125" hidden="1" customWidth="1" outlineLevel="1"/>
    <col min="120" max="120" width="4.140625" hidden="1" customWidth="1" outlineLevel="1"/>
    <col min="121" max="121" width="9.140625" hidden="1" customWidth="1" outlineLevel="1"/>
    <col min="122" max="122" width="10.42578125" hidden="1" customWidth="1" outlineLevel="2"/>
    <col min="123" max="123" width="4.140625" hidden="1" customWidth="1" outlineLevel="1"/>
    <col min="124" max="124" width="9.140625" hidden="1" customWidth="1" outlineLevel="1"/>
    <col min="125" max="125" width="10.42578125" hidden="1" customWidth="1" outlineLevel="1"/>
    <col min="126" max="127" width="9.140625" hidden="1" customWidth="1" outlineLevel="1"/>
    <col min="128" max="128" width="10.42578125" hidden="1" customWidth="1" outlineLevel="1"/>
    <col min="129" max="129" width="1.7109375" hidden="1" customWidth="1" outlineLevel="1"/>
    <col min="130" max="130" width="8" hidden="1" customWidth="1" outlineLevel="1"/>
    <col min="131" max="131" width="10.42578125" hidden="1" customWidth="1" outlineLevel="1"/>
    <col min="132" max="132" width="2.85546875" hidden="1" customWidth="1" outlineLevel="1"/>
    <col min="133" max="133" width="8.5703125" hidden="1" customWidth="1" outlineLevel="1"/>
    <col min="134" max="134" width="12.7109375" hidden="1" customWidth="1" outlineLevel="1"/>
    <col min="135" max="135" width="3.42578125" customWidth="1" collapsed="1"/>
    <col min="136" max="136" width="8.5703125" customWidth="1"/>
    <col min="137" max="137" width="12.7109375" customWidth="1"/>
    <col min="138" max="138" width="3.5703125" customWidth="1"/>
    <col min="139" max="139" width="13.140625" style="15" bestFit="1" customWidth="1"/>
    <col min="140" max="140" width="4.85546875" customWidth="1"/>
    <col min="141" max="141" width="10.140625" bestFit="1" customWidth="1"/>
  </cols>
  <sheetData>
    <row r="1" spans="1:142">
      <c r="A1" s="415" t="s">
        <v>285</v>
      </c>
      <c r="B1" s="416"/>
      <c r="C1" s="416"/>
      <c r="D1" s="416"/>
      <c r="E1" s="416"/>
      <c r="F1" s="416"/>
      <c r="G1" s="416"/>
      <c r="H1" s="416"/>
      <c r="Q1" s="15">
        <f>Q329</f>
        <v>6722400</v>
      </c>
      <c r="R1" s="15">
        <f>R329</f>
        <v>2751761</v>
      </c>
      <c r="S1" s="15">
        <f>S329</f>
        <v>5885000</v>
      </c>
      <c r="T1" s="15">
        <f>T329</f>
        <v>-846900</v>
      </c>
      <c r="Y1" s="15">
        <f>Y329</f>
        <v>5928700</v>
      </c>
      <c r="Z1">
        <v>5930500</v>
      </c>
      <c r="AA1" s="118">
        <f>Y1-Z1</f>
        <v>-1800</v>
      </c>
      <c r="AH1" s="15">
        <f>SUBTOTAL(9,AH5:AH323)</f>
        <v>14225103.58</v>
      </c>
      <c r="AR1" s="15">
        <f>AR329</f>
        <v>100000</v>
      </c>
      <c r="AS1" s="15">
        <f>AS329</f>
        <v>4929000</v>
      </c>
      <c r="AV1" s="15">
        <f>AV329</f>
        <v>5079300</v>
      </c>
      <c r="AW1" s="15">
        <f>AW329</f>
        <v>0</v>
      </c>
      <c r="AX1" s="15">
        <f>AX329</f>
        <v>49297.26</v>
      </c>
      <c r="AY1" s="15">
        <f>AY329</f>
        <v>5128597.26</v>
      </c>
      <c r="BA1" s="15">
        <f>BA329</f>
        <v>0</v>
      </c>
      <c r="BB1" s="15">
        <f>BB329</f>
        <v>5128597.26</v>
      </c>
      <c r="BD1" s="15">
        <f>BD329</f>
        <v>428903</v>
      </c>
      <c r="BE1" s="15">
        <f>BE329</f>
        <v>5557500.2599999998</v>
      </c>
      <c r="BG1" s="15">
        <f>BG329</f>
        <v>0</v>
      </c>
      <c r="BH1" s="15">
        <f>BH329</f>
        <v>5557500.2599999998</v>
      </c>
      <c r="BJ1" s="15">
        <f>SUBTOTAL(9,BJ5:BJ323)</f>
        <v>11690796.140000002</v>
      </c>
      <c r="BM1" s="15">
        <f>SUBTOTAL(9,BM5:BM323)</f>
        <v>20509000</v>
      </c>
      <c r="BQ1" s="15">
        <f>SUBTOTAL(9,BQ5:BQ323)</f>
        <v>0</v>
      </c>
      <c r="BR1" s="15">
        <f>SUBTOTAL(9,BR5:BR323)</f>
        <v>20509000</v>
      </c>
      <c r="BT1" s="15">
        <f>SUBTOTAL(9,BT5:BT323)</f>
        <v>0</v>
      </c>
      <c r="BU1" s="15">
        <f>SUBTOTAL(9,BU5:BU323)</f>
        <v>20509000</v>
      </c>
      <c r="BW1" s="15">
        <f>SUBTOTAL(9,BW5:BW323)</f>
        <v>560732</v>
      </c>
      <c r="BX1" s="15">
        <f>SUBTOTAL(9,BX5:BX323)</f>
        <v>21069732</v>
      </c>
      <c r="BZ1" s="15">
        <f>SUBTOTAL(9,BZ5:BZ323)</f>
        <v>53000</v>
      </c>
      <c r="CA1" s="15">
        <f>SUBTOTAL(9,CA5:CA323)</f>
        <v>21122732</v>
      </c>
      <c r="CC1" s="15">
        <f>SUBTOTAL(9,CC5:CC323)</f>
        <v>483777.78</v>
      </c>
      <c r="CD1" s="15">
        <f>SUBTOTAL(9,CD5:CD323)</f>
        <v>21606509.780000001</v>
      </c>
      <c r="CF1" s="15">
        <f>SUBTOTAL(9,CF5:CF323)</f>
        <v>0</v>
      </c>
      <c r="CG1" s="15">
        <f>SUBTOTAL(9,CG5:CG323)</f>
        <v>21606509.780000001</v>
      </c>
      <c r="CI1" s="15">
        <f>SUBTOTAL(9,CI5:CI323)</f>
        <v>0</v>
      </c>
      <c r="CJ1" s="15">
        <f>SUBTOTAL(9,CJ5:CJ323)</f>
        <v>21606509.780000001</v>
      </c>
      <c r="CL1" s="15">
        <f>SUBTOTAL(9,CL5:CL323)</f>
        <v>0</v>
      </c>
      <c r="CM1" s="15">
        <f>SUBTOTAL(9,CM5:CM323)</f>
        <v>21606509.780000001</v>
      </c>
      <c r="CO1" s="15">
        <f>SUBTOTAL(9,CO5:CO323)</f>
        <v>304000</v>
      </c>
      <c r="CP1" s="15">
        <f>SUBTOTAL(9,CP5:CP323)</f>
        <v>21910509.780000001</v>
      </c>
      <c r="CR1" s="15">
        <f>SUBTOTAL(9,CR5:CR323)</f>
        <v>484000</v>
      </c>
      <c r="CS1" s="15">
        <f>SUBTOTAL(9,CS5:CS323)</f>
        <v>22394509.780000001</v>
      </c>
      <c r="CU1" s="15">
        <f>SUBTOTAL(9,CU5:CU323)</f>
        <v>-352600</v>
      </c>
      <c r="CV1" s="15">
        <f>SUBTOTAL(9,CV5:CV323)</f>
        <v>22041909.780000001</v>
      </c>
      <c r="CX1" s="15">
        <f>SUBTOTAL(9,CX5:CX323)</f>
        <v>0</v>
      </c>
      <c r="CY1" s="15">
        <f>SUBTOTAL(9,CY5:CY323)</f>
        <v>22041909.780000001</v>
      </c>
      <c r="DA1" s="15">
        <f>SUBTOTAL(9,DA5:DA323)</f>
        <v>23765183.449999996</v>
      </c>
      <c r="DC1" s="15">
        <f>SUBTOTAL(9,DC5:DC323)</f>
        <v>13829826.199999999</v>
      </c>
      <c r="DE1" s="15">
        <f>DE329</f>
        <v>0</v>
      </c>
      <c r="DF1" s="15">
        <f>DF329</f>
        <v>6791389.0999999996</v>
      </c>
      <c r="DH1" s="15">
        <f>DH329</f>
        <v>57325</v>
      </c>
      <c r="DI1" s="15">
        <f>DI329</f>
        <v>6848714.0999999996</v>
      </c>
      <c r="DK1" s="15">
        <f>DK329</f>
        <v>1115990.6599999999</v>
      </c>
      <c r="DL1" s="15">
        <f>DL329</f>
        <v>7964704.7599999998</v>
      </c>
      <c r="DN1" s="15">
        <f>DN329</f>
        <v>0</v>
      </c>
      <c r="DO1" s="15">
        <f>DO329</f>
        <v>7964704.7599999998</v>
      </c>
      <c r="DQ1" s="15">
        <f>DQ329</f>
        <v>215300</v>
      </c>
      <c r="DR1" s="15">
        <f>DR329</f>
        <v>8180004.7599999998</v>
      </c>
      <c r="DT1" s="15">
        <f>DT329</f>
        <v>103900</v>
      </c>
      <c r="DU1" s="15">
        <f>DU329</f>
        <v>8283904.7599999998</v>
      </c>
      <c r="DW1" s="15">
        <f>DW329</f>
        <v>870100</v>
      </c>
      <c r="DX1" s="15">
        <f>DX329</f>
        <v>9154004.7599999998</v>
      </c>
      <c r="DZ1" s="15">
        <f>DZ329</f>
        <v>0</v>
      </c>
      <c r="EA1" s="15">
        <f>EA329</f>
        <v>9154004.7599999998</v>
      </c>
      <c r="EC1" s="15">
        <f>EC329</f>
        <v>-81700</v>
      </c>
      <c r="ED1" s="15">
        <f>ED329</f>
        <v>9072304.7599999998</v>
      </c>
      <c r="EF1" s="15">
        <f>EF329</f>
        <v>-203905</v>
      </c>
      <c r="EG1" s="15">
        <f>EG329</f>
        <v>8868399.7599999998</v>
      </c>
      <c r="EI1" s="15">
        <f>EI329</f>
        <v>8401451.1099999994</v>
      </c>
      <c r="EK1" s="15">
        <f>EK329</f>
        <v>8198220.0999999996</v>
      </c>
    </row>
    <row r="2" spans="1:142" s="338" customFormat="1" ht="19.5" thickBot="1">
      <c r="A2" s="337"/>
      <c r="C2" s="339"/>
      <c r="D2" s="428">
        <v>2019</v>
      </c>
      <c r="E2" s="428"/>
      <c r="F2" s="428"/>
      <c r="G2" s="428"/>
      <c r="H2" s="428"/>
      <c r="I2" s="340">
        <v>1.2</v>
      </c>
      <c r="J2" s="340"/>
      <c r="L2" s="192">
        <v>2020</v>
      </c>
      <c r="Q2" s="192"/>
      <c r="S2" s="192">
        <v>5886800</v>
      </c>
      <c r="V2" s="341"/>
      <c r="AA2" s="192"/>
      <c r="AB2" s="192"/>
      <c r="AC2" s="342"/>
      <c r="AD2" s="342"/>
      <c r="AE2" s="192"/>
      <c r="AH2" s="192">
        <v>2020</v>
      </c>
      <c r="AK2" s="343">
        <v>2021</v>
      </c>
      <c r="AL2" s="192"/>
      <c r="AP2" s="344"/>
      <c r="BK2" s="345"/>
      <c r="BL2" s="345"/>
      <c r="BM2" s="343">
        <v>2022</v>
      </c>
      <c r="BN2" s="345"/>
      <c r="BO2" s="345"/>
      <c r="BQ2" s="343">
        <v>2022</v>
      </c>
      <c r="BR2" s="343">
        <v>2022</v>
      </c>
      <c r="BT2" s="343">
        <v>2022</v>
      </c>
      <c r="BU2" s="343">
        <v>2022</v>
      </c>
      <c r="BW2" s="343">
        <v>2022</v>
      </c>
      <c r="BX2" s="343">
        <v>2022</v>
      </c>
      <c r="BZ2" s="343">
        <v>2022</v>
      </c>
      <c r="CA2" s="343">
        <v>2022</v>
      </c>
      <c r="CC2" s="343">
        <v>2022</v>
      </c>
      <c r="CD2" s="343">
        <v>2022</v>
      </c>
      <c r="CF2" s="343">
        <v>2022</v>
      </c>
      <c r="CG2" s="343">
        <v>2022</v>
      </c>
      <c r="CI2" s="343">
        <v>2022</v>
      </c>
      <c r="CJ2" s="343">
        <v>2022</v>
      </c>
      <c r="CL2" s="343">
        <v>2022</v>
      </c>
      <c r="CM2" s="343">
        <v>2022</v>
      </c>
      <c r="CO2" s="343">
        <v>2022</v>
      </c>
      <c r="CP2" s="343">
        <v>2022</v>
      </c>
      <c r="CR2" s="343">
        <v>2022</v>
      </c>
      <c r="CS2" s="343">
        <v>2022</v>
      </c>
      <c r="CU2" s="318">
        <v>2022</v>
      </c>
      <c r="CV2" s="198">
        <v>2022</v>
      </c>
      <c r="CW2"/>
      <c r="CX2" s="318">
        <v>2022</v>
      </c>
      <c r="CY2" s="198">
        <v>2022</v>
      </c>
      <c r="DA2" s="343">
        <v>2022</v>
      </c>
      <c r="DC2" s="343">
        <v>2023</v>
      </c>
      <c r="EI2" s="118">
        <v>2023</v>
      </c>
      <c r="EK2" s="192">
        <v>2024</v>
      </c>
    </row>
    <row r="3" spans="1:142" ht="45.75" thickBot="1">
      <c r="A3" s="1" t="s">
        <v>0</v>
      </c>
      <c r="B3" s="1" t="s">
        <v>0</v>
      </c>
      <c r="C3" s="4" t="s">
        <v>0</v>
      </c>
      <c r="D3" s="41" t="s">
        <v>1</v>
      </c>
      <c r="E3" s="32" t="s">
        <v>0</v>
      </c>
      <c r="F3" s="41" t="s">
        <v>2</v>
      </c>
      <c r="G3" s="32" t="s">
        <v>0</v>
      </c>
      <c r="H3" s="44" t="s">
        <v>282</v>
      </c>
      <c r="I3" s="47" t="s">
        <v>286</v>
      </c>
      <c r="J3" s="13"/>
      <c r="K3" s="13" t="s">
        <v>332</v>
      </c>
      <c r="L3" s="119" t="s">
        <v>2</v>
      </c>
      <c r="M3" t="s">
        <v>288</v>
      </c>
      <c r="N3" t="s">
        <v>290</v>
      </c>
      <c r="S3" s="118" t="s">
        <v>406</v>
      </c>
      <c r="AA3" s="426" t="s">
        <v>414</v>
      </c>
      <c r="AB3" s="427"/>
      <c r="AE3" s="426" t="s">
        <v>437</v>
      </c>
      <c r="AF3" s="427"/>
      <c r="AH3" s="230">
        <v>2020</v>
      </c>
      <c r="AI3" t="s">
        <v>449</v>
      </c>
      <c r="AK3" s="197" t="s">
        <v>453</v>
      </c>
      <c r="AL3" s="15" t="s">
        <v>456</v>
      </c>
      <c r="AM3" t="s">
        <v>454</v>
      </c>
      <c r="AN3" t="s">
        <v>455</v>
      </c>
      <c r="AP3" s="220" t="s">
        <v>467</v>
      </c>
      <c r="AR3" t="s">
        <v>397</v>
      </c>
      <c r="AU3" s="15" t="s">
        <v>407</v>
      </c>
      <c r="AX3" s="15" t="s">
        <v>412</v>
      </c>
      <c r="BA3" s="15" t="s">
        <v>489</v>
      </c>
      <c r="BD3" s="15" t="s">
        <v>414</v>
      </c>
      <c r="BG3" s="15" t="s">
        <v>495</v>
      </c>
      <c r="BJ3" s="231">
        <v>2021</v>
      </c>
      <c r="BM3" s="197" t="s">
        <v>548</v>
      </c>
      <c r="BQ3" s="300" t="s">
        <v>467</v>
      </c>
      <c r="BR3" s="300" t="s">
        <v>548</v>
      </c>
      <c r="BS3" s="139"/>
      <c r="BT3" s="300" t="s">
        <v>554</v>
      </c>
      <c r="BU3" s="300" t="s">
        <v>548</v>
      </c>
      <c r="BV3" s="139"/>
      <c r="BW3" s="300" t="s">
        <v>397</v>
      </c>
      <c r="BX3" s="300" t="s">
        <v>548</v>
      </c>
      <c r="BZ3" s="300" t="s">
        <v>407</v>
      </c>
      <c r="CA3" s="300" t="s">
        <v>548</v>
      </c>
      <c r="CC3" s="300" t="s">
        <v>412</v>
      </c>
      <c r="CD3" s="300" t="s">
        <v>548</v>
      </c>
      <c r="CF3" s="300" t="s">
        <v>560</v>
      </c>
      <c r="CG3" s="300" t="s">
        <v>548</v>
      </c>
      <c r="CI3" s="300" t="s">
        <v>562</v>
      </c>
      <c r="CJ3" s="300" t="s">
        <v>548</v>
      </c>
      <c r="CL3" s="300" t="s">
        <v>563</v>
      </c>
      <c r="CM3" s="300" t="s">
        <v>548</v>
      </c>
      <c r="CO3" s="300" t="s">
        <v>414</v>
      </c>
      <c r="CP3" s="300" t="s">
        <v>548</v>
      </c>
      <c r="CR3" s="317" t="s">
        <v>437</v>
      </c>
      <c r="CS3" s="300" t="s">
        <v>548</v>
      </c>
      <c r="CU3" s="317" t="s">
        <v>441</v>
      </c>
      <c r="CV3" s="300" t="s">
        <v>548</v>
      </c>
      <c r="CX3" s="317" t="s">
        <v>575</v>
      </c>
      <c r="CY3" s="300" t="s">
        <v>548</v>
      </c>
      <c r="DA3" s="300" t="s">
        <v>443</v>
      </c>
      <c r="DC3" s="300" t="s">
        <v>548</v>
      </c>
      <c r="DE3" s="118" t="s">
        <v>397</v>
      </c>
      <c r="DF3" s="131">
        <v>44984</v>
      </c>
      <c r="DH3" s="118" t="s">
        <v>407</v>
      </c>
      <c r="DI3" s="131">
        <v>45001</v>
      </c>
      <c r="DK3" s="118" t="s">
        <v>609</v>
      </c>
      <c r="DL3" s="131">
        <v>45044</v>
      </c>
      <c r="DN3" s="158" t="s">
        <v>620</v>
      </c>
      <c r="DO3" s="131">
        <v>45046</v>
      </c>
      <c r="DQ3" s="158" t="s">
        <v>414</v>
      </c>
      <c r="DR3" s="131">
        <v>45066</v>
      </c>
      <c r="DT3" s="158" t="s">
        <v>437</v>
      </c>
      <c r="DU3" s="370">
        <v>45124</v>
      </c>
      <c r="DW3" s="158" t="s">
        <v>441</v>
      </c>
      <c r="DX3" s="370">
        <v>45190</v>
      </c>
      <c r="DZ3" s="373" t="s">
        <v>620</v>
      </c>
      <c r="EA3" s="370">
        <v>45208</v>
      </c>
      <c r="EC3" s="158" t="s">
        <v>575</v>
      </c>
      <c r="ED3" s="370">
        <v>45257</v>
      </c>
      <c r="EF3" s="158" t="s">
        <v>649</v>
      </c>
      <c r="EG3" s="370">
        <v>45278</v>
      </c>
      <c r="EI3" s="158" t="s">
        <v>443</v>
      </c>
      <c r="EK3" s="158" t="s">
        <v>453</v>
      </c>
    </row>
    <row r="4" spans="1:142" s="139" customFormat="1" ht="49.5" customHeight="1" thickBot="1">
      <c r="A4" s="301" t="s">
        <v>4</v>
      </c>
      <c r="B4" s="301" t="s">
        <v>5</v>
      </c>
      <c r="C4" s="302" t="s">
        <v>6</v>
      </c>
      <c r="D4" s="303" t="s">
        <v>7</v>
      </c>
      <c r="E4" s="304" t="s">
        <v>8</v>
      </c>
      <c r="F4" s="303" t="s">
        <v>9</v>
      </c>
      <c r="G4" s="304" t="s">
        <v>8</v>
      </c>
      <c r="H4" s="305" t="s">
        <v>310</v>
      </c>
      <c r="I4" s="306" t="s">
        <v>287</v>
      </c>
      <c r="J4" s="139" t="s">
        <v>388</v>
      </c>
      <c r="L4" s="307"/>
      <c r="M4" s="139" t="s">
        <v>289</v>
      </c>
      <c r="N4" s="139" t="s">
        <v>291</v>
      </c>
      <c r="O4" s="139" t="s">
        <v>388</v>
      </c>
      <c r="Q4" s="152" t="s">
        <v>397</v>
      </c>
      <c r="R4" s="153" t="s">
        <v>405</v>
      </c>
      <c r="S4" s="152" t="s">
        <v>407</v>
      </c>
      <c r="T4" s="153" t="s">
        <v>409</v>
      </c>
      <c r="U4" s="153" t="s">
        <v>408</v>
      </c>
      <c r="V4" s="308"/>
      <c r="Y4" s="309" t="s">
        <v>412</v>
      </c>
      <c r="AA4" s="152" t="s">
        <v>414</v>
      </c>
      <c r="AB4" s="152"/>
      <c r="AC4" s="310" t="s">
        <v>435</v>
      </c>
      <c r="AD4" s="310"/>
      <c r="AE4" s="152" t="s">
        <v>437</v>
      </c>
      <c r="AF4" s="311" t="s">
        <v>438</v>
      </c>
      <c r="AH4" s="312" t="s">
        <v>443</v>
      </c>
      <c r="AK4" s="152"/>
      <c r="AL4" s="153"/>
      <c r="AP4" s="313"/>
      <c r="AR4" s="139" t="s">
        <v>468</v>
      </c>
      <c r="AS4" s="139" t="s">
        <v>469</v>
      </c>
      <c r="AU4" s="153" t="s">
        <v>468</v>
      </c>
      <c r="AV4" s="139" t="s">
        <v>469</v>
      </c>
      <c r="AX4" s="153" t="s">
        <v>468</v>
      </c>
      <c r="AY4" s="139" t="s">
        <v>469</v>
      </c>
      <c r="BA4" s="153" t="s">
        <v>468</v>
      </c>
      <c r="BB4" s="139" t="s">
        <v>469</v>
      </c>
      <c r="BD4" s="153" t="s">
        <v>468</v>
      </c>
      <c r="BE4" s="139" t="s">
        <v>469</v>
      </c>
      <c r="BG4" s="153" t="s">
        <v>468</v>
      </c>
      <c r="BH4" s="139" t="s">
        <v>469</v>
      </c>
      <c r="BJ4" s="314" t="s">
        <v>443</v>
      </c>
      <c r="BK4" s="315" t="s">
        <v>500</v>
      </c>
      <c r="BL4" s="316"/>
      <c r="BM4" s="312"/>
      <c r="BN4" s="316" t="s">
        <v>501</v>
      </c>
      <c r="BO4" s="316" t="s">
        <v>502</v>
      </c>
      <c r="BQ4" s="312" t="s">
        <v>468</v>
      </c>
      <c r="BR4" s="312" t="s">
        <v>469</v>
      </c>
      <c r="BT4" s="312" t="s">
        <v>468</v>
      </c>
      <c r="BU4" s="312" t="s">
        <v>469</v>
      </c>
      <c r="BW4" s="312" t="s">
        <v>468</v>
      </c>
      <c r="BX4" s="312" t="s">
        <v>469</v>
      </c>
      <c r="BZ4" s="312" t="s">
        <v>468</v>
      </c>
      <c r="CA4" s="312" t="s">
        <v>469</v>
      </c>
      <c r="CC4" s="312" t="s">
        <v>468</v>
      </c>
      <c r="CD4" s="312" t="s">
        <v>469</v>
      </c>
      <c r="CF4" s="312" t="s">
        <v>468</v>
      </c>
      <c r="CG4" s="312" t="s">
        <v>469</v>
      </c>
      <c r="CI4" s="312" t="s">
        <v>468</v>
      </c>
      <c r="CJ4" s="312" t="s">
        <v>469</v>
      </c>
      <c r="CL4" s="314" t="s">
        <v>468</v>
      </c>
      <c r="CM4" s="312" t="s">
        <v>469</v>
      </c>
      <c r="CO4" s="314" t="s">
        <v>468</v>
      </c>
      <c r="CP4" s="312" t="s">
        <v>469</v>
      </c>
      <c r="CR4" s="314" t="s">
        <v>468</v>
      </c>
      <c r="CS4" s="312" t="s">
        <v>469</v>
      </c>
      <c r="CU4" s="314" t="s">
        <v>468</v>
      </c>
      <c r="CV4" s="312" t="s">
        <v>469</v>
      </c>
      <c r="CX4" s="314" t="s">
        <v>468</v>
      </c>
      <c r="CY4" s="312" t="s">
        <v>469</v>
      </c>
      <c r="DA4" s="314"/>
      <c r="DC4" s="314"/>
      <c r="DE4" s="153" t="s">
        <v>468</v>
      </c>
      <c r="DF4" s="139" t="s">
        <v>469</v>
      </c>
      <c r="DH4" s="153" t="s">
        <v>468</v>
      </c>
      <c r="DI4" s="139" t="s">
        <v>469</v>
      </c>
      <c r="DK4" s="153" t="s">
        <v>468</v>
      </c>
      <c r="DL4" s="139" t="s">
        <v>469</v>
      </c>
      <c r="DN4" s="153" t="s">
        <v>468</v>
      </c>
      <c r="DO4" s="139" t="s">
        <v>469</v>
      </c>
      <c r="DQ4" s="153" t="s">
        <v>468</v>
      </c>
      <c r="DR4" s="139" t="s">
        <v>469</v>
      </c>
      <c r="DT4" s="153" t="s">
        <v>468</v>
      </c>
      <c r="DU4" s="139" t="s">
        <v>469</v>
      </c>
      <c r="DW4" s="153" t="s">
        <v>468</v>
      </c>
      <c r="DX4" s="139" t="s">
        <v>469</v>
      </c>
      <c r="DZ4" s="153" t="s">
        <v>468</v>
      </c>
      <c r="EA4" s="139" t="s">
        <v>469</v>
      </c>
      <c r="EC4" s="153" t="s">
        <v>468</v>
      </c>
      <c r="ED4" s="139" t="s">
        <v>469</v>
      </c>
      <c r="EF4" s="153" t="s">
        <v>468</v>
      </c>
      <c r="EG4" s="139" t="s">
        <v>469</v>
      </c>
      <c r="EI4" s="153"/>
      <c r="EK4" s="153"/>
    </row>
    <row r="5" spans="1:142" outlineLevel="1">
      <c r="A5" s="3" t="s">
        <v>107</v>
      </c>
      <c r="B5" s="3" t="s">
        <v>108</v>
      </c>
      <c r="C5" s="5" t="s">
        <v>109</v>
      </c>
      <c r="D5" s="42">
        <v>10000</v>
      </c>
      <c r="E5" s="33">
        <v>0</v>
      </c>
      <c r="F5" s="42">
        <v>0</v>
      </c>
      <c r="G5" s="33">
        <v>0</v>
      </c>
      <c r="H5" s="45">
        <v>0</v>
      </c>
      <c r="I5" s="36">
        <v>0</v>
      </c>
      <c r="J5" s="14"/>
      <c r="K5" t="s">
        <v>333</v>
      </c>
      <c r="L5" s="121">
        <v>10000</v>
      </c>
      <c r="M5" s="17" t="e">
        <f>L5/F5-1</f>
        <v>#DIV/0!</v>
      </c>
      <c r="N5" s="17" t="e">
        <f>L5/I5-1</f>
        <v>#DIV/0!</v>
      </c>
      <c r="Q5" s="118">
        <v>10000</v>
      </c>
      <c r="R5" s="15">
        <v>0</v>
      </c>
      <c r="S5" s="118">
        <v>10000</v>
      </c>
      <c r="T5" s="157">
        <f>S5-Q5</f>
        <v>0</v>
      </c>
      <c r="U5" s="16">
        <f>S5/Q5-1</f>
        <v>0</v>
      </c>
      <c r="Y5" s="118">
        <v>10000</v>
      </c>
      <c r="AA5" s="118">
        <v>9000</v>
      </c>
      <c r="AB5" s="185">
        <f>AA5-Y5</f>
        <v>-1000</v>
      </c>
      <c r="AC5" s="187">
        <f>AA5-Y5</f>
        <v>-1000</v>
      </c>
      <c r="AD5" s="187"/>
      <c r="AE5" s="118">
        <v>9000</v>
      </c>
      <c r="AF5" s="182"/>
      <c r="AH5" s="15">
        <v>9000</v>
      </c>
      <c r="AI5" s="17">
        <f>AH5/AE5</f>
        <v>1</v>
      </c>
      <c r="AK5" s="118">
        <v>10000</v>
      </c>
      <c r="AS5" s="15">
        <f>AR5+AK5</f>
        <v>10000</v>
      </c>
      <c r="AV5" s="15">
        <f>AS5+AU5</f>
        <v>10000</v>
      </c>
      <c r="AX5" s="15"/>
      <c r="AY5" s="15">
        <f>AV5+AX5</f>
        <v>10000</v>
      </c>
      <c r="BB5" s="15">
        <f>AY5+BA5</f>
        <v>10000</v>
      </c>
      <c r="BD5" s="15">
        <v>-1000</v>
      </c>
      <c r="BE5" s="15">
        <f>BB5+BD5</f>
        <v>9000</v>
      </c>
      <c r="BG5" s="15"/>
      <c r="BH5" s="15">
        <f>BE5+BG5</f>
        <v>9000</v>
      </c>
      <c r="BJ5" s="15">
        <v>9000</v>
      </c>
      <c r="BK5" s="235">
        <f>BJ5/BH5</f>
        <v>1</v>
      </c>
      <c r="BM5" s="15">
        <v>10000</v>
      </c>
      <c r="BN5" s="235">
        <f>BM5/BJ5</f>
        <v>1.1111111111111112</v>
      </c>
      <c r="BO5" s="235">
        <f>BM5/BH5</f>
        <v>1.1111111111111112</v>
      </c>
      <c r="BQ5" s="15"/>
      <c r="BR5" s="15">
        <f>BM5+BQ5</f>
        <v>10000</v>
      </c>
      <c r="BT5" s="15"/>
      <c r="BU5" s="15">
        <f>BR5+BT5</f>
        <v>10000</v>
      </c>
      <c r="BW5" s="15"/>
      <c r="BX5" s="15">
        <f>BU5+BW5</f>
        <v>10000</v>
      </c>
      <c r="BZ5" s="15"/>
      <c r="CA5" s="15">
        <f>BX5+BZ5</f>
        <v>10000</v>
      </c>
      <c r="CC5" s="15"/>
      <c r="CD5" s="15">
        <f>CA5+CC5</f>
        <v>10000</v>
      </c>
      <c r="CF5" s="15"/>
      <c r="CG5" s="15">
        <f>CD5+CF5</f>
        <v>10000</v>
      </c>
      <c r="CI5" s="15"/>
      <c r="CJ5" s="15">
        <f>CG5+CI5</f>
        <v>10000</v>
      </c>
      <c r="CM5" s="15">
        <f>CJ5+CL5</f>
        <v>10000</v>
      </c>
      <c r="CP5" s="15">
        <f>CM5+CO5</f>
        <v>10000</v>
      </c>
      <c r="CS5" s="15">
        <f>CP5+CR5</f>
        <v>10000</v>
      </c>
      <c r="CV5" s="15">
        <f>CS5+CU5</f>
        <v>10000</v>
      </c>
      <c r="CY5" s="15">
        <f>CV5+CX5</f>
        <v>10000</v>
      </c>
      <c r="DA5" s="15">
        <v>10000</v>
      </c>
      <c r="DC5" s="15">
        <v>10000</v>
      </c>
      <c r="DE5" s="15"/>
      <c r="DF5" s="15">
        <f>DC5+DE5</f>
        <v>10000</v>
      </c>
      <c r="DH5" s="15"/>
      <c r="DI5" s="15">
        <f>DF5+DH5</f>
        <v>10000</v>
      </c>
      <c r="DK5" s="15"/>
      <c r="DL5" s="15">
        <f>DI5+DK5</f>
        <v>10000</v>
      </c>
      <c r="DN5" s="15"/>
      <c r="DO5" s="15">
        <f>DL5+DN5</f>
        <v>10000</v>
      </c>
      <c r="DQ5" s="15"/>
      <c r="DR5" s="15">
        <f>DO5+DQ5</f>
        <v>10000</v>
      </c>
      <c r="DT5" s="15"/>
      <c r="DU5" s="15">
        <f>DR5+DT5</f>
        <v>10000</v>
      </c>
      <c r="DW5" s="15"/>
      <c r="DX5" s="15">
        <f>DU5+DW5</f>
        <v>10000</v>
      </c>
      <c r="DZ5" s="15"/>
      <c r="EA5" s="15">
        <f>DX5+DZ5</f>
        <v>10000</v>
      </c>
      <c r="EC5" s="15"/>
      <c r="ED5" s="15">
        <f>EA5+EC5</f>
        <v>10000</v>
      </c>
      <c r="EF5" s="15"/>
      <c r="EG5" s="15">
        <f>ED5+EF5</f>
        <v>10000</v>
      </c>
      <c r="EI5" s="15">
        <v>10000</v>
      </c>
      <c r="EK5" s="15">
        <v>10000</v>
      </c>
    </row>
    <row r="6" spans="1:142" outlineLevel="1">
      <c r="A6" s="1" t="s">
        <v>107</v>
      </c>
      <c r="B6" s="4" t="s">
        <v>46</v>
      </c>
      <c r="C6" s="4" t="s">
        <v>110</v>
      </c>
      <c r="D6" s="43">
        <v>10000</v>
      </c>
      <c r="E6" s="34">
        <v>0</v>
      </c>
      <c r="F6" s="43">
        <v>0</v>
      </c>
      <c r="G6" s="34">
        <v>0</v>
      </c>
      <c r="H6" s="46">
        <v>0</v>
      </c>
      <c r="I6" s="36"/>
      <c r="J6" s="14"/>
      <c r="Y6" s="118"/>
      <c r="AF6" s="182"/>
      <c r="AH6" s="15"/>
      <c r="AX6" s="15"/>
      <c r="BD6" s="15"/>
      <c r="BG6" s="15"/>
      <c r="DE6" s="15"/>
      <c r="DH6" s="15"/>
      <c r="DK6" s="15"/>
      <c r="DN6" s="15"/>
      <c r="DQ6" s="15"/>
      <c r="DT6" s="15"/>
      <c r="DW6" s="15"/>
      <c r="DZ6" s="15"/>
      <c r="EC6" s="15"/>
      <c r="EF6" s="15"/>
      <c r="EK6" s="15"/>
    </row>
    <row r="7" spans="1:142" outlineLevel="1">
      <c r="A7" s="1" t="s">
        <v>111</v>
      </c>
      <c r="B7" s="4" t="s">
        <v>48</v>
      </c>
      <c r="C7" s="4" t="s">
        <v>112</v>
      </c>
      <c r="D7" s="43">
        <v>10000</v>
      </c>
      <c r="E7" s="34">
        <v>0</v>
      </c>
      <c r="F7" s="43">
        <v>0</v>
      </c>
      <c r="G7" s="34">
        <v>0</v>
      </c>
      <c r="H7" s="46">
        <v>0</v>
      </c>
      <c r="I7" s="36"/>
      <c r="J7" s="14"/>
      <c r="Y7" s="118"/>
      <c r="AF7" s="182"/>
      <c r="AH7" s="15"/>
      <c r="AX7" s="15"/>
      <c r="BD7" s="15"/>
      <c r="BG7" s="15"/>
      <c r="DE7" s="15"/>
      <c r="DH7" s="15"/>
      <c r="DK7" s="15"/>
      <c r="DN7" s="15"/>
      <c r="DQ7" s="15"/>
      <c r="DT7" s="15"/>
      <c r="DW7" s="15"/>
      <c r="DZ7" s="15"/>
      <c r="EC7" s="15"/>
      <c r="EF7" s="15"/>
      <c r="EK7" s="15"/>
    </row>
    <row r="8" spans="1:142" ht="16.5" customHeight="1" thickBot="1">
      <c r="A8" s="54" t="s">
        <v>107</v>
      </c>
      <c r="B8" s="55" t="s">
        <v>317</v>
      </c>
      <c r="C8" s="283" t="s">
        <v>110</v>
      </c>
      <c r="D8" s="57">
        <f>D5</f>
        <v>10000</v>
      </c>
      <c r="E8" s="58"/>
      <c r="F8" s="57">
        <f>F5</f>
        <v>0</v>
      </c>
      <c r="G8" s="58"/>
      <c r="H8" s="57"/>
      <c r="I8" s="57">
        <f>I5</f>
        <v>0</v>
      </c>
      <c r="J8" s="59"/>
      <c r="K8" s="60"/>
      <c r="L8" s="122">
        <f>L5</f>
        <v>10000</v>
      </c>
      <c r="M8" s="61" t="e">
        <f>L8/F8-1</f>
        <v>#DIV/0!</v>
      </c>
      <c r="N8" s="61" t="e">
        <f>L8/I8-1</f>
        <v>#DIV/0!</v>
      </c>
      <c r="Q8" s="122">
        <f>Q5</f>
        <v>10000</v>
      </c>
      <c r="R8" s="122">
        <f>R5</f>
        <v>0</v>
      </c>
      <c r="S8" s="122">
        <f>S5</f>
        <v>10000</v>
      </c>
      <c r="T8" s="122">
        <f>T5</f>
        <v>0</v>
      </c>
      <c r="U8" s="155">
        <f>S8/Q8-1</f>
        <v>0</v>
      </c>
      <c r="Y8" s="122">
        <f>Y5</f>
        <v>10000</v>
      </c>
      <c r="Z8" s="122">
        <f>Z5</f>
        <v>0</v>
      </c>
      <c r="AA8" s="122">
        <f>AA5</f>
        <v>9000</v>
      </c>
      <c r="AB8" s="122">
        <f>AB5</f>
        <v>-1000</v>
      </c>
      <c r="AE8" s="122">
        <f>AE5</f>
        <v>9000</v>
      </c>
      <c r="AF8" s="182"/>
      <c r="AH8" s="122">
        <f>AH5</f>
        <v>9000</v>
      </c>
      <c r="AI8" s="17">
        <f>AH8/AE8</f>
        <v>1</v>
      </c>
      <c r="AK8" s="122">
        <f>AK5</f>
        <v>10000</v>
      </c>
      <c r="AL8" s="193">
        <f>AK8/L8</f>
        <v>1</v>
      </c>
      <c r="AM8" s="17">
        <f>AK8/AE8</f>
        <v>1.1111111111111112</v>
      </c>
      <c r="AN8" s="17">
        <f>AK8/AH8</f>
        <v>1.1111111111111112</v>
      </c>
      <c r="AR8" s="122">
        <f>AR5</f>
        <v>0</v>
      </c>
      <c r="AS8" s="122">
        <f>AS5</f>
        <v>10000</v>
      </c>
      <c r="AU8" s="122">
        <f>AU5</f>
        <v>0</v>
      </c>
      <c r="AV8" s="122">
        <f>AV5</f>
        <v>10000</v>
      </c>
      <c r="AX8" s="122">
        <f>AX5</f>
        <v>0</v>
      </c>
      <c r="AY8" s="122">
        <f>AY5</f>
        <v>10000</v>
      </c>
      <c r="BA8" s="122">
        <f>BA5</f>
        <v>0</v>
      </c>
      <c r="BB8" s="122">
        <f>BB5</f>
        <v>10000</v>
      </c>
      <c r="BD8" s="122">
        <f>BD5</f>
        <v>-1000</v>
      </c>
      <c r="BE8" s="122">
        <f>BE5</f>
        <v>9000</v>
      </c>
      <c r="BG8" s="122">
        <f>BG5</f>
        <v>0</v>
      </c>
      <c r="BH8" s="122">
        <f>BH5</f>
        <v>9000</v>
      </c>
      <c r="BJ8" s="122">
        <f>BJ5</f>
        <v>9000</v>
      </c>
      <c r="BK8" s="236">
        <f t="shared" ref="BK8" si="0">BJ8/BH8</f>
        <v>1</v>
      </c>
      <c r="BM8" s="122">
        <f>BM5</f>
        <v>10000</v>
      </c>
      <c r="BN8" s="236">
        <f t="shared" ref="BN8" si="1">BM8/BJ8</f>
        <v>1.1111111111111112</v>
      </c>
      <c r="BO8" s="236">
        <f t="shared" ref="BO8" si="2">BM8/BH8</f>
        <v>1.1111111111111112</v>
      </c>
      <c r="BQ8" s="122">
        <f>BQ5</f>
        <v>0</v>
      </c>
      <c r="BR8" s="122">
        <f>BR5</f>
        <v>10000</v>
      </c>
      <c r="BT8" s="122">
        <f>BT5</f>
        <v>0</v>
      </c>
      <c r="BU8" s="122">
        <f>BU5</f>
        <v>10000</v>
      </c>
      <c r="BW8" s="122">
        <f>BW5</f>
        <v>0</v>
      </c>
      <c r="BX8" s="122">
        <f>BX5</f>
        <v>10000</v>
      </c>
      <c r="BZ8" s="122">
        <f>BZ5</f>
        <v>0</v>
      </c>
      <c r="CA8" s="122">
        <f>CA5</f>
        <v>10000</v>
      </c>
      <c r="CC8" s="122">
        <f>CC5</f>
        <v>0</v>
      </c>
      <c r="CD8" s="122">
        <f>CD5</f>
        <v>10000</v>
      </c>
      <c r="CF8" s="122">
        <f>CF5</f>
        <v>0</v>
      </c>
      <c r="CG8" s="122">
        <f>CG5</f>
        <v>10000</v>
      </c>
      <c r="CI8" s="122">
        <f>CI5</f>
        <v>0</v>
      </c>
      <c r="CJ8" s="122">
        <f>CJ5</f>
        <v>10000</v>
      </c>
      <c r="CL8" s="319">
        <f>CL5</f>
        <v>0</v>
      </c>
      <c r="CM8" s="122">
        <f>CM5</f>
        <v>10000</v>
      </c>
      <c r="CO8" s="122">
        <f>CO5</f>
        <v>0</v>
      </c>
      <c r="CP8" s="122">
        <f>CP5</f>
        <v>10000</v>
      </c>
      <c r="CR8" s="122">
        <f>CR5</f>
        <v>0</v>
      </c>
      <c r="CS8" s="122">
        <f>CS5</f>
        <v>10000</v>
      </c>
      <c r="CU8" s="122">
        <f>CU5</f>
        <v>0</v>
      </c>
      <c r="CV8" s="122">
        <f>CV5</f>
        <v>10000</v>
      </c>
      <c r="CX8" s="122">
        <f>CX5</f>
        <v>0</v>
      </c>
      <c r="CY8" s="122">
        <f>CY5</f>
        <v>10000</v>
      </c>
      <c r="DA8" s="122">
        <f>DA5</f>
        <v>10000</v>
      </c>
      <c r="DC8" s="122">
        <f>DC5</f>
        <v>10000</v>
      </c>
      <c r="DE8" s="122">
        <f>DE5</f>
        <v>0</v>
      </c>
      <c r="DF8" s="122">
        <f>DF5</f>
        <v>10000</v>
      </c>
      <c r="DH8" s="122">
        <f>DH5</f>
        <v>0</v>
      </c>
      <c r="DI8" s="122">
        <f>DI5</f>
        <v>10000</v>
      </c>
      <c r="DK8" s="122">
        <f>DK5</f>
        <v>0</v>
      </c>
      <c r="DL8" s="122">
        <f>DL5</f>
        <v>10000</v>
      </c>
      <c r="DN8" s="122">
        <f>DN5</f>
        <v>0</v>
      </c>
      <c r="DO8" s="122">
        <f>DO5</f>
        <v>10000</v>
      </c>
      <c r="DQ8" s="122">
        <f>DQ5</f>
        <v>0</v>
      </c>
      <c r="DR8" s="122">
        <f>DR5</f>
        <v>10000</v>
      </c>
      <c r="DT8" s="122">
        <f>DT5</f>
        <v>0</v>
      </c>
      <c r="DU8" s="122">
        <f>DU5</f>
        <v>10000</v>
      </c>
      <c r="DW8" s="122">
        <f>DW5</f>
        <v>0</v>
      </c>
      <c r="DX8" s="122">
        <f>DX5</f>
        <v>10000</v>
      </c>
      <c r="DZ8" s="122">
        <f>DZ5</f>
        <v>0</v>
      </c>
      <c r="EA8" s="122">
        <f>EA5</f>
        <v>10000</v>
      </c>
      <c r="EC8" s="122">
        <f>EC5</f>
        <v>0</v>
      </c>
      <c r="ED8" s="122">
        <f>ED5</f>
        <v>10000</v>
      </c>
      <c r="EF8" s="122">
        <f>EF5</f>
        <v>0</v>
      </c>
      <c r="EG8" s="122">
        <f>EG5</f>
        <v>10000</v>
      </c>
      <c r="EI8" s="122">
        <f>EI5</f>
        <v>10000</v>
      </c>
      <c r="EK8" s="122">
        <f>EK5</f>
        <v>10000</v>
      </c>
      <c r="EL8" s="377">
        <f>EK8/EI8-1</f>
        <v>0</v>
      </c>
    </row>
    <row r="9" spans="1:142" ht="16.5" customHeight="1" thickTop="1">
      <c r="A9" s="1" t="s">
        <v>298</v>
      </c>
      <c r="B9" s="1" t="s">
        <v>147</v>
      </c>
      <c r="C9" s="4" t="s">
        <v>148</v>
      </c>
      <c r="D9" s="36"/>
      <c r="E9" s="51"/>
      <c r="F9" s="36"/>
      <c r="G9" s="51"/>
      <c r="H9" s="36"/>
      <c r="I9" s="36"/>
      <c r="J9" s="14"/>
      <c r="L9" s="121"/>
      <c r="M9" s="176"/>
      <c r="N9" s="176"/>
      <c r="Q9" s="121"/>
      <c r="R9" s="121"/>
      <c r="S9" s="121"/>
      <c r="T9" s="121"/>
      <c r="U9" s="223"/>
      <c r="V9"/>
      <c r="Y9" s="121"/>
      <c r="Z9" s="121"/>
      <c r="AA9" s="121"/>
      <c r="AB9" s="121"/>
      <c r="AE9" s="121"/>
      <c r="AF9" s="187"/>
      <c r="AH9" s="121"/>
      <c r="AI9" s="224"/>
      <c r="AK9" s="121"/>
      <c r="AL9" s="193"/>
      <c r="AM9" s="224"/>
      <c r="AN9" s="224"/>
      <c r="AP9"/>
      <c r="AR9" s="121"/>
      <c r="AS9" s="121"/>
      <c r="AU9" s="121"/>
      <c r="AV9" s="121"/>
      <c r="AX9" s="121"/>
      <c r="AY9" s="121"/>
      <c r="BA9" s="121"/>
      <c r="BB9" s="121"/>
      <c r="BD9" s="121"/>
      <c r="BE9" s="121"/>
      <c r="BG9" s="121"/>
      <c r="BH9" s="121"/>
      <c r="BJ9" s="121"/>
      <c r="BK9" s="291"/>
      <c r="BM9" s="121"/>
      <c r="BN9" s="291"/>
      <c r="BO9" s="291"/>
      <c r="BQ9" s="121"/>
      <c r="BR9" s="121"/>
      <c r="BT9" s="121"/>
      <c r="BU9" s="121"/>
      <c r="BW9" s="121"/>
      <c r="BX9" s="121"/>
      <c r="BZ9" s="121"/>
      <c r="CA9" s="121"/>
      <c r="CC9" s="121"/>
      <c r="CD9" s="121"/>
      <c r="CF9" s="121"/>
      <c r="CG9" s="121"/>
      <c r="CI9" s="121"/>
      <c r="CJ9" s="121"/>
      <c r="CL9" s="121"/>
      <c r="CM9" s="121"/>
      <c r="CO9" s="121"/>
      <c r="CP9" s="121"/>
      <c r="CR9" s="121"/>
      <c r="CS9" s="121"/>
      <c r="CU9" s="121"/>
      <c r="CV9" s="121"/>
      <c r="CX9" s="121"/>
      <c r="CY9" s="121"/>
      <c r="DA9" s="121"/>
      <c r="DC9" s="121"/>
      <c r="DE9" s="121"/>
      <c r="DF9" s="121"/>
      <c r="DH9" s="121"/>
      <c r="DI9" s="121"/>
      <c r="DK9" s="121"/>
      <c r="DL9" s="121"/>
      <c r="DN9" s="227">
        <v>2510</v>
      </c>
      <c r="DO9" s="15">
        <f t="shared" ref="DO9:DO10" si="3">DL9+DN9</f>
        <v>2510</v>
      </c>
      <c r="DQ9" s="15"/>
      <c r="DR9" s="15">
        <f t="shared" ref="DR9:DR10" si="4">DO9+DQ9</f>
        <v>2510</v>
      </c>
      <c r="DT9" s="15"/>
      <c r="DU9" s="15">
        <f t="shared" ref="DU9:DU10" si="5">DR9+DT9</f>
        <v>2510</v>
      </c>
      <c r="DW9" s="15"/>
      <c r="DX9" s="15">
        <f t="shared" ref="DX9:DX10" si="6">DU9+DW9</f>
        <v>2510</v>
      </c>
      <c r="DZ9" s="15"/>
      <c r="EA9" s="15">
        <f t="shared" ref="EA9:EA10" si="7">DX9+DZ9</f>
        <v>2510</v>
      </c>
      <c r="EC9" s="227">
        <v>2490</v>
      </c>
      <c r="ED9" s="15">
        <f t="shared" ref="ED9:ED10" si="8">EA9+EC9</f>
        <v>5000</v>
      </c>
      <c r="EF9" s="227">
        <v>-2000</v>
      </c>
      <c r="EG9" s="15">
        <f t="shared" ref="EG9:EG10" si="9">ED9+EF9</f>
        <v>3000</v>
      </c>
      <c r="EI9" s="15">
        <v>2502.2800000000002</v>
      </c>
      <c r="EK9" s="15"/>
    </row>
    <row r="10" spans="1:142" outlineLevel="1">
      <c r="A10" s="1" t="s">
        <v>298</v>
      </c>
      <c r="B10" s="1" t="s">
        <v>116</v>
      </c>
      <c r="C10" s="4" t="s">
        <v>117</v>
      </c>
      <c r="D10" s="43">
        <v>0</v>
      </c>
      <c r="E10" s="34">
        <v>0</v>
      </c>
      <c r="F10" s="43">
        <v>0</v>
      </c>
      <c r="G10" s="34">
        <v>0</v>
      </c>
      <c r="H10" s="46">
        <v>16335</v>
      </c>
      <c r="I10" s="36">
        <v>16335</v>
      </c>
      <c r="J10" s="14"/>
      <c r="M10" s="17" t="e">
        <f>L10/F10-1</f>
        <v>#DIV/0!</v>
      </c>
      <c r="N10" s="17">
        <f>L10/I10-1</f>
        <v>-1</v>
      </c>
      <c r="AF10" s="182"/>
      <c r="AH10" s="15"/>
      <c r="AK10" s="118">
        <v>25000</v>
      </c>
      <c r="AS10" s="15">
        <f t="shared" ref="AS10:AS18" si="10">AR10+AK10</f>
        <v>25000</v>
      </c>
      <c r="AU10" s="15">
        <v>14000</v>
      </c>
      <c r="AV10" s="15">
        <f t="shared" ref="AV10:AV12" si="11">AS10+AU10</f>
        <v>39000</v>
      </c>
      <c r="AX10" s="15"/>
      <c r="AY10" s="15">
        <f t="shared" ref="AY10:AY12" si="12">AV10+AX10</f>
        <v>39000</v>
      </c>
      <c r="BB10" s="15">
        <f t="shared" ref="BB10:BB12" si="13">AY10+BA10</f>
        <v>39000</v>
      </c>
      <c r="BD10" s="15">
        <v>21000</v>
      </c>
      <c r="BE10" s="15">
        <f t="shared" ref="BE10:BE12" si="14">BB10+BD10</f>
        <v>60000</v>
      </c>
      <c r="BG10" s="15"/>
      <c r="BH10" s="15">
        <f t="shared" ref="BH10:BH12" si="15">BE10+BG10</f>
        <v>60000</v>
      </c>
      <c r="BJ10" s="15">
        <v>47574.78</v>
      </c>
      <c r="BK10" s="235">
        <f t="shared" ref="BK10:BK11" si="16">BJ10/BH10</f>
        <v>0.79291299999999998</v>
      </c>
      <c r="BM10" s="15">
        <v>5000</v>
      </c>
      <c r="BN10" s="235">
        <f t="shared" ref="BN10:BN11" si="17">BM10/BJ10</f>
        <v>0.10509770092473365</v>
      </c>
      <c r="BO10" s="235">
        <f t="shared" ref="BO10:BO11" si="18">BM10/BH10</f>
        <v>8.3333333333333329E-2</v>
      </c>
      <c r="BQ10" s="15"/>
      <c r="BR10" s="15">
        <f>BM10+BQ10</f>
        <v>5000</v>
      </c>
      <c r="BT10" s="15"/>
      <c r="BU10" s="15">
        <f>BR10+BT10</f>
        <v>5000</v>
      </c>
      <c r="BW10" s="15"/>
      <c r="BX10" s="15">
        <f>BU10+BW10</f>
        <v>5000</v>
      </c>
      <c r="BZ10" s="15"/>
      <c r="CA10" s="15">
        <f>BX10+BZ10</f>
        <v>5000</v>
      </c>
      <c r="CC10" s="15"/>
      <c r="CD10" s="15">
        <f>CA10+CC10</f>
        <v>5000</v>
      </c>
      <c r="CF10" s="15"/>
      <c r="CG10" s="15">
        <f>CD10+CF10</f>
        <v>5000</v>
      </c>
      <c r="CI10" s="15"/>
      <c r="CJ10" s="15">
        <f>CG10+CI10</f>
        <v>5000</v>
      </c>
      <c r="CM10" s="15">
        <f>CJ10+CL10</f>
        <v>5000</v>
      </c>
      <c r="CP10" s="15">
        <f>CM10+CO10</f>
        <v>5000</v>
      </c>
      <c r="CS10" s="15">
        <f>CP10+CR10</f>
        <v>5000</v>
      </c>
      <c r="CU10" s="227">
        <v>-500</v>
      </c>
      <c r="CV10" s="15">
        <f>CS10+CU10</f>
        <v>4500</v>
      </c>
      <c r="CX10" s="227"/>
      <c r="CY10" s="15">
        <f>CV10+CX10</f>
        <v>4500</v>
      </c>
      <c r="DA10" s="15">
        <v>4235</v>
      </c>
      <c r="DC10" s="15">
        <v>20000</v>
      </c>
      <c r="DE10" s="15"/>
      <c r="DF10" s="15">
        <f t="shared" ref="DF10:DF12" si="19">DC10+DE10</f>
        <v>20000</v>
      </c>
      <c r="DH10" s="15"/>
      <c r="DI10" s="15">
        <f t="shared" ref="DI10" si="20">DF10+DH10</f>
        <v>20000</v>
      </c>
      <c r="DK10" s="15"/>
      <c r="DL10" s="15">
        <f t="shared" ref="DL10" si="21">DI10+DK10</f>
        <v>20000</v>
      </c>
      <c r="DN10" s="227">
        <v>-2510</v>
      </c>
      <c r="DO10" s="15">
        <f t="shared" si="3"/>
        <v>17490</v>
      </c>
      <c r="DQ10" s="15"/>
      <c r="DR10" s="15">
        <f t="shared" si="4"/>
        <v>17490</v>
      </c>
      <c r="DT10" s="15"/>
      <c r="DU10" s="15">
        <f t="shared" si="5"/>
        <v>17490</v>
      </c>
      <c r="DW10" s="15"/>
      <c r="DX10" s="15">
        <f t="shared" si="6"/>
        <v>17490</v>
      </c>
      <c r="DZ10" s="15"/>
      <c r="EA10" s="15">
        <f t="shared" si="7"/>
        <v>17490</v>
      </c>
      <c r="EC10" s="227">
        <v>-17490</v>
      </c>
      <c r="ED10" s="15">
        <f t="shared" si="8"/>
        <v>0</v>
      </c>
      <c r="EF10" s="15"/>
      <c r="EG10" s="15">
        <f t="shared" si="9"/>
        <v>0</v>
      </c>
      <c r="EI10" s="15">
        <v>0</v>
      </c>
      <c r="EK10" s="15"/>
    </row>
    <row r="11" spans="1:142" outlineLevel="1">
      <c r="A11" s="1" t="s">
        <v>298</v>
      </c>
      <c r="B11" s="1" t="s">
        <v>118</v>
      </c>
      <c r="C11" s="4" t="s">
        <v>119</v>
      </c>
      <c r="D11" s="43"/>
      <c r="E11" s="34"/>
      <c r="F11" s="43"/>
      <c r="G11" s="34"/>
      <c r="H11" s="46"/>
      <c r="I11" s="36"/>
      <c r="J11" s="14"/>
      <c r="M11" s="17"/>
      <c r="N11" s="17"/>
      <c r="AA11" s="118">
        <v>7350</v>
      </c>
      <c r="AB11" s="185">
        <f>AA11-Y11</f>
        <v>7350</v>
      </c>
      <c r="AC11" s="187">
        <f t="shared" ref="AC11:AC12" si="22">AA11-Y11</f>
        <v>7350</v>
      </c>
      <c r="AD11" s="187"/>
      <c r="AE11" s="118">
        <v>7350</v>
      </c>
      <c r="AF11" s="182"/>
      <c r="AH11" s="15">
        <v>7344</v>
      </c>
      <c r="AI11" s="17">
        <f t="shared" ref="AI11:AI12" si="23">AH11/AE11</f>
        <v>0.99918367346938775</v>
      </c>
      <c r="AK11" s="118">
        <f>25000*1.21+8*5500+250</f>
        <v>74500</v>
      </c>
      <c r="AS11" s="15">
        <f t="shared" si="10"/>
        <v>74500</v>
      </c>
      <c r="AV11" s="15">
        <f t="shared" si="11"/>
        <v>74500</v>
      </c>
      <c r="AX11" s="15"/>
      <c r="AY11" s="15">
        <f t="shared" si="12"/>
        <v>74500</v>
      </c>
      <c r="BB11" s="15">
        <f t="shared" si="13"/>
        <v>74500</v>
      </c>
      <c r="BD11" s="15">
        <v>525500</v>
      </c>
      <c r="BE11" s="15">
        <f t="shared" si="14"/>
        <v>600000</v>
      </c>
      <c r="BG11" s="15">
        <v>3200</v>
      </c>
      <c r="BH11" s="15">
        <f t="shared" si="15"/>
        <v>603200</v>
      </c>
      <c r="BJ11" s="15">
        <v>603114.38</v>
      </c>
      <c r="BK11" s="235">
        <f t="shared" si="16"/>
        <v>0.99985805702917774</v>
      </c>
      <c r="BM11" s="15">
        <v>130000</v>
      </c>
      <c r="BN11" s="235">
        <f t="shared" si="17"/>
        <v>0.21554783687963136</v>
      </c>
      <c r="BO11" s="235">
        <f t="shared" si="18"/>
        <v>0.21551724137931033</v>
      </c>
      <c r="BP11" t="s">
        <v>517</v>
      </c>
      <c r="BQ11" s="15"/>
      <c r="BR11" s="15">
        <f>BM11+BQ11</f>
        <v>130000</v>
      </c>
      <c r="BT11" s="15"/>
      <c r="BU11" s="15">
        <f>BR11+BT11</f>
        <v>130000</v>
      </c>
      <c r="BW11" s="15"/>
      <c r="BX11" s="15">
        <f>BU11+BW11</f>
        <v>130000</v>
      </c>
      <c r="BZ11" s="15"/>
      <c r="CA11" s="15">
        <f>BX11+BZ11</f>
        <v>130000</v>
      </c>
      <c r="CC11" s="15"/>
      <c r="CD11" s="15">
        <f>CA11+CC11</f>
        <v>130000</v>
      </c>
      <c r="CF11" s="15"/>
      <c r="CG11" s="15">
        <f>CD11+CF11</f>
        <v>130000</v>
      </c>
      <c r="CI11" s="15"/>
      <c r="CJ11" s="15">
        <f>CG11+CI11</f>
        <v>130000</v>
      </c>
      <c r="CL11" s="15">
        <v>0</v>
      </c>
      <c r="CM11" s="15">
        <f>CJ11+CL11</f>
        <v>130000</v>
      </c>
      <c r="CP11" s="15">
        <f>CM11+CO11</f>
        <v>130000</v>
      </c>
      <c r="CQ11" s="228"/>
      <c r="CS11" s="15">
        <f>CP11+CR11</f>
        <v>130000</v>
      </c>
      <c r="CU11" s="227">
        <v>-130000</v>
      </c>
      <c r="CV11" s="15">
        <f>CS11+CU11</f>
        <v>0</v>
      </c>
      <c r="CX11" s="227"/>
      <c r="CY11" s="15">
        <f>CV11+CX11</f>
        <v>0</v>
      </c>
      <c r="DE11" s="15"/>
      <c r="DF11" s="15">
        <f>DC11+DE11</f>
        <v>0</v>
      </c>
      <c r="DH11" s="15"/>
      <c r="DI11" s="15">
        <f>DF11+DH11</f>
        <v>0</v>
      </c>
      <c r="DK11" s="15"/>
      <c r="DL11" s="15">
        <f>DI11+DK11</f>
        <v>0</v>
      </c>
      <c r="DN11" s="15"/>
      <c r="DO11" s="15">
        <f>DL11+DN11</f>
        <v>0</v>
      </c>
      <c r="DQ11" s="15"/>
      <c r="DR11" s="15">
        <f>DO11+DQ11</f>
        <v>0</v>
      </c>
      <c r="DT11" s="15"/>
      <c r="DU11" s="15">
        <f>DR11+DT11</f>
        <v>0</v>
      </c>
      <c r="DW11" s="15"/>
      <c r="DX11" s="15">
        <f>DU11+DW11</f>
        <v>0</v>
      </c>
      <c r="DZ11" s="15"/>
      <c r="EA11" s="15">
        <f>DX11+DZ11</f>
        <v>0</v>
      </c>
      <c r="EC11" s="227">
        <v>2500</v>
      </c>
      <c r="ED11" s="15">
        <f>EA11+EC11</f>
        <v>2500</v>
      </c>
      <c r="EF11" s="15"/>
      <c r="EG11" s="15">
        <f>ED11+EF11</f>
        <v>2500</v>
      </c>
      <c r="EI11" s="15">
        <v>2481.23</v>
      </c>
      <c r="EK11" s="15">
        <v>100000</v>
      </c>
    </row>
    <row r="12" spans="1:142" outlineLevel="1">
      <c r="A12" s="1" t="s">
        <v>298</v>
      </c>
      <c r="B12" s="1" t="s">
        <v>209</v>
      </c>
      <c r="C12" s="4" t="s">
        <v>328</v>
      </c>
      <c r="D12" s="43"/>
      <c r="E12" s="34"/>
      <c r="F12" s="43"/>
      <c r="G12" s="34"/>
      <c r="H12" s="46"/>
      <c r="I12" s="36"/>
      <c r="J12" s="14"/>
      <c r="L12" s="118">
        <f>'[1]2020'!$Q$51</f>
        <v>100000</v>
      </c>
      <c r="M12" s="17" t="e">
        <f>L12/F12-1</f>
        <v>#DIV/0!</v>
      </c>
      <c r="N12" s="17" t="e">
        <f>L12/I12-1</f>
        <v>#DIV/0!</v>
      </c>
      <c r="Q12" s="118">
        <v>100000</v>
      </c>
      <c r="R12" s="15">
        <v>14800</v>
      </c>
      <c r="S12" s="118">
        <v>59000</v>
      </c>
      <c r="T12" s="157">
        <f>S12-Q12</f>
        <v>-41000</v>
      </c>
      <c r="U12" s="16">
        <f>S12/Q12-1</f>
        <v>-0.41000000000000003</v>
      </c>
      <c r="Y12" s="118">
        <v>59000</v>
      </c>
      <c r="AA12" s="118">
        <v>71200</v>
      </c>
      <c r="AB12" s="185">
        <f>AA12-Y12</f>
        <v>12200</v>
      </c>
      <c r="AC12" s="187">
        <f t="shared" si="22"/>
        <v>12200</v>
      </c>
      <c r="AD12" s="187"/>
      <c r="AE12" s="118">
        <v>71200</v>
      </c>
      <c r="AF12" s="182"/>
      <c r="AH12" s="15">
        <v>71065</v>
      </c>
      <c r="AI12" s="17">
        <f t="shared" si="23"/>
        <v>0.99810393258426966</v>
      </c>
      <c r="AK12" s="118">
        <v>456300</v>
      </c>
      <c r="AS12" s="15">
        <f t="shared" si="10"/>
        <v>456300</v>
      </c>
      <c r="AV12" s="15">
        <f t="shared" si="11"/>
        <v>456300</v>
      </c>
      <c r="AX12" s="15"/>
      <c r="AY12" s="15">
        <f t="shared" si="12"/>
        <v>456300</v>
      </c>
      <c r="BA12" s="227">
        <v>-33000</v>
      </c>
      <c r="BB12" s="15">
        <f t="shared" si="13"/>
        <v>423300</v>
      </c>
      <c r="BD12" s="15">
        <v>-423300</v>
      </c>
      <c r="BE12" s="15">
        <f t="shared" si="14"/>
        <v>0</v>
      </c>
      <c r="BG12" s="15"/>
      <c r="BH12" s="15">
        <f t="shared" si="15"/>
        <v>0</v>
      </c>
      <c r="BM12" s="290">
        <v>115000</v>
      </c>
      <c r="BN12" s="235"/>
      <c r="BO12" s="235"/>
      <c r="BQ12" s="15"/>
      <c r="BR12" s="15">
        <f>BM12+BQ12</f>
        <v>115000</v>
      </c>
      <c r="BT12" s="15"/>
      <c r="BU12" s="15">
        <f>BR12+BT12</f>
        <v>115000</v>
      </c>
      <c r="BW12" s="15"/>
      <c r="BX12" s="15">
        <f>BU12+BW12</f>
        <v>115000</v>
      </c>
      <c r="BZ12" s="15"/>
      <c r="CA12" s="15">
        <f>BX12+BZ12</f>
        <v>115000</v>
      </c>
      <c r="CC12" s="15"/>
      <c r="CD12" s="15">
        <f>CA12+CC12</f>
        <v>115000</v>
      </c>
      <c r="CF12" s="15"/>
      <c r="CG12" s="15">
        <f>CD12+CF12</f>
        <v>115000</v>
      </c>
      <c r="CI12" s="15"/>
      <c r="CJ12" s="15">
        <f>CG12+CI12</f>
        <v>115000</v>
      </c>
      <c r="CL12" s="15">
        <v>-49300</v>
      </c>
      <c r="CM12" s="15">
        <f>CJ12+CL12</f>
        <v>65700</v>
      </c>
      <c r="CO12" s="15">
        <v>-50300</v>
      </c>
      <c r="CP12" s="15">
        <f>CM12+CO12</f>
        <v>15400</v>
      </c>
      <c r="CS12" s="15">
        <f>CP12+CR12</f>
        <v>15400</v>
      </c>
      <c r="CU12" s="227">
        <v>-15400</v>
      </c>
      <c r="CV12" s="15">
        <f>CS12+CU12</f>
        <v>0</v>
      </c>
      <c r="CX12" s="227"/>
      <c r="CY12" s="15">
        <f>CV12+CX12</f>
        <v>0</v>
      </c>
      <c r="DE12" s="15"/>
      <c r="DF12" s="15">
        <f t="shared" si="19"/>
        <v>0</v>
      </c>
      <c r="DH12" s="15"/>
      <c r="DI12" s="15">
        <f t="shared" ref="DI12" si="24">DF12+DH12</f>
        <v>0</v>
      </c>
      <c r="DK12" s="15"/>
      <c r="DL12" s="15">
        <f t="shared" ref="DL12" si="25">DI12+DK12</f>
        <v>0</v>
      </c>
      <c r="DN12" s="15"/>
      <c r="DO12" s="15">
        <f t="shared" ref="DO12" si="26">DL12+DN12</f>
        <v>0</v>
      </c>
      <c r="DQ12" s="15"/>
      <c r="DR12" s="15">
        <f t="shared" ref="DR12" si="27">DO12+DQ12</f>
        <v>0</v>
      </c>
      <c r="DT12" s="15"/>
      <c r="DU12" s="15">
        <f t="shared" ref="DU12" si="28">DR12+DT12</f>
        <v>0</v>
      </c>
      <c r="DW12" s="15"/>
      <c r="DX12" s="15">
        <f t="shared" ref="DX12" si="29">DU12+DW12</f>
        <v>0</v>
      </c>
      <c r="DZ12" s="15"/>
      <c r="EA12" s="15">
        <f t="shared" ref="EA12" si="30">DX12+DZ12</f>
        <v>0</v>
      </c>
      <c r="EC12" s="15"/>
      <c r="ED12" s="15">
        <f t="shared" ref="ED12" si="31">EA12+EC12</f>
        <v>0</v>
      </c>
      <c r="EF12" s="15"/>
      <c r="EG12" s="15">
        <f t="shared" ref="EG12" si="32">ED12+EF12</f>
        <v>0</v>
      </c>
      <c r="EK12" s="15"/>
    </row>
    <row r="13" spans="1:142" outlineLevel="1">
      <c r="A13" s="1" t="s">
        <v>298</v>
      </c>
      <c r="B13" s="4" t="s">
        <v>46</v>
      </c>
      <c r="C13" s="4" t="s">
        <v>299</v>
      </c>
      <c r="D13" s="43">
        <v>0</v>
      </c>
      <c r="E13" s="34">
        <v>0</v>
      </c>
      <c r="F13" s="43">
        <v>0</v>
      </c>
      <c r="G13" s="34">
        <v>0</v>
      </c>
      <c r="H13" s="46">
        <v>16335</v>
      </c>
      <c r="I13" s="36"/>
      <c r="J13" s="14"/>
      <c r="Y13" s="118"/>
      <c r="AF13" s="182"/>
      <c r="AH13" s="15"/>
      <c r="AS13" s="15"/>
      <c r="AX13" s="15"/>
      <c r="BD13" s="15"/>
      <c r="BG13" s="15"/>
      <c r="DE13" s="15"/>
      <c r="DH13" s="15"/>
      <c r="DK13" s="15"/>
      <c r="DN13" s="15"/>
      <c r="DQ13" s="15"/>
      <c r="DT13" s="15"/>
      <c r="DW13" s="15"/>
      <c r="DZ13" s="15"/>
      <c r="EC13" s="15"/>
      <c r="EF13" s="15"/>
      <c r="EK13" s="15"/>
    </row>
    <row r="14" spans="1:142" outlineLevel="1">
      <c r="A14" s="1" t="s">
        <v>113</v>
      </c>
      <c r="B14" s="1" t="s">
        <v>114</v>
      </c>
      <c r="C14" s="4" t="s">
        <v>115</v>
      </c>
      <c r="D14" s="43">
        <v>20000</v>
      </c>
      <c r="E14" s="34">
        <v>0</v>
      </c>
      <c r="F14" s="43">
        <v>20000</v>
      </c>
      <c r="G14" s="34">
        <v>0</v>
      </c>
      <c r="H14" s="46">
        <v>0</v>
      </c>
      <c r="I14" s="36"/>
      <c r="J14" s="14"/>
      <c r="L14" s="118">
        <v>0</v>
      </c>
      <c r="M14" s="17">
        <f>L14/F14-1</f>
        <v>-1</v>
      </c>
      <c r="N14" s="17" t="e">
        <f>L14/I14-1</f>
        <v>#DIV/0!</v>
      </c>
      <c r="Y14" s="118"/>
      <c r="AF14" s="182"/>
      <c r="AH14" s="15"/>
      <c r="AS14" s="15"/>
      <c r="AX14" s="15"/>
      <c r="BD14" s="15"/>
      <c r="BG14" s="15"/>
      <c r="DE14" s="15"/>
      <c r="DH14" s="15"/>
      <c r="DK14" s="15"/>
      <c r="DN14" s="15"/>
      <c r="DQ14" s="15"/>
      <c r="DT14" s="15"/>
      <c r="DW14" s="15"/>
      <c r="DZ14" s="15"/>
      <c r="EC14" s="15"/>
      <c r="EF14" s="15"/>
      <c r="EK14" s="15"/>
    </row>
    <row r="15" spans="1:142" outlineLevel="1">
      <c r="A15" s="1" t="s">
        <v>113</v>
      </c>
      <c r="B15" s="1" t="s">
        <v>147</v>
      </c>
      <c r="C15" s="4" t="s">
        <v>148</v>
      </c>
      <c r="D15" s="43">
        <v>0</v>
      </c>
      <c r="E15" s="34">
        <v>0</v>
      </c>
      <c r="F15" s="43">
        <v>0</v>
      </c>
      <c r="G15" s="34">
        <v>0</v>
      </c>
      <c r="H15" s="46">
        <v>1029</v>
      </c>
      <c r="I15" s="36">
        <v>1029</v>
      </c>
      <c r="J15" s="14"/>
      <c r="L15" s="118">
        <v>1000</v>
      </c>
      <c r="M15" s="17" t="e">
        <f>L15/F15-1</f>
        <v>#DIV/0!</v>
      </c>
      <c r="N15" s="17">
        <f>L15/I15-1</f>
        <v>-2.8182701652089359E-2</v>
      </c>
      <c r="Q15" s="118">
        <v>1000</v>
      </c>
      <c r="R15" s="15">
        <v>0</v>
      </c>
      <c r="S15" s="118">
        <v>1000</v>
      </c>
      <c r="T15" s="157">
        <f>S15-Q15</f>
        <v>0</v>
      </c>
      <c r="U15" s="16">
        <f>S15/Q15-1</f>
        <v>0</v>
      </c>
      <c r="Y15" s="118">
        <v>1000</v>
      </c>
      <c r="AA15" s="118">
        <v>0</v>
      </c>
      <c r="AB15" s="185">
        <f>AA15-Y15</f>
        <v>-1000</v>
      </c>
      <c r="AC15" s="187">
        <f t="shared" ref="AC15:AC18" si="33">AA15-Y15</f>
        <v>-1000</v>
      </c>
      <c r="AD15" s="187"/>
      <c r="AE15" s="118">
        <v>0</v>
      </c>
      <c r="AF15" s="182"/>
      <c r="AH15" s="15">
        <v>0</v>
      </c>
      <c r="AI15" s="17"/>
      <c r="AS15" s="15"/>
      <c r="AX15" s="15"/>
      <c r="BD15" s="15"/>
      <c r="BG15" s="15"/>
      <c r="CL15" s="15">
        <v>2500</v>
      </c>
      <c r="CM15" s="15">
        <f>CJ15+CL15</f>
        <v>2500</v>
      </c>
      <c r="CP15" s="15">
        <f>CM15+CO15</f>
        <v>2500</v>
      </c>
      <c r="CS15" s="15">
        <f>CP15+CR15</f>
        <v>2500</v>
      </c>
      <c r="CV15" s="15">
        <f>CS15+CU15</f>
        <v>2500</v>
      </c>
      <c r="CY15" s="15">
        <f>CV15+CX15</f>
        <v>2500</v>
      </c>
      <c r="DA15" s="15">
        <v>2473.2399999999998</v>
      </c>
      <c r="DE15" s="15"/>
      <c r="DH15" s="15"/>
      <c r="DK15" s="15"/>
      <c r="DN15" s="15"/>
      <c r="DQ15" s="15"/>
      <c r="DT15" s="15"/>
      <c r="DW15" s="15"/>
      <c r="DZ15" s="15"/>
      <c r="EC15" s="15"/>
      <c r="EF15" s="15"/>
      <c r="EK15" s="15"/>
    </row>
    <row r="16" spans="1:142" outlineLevel="1">
      <c r="A16" s="1" t="s">
        <v>113</v>
      </c>
      <c r="B16" s="1" t="s">
        <v>116</v>
      </c>
      <c r="C16" s="4" t="s">
        <v>117</v>
      </c>
      <c r="D16" s="43">
        <v>220000</v>
      </c>
      <c r="E16" s="34">
        <v>0</v>
      </c>
      <c r="F16" s="43">
        <v>220000</v>
      </c>
      <c r="G16" s="34">
        <v>0</v>
      </c>
      <c r="H16" s="46">
        <v>0</v>
      </c>
      <c r="I16" s="36"/>
      <c r="J16" s="14"/>
      <c r="L16" s="118">
        <v>5000</v>
      </c>
      <c r="M16" s="17">
        <f>L16/F16-1</f>
        <v>-0.97727272727272729</v>
      </c>
      <c r="N16" s="17" t="e">
        <f>L16/I16-1</f>
        <v>#DIV/0!</v>
      </c>
      <c r="Q16" s="118">
        <v>5000</v>
      </c>
      <c r="R16" s="15">
        <v>0</v>
      </c>
      <c r="S16" s="118">
        <v>1000</v>
      </c>
      <c r="T16" s="157">
        <f>S16-Q16</f>
        <v>-4000</v>
      </c>
      <c r="U16" s="16">
        <f>S16/Q16-1</f>
        <v>-0.8</v>
      </c>
      <c r="Y16" s="118">
        <v>1000</v>
      </c>
      <c r="AA16" s="118">
        <v>0</v>
      </c>
      <c r="AB16" s="185">
        <f>AA16-Y16</f>
        <v>-1000</v>
      </c>
      <c r="AC16" s="187">
        <f t="shared" si="33"/>
        <v>-1000</v>
      </c>
      <c r="AD16" s="187"/>
      <c r="AE16" s="118">
        <v>0</v>
      </c>
      <c r="AF16" s="182"/>
      <c r="AH16" s="15">
        <v>0</v>
      </c>
      <c r="AI16" s="17"/>
      <c r="AS16" s="15"/>
      <c r="AX16" s="15"/>
      <c r="BD16" s="15"/>
      <c r="BG16" s="15"/>
      <c r="DC16" s="15">
        <v>115000</v>
      </c>
      <c r="DE16" s="15"/>
      <c r="DF16" s="15">
        <f t="shared" ref="DF16" si="34">DC16+DE16</f>
        <v>115000</v>
      </c>
      <c r="DH16" s="15"/>
      <c r="DI16" s="15">
        <f t="shared" ref="DI16" si="35">DF16+DH16</f>
        <v>115000</v>
      </c>
      <c r="DK16" s="15"/>
      <c r="DL16" s="15">
        <f t="shared" ref="DL16" si="36">DI16+DK16</f>
        <v>115000</v>
      </c>
      <c r="DN16" s="15"/>
      <c r="DO16" s="15">
        <f t="shared" ref="DO16" si="37">DL16+DN16</f>
        <v>115000</v>
      </c>
      <c r="DQ16" s="15"/>
      <c r="DR16" s="15">
        <f t="shared" ref="DR16" si="38">DO16+DQ16</f>
        <v>115000</v>
      </c>
      <c r="DT16" s="15"/>
      <c r="DU16" s="15">
        <f t="shared" ref="DU16" si="39">DR16+DT16</f>
        <v>115000</v>
      </c>
      <c r="DW16" s="15"/>
      <c r="DX16" s="15">
        <f t="shared" ref="DX16" si="40">DU16+DW16</f>
        <v>115000</v>
      </c>
      <c r="DZ16" s="15"/>
      <c r="EA16" s="15">
        <f t="shared" ref="EA16" si="41">DX16+DZ16</f>
        <v>115000</v>
      </c>
      <c r="EC16" s="227">
        <v>-115000</v>
      </c>
      <c r="ED16" s="15">
        <f t="shared" ref="ED16" si="42">EA16+EC16</f>
        <v>0</v>
      </c>
      <c r="EF16" s="15"/>
      <c r="EG16" s="15">
        <f t="shared" ref="EG16" si="43">ED16+EF16</f>
        <v>0</v>
      </c>
      <c r="EK16" s="15">
        <v>115000</v>
      </c>
    </row>
    <row r="17" spans="1:142" outlineLevel="1">
      <c r="A17" s="1" t="s">
        <v>113</v>
      </c>
      <c r="B17" s="1" t="s">
        <v>118</v>
      </c>
      <c r="C17" s="4" t="s">
        <v>119</v>
      </c>
      <c r="D17" s="43">
        <v>110000</v>
      </c>
      <c r="E17" s="34">
        <v>53.96</v>
      </c>
      <c r="F17" s="43">
        <v>110000</v>
      </c>
      <c r="G17" s="34">
        <v>53.96</v>
      </c>
      <c r="H17" s="46">
        <v>59358</v>
      </c>
      <c r="I17" s="48">
        <v>61000</v>
      </c>
      <c r="L17" s="118">
        <v>30000</v>
      </c>
      <c r="M17" s="17">
        <f>L17/F17-1</f>
        <v>-0.72727272727272729</v>
      </c>
      <c r="N17" s="17">
        <f>L17/I17-1</f>
        <v>-0.50819672131147542</v>
      </c>
      <c r="Q17" s="118">
        <v>30000</v>
      </c>
      <c r="R17" s="15">
        <v>0</v>
      </c>
      <c r="S17" s="118">
        <v>5000</v>
      </c>
      <c r="T17" s="157">
        <f>S17-Q17</f>
        <v>-25000</v>
      </c>
      <c r="U17" s="16">
        <f>S17/Q17-1</f>
        <v>-0.83333333333333337</v>
      </c>
      <c r="Y17" s="118">
        <v>5000</v>
      </c>
      <c r="AA17" s="118">
        <v>1000</v>
      </c>
      <c r="AB17" s="185">
        <f>AA17-Y17</f>
        <v>-4000</v>
      </c>
      <c r="AC17" s="187">
        <f t="shared" si="33"/>
        <v>-4000</v>
      </c>
      <c r="AD17" s="187"/>
      <c r="AE17" s="118">
        <v>1000</v>
      </c>
      <c r="AF17" s="182"/>
      <c r="AH17" s="15">
        <v>0</v>
      </c>
      <c r="AI17" s="17">
        <f t="shared" ref="AI17:AI18" si="44">AH17/AE17</f>
        <v>0</v>
      </c>
      <c r="AS17" s="15"/>
      <c r="AX17" s="15"/>
      <c r="BD17" s="15"/>
      <c r="BG17" s="15"/>
      <c r="DE17" s="15"/>
      <c r="DH17" s="15"/>
      <c r="DK17" s="15"/>
      <c r="DN17" s="15"/>
      <c r="DQ17" s="15"/>
      <c r="DT17" s="15"/>
      <c r="DW17" s="15"/>
      <c r="DZ17" s="15"/>
      <c r="EC17" s="15"/>
      <c r="EF17" s="15"/>
      <c r="EK17" s="15"/>
    </row>
    <row r="18" spans="1:142" outlineLevel="1">
      <c r="A18" s="1" t="s">
        <v>113</v>
      </c>
      <c r="B18" s="1" t="s">
        <v>209</v>
      </c>
      <c r="C18" s="4" t="s">
        <v>328</v>
      </c>
      <c r="D18" s="43"/>
      <c r="E18" s="34"/>
      <c r="F18" s="43"/>
      <c r="G18" s="34"/>
      <c r="H18" s="46"/>
      <c r="I18" s="50"/>
      <c r="L18" s="118">
        <v>100000</v>
      </c>
      <c r="M18" s="17" t="e">
        <f>L18/F18-1</f>
        <v>#DIV/0!</v>
      </c>
      <c r="N18" s="17" t="e">
        <f>L18/I18-1</f>
        <v>#DIV/0!</v>
      </c>
      <c r="Q18" s="118">
        <v>100000</v>
      </c>
      <c r="R18" s="15">
        <v>0</v>
      </c>
      <c r="S18" s="118">
        <v>108000</v>
      </c>
      <c r="T18" s="157">
        <f>S18-Q18</f>
        <v>8000</v>
      </c>
      <c r="U18" s="16">
        <f>S18/Q18-1</f>
        <v>8.0000000000000071E-2</v>
      </c>
      <c r="Y18" s="118">
        <v>108000</v>
      </c>
      <c r="AA18" s="118">
        <v>97000</v>
      </c>
      <c r="AB18" s="185">
        <f>AA18-Y18</f>
        <v>-11000</v>
      </c>
      <c r="AC18" s="187">
        <f t="shared" si="33"/>
        <v>-11000</v>
      </c>
      <c r="AD18" s="187"/>
      <c r="AE18" s="118">
        <v>97000</v>
      </c>
      <c r="AF18" s="182"/>
      <c r="AH18" s="15">
        <v>96800</v>
      </c>
      <c r="AI18" s="17">
        <f t="shared" si="44"/>
        <v>0.99793814432989691</v>
      </c>
      <c r="AK18" s="118">
        <f>10900+100</f>
        <v>11000</v>
      </c>
      <c r="AS18" s="15">
        <f t="shared" si="10"/>
        <v>11000</v>
      </c>
      <c r="AV18" s="15">
        <f>AS18+AU18</f>
        <v>11000</v>
      </c>
      <c r="AX18" s="15"/>
      <c r="AY18" s="15">
        <f>AV18+AX18</f>
        <v>11000</v>
      </c>
      <c r="BB18" s="15">
        <f>AY18+BA18</f>
        <v>11000</v>
      </c>
      <c r="BD18" s="15">
        <v>-11000</v>
      </c>
      <c r="BE18" s="15">
        <f>BB18+BD18</f>
        <v>0</v>
      </c>
      <c r="BG18" s="15"/>
      <c r="BH18" s="15">
        <f>BE18+BG18</f>
        <v>0</v>
      </c>
      <c r="BJ18" s="15">
        <v>0</v>
      </c>
      <c r="BM18" s="15"/>
      <c r="BN18" s="235" t="e">
        <f t="shared" ref="BN18" si="45">BM18/BJ18</f>
        <v>#DIV/0!</v>
      </c>
      <c r="BO18" s="235" t="e">
        <f t="shared" ref="BO18" si="46">BM18/BH18</f>
        <v>#DIV/0!</v>
      </c>
      <c r="BQ18" s="15"/>
      <c r="BR18" s="15"/>
      <c r="BT18" s="15"/>
      <c r="BU18" s="15"/>
      <c r="BW18" s="15"/>
      <c r="BX18" s="15"/>
      <c r="BZ18" s="15"/>
      <c r="CA18" s="15"/>
      <c r="CC18" s="15"/>
      <c r="CD18" s="15"/>
      <c r="CF18" s="15"/>
      <c r="CG18" s="15"/>
      <c r="CI18" s="15"/>
      <c r="CJ18" s="15"/>
      <c r="CM18" s="15"/>
      <c r="CP18" s="15"/>
      <c r="CS18" s="15"/>
      <c r="CV18" s="15"/>
      <c r="CY18" s="15"/>
      <c r="DE18" s="15"/>
      <c r="DF18" s="15">
        <f>DC18+DE18</f>
        <v>0</v>
      </c>
      <c r="DH18" s="15"/>
      <c r="DI18" s="15">
        <f>DF18+DH18</f>
        <v>0</v>
      </c>
      <c r="DK18" s="15"/>
      <c r="DL18" s="15">
        <f>DI18+DK18</f>
        <v>0</v>
      </c>
      <c r="DN18" s="15"/>
      <c r="DO18" s="15">
        <f>DL18+DN18</f>
        <v>0</v>
      </c>
      <c r="DQ18" s="15"/>
      <c r="DR18" s="15">
        <f>DO18+DQ18</f>
        <v>0</v>
      </c>
      <c r="DT18" s="15"/>
      <c r="DU18" s="15">
        <f>DR18+DT18</f>
        <v>0</v>
      </c>
      <c r="DW18" s="15"/>
      <c r="DX18" s="15">
        <f>DU18+DW18</f>
        <v>0</v>
      </c>
      <c r="DZ18" s="15"/>
      <c r="EA18" s="15">
        <f>DX18+DZ18</f>
        <v>0</v>
      </c>
      <c r="EC18" s="15"/>
      <c r="ED18" s="15">
        <f>EA18+EC18</f>
        <v>0</v>
      </c>
      <c r="EF18" s="15"/>
      <c r="EG18" s="15">
        <f>ED18+EF18</f>
        <v>0</v>
      </c>
      <c r="EK18" s="15"/>
    </row>
    <row r="19" spans="1:142" outlineLevel="1">
      <c r="A19" s="1" t="s">
        <v>113</v>
      </c>
      <c r="B19" s="4" t="s">
        <v>46</v>
      </c>
      <c r="C19" s="4" t="s">
        <v>120</v>
      </c>
      <c r="D19" s="43">
        <v>350000</v>
      </c>
      <c r="E19" s="34">
        <v>17.25</v>
      </c>
      <c r="F19" s="43">
        <v>350000</v>
      </c>
      <c r="G19" s="34">
        <v>17.25</v>
      </c>
      <c r="H19" s="46">
        <v>60387</v>
      </c>
      <c r="I19" s="36"/>
      <c r="J19" s="14"/>
      <c r="Y19" s="118"/>
      <c r="AF19" s="182"/>
      <c r="AH19" s="15"/>
      <c r="AS19" s="15"/>
      <c r="AX19" s="15"/>
      <c r="BD19" s="15"/>
      <c r="BG19" s="15"/>
      <c r="DE19" s="15"/>
      <c r="DH19" s="15"/>
      <c r="DK19" s="15"/>
      <c r="DN19" s="15"/>
      <c r="DQ19" s="15"/>
      <c r="DT19" s="15"/>
      <c r="DW19" s="15"/>
      <c r="DZ19" s="15"/>
      <c r="EC19" s="15"/>
      <c r="EF19" s="15"/>
      <c r="EK19" s="15"/>
    </row>
    <row r="20" spans="1:142" outlineLevel="1">
      <c r="A20" s="1" t="s">
        <v>121</v>
      </c>
      <c r="B20" s="4" t="s">
        <v>48</v>
      </c>
      <c r="C20" s="4" t="s">
        <v>122</v>
      </c>
      <c r="D20" s="43">
        <v>350000</v>
      </c>
      <c r="E20" s="34">
        <v>21.92</v>
      </c>
      <c r="F20" s="43">
        <v>350000</v>
      </c>
      <c r="G20" s="34">
        <v>21.92</v>
      </c>
      <c r="H20" s="46">
        <v>76722</v>
      </c>
      <c r="I20" s="36"/>
      <c r="J20" s="14"/>
      <c r="Y20" s="118"/>
      <c r="AF20" s="182"/>
      <c r="AH20" s="15"/>
      <c r="AS20" s="15"/>
      <c r="AX20" s="15"/>
      <c r="BD20" s="15"/>
      <c r="BG20" s="15"/>
      <c r="DE20" s="15"/>
      <c r="DH20" s="15"/>
      <c r="DK20" s="15"/>
      <c r="DN20" s="15"/>
      <c r="DQ20" s="15"/>
      <c r="DT20" s="15"/>
      <c r="DW20" s="15"/>
      <c r="DZ20" s="15"/>
      <c r="EC20" s="15"/>
      <c r="EF20" s="15"/>
      <c r="EK20" s="15"/>
    </row>
    <row r="21" spans="1:142" ht="17.25" customHeight="1" thickBot="1">
      <c r="A21" s="54" t="s">
        <v>121</v>
      </c>
      <c r="B21" s="55" t="s">
        <v>317</v>
      </c>
      <c r="C21" s="283" t="s">
        <v>364</v>
      </c>
      <c r="D21" s="57">
        <f>D10+D14+D15+D16+D17</f>
        <v>350000</v>
      </c>
      <c r="E21" s="58"/>
      <c r="F21" s="57">
        <f>F10+F14+F15+F16+F17</f>
        <v>350000</v>
      </c>
      <c r="G21" s="58"/>
      <c r="H21" s="57"/>
      <c r="I21" s="57">
        <f>I10+I14+I15+I16+I17</f>
        <v>78364</v>
      </c>
      <c r="J21" s="138" t="e">
        <f>I21/$I$324</f>
        <v>#REF!</v>
      </c>
      <c r="K21" s="60"/>
      <c r="L21" s="122">
        <f>L10+L14+L15+L16+L17</f>
        <v>36000</v>
      </c>
      <c r="M21" s="61">
        <f>L21/F21-1</f>
        <v>-0.89714285714285713</v>
      </c>
      <c r="N21" s="61">
        <f>L21/I21-1</f>
        <v>-0.54060538002143843</v>
      </c>
      <c r="O21" s="17">
        <f>L21/$L$324</f>
        <v>8.3526683684950042E-3</v>
      </c>
      <c r="P21" s="17"/>
      <c r="Q21" s="122">
        <f>Q10+Q14+Q15+Q16+Q17</f>
        <v>36000</v>
      </c>
      <c r="R21" s="122">
        <f>R10+R14+R15+R16+R17</f>
        <v>0</v>
      </c>
      <c r="S21" s="122">
        <f>S10+S14+S15+S16+S17</f>
        <v>7000</v>
      </c>
      <c r="T21" s="122">
        <f>T10+T14+T15+T16+T17</f>
        <v>-29000</v>
      </c>
      <c r="U21" s="155">
        <f>S21/Q21-1</f>
        <v>-0.80555555555555558</v>
      </c>
      <c r="Y21" s="122">
        <f>Y10+Y14+Y15+Y16+Y17</f>
        <v>7000</v>
      </c>
      <c r="Z21" s="122">
        <f>Z10+Z14+Z15+Z16+Z17</f>
        <v>0</v>
      </c>
      <c r="AA21" s="122">
        <f>AA10+AA14+AA15+AA16+AA17+AA11</f>
        <v>8350</v>
      </c>
      <c r="AB21" s="122">
        <f>AB10+AB14+AB15+AB16+AB17+AB11</f>
        <v>1350</v>
      </c>
      <c r="AE21" s="122">
        <f>AE10+AE14+AE15+AE16+AE17+AE11</f>
        <v>8350</v>
      </c>
      <c r="AF21" s="182"/>
      <c r="AH21" s="122">
        <f>AH10+AH14+AH15+AH16+AH17+AH11</f>
        <v>7344</v>
      </c>
      <c r="AI21" s="17">
        <f t="shared" ref="AI21:AI24" si="47">AH21/AE21</f>
        <v>0.87952095808383235</v>
      </c>
      <c r="AK21" s="122">
        <f>AK10+AK14+AK15+AK16+AK17+AK11</f>
        <v>99500</v>
      </c>
      <c r="AL21" s="193">
        <f t="shared" ref="AL21:AL23" si="48">AK21/L21</f>
        <v>2.7638888888888888</v>
      </c>
      <c r="AM21" s="17">
        <f t="shared" ref="AM21:AM23" si="49">AK21/AE21</f>
        <v>11.916167664670658</v>
      </c>
      <c r="AN21" s="17">
        <f t="shared" ref="AN21:AN23" si="50">AK21/AH21</f>
        <v>13.548474945533769</v>
      </c>
      <c r="AR21" s="122">
        <f>AR10+AR14+AR15+AR16+AR17+AR11</f>
        <v>0</v>
      </c>
      <c r="AS21" s="122">
        <f>AS10+AS14+AS15+AS16+AS17+AS11</f>
        <v>99500</v>
      </c>
      <c r="AU21" s="122">
        <f>AU10+AU14+AU15+AU16+AU17+AU11</f>
        <v>14000</v>
      </c>
      <c r="AV21" s="122">
        <f>AV10+AV14+AV15+AV16+AV17+AV11</f>
        <v>113500</v>
      </c>
      <c r="AX21" s="122">
        <f>AX10+AX14+AX15+AX16+AX17+AX11</f>
        <v>0</v>
      </c>
      <c r="AY21" s="122">
        <f>AY10+AY14+AY15+AY16+AY17+AY11</f>
        <v>113500</v>
      </c>
      <c r="BA21" s="122">
        <f>BA10+BA14+BA15+BA16+BA17+BA11</f>
        <v>0</v>
      </c>
      <c r="BB21" s="122">
        <f>BB10+BB14+BB15+BB16+BB17+BB11</f>
        <v>113500</v>
      </c>
      <c r="BD21" s="122">
        <f>BD10+BD14+BD15+BD16+BD17+BD11</f>
        <v>546500</v>
      </c>
      <c r="BE21" s="122">
        <f>BE10+BE14+BE15+BE16+BE17+BE11</f>
        <v>660000</v>
      </c>
      <c r="BG21" s="122">
        <f>BG10+BG14+BG15+BG16+BG17+BG11</f>
        <v>3200</v>
      </c>
      <c r="BH21" s="122">
        <f>BH10+BH14+BH15+BH16+BH17+BH11</f>
        <v>663200</v>
      </c>
      <c r="BJ21" s="122">
        <f>BJ10+BJ14+BJ15+BJ16+BJ17+BJ11</f>
        <v>650689.16</v>
      </c>
      <c r="BK21" s="236">
        <f t="shared" ref="BK21:BK23" si="51">BJ21/BH21</f>
        <v>0.98113564535585052</v>
      </c>
      <c r="BM21" s="122">
        <f>BM10+BM14+BM15+BM16+BM17+BM11</f>
        <v>135000</v>
      </c>
      <c r="BN21" s="236">
        <f t="shared" ref="BN21:BN23" si="52">BM21/BJ21</f>
        <v>0.20747233594609135</v>
      </c>
      <c r="BO21" s="236">
        <f t="shared" ref="BO21:BO23" si="53">BM21/BH21</f>
        <v>0.20355850422195415</v>
      </c>
      <c r="BQ21" s="122">
        <f>BQ10+BQ14+BQ15+BQ16+BQ17+BQ11</f>
        <v>0</v>
      </c>
      <c r="BR21" s="122">
        <f>BR10+BR14+BR15+BR16+BR17+BR11</f>
        <v>135000</v>
      </c>
      <c r="BT21" s="122">
        <f>BT10+BT14+BT15+BT16+BT17+BT11</f>
        <v>0</v>
      </c>
      <c r="BU21" s="122">
        <f>BU10+BU14+BU15+BU16+BU17+BU11</f>
        <v>135000</v>
      </c>
      <c r="BW21" s="122">
        <f>BW10+BW14+BW15+BW16+BW17+BW11</f>
        <v>0</v>
      </c>
      <c r="BX21" s="122">
        <f>BX10+BX14+BX15+BX16+BX17+BX11</f>
        <v>135000</v>
      </c>
      <c r="BZ21" s="122">
        <f>BZ10+BZ14+BZ15+BZ16+BZ17+BZ11</f>
        <v>0</v>
      </c>
      <c r="CA21" s="122">
        <f>CA10+CA14+CA15+CA16+CA17+CA11</f>
        <v>135000</v>
      </c>
      <c r="CC21" s="122">
        <f>CC10+CC14+CC15+CC16+CC17+CC11</f>
        <v>0</v>
      </c>
      <c r="CD21" s="122">
        <f>CD10+CD14+CD15+CD16+CD17+CD11</f>
        <v>135000</v>
      </c>
      <c r="CF21" s="122">
        <f>CF10+CF14+CF15+CF16+CF17+CF11</f>
        <v>0</v>
      </c>
      <c r="CG21" s="122">
        <f>CG10+CG14+CG15+CG16+CG17+CG11</f>
        <v>135000</v>
      </c>
      <c r="CI21" s="122">
        <f>CI10+CI14+CI15+CI16+CI17+CI11</f>
        <v>0</v>
      </c>
      <c r="CJ21" s="122">
        <f>CJ10+CJ14+CJ15+CJ16+CJ17+CJ11</f>
        <v>135000</v>
      </c>
      <c r="CL21" s="319">
        <f>CL10+CL14+CL15+CL16+CL17+CL11</f>
        <v>2500</v>
      </c>
      <c r="CM21" s="122">
        <f>CM10+CM14+CM15+CM16+CM17+CM11</f>
        <v>137500</v>
      </c>
      <c r="CO21" s="122">
        <f>CO10+CO14+CO15+CO16+CO17+CO11</f>
        <v>0</v>
      </c>
      <c r="CP21" s="122">
        <f>CP10+CP14+CP15+CP16+CP17+CP11</f>
        <v>137500</v>
      </c>
      <c r="CR21" s="122">
        <f>CR10+CR14+CR15+CR16+CR17+CR11</f>
        <v>0</v>
      </c>
      <c r="CS21" s="122">
        <f>CS10+CS14+CS15+CS16+CS17+CS11</f>
        <v>137500</v>
      </c>
      <c r="CU21" s="122">
        <f>CU10+CU14+CU15+CU16+CU17+CU11</f>
        <v>-130500</v>
      </c>
      <c r="CV21" s="122">
        <f>CV10+CV14+CV15+CV16+CV17+CV11</f>
        <v>7000</v>
      </c>
      <c r="CX21" s="122">
        <f>CX10+CX14+CX15+CX16+CX17+CX11</f>
        <v>0</v>
      </c>
      <c r="CY21" s="122">
        <f>CY10+CY14+CY15+CY16+CY17+CY11</f>
        <v>7000</v>
      </c>
      <c r="DA21" s="122">
        <f>DA10+DA14+DA15+DA16+DA17+DA11</f>
        <v>6708.24</v>
      </c>
      <c r="DC21" s="122">
        <f>DC10+DC14+DC15+DC16+DC17+DC11</f>
        <v>135000</v>
      </c>
      <c r="DE21" s="122">
        <f>DE10+DE14+DE15+DE16+DE17+DE11</f>
        <v>0</v>
      </c>
      <c r="DF21" s="122">
        <f>DF10+DF14+DF15+DF16+DF17+DF11</f>
        <v>135000</v>
      </c>
      <c r="DH21" s="122">
        <f>DH10+DH14+DH15+DH16+DH17+DH11</f>
        <v>0</v>
      </c>
      <c r="DI21" s="122">
        <f>DI10+DI14+DI15+DI16+DI17+DI11</f>
        <v>135000</v>
      </c>
      <c r="DK21" s="122">
        <f>DK10+DK14+DK15+DK16+DK17+DK11</f>
        <v>0</v>
      </c>
      <c r="DL21" s="122">
        <f>DL10+DL14+DL15+DL16+DL17+DL11</f>
        <v>135000</v>
      </c>
      <c r="DN21" s="122">
        <f>DN10+DN14+DN15+DN16+DN17+DN11+DN9</f>
        <v>0</v>
      </c>
      <c r="DO21" s="122">
        <f>DO10+DO14+DO15+DO16+DO17+DO11+DO9</f>
        <v>135000</v>
      </c>
      <c r="DQ21" s="122">
        <f>DQ10+DQ14+DQ15+DQ16+DQ17+DQ11+DQ9</f>
        <v>0</v>
      </c>
      <c r="DR21" s="122">
        <f>DR10+DR14+DR15+DR16+DR17+DR11+DR9</f>
        <v>135000</v>
      </c>
      <c r="DT21" s="122">
        <f>DT10+DT14+DT15+DT16+DT17+DT11+DT9</f>
        <v>0</v>
      </c>
      <c r="DU21" s="122">
        <f>DU10+DU14+DU15+DU16+DU17+DU11+DU9</f>
        <v>135000</v>
      </c>
      <c r="DW21" s="122">
        <f>DW10+DW14+DW15+DW16+DW17+DW11+DW9</f>
        <v>0</v>
      </c>
      <c r="DX21" s="122">
        <f>DX10+DX14+DX15+DX16+DX17+DX11+DX9</f>
        <v>135000</v>
      </c>
      <c r="DZ21" s="122">
        <f>DZ10+DZ14+DZ15+DZ16+DZ17+DZ11+DZ9</f>
        <v>0</v>
      </c>
      <c r="EA21" s="122">
        <f>EA10+EA14+EA15+EA16+EA17+EA11+EA9</f>
        <v>135000</v>
      </c>
      <c r="EC21" s="122">
        <f>EC10+EC14+EC15+EC16+EC17+EC11+EC9</f>
        <v>-127500</v>
      </c>
      <c r="ED21" s="122">
        <f>ED10+ED14+ED15+ED16+ED17+ED11+ED9</f>
        <v>7500</v>
      </c>
      <c r="EF21" s="122">
        <f>EF10+EF14+EF15+EF16+EF17+EF11+EF9</f>
        <v>-2000</v>
      </c>
      <c r="EG21" s="122">
        <f>EG10+EG14+EG15+EG16+EG17+EG11+EG9</f>
        <v>5500</v>
      </c>
      <c r="EI21" s="122">
        <f>EI10+EI14+EI15+EI16+EI17+EI11+EI9</f>
        <v>4983.51</v>
      </c>
      <c r="EK21" s="122">
        <f>EK10+EK14+EK15+EK16+EK17+EK11+EK9</f>
        <v>215000</v>
      </c>
      <c r="EL21" s="377">
        <f>EK21/EI21-1</f>
        <v>42.142283250159025</v>
      </c>
    </row>
    <row r="22" spans="1:142" ht="15" customHeight="1" thickTop="1" thickBot="1">
      <c r="A22" s="64" t="s">
        <v>121</v>
      </c>
      <c r="B22" s="65" t="s">
        <v>358</v>
      </c>
      <c r="C22" s="284" t="s">
        <v>329</v>
      </c>
      <c r="D22" s="66">
        <f>D17</f>
        <v>110000</v>
      </c>
      <c r="E22" s="67"/>
      <c r="F22" s="66">
        <f>F17</f>
        <v>110000</v>
      </c>
      <c r="G22" s="67"/>
      <c r="H22" s="66"/>
      <c r="I22" s="66">
        <f>I17</f>
        <v>61000</v>
      </c>
      <c r="J22" s="68"/>
      <c r="K22" s="69"/>
      <c r="L22" s="123">
        <f>L17</f>
        <v>30000</v>
      </c>
      <c r="M22" s="70">
        <f>L22/F22-1</f>
        <v>-0.72727272727272729</v>
      </c>
      <c r="N22" s="70">
        <f>L22/I22-1</f>
        <v>-0.50819672131147542</v>
      </c>
      <c r="Q22" s="123">
        <f>Q17</f>
        <v>30000</v>
      </c>
      <c r="R22" s="123">
        <f>R17</f>
        <v>0</v>
      </c>
      <c r="S22" s="123">
        <f>S17</f>
        <v>5000</v>
      </c>
      <c r="T22" s="123">
        <f>T17</f>
        <v>-25000</v>
      </c>
      <c r="U22" s="155">
        <f>S22/Q22-1</f>
        <v>-0.83333333333333337</v>
      </c>
      <c r="Y22" s="123">
        <f>Y17</f>
        <v>5000</v>
      </c>
      <c r="Z22" s="123">
        <f>Z17</f>
        <v>0</v>
      </c>
      <c r="AA22" s="123">
        <f>AA17+AA11</f>
        <v>8350</v>
      </c>
      <c r="AB22" s="123">
        <f>AB17+AB11</f>
        <v>3350</v>
      </c>
      <c r="AE22" s="123">
        <f>AE17+AE11</f>
        <v>8350</v>
      </c>
      <c r="AF22" s="182"/>
      <c r="AH22" s="123">
        <f>AH17+AH11</f>
        <v>7344</v>
      </c>
      <c r="AI22" s="17">
        <f t="shared" si="47"/>
        <v>0.87952095808383235</v>
      </c>
      <c r="AK22" s="123">
        <f>AK17+AK11</f>
        <v>74500</v>
      </c>
      <c r="AL22" s="193">
        <f t="shared" si="48"/>
        <v>2.4833333333333334</v>
      </c>
      <c r="AM22" s="17">
        <f t="shared" si="49"/>
        <v>8.9221556886227553</v>
      </c>
      <c r="AN22" s="17">
        <f t="shared" si="50"/>
        <v>10.14433551198257</v>
      </c>
      <c r="AR22" s="123">
        <f>AR17+AR11</f>
        <v>0</v>
      </c>
      <c r="AS22" s="123">
        <f>AS17+AS11</f>
        <v>74500</v>
      </c>
      <c r="AV22" s="123">
        <f>AV17+AV11</f>
        <v>74500</v>
      </c>
      <c r="AX22" s="15"/>
      <c r="AY22" s="123">
        <f>AY17+AY11</f>
        <v>74500</v>
      </c>
      <c r="BA22" s="123">
        <f>BA17+BA11</f>
        <v>0</v>
      </c>
      <c r="BB22" s="123">
        <f>BB17+BB11</f>
        <v>74500</v>
      </c>
      <c r="BD22" s="123">
        <f>BD17+BD11</f>
        <v>525500</v>
      </c>
      <c r="BE22" s="123">
        <f>BE17+BE11</f>
        <v>600000</v>
      </c>
      <c r="BG22" s="123">
        <f>BG17+BG11</f>
        <v>3200</v>
      </c>
      <c r="BH22" s="123">
        <f>BH17+BH11</f>
        <v>603200</v>
      </c>
      <c r="BJ22" s="123">
        <f>BJ17+BJ11</f>
        <v>603114.38</v>
      </c>
      <c r="BK22" s="236">
        <f t="shared" si="51"/>
        <v>0.99985805702917774</v>
      </c>
      <c r="BM22" s="123">
        <f>BM17+BM11</f>
        <v>130000</v>
      </c>
      <c r="BN22" s="236">
        <f t="shared" si="52"/>
        <v>0.21554783687963136</v>
      </c>
      <c r="BO22" s="236">
        <f t="shared" si="53"/>
        <v>0.21551724137931033</v>
      </c>
      <c r="BQ22" s="123">
        <f>BQ17+BQ11</f>
        <v>0</v>
      </c>
      <c r="BR22" s="123">
        <f>BR17+BR11</f>
        <v>130000</v>
      </c>
      <c r="BT22" s="123">
        <f>BT17+BT11</f>
        <v>0</v>
      </c>
      <c r="BU22" s="123">
        <f>BU17+BU11</f>
        <v>130000</v>
      </c>
      <c r="BW22" s="123">
        <f>BW17+BW11</f>
        <v>0</v>
      </c>
      <c r="BX22" s="123">
        <f>BX17+BX11</f>
        <v>130000</v>
      </c>
      <c r="BZ22" s="123">
        <f>BZ17+BZ11</f>
        <v>0</v>
      </c>
      <c r="CA22" s="123">
        <f>CA17+CA11</f>
        <v>130000</v>
      </c>
      <c r="CC22" s="123">
        <f>CC17+CC11</f>
        <v>0</v>
      </c>
      <c r="CD22" s="123">
        <f>CD17+CD11</f>
        <v>130000</v>
      </c>
      <c r="CF22" s="123">
        <f>CF17+CF11</f>
        <v>0</v>
      </c>
      <c r="CG22" s="123">
        <f>CG17+CG11</f>
        <v>130000</v>
      </c>
      <c r="CI22" s="123">
        <f>CI17+CI11</f>
        <v>0</v>
      </c>
      <c r="CJ22" s="123">
        <f>CJ17+CJ11</f>
        <v>130000</v>
      </c>
      <c r="CL22" s="319">
        <f>CL17+CL11</f>
        <v>0</v>
      </c>
      <c r="CM22" s="123">
        <f>CM17+CM11</f>
        <v>130000</v>
      </c>
      <c r="CO22" s="123">
        <f>CO17+CO11</f>
        <v>0</v>
      </c>
      <c r="CP22" s="123">
        <f>CP17+CP11</f>
        <v>130000</v>
      </c>
      <c r="CR22" s="123">
        <f>CR17+CR11</f>
        <v>0</v>
      </c>
      <c r="CS22" s="123">
        <f>CS17+CS11</f>
        <v>130000</v>
      </c>
      <c r="CU22" s="123">
        <f>CU17+CU11</f>
        <v>-130000</v>
      </c>
      <c r="CV22" s="123">
        <f>CV17+CV11</f>
        <v>0</v>
      </c>
      <c r="CX22" s="123">
        <f>CX17+CX11</f>
        <v>0</v>
      </c>
      <c r="CY22" s="123">
        <f>CY17+CY11</f>
        <v>0</v>
      </c>
      <c r="DA22" s="123">
        <f>DA17+DA11</f>
        <v>0</v>
      </c>
      <c r="DC22" s="123">
        <f>DC17+DC11</f>
        <v>0</v>
      </c>
      <c r="DE22" s="123">
        <f>DE17+DE11</f>
        <v>0</v>
      </c>
      <c r="DF22" s="123">
        <f>DF17+DF11</f>
        <v>0</v>
      </c>
      <c r="DH22" s="123">
        <f>DH17+DH11</f>
        <v>0</v>
      </c>
      <c r="DI22" s="123">
        <f>DI17+DI11</f>
        <v>0</v>
      </c>
      <c r="DK22" s="123">
        <f>DK17+DK11</f>
        <v>0</v>
      </c>
      <c r="DL22" s="123">
        <f>DL17+DL11</f>
        <v>0</v>
      </c>
      <c r="DN22" s="123">
        <f>DN17+DN11</f>
        <v>0</v>
      </c>
      <c r="DO22" s="123">
        <f>DO17+DO11</f>
        <v>0</v>
      </c>
      <c r="DQ22" s="123">
        <f>DQ17+DQ11</f>
        <v>0</v>
      </c>
      <c r="DR22" s="123">
        <f>DR17+DR11</f>
        <v>0</v>
      </c>
      <c r="DT22" s="123">
        <f>DT17+DT11</f>
        <v>0</v>
      </c>
      <c r="DU22" s="123">
        <f>DU17+DU11</f>
        <v>0</v>
      </c>
      <c r="DW22" s="123">
        <f>DW17+DW11</f>
        <v>0</v>
      </c>
      <c r="DX22" s="123">
        <f>DX17+DX11</f>
        <v>0</v>
      </c>
      <c r="DZ22" s="123">
        <f>DZ17+DZ11</f>
        <v>0</v>
      </c>
      <c r="EA22" s="123">
        <f>EA17+EA11</f>
        <v>0</v>
      </c>
      <c r="EC22" s="123">
        <f>EC17+EC11</f>
        <v>2500</v>
      </c>
      <c r="ED22" s="123">
        <f>ED17+ED11</f>
        <v>2500</v>
      </c>
      <c r="EF22" s="123">
        <f>EF17+EF11</f>
        <v>0</v>
      </c>
      <c r="EG22" s="123">
        <f>EG17+EG11</f>
        <v>2500</v>
      </c>
      <c r="EI22" s="123">
        <f>EI17+EI11</f>
        <v>2481.23</v>
      </c>
      <c r="EK22" s="123">
        <f>EK17+EK11</f>
        <v>100000</v>
      </c>
    </row>
    <row r="23" spans="1:142" ht="15.75" customHeight="1" thickTop="1" thickBot="1">
      <c r="A23" s="75" t="s">
        <v>121</v>
      </c>
      <c r="B23" s="76" t="s">
        <v>278</v>
      </c>
      <c r="C23" s="285" t="s">
        <v>330</v>
      </c>
      <c r="D23" s="78">
        <f>D12+D18</f>
        <v>0</v>
      </c>
      <c r="E23" s="79"/>
      <c r="F23" s="78">
        <f>F12+F18</f>
        <v>0</v>
      </c>
      <c r="G23" s="79"/>
      <c r="H23" s="78"/>
      <c r="I23" s="78">
        <f>I12+I18</f>
        <v>0</v>
      </c>
      <c r="J23" s="80"/>
      <c r="K23" s="77"/>
      <c r="L23" s="124">
        <f>L12+L18</f>
        <v>200000</v>
      </c>
      <c r="M23" s="81" t="e">
        <f>L23/F23-1</f>
        <v>#DIV/0!</v>
      </c>
      <c r="N23" s="81" t="e">
        <f>L23/I23-1</f>
        <v>#DIV/0!</v>
      </c>
      <c r="Q23" s="124">
        <f>Q12+Q18</f>
        <v>200000</v>
      </c>
      <c r="R23" s="124">
        <f>R12+R18</f>
        <v>14800</v>
      </c>
      <c r="S23" s="124">
        <f>S12+S18</f>
        <v>167000</v>
      </c>
      <c r="T23" s="124">
        <f>T12+T18</f>
        <v>-33000</v>
      </c>
      <c r="U23" s="156">
        <f>S23/Q23-1</f>
        <v>-0.16500000000000004</v>
      </c>
      <c r="Y23" s="124">
        <f>Y12+Y18</f>
        <v>167000</v>
      </c>
      <c r="Z23" s="124">
        <f>Z12+Z18</f>
        <v>0</v>
      </c>
      <c r="AA23" s="124">
        <f>AA12+AA18</f>
        <v>168200</v>
      </c>
      <c r="AB23" s="124">
        <f>AB12+AB18</f>
        <v>1200</v>
      </c>
      <c r="AE23" s="124">
        <f>AE12+AE18</f>
        <v>168200</v>
      </c>
      <c r="AF23" s="182"/>
      <c r="AH23" s="124">
        <f>AH12+AH18</f>
        <v>167865</v>
      </c>
      <c r="AI23" s="17">
        <f t="shared" si="47"/>
        <v>0.99800832342449464</v>
      </c>
      <c r="AK23" s="124">
        <f>AK12+AK18</f>
        <v>467300</v>
      </c>
      <c r="AL23" s="193">
        <f t="shared" si="48"/>
        <v>2.3365</v>
      </c>
      <c r="AM23" s="17">
        <f t="shared" si="49"/>
        <v>2.7782401902497029</v>
      </c>
      <c r="AN23" s="17">
        <f t="shared" si="50"/>
        <v>2.7837845888064816</v>
      </c>
      <c r="AR23" s="124">
        <f>AR12+AR18</f>
        <v>0</v>
      </c>
      <c r="AS23" s="124">
        <f>AS12+AS18</f>
        <v>467300</v>
      </c>
      <c r="AV23" s="124">
        <f>AV12+AV18</f>
        <v>467300</v>
      </c>
      <c r="AX23" s="15"/>
      <c r="AY23" s="124">
        <f>AY12+AY18</f>
        <v>467300</v>
      </c>
      <c r="BA23" s="124">
        <f>BA12+BA18</f>
        <v>-33000</v>
      </c>
      <c r="BB23" s="124">
        <f>BB12+BB18</f>
        <v>434300</v>
      </c>
      <c r="BD23" s="124">
        <f>BD12+BD18</f>
        <v>-434300</v>
      </c>
      <c r="BE23" s="124">
        <f>BE12+BE18</f>
        <v>0</v>
      </c>
      <c r="BG23" s="124">
        <f>BG12+BG18</f>
        <v>0</v>
      </c>
      <c r="BH23" s="124">
        <f>BH12+BH18</f>
        <v>0</v>
      </c>
      <c r="BJ23" s="124">
        <f>BJ12+BJ18</f>
        <v>0</v>
      </c>
      <c r="BK23" s="237" t="e">
        <f t="shared" si="51"/>
        <v>#DIV/0!</v>
      </c>
      <c r="BM23" s="124">
        <f>BM12+BM18</f>
        <v>115000</v>
      </c>
      <c r="BN23" s="237" t="e">
        <f t="shared" si="52"/>
        <v>#DIV/0!</v>
      </c>
      <c r="BO23" s="237" t="e">
        <f t="shared" si="53"/>
        <v>#DIV/0!</v>
      </c>
      <c r="BQ23" s="124">
        <f>BQ12+BQ18</f>
        <v>0</v>
      </c>
      <c r="BR23" s="124">
        <f>BR12+BR18</f>
        <v>115000</v>
      </c>
      <c r="BT23" s="124">
        <f>BT12+BT18</f>
        <v>0</v>
      </c>
      <c r="BU23" s="124">
        <f>BU12+BU18</f>
        <v>115000</v>
      </c>
      <c r="BW23" s="124">
        <f>BW12+BW18</f>
        <v>0</v>
      </c>
      <c r="BX23" s="124">
        <f>BX12+BX18</f>
        <v>115000</v>
      </c>
      <c r="BZ23" s="124">
        <f>BZ12+BZ18</f>
        <v>0</v>
      </c>
      <c r="CA23" s="124">
        <f>CA12+CA18</f>
        <v>115000</v>
      </c>
      <c r="CC23" s="124">
        <f>CC12+CC18</f>
        <v>0</v>
      </c>
      <c r="CD23" s="124">
        <f>CD12+CD18</f>
        <v>115000</v>
      </c>
      <c r="CF23" s="124">
        <f>CF12+CF18</f>
        <v>0</v>
      </c>
      <c r="CG23" s="124">
        <f>CG12+CG18</f>
        <v>115000</v>
      </c>
      <c r="CI23" s="124">
        <f>CI12+CI18</f>
        <v>0</v>
      </c>
      <c r="CJ23" s="124">
        <f>CJ12+CJ18</f>
        <v>115000</v>
      </c>
      <c r="CL23" s="319">
        <f>CL12+CL18</f>
        <v>-49300</v>
      </c>
      <c r="CM23" s="124">
        <f>CM12+CM18</f>
        <v>65700</v>
      </c>
      <c r="CO23" s="124">
        <f>CO12+CO18</f>
        <v>-50300</v>
      </c>
      <c r="CP23" s="124">
        <f>CP12+CP18</f>
        <v>15400</v>
      </c>
      <c r="CR23" s="124">
        <f>CR12+CR18</f>
        <v>0</v>
      </c>
      <c r="CS23" s="124">
        <f>CS12+CS18</f>
        <v>15400</v>
      </c>
      <c r="CU23" s="124">
        <f>CU12+CU18</f>
        <v>-15400</v>
      </c>
      <c r="CV23" s="124">
        <f>CV12+CV18</f>
        <v>0</v>
      </c>
      <c r="CX23" s="124">
        <f>CX12+CX18</f>
        <v>0</v>
      </c>
      <c r="CY23" s="124">
        <f>CY12+CY18</f>
        <v>0</v>
      </c>
      <c r="DA23" s="124">
        <f>DA12+DA18</f>
        <v>0</v>
      </c>
      <c r="DC23" s="124">
        <f>DC12+DC18</f>
        <v>0</v>
      </c>
      <c r="DE23" s="124">
        <f>DE12+DE18</f>
        <v>0</v>
      </c>
      <c r="DF23" s="124">
        <f>DF12+DF18</f>
        <v>0</v>
      </c>
      <c r="DH23" s="124">
        <f>DH12+DH18</f>
        <v>0</v>
      </c>
      <c r="DI23" s="124">
        <f>DI12+DI18</f>
        <v>0</v>
      </c>
      <c r="DK23" s="124">
        <f>DK12+DK18</f>
        <v>0</v>
      </c>
      <c r="DL23" s="124">
        <f>DL12+DL18</f>
        <v>0</v>
      </c>
      <c r="DN23" s="124">
        <f>DN12+DN18</f>
        <v>0</v>
      </c>
      <c r="DO23" s="124">
        <f>DO12+DO18</f>
        <v>0</v>
      </c>
      <c r="DQ23" s="124">
        <f>DQ12+DQ18</f>
        <v>0</v>
      </c>
      <c r="DR23" s="124">
        <f>DR12+DR18</f>
        <v>0</v>
      </c>
      <c r="DT23" s="124">
        <f>DT12+DT18</f>
        <v>0</v>
      </c>
      <c r="DU23" s="124">
        <f>DU12+DU18</f>
        <v>0</v>
      </c>
      <c r="DW23" s="124">
        <f>DW12+DW18</f>
        <v>0</v>
      </c>
      <c r="DX23" s="124">
        <f>DX12+DX18</f>
        <v>0</v>
      </c>
      <c r="DZ23" s="124">
        <f>DZ12+DZ18</f>
        <v>0</v>
      </c>
      <c r="EA23" s="124">
        <f>EA12+EA18</f>
        <v>0</v>
      </c>
      <c r="EC23" s="124">
        <f>EC12+EC18</f>
        <v>0</v>
      </c>
      <c r="ED23" s="124">
        <f>ED12+ED18</f>
        <v>0</v>
      </c>
      <c r="EF23" s="124">
        <f>EF12+EF18</f>
        <v>0</v>
      </c>
      <c r="EG23" s="124">
        <f>EG12+EG18</f>
        <v>0</v>
      </c>
      <c r="EI23" s="124">
        <f>EI12+EI18</f>
        <v>0</v>
      </c>
      <c r="EK23" s="124">
        <f>EK12+EK18</f>
        <v>0</v>
      </c>
      <c r="EL23" s="377" t="e">
        <f>EK23/EI23-1</f>
        <v>#DIV/0!</v>
      </c>
    </row>
    <row r="24" spans="1:142" ht="15.75" outlineLevel="1" thickTop="1">
      <c r="A24" s="1" t="s">
        <v>300</v>
      </c>
      <c r="B24" s="1" t="s">
        <v>147</v>
      </c>
      <c r="C24" s="4" t="s">
        <v>148</v>
      </c>
      <c r="D24" s="43">
        <v>0</v>
      </c>
      <c r="E24" s="34">
        <v>0</v>
      </c>
      <c r="F24" s="43">
        <v>0</v>
      </c>
      <c r="G24" s="34">
        <v>0</v>
      </c>
      <c r="H24" s="46">
        <v>2094.5</v>
      </c>
      <c r="I24" s="48">
        <v>2095</v>
      </c>
      <c r="L24" s="125">
        <v>0</v>
      </c>
      <c r="M24" s="17" t="e">
        <f>L24/F24-1</f>
        <v>#DIV/0!</v>
      </c>
      <c r="N24" s="17">
        <f>L24/I24-1</f>
        <v>-1</v>
      </c>
      <c r="AA24" s="118">
        <v>1900</v>
      </c>
      <c r="AB24" s="185">
        <f>AA24-Y24</f>
        <v>1900</v>
      </c>
      <c r="AC24" s="187">
        <f t="shared" ref="AC24" si="54">AA24-Y24</f>
        <v>1900</v>
      </c>
      <c r="AD24" s="187"/>
      <c r="AE24" s="118">
        <v>1900</v>
      </c>
      <c r="AF24" s="182"/>
      <c r="AH24" s="15">
        <v>1812.85</v>
      </c>
      <c r="AI24" s="17">
        <f t="shared" si="47"/>
        <v>0.95413157894736833</v>
      </c>
      <c r="AK24" s="118">
        <v>10000</v>
      </c>
      <c r="AS24" s="15">
        <f t="shared" ref="AS24" si="55">AR24+AK24</f>
        <v>10000</v>
      </c>
      <c r="AV24" s="15">
        <f>AS24+AU24</f>
        <v>10000</v>
      </c>
      <c r="AX24" s="15"/>
      <c r="AY24" s="15">
        <f>AV24+AX24</f>
        <v>10000</v>
      </c>
      <c r="BB24" s="15">
        <f>AY24+BA24</f>
        <v>10000</v>
      </c>
      <c r="BD24" s="15">
        <v>-10000</v>
      </c>
      <c r="BE24" s="15">
        <f>BB24+BD24</f>
        <v>0</v>
      </c>
      <c r="BG24" s="15"/>
      <c r="BH24" s="15">
        <f>BE24+BG24</f>
        <v>0</v>
      </c>
      <c r="BJ24" s="15">
        <v>0</v>
      </c>
      <c r="BK24" s="235"/>
      <c r="BM24" s="15">
        <v>0</v>
      </c>
      <c r="BN24" s="235" t="e">
        <f t="shared" ref="BN24" si="56">BM24/BJ24</f>
        <v>#DIV/0!</v>
      </c>
      <c r="BO24" s="235" t="e">
        <f t="shared" ref="BO24" si="57">BM24/BH24</f>
        <v>#DIV/0!</v>
      </c>
      <c r="BQ24" s="15"/>
      <c r="BR24" s="15">
        <f>BM24+BQ24</f>
        <v>0</v>
      </c>
      <c r="BT24" s="15"/>
      <c r="BU24" s="15">
        <f>BR24+BT24</f>
        <v>0</v>
      </c>
      <c r="BW24" s="15"/>
      <c r="BX24" s="15">
        <f>BU24+BW24</f>
        <v>0</v>
      </c>
      <c r="BZ24" s="15"/>
      <c r="CA24" s="15">
        <f>BX24+BZ24</f>
        <v>0</v>
      </c>
      <c r="CC24" s="15"/>
      <c r="CD24" s="15">
        <f>CA24+CC24</f>
        <v>0</v>
      </c>
      <c r="CF24" s="15"/>
      <c r="CG24" s="15">
        <f>CD24+CF24</f>
        <v>0</v>
      </c>
      <c r="CI24" s="15"/>
      <c r="CJ24" s="15">
        <f>CG24+CI24</f>
        <v>0</v>
      </c>
      <c r="CM24" s="15">
        <f>CJ24+CL24</f>
        <v>0</v>
      </c>
      <c r="CP24" s="15">
        <f>CM24+CO24</f>
        <v>0</v>
      </c>
      <c r="CS24" s="15">
        <f>CP24+CR24</f>
        <v>0</v>
      </c>
      <c r="CV24" s="15">
        <f>CS24+CU24</f>
        <v>0</v>
      </c>
      <c r="CY24" s="15">
        <f>CV24+CX24</f>
        <v>0</v>
      </c>
      <c r="DE24" s="15"/>
      <c r="DF24" s="15">
        <f>DC24+DE24</f>
        <v>0</v>
      </c>
      <c r="DH24" s="15"/>
      <c r="DI24" s="15">
        <f>DF24+DH24</f>
        <v>0</v>
      </c>
      <c r="DK24" s="15"/>
      <c r="DL24" s="15">
        <f>DI24+DK24</f>
        <v>0</v>
      </c>
      <c r="DN24" s="15"/>
      <c r="DO24" s="15">
        <f>DL24+DN24</f>
        <v>0</v>
      </c>
      <c r="DQ24" s="15"/>
      <c r="DR24" s="15">
        <f>DO24+DQ24</f>
        <v>0</v>
      </c>
      <c r="DT24" s="15"/>
      <c r="DU24" s="15">
        <f>DR24+DT24</f>
        <v>0</v>
      </c>
      <c r="DW24" s="15"/>
      <c r="DX24" s="15">
        <f>DU24+DW24</f>
        <v>0</v>
      </c>
      <c r="DZ24" s="15"/>
      <c r="EA24" s="15">
        <f>DX24+DZ24</f>
        <v>0</v>
      </c>
      <c r="EC24" s="15"/>
      <c r="ED24" s="15">
        <f>EA24+EC24</f>
        <v>0</v>
      </c>
      <c r="EF24" s="15"/>
      <c r="EG24" s="15">
        <f>ED24+EF24</f>
        <v>0</v>
      </c>
      <c r="EK24" s="15">
        <v>25000</v>
      </c>
    </row>
    <row r="25" spans="1:142" outlineLevel="1">
      <c r="A25" s="1" t="s">
        <v>300</v>
      </c>
      <c r="B25" s="4" t="s">
        <v>46</v>
      </c>
      <c r="C25" s="4" t="s">
        <v>301</v>
      </c>
      <c r="D25" s="43">
        <v>0</v>
      </c>
      <c r="E25" s="34">
        <v>0</v>
      </c>
      <c r="F25" s="43">
        <v>0</v>
      </c>
      <c r="G25" s="34">
        <v>0</v>
      </c>
      <c r="H25" s="46">
        <v>2094.5</v>
      </c>
      <c r="I25" s="36"/>
      <c r="J25" s="14"/>
      <c r="AF25" s="182"/>
      <c r="AH25" s="15"/>
      <c r="AX25" s="15"/>
      <c r="BD25" s="15"/>
      <c r="BG25" s="15"/>
      <c r="DE25" s="15"/>
      <c r="DH25" s="15"/>
      <c r="DK25" s="15"/>
      <c r="DN25" s="15"/>
      <c r="DQ25" s="15"/>
      <c r="DT25" s="15"/>
      <c r="DW25" s="15"/>
      <c r="DZ25" s="15"/>
      <c r="EC25" s="15"/>
      <c r="EF25" s="15"/>
      <c r="EK25" s="15"/>
    </row>
    <row r="26" spans="1:142" outlineLevel="1">
      <c r="A26" s="1" t="s">
        <v>302</v>
      </c>
      <c r="B26" s="1" t="s">
        <v>147</v>
      </c>
      <c r="C26" s="4" t="s">
        <v>148</v>
      </c>
      <c r="D26" s="43">
        <v>0</v>
      </c>
      <c r="E26" s="34">
        <v>0</v>
      </c>
      <c r="F26" s="43">
        <v>0</v>
      </c>
      <c r="G26" s="34">
        <v>0</v>
      </c>
      <c r="H26" s="46">
        <v>1356.5</v>
      </c>
      <c r="I26" s="36">
        <v>1357</v>
      </c>
      <c r="J26" s="14"/>
      <c r="L26" s="125">
        <v>0</v>
      </c>
      <c r="M26" s="17" t="e">
        <f>L26/F26-1</f>
        <v>#DIV/0!</v>
      </c>
      <c r="N26" s="17">
        <f>L26/I26-1</f>
        <v>-1</v>
      </c>
      <c r="AF26" s="182"/>
      <c r="AH26" s="15"/>
      <c r="AX26" s="15"/>
      <c r="BD26" s="15"/>
      <c r="BG26" s="15"/>
      <c r="DE26" s="15"/>
      <c r="DH26" s="15"/>
      <c r="DK26" s="15"/>
      <c r="DN26" s="15"/>
      <c r="DQ26" s="15"/>
      <c r="DT26" s="15"/>
      <c r="DW26" s="15"/>
      <c r="DZ26" s="15"/>
      <c r="EC26" s="15"/>
      <c r="EF26" s="15"/>
      <c r="EK26" s="15"/>
    </row>
    <row r="27" spans="1:142" outlineLevel="1">
      <c r="A27" s="1" t="s">
        <v>302</v>
      </c>
      <c r="B27" s="4" t="s">
        <v>46</v>
      </c>
      <c r="C27" s="4" t="s">
        <v>303</v>
      </c>
      <c r="D27" s="43">
        <v>0</v>
      </c>
      <c r="E27" s="34">
        <v>0</v>
      </c>
      <c r="F27" s="43">
        <v>0</v>
      </c>
      <c r="G27" s="34">
        <v>0</v>
      </c>
      <c r="H27" s="46">
        <v>1356.5</v>
      </c>
      <c r="I27" s="36"/>
      <c r="J27" s="14"/>
      <c r="AF27" s="182"/>
      <c r="AH27" s="15"/>
      <c r="AX27" s="15"/>
      <c r="BD27" s="15"/>
      <c r="BG27" s="15"/>
      <c r="DE27" s="15"/>
      <c r="DH27" s="15"/>
      <c r="DK27" s="15"/>
      <c r="DN27" s="15"/>
      <c r="DQ27" s="15"/>
      <c r="DT27" s="15"/>
      <c r="DW27" s="15"/>
      <c r="DZ27" s="15"/>
      <c r="EC27" s="15"/>
      <c r="EF27" s="15"/>
      <c r="EK27" s="15"/>
    </row>
    <row r="28" spans="1:142" ht="15" customHeight="1" outlineLevel="1">
      <c r="A28" s="1" t="s">
        <v>304</v>
      </c>
      <c r="B28" s="4" t="s">
        <v>48</v>
      </c>
      <c r="C28" s="4" t="s">
        <v>305</v>
      </c>
      <c r="D28" s="43">
        <v>0</v>
      </c>
      <c r="E28" s="34">
        <v>0</v>
      </c>
      <c r="F28" s="43">
        <v>0</v>
      </c>
      <c r="G28" s="34">
        <v>0</v>
      </c>
      <c r="H28" s="46">
        <v>3451</v>
      </c>
      <c r="I28" s="36"/>
      <c r="J28" s="14"/>
      <c r="AF28" s="182"/>
      <c r="AH28" s="15"/>
      <c r="AX28" s="15"/>
      <c r="BD28" s="15"/>
      <c r="BG28" s="15"/>
      <c r="DE28" s="15"/>
      <c r="DH28" s="15"/>
      <c r="DK28" s="15"/>
      <c r="DN28" s="15"/>
      <c r="DQ28" s="15"/>
      <c r="DT28" s="15"/>
      <c r="DW28" s="15"/>
      <c r="DZ28" s="15"/>
      <c r="EC28" s="15"/>
      <c r="EF28" s="15"/>
      <c r="EK28" s="15"/>
    </row>
    <row r="29" spans="1:142" ht="15" customHeight="1" thickBot="1">
      <c r="A29" s="54" t="s">
        <v>304</v>
      </c>
      <c r="B29" s="55" t="s">
        <v>317</v>
      </c>
      <c r="C29" s="283" t="s">
        <v>305</v>
      </c>
      <c r="D29" s="57">
        <f>D24+D26</f>
        <v>0</v>
      </c>
      <c r="E29" s="58"/>
      <c r="F29" s="57">
        <f>F24+F26</f>
        <v>0</v>
      </c>
      <c r="G29" s="58"/>
      <c r="H29" s="57"/>
      <c r="I29" s="57">
        <f>I24+I26</f>
        <v>3452</v>
      </c>
      <c r="J29" s="138" t="e">
        <f>I29/$I$324</f>
        <v>#REF!</v>
      </c>
      <c r="K29" s="60"/>
      <c r="L29" s="122">
        <f>L24+L26</f>
        <v>0</v>
      </c>
      <c r="M29" s="61" t="e">
        <f>L29/F29-1</f>
        <v>#DIV/0!</v>
      </c>
      <c r="N29" s="61">
        <f>L29/I29-1</f>
        <v>-1</v>
      </c>
      <c r="O29" s="17">
        <f>L29/$L$324</f>
        <v>0</v>
      </c>
      <c r="P29" s="17"/>
      <c r="Q29" s="122">
        <f>Q24+Q26</f>
        <v>0</v>
      </c>
      <c r="S29" s="122">
        <f>S24+S26</f>
        <v>0</v>
      </c>
      <c r="Y29" s="122">
        <f>Y24+Y26</f>
        <v>0</v>
      </c>
      <c r="Z29" s="122">
        <f>Z24+Z26</f>
        <v>0</v>
      </c>
      <c r="AA29" s="122">
        <f>AA24+AA26</f>
        <v>1900</v>
      </c>
      <c r="AB29" s="122">
        <f>AB24+AB26</f>
        <v>1900</v>
      </c>
      <c r="AE29" s="122">
        <f>AE24+AE26</f>
        <v>1900</v>
      </c>
      <c r="AF29" s="182"/>
      <c r="AH29" s="122">
        <f>AH24+AH26</f>
        <v>1812.85</v>
      </c>
      <c r="AI29" s="17">
        <f t="shared" ref="AI29:AI30" si="58">AH29/AE29</f>
        <v>0.95413157894736833</v>
      </c>
      <c r="AK29" s="122">
        <f>AK24+AK26</f>
        <v>10000</v>
      </c>
      <c r="AL29" s="193" t="e">
        <f>AK29/L29</f>
        <v>#DIV/0!</v>
      </c>
      <c r="AM29" s="17">
        <f>AK29/AE29</f>
        <v>5.2631578947368425</v>
      </c>
      <c r="AN29" s="17">
        <f>AK29/AH29</f>
        <v>5.5161761866674022</v>
      </c>
      <c r="AS29" s="122">
        <f>AS24+AS26</f>
        <v>10000</v>
      </c>
      <c r="AU29" s="122">
        <f>AU24+AU26</f>
        <v>0</v>
      </c>
      <c r="AV29" s="122">
        <f>AV24+AV26</f>
        <v>10000</v>
      </c>
      <c r="AX29" s="122">
        <f>AX24+AX26</f>
        <v>0</v>
      </c>
      <c r="AY29" s="122">
        <f>AY24+AY26</f>
        <v>10000</v>
      </c>
      <c r="BA29" s="122">
        <f>BA24+BA26</f>
        <v>0</v>
      </c>
      <c r="BB29" s="122">
        <f>BB24+BB26</f>
        <v>10000</v>
      </c>
      <c r="BD29" s="122">
        <f>BD24+BD26</f>
        <v>-10000</v>
      </c>
      <c r="BE29" s="122">
        <f>BE24+BE26</f>
        <v>0</v>
      </c>
      <c r="BG29" s="122">
        <f>BG24+BG26</f>
        <v>0</v>
      </c>
      <c r="BH29" s="122">
        <f>BH24+BH26</f>
        <v>0</v>
      </c>
      <c r="BJ29" s="122">
        <f>BJ24+BJ26</f>
        <v>0</v>
      </c>
      <c r="BK29" s="236" t="e">
        <f t="shared" ref="BK29" si="59">BJ29/BH29</f>
        <v>#DIV/0!</v>
      </c>
      <c r="BM29" s="122">
        <f>BM24+BM26</f>
        <v>0</v>
      </c>
      <c r="BN29" s="236" t="e">
        <f t="shared" ref="BN29" si="60">BM29/BJ29</f>
        <v>#DIV/0!</v>
      </c>
      <c r="BO29" s="236" t="e">
        <f t="shared" ref="BO29" si="61">BM29/BH29</f>
        <v>#DIV/0!</v>
      </c>
      <c r="BQ29" s="122">
        <f>BQ24+BQ26</f>
        <v>0</v>
      </c>
      <c r="BR29" s="122">
        <f>BR24+BR26</f>
        <v>0</v>
      </c>
      <c r="BT29" s="122">
        <f>BT24+BT26</f>
        <v>0</v>
      </c>
      <c r="BU29" s="122">
        <f>BU24+BU26</f>
        <v>0</v>
      </c>
      <c r="BW29" s="122">
        <f>BW24+BW26</f>
        <v>0</v>
      </c>
      <c r="BX29" s="122">
        <f>BX24+BX26</f>
        <v>0</v>
      </c>
      <c r="BZ29" s="122">
        <f>BZ24+BZ26</f>
        <v>0</v>
      </c>
      <c r="CA29" s="122">
        <f>CA24+CA26</f>
        <v>0</v>
      </c>
      <c r="CC29" s="122">
        <f>CC24+CC26</f>
        <v>0</v>
      </c>
      <c r="CD29" s="122">
        <f>CD24+CD26</f>
        <v>0</v>
      </c>
      <c r="CF29" s="122">
        <f>CF24+CF26</f>
        <v>0</v>
      </c>
      <c r="CG29" s="122">
        <f>CG24+CG26</f>
        <v>0</v>
      </c>
      <c r="CI29" s="122">
        <f>CI24+CI26</f>
        <v>0</v>
      </c>
      <c r="CJ29" s="122">
        <f>CJ24+CJ26</f>
        <v>0</v>
      </c>
      <c r="CL29" s="319">
        <f>CL24+CL26</f>
        <v>0</v>
      </c>
      <c r="CM29" s="122">
        <f>CM24+CM26</f>
        <v>0</v>
      </c>
      <c r="CO29" s="122">
        <f>CO24+CO26</f>
        <v>0</v>
      </c>
      <c r="CP29" s="122">
        <f>CP24+CP26</f>
        <v>0</v>
      </c>
      <c r="CR29" s="122">
        <f>CR24+CR26</f>
        <v>0</v>
      </c>
      <c r="CS29" s="122">
        <f>CS24+CS26</f>
        <v>0</v>
      </c>
      <c r="CU29" s="122">
        <f>CU24+CU26</f>
        <v>0</v>
      </c>
      <c r="CV29" s="122">
        <f>CV24+CV26</f>
        <v>0</v>
      </c>
      <c r="CX29" s="122">
        <f>CX24+CX26</f>
        <v>0</v>
      </c>
      <c r="CY29" s="122">
        <f>CY24+CY26</f>
        <v>0</v>
      </c>
      <c r="DA29" s="122">
        <f>DA24+DA26</f>
        <v>0</v>
      </c>
      <c r="DC29" s="122">
        <f>DC24+DC26</f>
        <v>0</v>
      </c>
      <c r="DE29" s="122">
        <f>DE24+DE26</f>
        <v>0</v>
      </c>
      <c r="DF29" s="122">
        <f>DF24+DF26</f>
        <v>0</v>
      </c>
      <c r="DH29" s="122">
        <f>DH24+DH26</f>
        <v>0</v>
      </c>
      <c r="DI29" s="122">
        <f>DI24+DI26</f>
        <v>0</v>
      </c>
      <c r="DK29" s="122">
        <f>DK24+DK26</f>
        <v>0</v>
      </c>
      <c r="DL29" s="122">
        <f>DL24+DL26</f>
        <v>0</v>
      </c>
      <c r="DN29" s="122">
        <f>DN24+DN26</f>
        <v>0</v>
      </c>
      <c r="DO29" s="122">
        <f>DO24+DO26</f>
        <v>0</v>
      </c>
      <c r="DQ29" s="122">
        <f>DQ24+DQ26</f>
        <v>0</v>
      </c>
      <c r="DR29" s="122">
        <f>DR24+DR26</f>
        <v>0</v>
      </c>
      <c r="DT29" s="122">
        <f>DT24+DT26</f>
        <v>0</v>
      </c>
      <c r="DU29" s="122">
        <f>DU24+DU26</f>
        <v>0</v>
      </c>
      <c r="DW29" s="122">
        <f>DW24+DW26</f>
        <v>0</v>
      </c>
      <c r="DX29" s="122">
        <f>DX24+DX26</f>
        <v>0</v>
      </c>
      <c r="DZ29" s="122">
        <f>DZ24+DZ26</f>
        <v>0</v>
      </c>
      <c r="EA29" s="122">
        <f>EA24+EA26</f>
        <v>0</v>
      </c>
      <c r="EC29" s="122">
        <f>EC24+EC26</f>
        <v>0</v>
      </c>
      <c r="ED29" s="122">
        <f>ED24+ED26</f>
        <v>0</v>
      </c>
      <c r="EF29" s="122">
        <f>EF24+EF26</f>
        <v>0</v>
      </c>
      <c r="EG29" s="122">
        <f>EG24+EG26</f>
        <v>0</v>
      </c>
      <c r="EI29" s="122">
        <f>EI24+EI26</f>
        <v>0</v>
      </c>
      <c r="EK29" s="122">
        <f>EK24+EK26</f>
        <v>25000</v>
      </c>
      <c r="EL29" s="377" t="e">
        <f>EK29/EI29-1</f>
        <v>#DIV/0!</v>
      </c>
    </row>
    <row r="30" spans="1:142" outlineLevel="1">
      <c r="A30" s="1" t="s">
        <v>123</v>
      </c>
      <c r="B30" s="1" t="s">
        <v>124</v>
      </c>
      <c r="C30" s="4" t="s">
        <v>125</v>
      </c>
      <c r="D30" s="43">
        <v>25000</v>
      </c>
      <c r="E30" s="34">
        <v>98.28</v>
      </c>
      <c r="F30" s="43">
        <v>25000</v>
      </c>
      <c r="G30" s="34">
        <v>98.28</v>
      </c>
      <c r="H30" s="46">
        <v>24570</v>
      </c>
      <c r="I30" s="36">
        <v>24570</v>
      </c>
      <c r="J30" s="14"/>
      <c r="K30" t="s">
        <v>333</v>
      </c>
      <c r="L30" s="118">
        <v>51900</v>
      </c>
      <c r="M30" s="17">
        <f>L30/F30-1</f>
        <v>1.0760000000000001</v>
      </c>
      <c r="N30" s="17">
        <f>L30/I30-1</f>
        <v>1.1123321123321124</v>
      </c>
      <c r="Q30" s="118">
        <f>L30</f>
        <v>51900</v>
      </c>
      <c r="R30" s="15">
        <v>25950</v>
      </c>
      <c r="S30" s="118">
        <f>Q30</f>
        <v>51900</v>
      </c>
      <c r="T30" s="157">
        <f>S30-Q30</f>
        <v>0</v>
      </c>
      <c r="U30" s="16">
        <f>S30/Q30-1</f>
        <v>0</v>
      </c>
      <c r="Y30" s="118">
        <v>51900</v>
      </c>
      <c r="AA30" s="118">
        <v>51900</v>
      </c>
      <c r="AB30" s="185">
        <f>AA30-Y30</f>
        <v>0</v>
      </c>
      <c r="AC30" s="187">
        <f t="shared" ref="AC30" si="62">AA30-Y30</f>
        <v>0</v>
      </c>
      <c r="AD30" s="187"/>
      <c r="AE30" s="118">
        <v>51900</v>
      </c>
      <c r="AF30" s="182"/>
      <c r="AH30" s="15">
        <v>51900</v>
      </c>
      <c r="AI30" s="17">
        <f t="shared" si="58"/>
        <v>1</v>
      </c>
      <c r="AK30" s="118">
        <v>53600</v>
      </c>
      <c r="AS30" s="15">
        <f t="shared" ref="AS30" si="63">AR30+AK30</f>
        <v>53600</v>
      </c>
      <c r="AV30" s="15">
        <f>AS30+AU30</f>
        <v>53600</v>
      </c>
      <c r="AX30" s="15"/>
      <c r="AY30" s="15">
        <f>AV30+AX30</f>
        <v>53600</v>
      </c>
      <c r="BB30" s="15">
        <f>AY30+BA30</f>
        <v>53600</v>
      </c>
      <c r="BD30" s="15"/>
      <c r="BE30" s="15">
        <f>BB30+BD30</f>
        <v>53600</v>
      </c>
      <c r="BG30" s="15"/>
      <c r="BH30" s="15">
        <f>BE30+BG30</f>
        <v>53600</v>
      </c>
      <c r="BJ30" s="15">
        <v>53560.800000000003</v>
      </c>
      <c r="BK30" s="235">
        <f t="shared" ref="BK30" si="64">BJ30/BH30</f>
        <v>0.99926865671641796</v>
      </c>
      <c r="BM30" s="290">
        <v>55600</v>
      </c>
      <c r="BN30" s="235">
        <f t="shared" ref="BN30" si="65">BM30/BJ30</f>
        <v>1.0380726202745292</v>
      </c>
      <c r="BO30" s="235">
        <f t="shared" ref="BO30" si="66">BM30/BH30</f>
        <v>1.0373134328358209</v>
      </c>
      <c r="BQ30" s="15"/>
      <c r="BR30" s="15">
        <f>BM30+BQ30</f>
        <v>55600</v>
      </c>
      <c r="BT30" s="15"/>
      <c r="BU30" s="15">
        <f>BR30+BT30</f>
        <v>55600</v>
      </c>
      <c r="BW30" s="15"/>
      <c r="BX30" s="15">
        <f>BU30+BW30</f>
        <v>55600</v>
      </c>
      <c r="BZ30" s="15"/>
      <c r="CA30" s="15">
        <f>BX30+BZ30</f>
        <v>55600</v>
      </c>
      <c r="CC30" s="15"/>
      <c r="CD30" s="15">
        <f>CA30+CC30</f>
        <v>55600</v>
      </c>
      <c r="CF30" s="15"/>
      <c r="CG30" s="15">
        <f>CD30+CF30</f>
        <v>55600</v>
      </c>
      <c r="CI30" s="15"/>
      <c r="CJ30" s="15">
        <f>CG30+CI30</f>
        <v>55600</v>
      </c>
      <c r="CM30" s="15">
        <f>CJ30+CL30</f>
        <v>55600</v>
      </c>
      <c r="CP30" s="15">
        <f>CM30+CO30</f>
        <v>55600</v>
      </c>
      <c r="CS30" s="15">
        <f>CP30+CR30</f>
        <v>55600</v>
      </c>
      <c r="CV30" s="15">
        <f>CS30+CU30</f>
        <v>55600</v>
      </c>
      <c r="CY30" s="15">
        <f>CV30+CX30</f>
        <v>55600</v>
      </c>
      <c r="DA30" s="15">
        <v>55596.1</v>
      </c>
      <c r="DC30" s="15">
        <v>0</v>
      </c>
      <c r="DE30" s="15"/>
      <c r="DF30" s="15">
        <f>DC30+DE30</f>
        <v>0</v>
      </c>
      <c r="DH30" s="15"/>
      <c r="DI30" s="15">
        <f>DF30+DH30</f>
        <v>0</v>
      </c>
      <c r="DK30" s="15"/>
      <c r="DL30" s="15">
        <f>DI30+DK30</f>
        <v>0</v>
      </c>
      <c r="DN30" s="15"/>
      <c r="DO30" s="15">
        <f>DL30+DN30</f>
        <v>0</v>
      </c>
      <c r="DQ30" s="15"/>
      <c r="DR30" s="15">
        <f>DO30+DQ30</f>
        <v>0</v>
      </c>
      <c r="DT30" s="15"/>
      <c r="DU30" s="15">
        <f>DR30+DT30</f>
        <v>0</v>
      </c>
      <c r="DW30" s="15"/>
      <c r="DX30" s="15">
        <f>DU30+DW30</f>
        <v>0</v>
      </c>
      <c r="DZ30" s="15"/>
      <c r="EA30" s="15">
        <f>DX30+DZ30</f>
        <v>0</v>
      </c>
      <c r="EC30" s="15"/>
      <c r="ED30" s="15">
        <f>EA30+EC30</f>
        <v>0</v>
      </c>
      <c r="EF30" s="15"/>
      <c r="EG30" s="15">
        <f>ED30+EF30</f>
        <v>0</v>
      </c>
      <c r="EK30" s="15"/>
    </row>
    <row r="31" spans="1:142" outlineLevel="1">
      <c r="A31" s="1" t="s">
        <v>123</v>
      </c>
      <c r="B31" s="1" t="s">
        <v>582</v>
      </c>
      <c r="C31" s="4" t="s">
        <v>583</v>
      </c>
      <c r="D31" s="43"/>
      <c r="E31" s="34"/>
      <c r="F31" s="43"/>
      <c r="G31" s="34"/>
      <c r="H31" s="46"/>
      <c r="I31" s="36"/>
      <c r="J31" s="14"/>
      <c r="M31" s="17"/>
      <c r="N31" s="17"/>
      <c r="T31" s="157"/>
      <c r="U31" s="16"/>
      <c r="Y31" s="118"/>
      <c r="AB31" s="185"/>
      <c r="AC31" s="187"/>
      <c r="AD31" s="187"/>
      <c r="AF31" s="182"/>
      <c r="AH31" s="15"/>
      <c r="AI31" s="17"/>
      <c r="AS31" s="15"/>
      <c r="AV31" s="15"/>
      <c r="AX31" s="15"/>
      <c r="AY31" s="15"/>
      <c r="BB31" s="15"/>
      <c r="BD31" s="15"/>
      <c r="BE31" s="15"/>
      <c r="BG31" s="15"/>
      <c r="BH31" s="15"/>
      <c r="BK31" s="235"/>
      <c r="BM31" s="290"/>
      <c r="BN31" s="235"/>
      <c r="BO31" s="235"/>
      <c r="BQ31" s="15"/>
      <c r="BR31" s="15"/>
      <c r="BT31" s="15"/>
      <c r="BU31" s="15"/>
      <c r="BW31" s="15"/>
      <c r="BX31" s="15"/>
      <c r="BZ31" s="15"/>
      <c r="CA31" s="15"/>
      <c r="CC31" s="15"/>
      <c r="CD31" s="15"/>
      <c r="CF31" s="15"/>
      <c r="CG31" s="15"/>
      <c r="CI31" s="15"/>
      <c r="CJ31" s="15"/>
      <c r="CM31" s="15"/>
      <c r="CP31" s="15"/>
      <c r="CS31" s="15"/>
      <c r="CV31" s="15"/>
      <c r="CY31" s="15"/>
      <c r="DC31" s="15">
        <v>63991.1</v>
      </c>
      <c r="DE31" s="227">
        <v>-63991</v>
      </c>
      <c r="DF31" s="15">
        <f>DC31+DE31</f>
        <v>9.9999999998544808E-2</v>
      </c>
      <c r="DH31" s="227">
        <v>63991</v>
      </c>
      <c r="DI31" s="15">
        <f>DF31+DH31</f>
        <v>63991.1</v>
      </c>
      <c r="DK31" s="15"/>
      <c r="DL31" s="15">
        <f>DI31+DK31</f>
        <v>63991.1</v>
      </c>
      <c r="DN31" s="15"/>
      <c r="DO31" s="15">
        <f>DL31+DN31</f>
        <v>63991.1</v>
      </c>
      <c r="DQ31" s="15"/>
      <c r="DR31" s="15">
        <f>DO31+DQ31</f>
        <v>63991.1</v>
      </c>
      <c r="DT31" s="15"/>
      <c r="DU31" s="15">
        <f>DR31+DT31</f>
        <v>63991.1</v>
      </c>
      <c r="DW31" s="15"/>
      <c r="DX31" s="15">
        <f>DU31+DW31</f>
        <v>63991.1</v>
      </c>
      <c r="DZ31" s="15"/>
      <c r="EA31" s="15">
        <f>DX31+DZ31</f>
        <v>63991.1</v>
      </c>
      <c r="EC31" s="227">
        <v>1</v>
      </c>
      <c r="ED31" s="15">
        <f>EA31+EC31</f>
        <v>63992.1</v>
      </c>
      <c r="EF31" s="15"/>
      <c r="EG31" s="15">
        <f>ED31+EF31</f>
        <v>63992.1</v>
      </c>
      <c r="EI31" s="15">
        <v>63991.1</v>
      </c>
      <c r="EK31" s="15">
        <v>70838.100000000006</v>
      </c>
    </row>
    <row r="32" spans="1:142" outlineLevel="1">
      <c r="A32" s="1" t="s">
        <v>123</v>
      </c>
      <c r="B32" s="1" t="s">
        <v>124</v>
      </c>
      <c r="C32" s="4" t="s">
        <v>125</v>
      </c>
      <c r="D32" s="43"/>
      <c r="E32" s="34"/>
      <c r="F32" s="43"/>
      <c r="G32" s="34"/>
      <c r="H32" s="46"/>
      <c r="I32" s="36"/>
      <c r="J32" s="14"/>
      <c r="M32" s="17"/>
      <c r="N32" s="17"/>
      <c r="T32" s="157"/>
      <c r="U32" s="16"/>
      <c r="Y32" s="118"/>
      <c r="AB32" s="185"/>
      <c r="AC32" s="187"/>
      <c r="AD32" s="187"/>
      <c r="AF32" s="182"/>
      <c r="AH32" s="15"/>
      <c r="AI32" s="17"/>
      <c r="AS32" s="15"/>
      <c r="AV32" s="15"/>
      <c r="AX32" s="15"/>
      <c r="AY32" s="15"/>
      <c r="BB32" s="15"/>
      <c r="BD32" s="15"/>
      <c r="BE32" s="15"/>
      <c r="BG32" s="15"/>
      <c r="BH32" s="15"/>
      <c r="BK32" s="235"/>
      <c r="BM32" s="290"/>
      <c r="BN32" s="235"/>
      <c r="BO32" s="235"/>
      <c r="BQ32" s="15"/>
      <c r="BR32" s="15"/>
      <c r="BT32" s="15"/>
      <c r="BU32" s="15"/>
      <c r="BW32" s="15"/>
      <c r="BX32" s="15"/>
      <c r="BZ32" s="15"/>
      <c r="CA32" s="15"/>
      <c r="CC32" s="15"/>
      <c r="CD32" s="15"/>
      <c r="CF32" s="15"/>
      <c r="CG32" s="15"/>
      <c r="CI32" s="15"/>
      <c r="CJ32" s="15"/>
      <c r="CM32" s="15"/>
      <c r="CP32" s="15"/>
      <c r="CS32" s="15"/>
      <c r="CV32" s="15"/>
      <c r="CY32" s="15"/>
      <c r="DE32" s="227">
        <v>63991</v>
      </c>
      <c r="DF32" s="15">
        <f>DC32+DE32</f>
        <v>63991</v>
      </c>
      <c r="DH32" s="227">
        <v>-63991</v>
      </c>
      <c r="DI32" s="15">
        <f>DF32+DH32</f>
        <v>0</v>
      </c>
      <c r="DK32" s="15"/>
      <c r="DL32" s="15">
        <f>DI32+DK32</f>
        <v>0</v>
      </c>
      <c r="DN32" s="15"/>
      <c r="DO32" s="15">
        <f>DL32+DN32</f>
        <v>0</v>
      </c>
      <c r="DQ32" s="15"/>
      <c r="DR32" s="15">
        <f>DO32+DQ32</f>
        <v>0</v>
      </c>
      <c r="DT32" s="15"/>
      <c r="DU32" s="15">
        <f>DR32+DT32</f>
        <v>0</v>
      </c>
      <c r="DW32" s="15"/>
      <c r="DX32" s="15">
        <f>DU32+DW32</f>
        <v>0</v>
      </c>
      <c r="DZ32" s="15"/>
      <c r="EA32" s="15">
        <f>DX32+DZ32</f>
        <v>0</v>
      </c>
      <c r="EC32" s="15"/>
      <c r="ED32" s="15">
        <f>EA32+EC32</f>
        <v>0</v>
      </c>
      <c r="EF32" s="15"/>
      <c r="EG32" s="15">
        <f>ED32+EF32</f>
        <v>0</v>
      </c>
      <c r="EK32" s="15"/>
    </row>
    <row r="33" spans="1:142" outlineLevel="1">
      <c r="A33" s="1" t="s">
        <v>123</v>
      </c>
      <c r="B33" s="4" t="s">
        <v>46</v>
      </c>
      <c r="C33" s="4" t="s">
        <v>126</v>
      </c>
      <c r="D33" s="43">
        <v>25000</v>
      </c>
      <c r="E33" s="34">
        <v>98.28</v>
      </c>
      <c r="F33" s="43">
        <v>25000</v>
      </c>
      <c r="G33" s="34">
        <v>98.28</v>
      </c>
      <c r="H33" s="46">
        <v>24570</v>
      </c>
      <c r="I33" s="36"/>
      <c r="J33" s="14"/>
      <c r="Y33" s="118"/>
      <c r="AF33" s="182"/>
      <c r="AH33" s="15"/>
      <c r="AX33" s="15"/>
      <c r="BD33" s="15"/>
      <c r="BG33" s="15"/>
      <c r="DE33" s="15"/>
      <c r="DH33" s="15"/>
      <c r="DK33" s="15"/>
      <c r="DN33" s="15"/>
      <c r="DQ33" s="15"/>
      <c r="DT33" s="15"/>
      <c r="DW33" s="15"/>
      <c r="DZ33" s="15"/>
      <c r="EC33" s="15"/>
      <c r="EF33" s="15"/>
      <c r="EK33" s="15"/>
    </row>
    <row r="34" spans="1:142" outlineLevel="1">
      <c r="A34" s="1" t="s">
        <v>127</v>
      </c>
      <c r="B34" s="4" t="s">
        <v>48</v>
      </c>
      <c r="C34" s="4" t="s">
        <v>128</v>
      </c>
      <c r="D34" s="43">
        <v>25000</v>
      </c>
      <c r="E34" s="34">
        <v>98.28</v>
      </c>
      <c r="F34" s="43">
        <v>25000</v>
      </c>
      <c r="G34" s="34">
        <v>98.28</v>
      </c>
      <c r="H34" s="46">
        <v>24570</v>
      </c>
      <c r="I34" s="36"/>
      <c r="J34" s="14"/>
      <c r="Y34" s="118"/>
      <c r="AF34" s="182"/>
      <c r="AH34" s="15"/>
      <c r="AX34" s="15"/>
      <c r="BD34" s="15"/>
      <c r="BG34" s="15"/>
      <c r="DE34" s="15"/>
      <c r="DH34" s="15"/>
      <c r="DK34" s="15"/>
      <c r="DN34" s="15"/>
      <c r="DQ34" s="15"/>
      <c r="DT34" s="15"/>
      <c r="DW34" s="15"/>
      <c r="DZ34" s="15"/>
      <c r="EC34" s="15"/>
      <c r="EF34" s="15"/>
      <c r="EK34" s="15"/>
    </row>
    <row r="35" spans="1:142" ht="14.25" customHeight="1" thickBot="1">
      <c r="A35" s="54" t="s">
        <v>127</v>
      </c>
      <c r="B35" s="55" t="s">
        <v>317</v>
      </c>
      <c r="C35" s="56" t="s">
        <v>326</v>
      </c>
      <c r="D35" s="57">
        <f>D30</f>
        <v>25000</v>
      </c>
      <c r="E35" s="58"/>
      <c r="F35" s="57">
        <f>F30</f>
        <v>25000</v>
      </c>
      <c r="G35" s="58"/>
      <c r="H35" s="57"/>
      <c r="I35" s="57">
        <f>I30</f>
        <v>24570</v>
      </c>
      <c r="J35" s="138" t="e">
        <f>I35/$I$324</f>
        <v>#REF!</v>
      </c>
      <c r="K35" s="60"/>
      <c r="L35" s="122">
        <f>L30</f>
        <v>51900</v>
      </c>
      <c r="M35" s="61">
        <f>L35/F35-1</f>
        <v>1.0760000000000001</v>
      </c>
      <c r="N35" s="61">
        <f>L35/I35-1</f>
        <v>1.1123321123321124</v>
      </c>
      <c r="O35" s="17">
        <f>L35/$L$324</f>
        <v>1.2041763564580298E-2</v>
      </c>
      <c r="P35" s="17"/>
      <c r="Q35" s="122">
        <f>Q30</f>
        <v>51900</v>
      </c>
      <c r="R35" s="122">
        <f>R30</f>
        <v>25950</v>
      </c>
      <c r="S35" s="122">
        <f>S30</f>
        <v>51900</v>
      </c>
      <c r="T35" s="122">
        <f>T30</f>
        <v>0</v>
      </c>
      <c r="U35" s="155">
        <f>S35/Q35-1</f>
        <v>0</v>
      </c>
      <c r="Y35" s="122">
        <f>Y30</f>
        <v>51900</v>
      </c>
      <c r="AA35" s="122">
        <f>AA30</f>
        <v>51900</v>
      </c>
      <c r="AB35" s="122">
        <f>AB30</f>
        <v>0</v>
      </c>
      <c r="AE35" s="122">
        <f>AE30</f>
        <v>51900</v>
      </c>
      <c r="AF35" s="182"/>
      <c r="AH35" s="122">
        <f>AH30</f>
        <v>51900</v>
      </c>
      <c r="AI35" s="17">
        <f t="shared" ref="AI35" si="67">AH35/AE35</f>
        <v>1</v>
      </c>
      <c r="AK35" s="122">
        <f>AK30</f>
        <v>53600</v>
      </c>
      <c r="AL35" s="193">
        <f>AK35/L35</f>
        <v>1.0327552986512525</v>
      </c>
      <c r="AM35" s="17">
        <f>AK35/AE35</f>
        <v>1.0327552986512525</v>
      </c>
      <c r="AN35" s="17">
        <f>AK35/AH35</f>
        <v>1.0327552986512525</v>
      </c>
      <c r="AS35" s="122">
        <f>AS30</f>
        <v>53600</v>
      </c>
      <c r="AU35" s="122">
        <f>AU30</f>
        <v>0</v>
      </c>
      <c r="AV35" s="122">
        <f>AV30</f>
        <v>53600</v>
      </c>
      <c r="AX35" s="122">
        <f>AX30</f>
        <v>0</v>
      </c>
      <c r="AY35" s="122">
        <f>AY30</f>
        <v>53600</v>
      </c>
      <c r="BA35" s="122">
        <f>BA30</f>
        <v>0</v>
      </c>
      <c r="BB35" s="122">
        <f>BB30</f>
        <v>53600</v>
      </c>
      <c r="BD35" s="122">
        <f>BD30</f>
        <v>0</v>
      </c>
      <c r="BE35" s="122">
        <f>BE30</f>
        <v>53600</v>
      </c>
      <c r="BG35" s="122">
        <f>BG30</f>
        <v>0</v>
      </c>
      <c r="BH35" s="122">
        <f>BH30</f>
        <v>53600</v>
      </c>
      <c r="BJ35" s="122">
        <f>BJ30</f>
        <v>53560.800000000003</v>
      </c>
      <c r="BK35" s="236">
        <f t="shared" ref="BK35" si="68">BJ35/BH35</f>
        <v>0.99926865671641796</v>
      </c>
      <c r="BM35" s="122">
        <f>BM30</f>
        <v>55600</v>
      </c>
      <c r="BN35" s="236">
        <f t="shared" ref="BN35" si="69">BM35/BJ35</f>
        <v>1.0380726202745292</v>
      </c>
      <c r="BO35" s="236">
        <f t="shared" ref="BO35" si="70">BM35/BH35</f>
        <v>1.0373134328358209</v>
      </c>
      <c r="BQ35" s="122">
        <f>BQ30</f>
        <v>0</v>
      </c>
      <c r="BR35" s="122">
        <f>BR30</f>
        <v>55600</v>
      </c>
      <c r="BT35" s="122">
        <f>BT30</f>
        <v>0</v>
      </c>
      <c r="BU35" s="122">
        <f>BU30</f>
        <v>55600</v>
      </c>
      <c r="BW35" s="122">
        <f>BW30</f>
        <v>0</v>
      </c>
      <c r="BX35" s="122">
        <f>BX30</f>
        <v>55600</v>
      </c>
      <c r="BZ35" s="122">
        <f>BZ30</f>
        <v>0</v>
      </c>
      <c r="CA35" s="122">
        <f>CA30</f>
        <v>55600</v>
      </c>
      <c r="CC35" s="122">
        <f>CC30</f>
        <v>0</v>
      </c>
      <c r="CD35" s="122">
        <f>CD30</f>
        <v>55600</v>
      </c>
      <c r="CF35" s="122">
        <f>CF30</f>
        <v>0</v>
      </c>
      <c r="CG35" s="122">
        <f>CG30</f>
        <v>55600</v>
      </c>
      <c r="CI35" s="122">
        <f>CI30</f>
        <v>0</v>
      </c>
      <c r="CJ35" s="122">
        <f>CJ30</f>
        <v>55600</v>
      </c>
      <c r="CL35" s="319">
        <f>CL30</f>
        <v>0</v>
      </c>
      <c r="CM35" s="122">
        <f>CM30</f>
        <v>55600</v>
      </c>
      <c r="CO35" s="122">
        <f>CO30</f>
        <v>0</v>
      </c>
      <c r="CP35" s="122">
        <f>CP30</f>
        <v>55600</v>
      </c>
      <c r="CR35" s="122">
        <f>CR30</f>
        <v>0</v>
      </c>
      <c r="CS35" s="122">
        <f>CS30</f>
        <v>55600</v>
      </c>
      <c r="CU35" s="122">
        <f>CU30</f>
        <v>0</v>
      </c>
      <c r="CV35" s="122">
        <f>CV30</f>
        <v>55600</v>
      </c>
      <c r="CX35" s="122">
        <f>CX30</f>
        <v>0</v>
      </c>
      <c r="CY35" s="122">
        <f>CY30</f>
        <v>55600</v>
      </c>
      <c r="DA35" s="122">
        <f>DA30</f>
        <v>55596.1</v>
      </c>
      <c r="DC35" s="122">
        <f>DC30+DC32+DC31</f>
        <v>63991.1</v>
      </c>
      <c r="DE35" s="122">
        <f>DE30+DE32+DE31</f>
        <v>0</v>
      </c>
      <c r="DF35" s="122">
        <f>DF30+DF32+DF31</f>
        <v>63991.1</v>
      </c>
      <c r="DH35" s="122">
        <f>DH30+DH32+DH31</f>
        <v>0</v>
      </c>
      <c r="DI35" s="122">
        <f>DI30+DI32+DI31</f>
        <v>63991.1</v>
      </c>
      <c r="DK35" s="122">
        <f>DK30+DK32+DK31</f>
        <v>0</v>
      </c>
      <c r="DL35" s="122">
        <f>DL30+DL32+DL31</f>
        <v>63991.1</v>
      </c>
      <c r="DN35" s="122">
        <f>DN30+DN32+DN31</f>
        <v>0</v>
      </c>
      <c r="DO35" s="122">
        <f>DO30+DO32+DO31</f>
        <v>63991.1</v>
      </c>
      <c r="DQ35" s="122">
        <f>DQ30+DQ32+DQ31</f>
        <v>0</v>
      </c>
      <c r="DR35" s="122">
        <f>DR30+DR32+DR31</f>
        <v>63991.1</v>
      </c>
      <c r="DT35" s="122">
        <f>DT30+DT32+DT31</f>
        <v>0</v>
      </c>
      <c r="DU35" s="122">
        <f>DU30+DU32+DU31</f>
        <v>63991.1</v>
      </c>
      <c r="DW35" s="122">
        <f>DW30+DW32+DW31</f>
        <v>0</v>
      </c>
      <c r="DX35" s="122">
        <f>DX30+DX32+DX31</f>
        <v>63991.1</v>
      </c>
      <c r="DZ35" s="122">
        <f>DZ30+DZ32+DZ31</f>
        <v>0</v>
      </c>
      <c r="EA35" s="122">
        <f>EA30+EA32+EA31</f>
        <v>63991.1</v>
      </c>
      <c r="EC35" s="122">
        <f>EC30+EC32+EC31</f>
        <v>1</v>
      </c>
      <c r="ED35" s="122">
        <f>ED30+ED32+ED31</f>
        <v>63992.1</v>
      </c>
      <c r="EF35" s="122">
        <f>EF30+EF32+EF31</f>
        <v>0</v>
      </c>
      <c r="EG35" s="122">
        <f>EG30+EG32+EG31</f>
        <v>63992.1</v>
      </c>
      <c r="EI35" s="122">
        <f>EI30+EI32+EI31</f>
        <v>63991.1</v>
      </c>
      <c r="EK35" s="122">
        <f>EK30+EK32+EK31</f>
        <v>70838.100000000006</v>
      </c>
      <c r="EL35" s="377">
        <f>EK35/EI35-1</f>
        <v>0.10699925458384074</v>
      </c>
    </row>
    <row r="36" spans="1:142" outlineLevel="1">
      <c r="A36" s="1" t="s">
        <v>129</v>
      </c>
      <c r="B36" s="1" t="s">
        <v>116</v>
      </c>
      <c r="C36" s="4" t="s">
        <v>117</v>
      </c>
      <c r="D36" s="43">
        <v>2000</v>
      </c>
      <c r="E36" s="34">
        <v>0</v>
      </c>
      <c r="F36" s="43">
        <v>2000</v>
      </c>
      <c r="G36" s="34">
        <v>0</v>
      </c>
      <c r="H36" s="46">
        <v>0</v>
      </c>
      <c r="I36" s="36">
        <v>0</v>
      </c>
      <c r="J36" s="14"/>
      <c r="M36" s="17">
        <f>L36/F36-1</f>
        <v>-1</v>
      </c>
      <c r="N36" s="17" t="e">
        <f>L36/I36-1</f>
        <v>#DIV/0!</v>
      </c>
      <c r="AF36" s="182"/>
      <c r="AH36" s="15"/>
      <c r="AX36" s="15"/>
      <c r="BD36" s="15"/>
      <c r="BG36" s="15"/>
      <c r="DE36" s="15"/>
      <c r="DH36" s="15"/>
      <c r="DK36" s="15"/>
      <c r="DN36" s="15"/>
      <c r="DQ36" s="15"/>
      <c r="DT36" s="15"/>
      <c r="DW36" s="15"/>
      <c r="DZ36" s="15"/>
      <c r="EC36" s="15"/>
      <c r="EF36" s="15"/>
      <c r="EK36" s="15"/>
    </row>
    <row r="37" spans="1:142" outlineLevel="1">
      <c r="A37" s="1" t="s">
        <v>129</v>
      </c>
      <c r="B37" s="1" t="s">
        <v>130</v>
      </c>
      <c r="C37" s="4" t="s">
        <v>131</v>
      </c>
      <c r="D37" s="43">
        <v>565000</v>
      </c>
      <c r="E37" s="34">
        <v>52.04</v>
      </c>
      <c r="F37" s="43">
        <v>565000</v>
      </c>
      <c r="G37" s="34">
        <v>52.04</v>
      </c>
      <c r="H37" s="46">
        <v>294000</v>
      </c>
      <c r="I37" s="15">
        <f>H37/2*3</f>
        <v>441000</v>
      </c>
      <c r="K37" t="s">
        <v>333</v>
      </c>
      <c r="L37" s="126">
        <v>441000</v>
      </c>
      <c r="M37" s="17">
        <f>L37/F37-1</f>
        <v>-0.21946902654867262</v>
      </c>
      <c r="N37" s="17">
        <f>L37/I37-1</f>
        <v>0</v>
      </c>
      <c r="O37" t="s">
        <v>389</v>
      </c>
      <c r="Q37" s="118">
        <v>571000</v>
      </c>
      <c r="R37" s="15">
        <v>290000</v>
      </c>
      <c r="S37" s="118">
        <v>571000</v>
      </c>
      <c r="T37" s="157">
        <f>S37-Q37</f>
        <v>0</v>
      </c>
      <c r="U37" s="16">
        <f>S37/Q37-1</f>
        <v>0</v>
      </c>
      <c r="Y37" s="118">
        <v>571000</v>
      </c>
      <c r="AA37" s="118">
        <v>571000</v>
      </c>
      <c r="AB37" s="185">
        <f>AA37-Y37</f>
        <v>0</v>
      </c>
      <c r="AC37" s="187">
        <f t="shared" ref="AC37" si="71">AA37-Y37</f>
        <v>0</v>
      </c>
      <c r="AD37" s="187"/>
      <c r="AE37" s="118">
        <v>571000</v>
      </c>
      <c r="AF37" s="182"/>
      <c r="AH37" s="15">
        <v>571000</v>
      </c>
      <c r="AI37" s="17">
        <f t="shared" ref="AI37" si="72">AH37/AE37</f>
        <v>1</v>
      </c>
      <c r="AK37" s="118">
        <v>571000</v>
      </c>
      <c r="AS37" s="15">
        <f t="shared" ref="AS37" si="73">AR37+AK37</f>
        <v>571000</v>
      </c>
      <c r="AV37" s="15">
        <f>AS37+AU37</f>
        <v>571000</v>
      </c>
      <c r="AX37" s="15"/>
      <c r="AY37" s="15">
        <f>AV37+AX37</f>
        <v>571000</v>
      </c>
      <c r="BB37" s="15">
        <f>AY37+BA37</f>
        <v>571000</v>
      </c>
      <c r="BD37" s="15"/>
      <c r="BE37" s="15">
        <f>BB37+BD37</f>
        <v>571000</v>
      </c>
      <c r="BG37" s="15"/>
      <c r="BH37" s="15">
        <f>BE37+BG37</f>
        <v>571000</v>
      </c>
      <c r="BJ37" s="15">
        <v>571000</v>
      </c>
      <c r="BK37" s="235">
        <f t="shared" ref="BK37" si="74">BJ37/BH37</f>
        <v>1</v>
      </c>
      <c r="BM37" s="290">
        <v>571000</v>
      </c>
      <c r="BN37" s="235">
        <f t="shared" ref="BN37" si="75">BM37/BJ37</f>
        <v>1</v>
      </c>
      <c r="BO37" s="235">
        <f t="shared" ref="BO37" si="76">BM37/BH37</f>
        <v>1</v>
      </c>
      <c r="BQ37" s="15"/>
      <c r="BR37" s="15">
        <f>BM37+BQ37</f>
        <v>571000</v>
      </c>
      <c r="BT37" s="15"/>
      <c r="BU37" s="15">
        <f>BR37+BT37</f>
        <v>571000</v>
      </c>
      <c r="BW37" s="15"/>
      <c r="BX37" s="15">
        <f>BU37+BW37</f>
        <v>571000</v>
      </c>
      <c r="BZ37" s="15"/>
      <c r="CA37" s="15">
        <f>BX37+BZ37</f>
        <v>571000</v>
      </c>
      <c r="CC37" s="15"/>
      <c r="CD37" s="15">
        <f>CA37+CC37</f>
        <v>571000</v>
      </c>
      <c r="CF37" s="15"/>
      <c r="CG37" s="15">
        <f>CD37+CF37</f>
        <v>571000</v>
      </c>
      <c r="CI37" s="15"/>
      <c r="CJ37" s="15">
        <f>CG37+CI37</f>
        <v>571000</v>
      </c>
      <c r="CM37" s="15">
        <f>CJ37+CL37</f>
        <v>571000</v>
      </c>
      <c r="CP37" s="15">
        <f>CM37+CO37</f>
        <v>571000</v>
      </c>
      <c r="CS37" s="15">
        <f>CP37+CR37</f>
        <v>571000</v>
      </c>
      <c r="CV37" s="15">
        <f>CS37+CU37</f>
        <v>571000</v>
      </c>
      <c r="CY37" s="15">
        <f>CV37+CX37</f>
        <v>571000</v>
      </c>
      <c r="DA37" s="15">
        <v>571000</v>
      </c>
      <c r="DC37" s="15">
        <v>571000</v>
      </c>
      <c r="DE37" s="15"/>
      <c r="DF37" s="15">
        <f>DC37+DE37</f>
        <v>571000</v>
      </c>
      <c r="DH37" s="15"/>
      <c r="DI37" s="15">
        <f>DF37+DH37</f>
        <v>571000</v>
      </c>
      <c r="DK37" s="15"/>
      <c r="DL37" s="15">
        <f>DI37+DK37</f>
        <v>571000</v>
      </c>
      <c r="DN37" s="15"/>
      <c r="DO37" s="15">
        <f>DL37+DN37</f>
        <v>571000</v>
      </c>
      <c r="DQ37" s="15"/>
      <c r="DR37" s="15">
        <f>DO37+DQ37</f>
        <v>571000</v>
      </c>
      <c r="DT37" s="15"/>
      <c r="DU37" s="15">
        <f>DR37+DT37</f>
        <v>571000</v>
      </c>
      <c r="DW37" s="15"/>
      <c r="DX37" s="15">
        <f>DU37+DW37</f>
        <v>571000</v>
      </c>
      <c r="DZ37" s="15"/>
      <c r="EA37" s="15">
        <f>DX37+DZ37</f>
        <v>571000</v>
      </c>
      <c r="EC37" s="15"/>
      <c r="ED37" s="15">
        <f>EA37+EC37</f>
        <v>571000</v>
      </c>
      <c r="EF37" s="15"/>
      <c r="EG37" s="15">
        <f>ED37+EF37</f>
        <v>571000</v>
      </c>
      <c r="EI37" s="15">
        <v>571000</v>
      </c>
      <c r="EK37" s="15">
        <v>571000</v>
      </c>
    </row>
    <row r="38" spans="1:142" outlineLevel="1">
      <c r="A38" s="1" t="s">
        <v>129</v>
      </c>
      <c r="B38" s="4" t="s">
        <v>46</v>
      </c>
      <c r="C38" s="4" t="s">
        <v>132</v>
      </c>
      <c r="D38" s="43">
        <v>567000</v>
      </c>
      <c r="E38" s="34">
        <v>51.85</v>
      </c>
      <c r="F38" s="43">
        <v>567000</v>
      </c>
      <c r="G38" s="34">
        <v>51.85</v>
      </c>
      <c r="H38" s="46">
        <v>294000</v>
      </c>
      <c r="I38" s="36"/>
      <c r="J38" s="14"/>
      <c r="Y38" s="118"/>
      <c r="AF38" s="182"/>
      <c r="AH38" s="15"/>
      <c r="AX38" s="15"/>
      <c r="BD38" s="15"/>
      <c r="BG38" s="15"/>
      <c r="DE38" s="15"/>
      <c r="DH38" s="15"/>
      <c r="DK38" s="15"/>
      <c r="DN38" s="15"/>
      <c r="DQ38" s="15"/>
      <c r="DT38" s="15"/>
      <c r="DW38" s="15"/>
      <c r="DZ38" s="15"/>
      <c r="EC38" s="15"/>
      <c r="EF38" s="15"/>
      <c r="EK38" s="15"/>
    </row>
    <row r="39" spans="1:142" outlineLevel="1">
      <c r="A39" s="1" t="s">
        <v>133</v>
      </c>
      <c r="B39" s="4" t="s">
        <v>48</v>
      </c>
      <c r="C39" s="4" t="s">
        <v>134</v>
      </c>
      <c r="D39" s="43">
        <v>567000</v>
      </c>
      <c r="E39" s="34">
        <v>51.85</v>
      </c>
      <c r="F39" s="43">
        <v>567000</v>
      </c>
      <c r="G39" s="34">
        <v>51.85</v>
      </c>
      <c r="H39" s="46">
        <v>294000</v>
      </c>
      <c r="I39" s="36"/>
      <c r="J39" s="14"/>
      <c r="Y39" s="118"/>
      <c r="AF39" s="182"/>
      <c r="AH39" s="15"/>
      <c r="AX39" s="15"/>
      <c r="BD39" s="15"/>
      <c r="BG39" s="15"/>
      <c r="DE39" s="15"/>
      <c r="DH39" s="15"/>
      <c r="DK39" s="15"/>
      <c r="DN39" s="15"/>
      <c r="DQ39" s="15"/>
      <c r="DT39" s="15"/>
      <c r="DW39" s="15"/>
      <c r="DZ39" s="15"/>
      <c r="EC39" s="15"/>
      <c r="EF39" s="15"/>
      <c r="EK39" s="15"/>
    </row>
    <row r="40" spans="1:142" ht="15" customHeight="1" thickBot="1">
      <c r="A40" s="54" t="s">
        <v>133</v>
      </c>
      <c r="B40" s="55" t="s">
        <v>317</v>
      </c>
      <c r="C40" s="56" t="s">
        <v>134</v>
      </c>
      <c r="D40" s="57">
        <f>D36+D37</f>
        <v>567000</v>
      </c>
      <c r="E40" s="58"/>
      <c r="F40" s="57">
        <f>F36+F37</f>
        <v>567000</v>
      </c>
      <c r="G40" s="58"/>
      <c r="H40" s="57"/>
      <c r="I40" s="57">
        <f>I36+I37</f>
        <v>441000</v>
      </c>
      <c r="J40" s="138" t="e">
        <f>I40/$I$324</f>
        <v>#REF!</v>
      </c>
      <c r="K40" s="60"/>
      <c r="L40" s="122">
        <f>L36+L37</f>
        <v>441000</v>
      </c>
      <c r="M40" s="61">
        <f>L40/F40-1</f>
        <v>-0.22222222222222221</v>
      </c>
      <c r="N40" s="61">
        <f>L40/I40-1</f>
        <v>0</v>
      </c>
      <c r="O40" s="17">
        <f>L40/$L$324</f>
        <v>0.10232018751406381</v>
      </c>
      <c r="P40" s="17"/>
      <c r="Q40" s="122">
        <f>Q37</f>
        <v>571000</v>
      </c>
      <c r="R40" s="122">
        <f>R37</f>
        <v>290000</v>
      </c>
      <c r="S40" s="122">
        <f>S37</f>
        <v>571000</v>
      </c>
      <c r="T40" s="122">
        <f>T37</f>
        <v>0</v>
      </c>
      <c r="U40" s="155">
        <f>S40/Q40-1</f>
        <v>0</v>
      </c>
      <c r="Y40" s="122">
        <f>Y37</f>
        <v>571000</v>
      </c>
      <c r="AA40" s="122">
        <f>AA37</f>
        <v>571000</v>
      </c>
      <c r="AB40" s="122">
        <f>AB37</f>
        <v>0</v>
      </c>
      <c r="AE40" s="122">
        <f>AE37</f>
        <v>571000</v>
      </c>
      <c r="AF40" s="182"/>
      <c r="AH40" s="122">
        <f>AH37</f>
        <v>571000</v>
      </c>
      <c r="AI40" s="17">
        <f t="shared" ref="AI40:AI41" si="77">AH40/AE40</f>
        <v>1</v>
      </c>
      <c r="AK40" s="122">
        <f>AK37</f>
        <v>571000</v>
      </c>
      <c r="AL40" s="193">
        <f>AK40/L40</f>
        <v>1.2947845804988662</v>
      </c>
      <c r="AM40" s="17">
        <f>AK40/AE40</f>
        <v>1</v>
      </c>
      <c r="AN40" s="17">
        <f>AK40/AH40</f>
        <v>1</v>
      </c>
      <c r="AS40" s="122">
        <f>AS37</f>
        <v>571000</v>
      </c>
      <c r="AU40" s="122">
        <f>AU37</f>
        <v>0</v>
      </c>
      <c r="AV40" s="122">
        <f>AV37</f>
        <v>571000</v>
      </c>
      <c r="AX40" s="122">
        <f>AX37</f>
        <v>0</v>
      </c>
      <c r="AY40" s="122">
        <f>AY37</f>
        <v>571000</v>
      </c>
      <c r="BA40" s="122">
        <f>BA37</f>
        <v>0</v>
      </c>
      <c r="BB40" s="122">
        <f>BB37</f>
        <v>571000</v>
      </c>
      <c r="BD40" s="122">
        <f>BD37</f>
        <v>0</v>
      </c>
      <c r="BE40" s="122">
        <f>BE37</f>
        <v>571000</v>
      </c>
      <c r="BG40" s="122">
        <f>BG37</f>
        <v>0</v>
      </c>
      <c r="BH40" s="122">
        <f>BH37</f>
        <v>571000</v>
      </c>
      <c r="BJ40" s="122">
        <f>BJ37</f>
        <v>571000</v>
      </c>
      <c r="BK40" s="236">
        <f t="shared" ref="BK40" si="78">BJ40/BH40</f>
        <v>1</v>
      </c>
      <c r="BM40" s="122">
        <f>BM37</f>
        <v>571000</v>
      </c>
      <c r="BN40" s="236">
        <f t="shared" ref="BN40" si="79">BM40/BJ40</f>
        <v>1</v>
      </c>
      <c r="BO40" s="236">
        <f t="shared" ref="BO40" si="80">BM40/BH40</f>
        <v>1</v>
      </c>
      <c r="BQ40" s="122">
        <f>BQ37</f>
        <v>0</v>
      </c>
      <c r="BR40" s="122">
        <f>BR37</f>
        <v>571000</v>
      </c>
      <c r="BT40" s="122">
        <f>BT37</f>
        <v>0</v>
      </c>
      <c r="BU40" s="122">
        <f>BU37</f>
        <v>571000</v>
      </c>
      <c r="BW40" s="122">
        <f>BW37</f>
        <v>0</v>
      </c>
      <c r="BX40" s="122">
        <f>BX37</f>
        <v>571000</v>
      </c>
      <c r="BZ40" s="122">
        <f>BZ37</f>
        <v>0</v>
      </c>
      <c r="CA40" s="122">
        <f>CA37</f>
        <v>571000</v>
      </c>
      <c r="CC40" s="122">
        <f>CC37</f>
        <v>0</v>
      </c>
      <c r="CD40" s="122">
        <f>CD37</f>
        <v>571000</v>
      </c>
      <c r="CF40" s="122">
        <f>CF37</f>
        <v>0</v>
      </c>
      <c r="CG40" s="122">
        <f>CG37</f>
        <v>571000</v>
      </c>
      <c r="CI40" s="122">
        <f>CI37</f>
        <v>0</v>
      </c>
      <c r="CJ40" s="122">
        <f>CJ37</f>
        <v>571000</v>
      </c>
      <c r="CL40" s="319">
        <f>CL37</f>
        <v>0</v>
      </c>
      <c r="CM40" s="122">
        <f>CM37</f>
        <v>571000</v>
      </c>
      <c r="CO40" s="122">
        <f>CO37</f>
        <v>0</v>
      </c>
      <c r="CP40" s="122">
        <f>CP37</f>
        <v>571000</v>
      </c>
      <c r="CR40" s="122">
        <f>CR37</f>
        <v>0</v>
      </c>
      <c r="CS40" s="122">
        <f>CS37</f>
        <v>571000</v>
      </c>
      <c r="CU40" s="122">
        <f>CU37</f>
        <v>0</v>
      </c>
      <c r="CV40" s="122">
        <f>CV37</f>
        <v>571000</v>
      </c>
      <c r="CX40" s="122">
        <f>CX37</f>
        <v>0</v>
      </c>
      <c r="CY40" s="122">
        <f>CY37</f>
        <v>571000</v>
      </c>
      <c r="DA40" s="122">
        <f>DA37</f>
        <v>571000</v>
      </c>
      <c r="DC40" s="122">
        <f>DC37</f>
        <v>571000</v>
      </c>
      <c r="DE40" s="122">
        <f>DE37</f>
        <v>0</v>
      </c>
      <c r="DF40" s="122">
        <f>DF37</f>
        <v>571000</v>
      </c>
      <c r="DH40" s="122">
        <f>DH37</f>
        <v>0</v>
      </c>
      <c r="DI40" s="122">
        <f>DI37</f>
        <v>571000</v>
      </c>
      <c r="DK40" s="122">
        <f>DK37</f>
        <v>0</v>
      </c>
      <c r="DL40" s="122">
        <f>DL37</f>
        <v>571000</v>
      </c>
      <c r="DN40" s="122">
        <f>DN37</f>
        <v>0</v>
      </c>
      <c r="DO40" s="122">
        <f>DO37</f>
        <v>571000</v>
      </c>
      <c r="DQ40" s="122">
        <f>DQ37</f>
        <v>0</v>
      </c>
      <c r="DR40" s="122">
        <f>DR37</f>
        <v>571000</v>
      </c>
      <c r="DT40" s="122">
        <f>DT37</f>
        <v>0</v>
      </c>
      <c r="DU40" s="122">
        <f>DU37</f>
        <v>571000</v>
      </c>
      <c r="DW40" s="122">
        <f>DW37</f>
        <v>0</v>
      </c>
      <c r="DX40" s="122">
        <f>DX37</f>
        <v>571000</v>
      </c>
      <c r="DZ40" s="122">
        <f>DZ37</f>
        <v>0</v>
      </c>
      <c r="EA40" s="122">
        <f>EA37</f>
        <v>571000</v>
      </c>
      <c r="EC40" s="122">
        <f>EC37</f>
        <v>0</v>
      </c>
      <c r="ED40" s="122">
        <f>ED37</f>
        <v>571000</v>
      </c>
      <c r="EF40" s="122">
        <f>EF37</f>
        <v>0</v>
      </c>
      <c r="EG40" s="122">
        <f>EG37</f>
        <v>571000</v>
      </c>
      <c r="EI40" s="122">
        <f>EI37</f>
        <v>571000</v>
      </c>
      <c r="EK40" s="122">
        <f>EK37</f>
        <v>571000</v>
      </c>
      <c r="EL40" s="377">
        <f>EK40/EI40-1</f>
        <v>0</v>
      </c>
    </row>
    <row r="41" spans="1:142" ht="15.75" outlineLevel="1" thickTop="1">
      <c r="A41" s="1" t="s">
        <v>61</v>
      </c>
      <c r="B41" s="1" t="s">
        <v>135</v>
      </c>
      <c r="C41" s="4" t="s">
        <v>136</v>
      </c>
      <c r="D41" s="43">
        <v>60000</v>
      </c>
      <c r="E41" s="34">
        <v>16</v>
      </c>
      <c r="F41" s="43">
        <v>9600</v>
      </c>
      <c r="G41" s="34">
        <v>100</v>
      </c>
      <c r="H41" s="46">
        <v>9600</v>
      </c>
      <c r="I41" s="36">
        <v>9600</v>
      </c>
      <c r="J41" s="14"/>
      <c r="K41" t="s">
        <v>333</v>
      </c>
      <c r="L41" s="118">
        <v>10000</v>
      </c>
      <c r="M41" s="17">
        <f>L41/F41-1</f>
        <v>4.1666666666666741E-2</v>
      </c>
      <c r="N41" s="17">
        <f>L41/I41-1</f>
        <v>4.1666666666666741E-2</v>
      </c>
      <c r="Q41" s="118">
        <v>10000</v>
      </c>
      <c r="R41" s="15">
        <v>0</v>
      </c>
      <c r="S41" s="118">
        <v>10000</v>
      </c>
      <c r="T41" s="157">
        <f>S41-Q41</f>
        <v>0</v>
      </c>
      <c r="U41" s="16">
        <f>S41/Q41-1</f>
        <v>0</v>
      </c>
      <c r="Y41" s="118">
        <v>10000</v>
      </c>
      <c r="AA41" s="118">
        <v>12000</v>
      </c>
      <c r="AB41" s="185">
        <f>AA41-Y41</f>
        <v>2000</v>
      </c>
      <c r="AC41" s="187">
        <f t="shared" ref="AC41" si="81">AA41-Y41</f>
        <v>2000</v>
      </c>
      <c r="AD41" s="187"/>
      <c r="AE41" s="118">
        <v>12000</v>
      </c>
      <c r="AF41" s="182"/>
      <c r="AH41" s="15">
        <v>0</v>
      </c>
      <c r="AI41" s="17">
        <f t="shared" si="77"/>
        <v>0</v>
      </c>
      <c r="AK41" s="118">
        <v>12000</v>
      </c>
      <c r="AS41" s="15">
        <f t="shared" ref="AS41" si="82">AR41+AK41</f>
        <v>12000</v>
      </c>
      <c r="AV41" s="15">
        <f>AS41+AU41</f>
        <v>12000</v>
      </c>
      <c r="AX41" s="15"/>
      <c r="AY41" s="15">
        <f>AV41+AX41</f>
        <v>12000</v>
      </c>
      <c r="BB41" s="15">
        <f>AY41+BA41</f>
        <v>12000</v>
      </c>
      <c r="BD41" s="15">
        <v>-6000</v>
      </c>
      <c r="BE41" s="15">
        <f>BB41+BD41</f>
        <v>6000</v>
      </c>
      <c r="BG41" s="15"/>
      <c r="BH41" s="15">
        <f>BE41+BG41</f>
        <v>6000</v>
      </c>
      <c r="BJ41" s="15">
        <v>0</v>
      </c>
      <c r="BK41" s="235">
        <f t="shared" ref="BK41" si="83">BJ41/BH41</f>
        <v>0</v>
      </c>
      <c r="BM41" s="15">
        <v>0</v>
      </c>
      <c r="BN41" s="235" t="e">
        <f t="shared" ref="BN41" si="84">BM41/BJ41</f>
        <v>#DIV/0!</v>
      </c>
      <c r="BO41" s="235">
        <f t="shared" ref="BO41" si="85">BM41/BH41</f>
        <v>0</v>
      </c>
      <c r="BQ41" s="15"/>
      <c r="BR41" s="15">
        <f>BM41+BQ41</f>
        <v>0</v>
      </c>
      <c r="BT41" s="15"/>
      <c r="BU41" s="15">
        <f>BR41+BT41</f>
        <v>0</v>
      </c>
      <c r="BW41" s="15"/>
      <c r="BX41" s="15">
        <f>BU41+BW41</f>
        <v>0</v>
      </c>
      <c r="BZ41" s="15"/>
      <c r="CA41" s="15">
        <f>BX41+BZ41</f>
        <v>0</v>
      </c>
      <c r="CC41" s="15"/>
      <c r="CD41" s="15">
        <f>CA41+CC41</f>
        <v>0</v>
      </c>
      <c r="CF41" s="15"/>
      <c r="CG41" s="15">
        <f>CD41+CF41</f>
        <v>0</v>
      </c>
      <c r="CI41" s="15"/>
      <c r="CJ41" s="15">
        <f>CG41+CI41</f>
        <v>0</v>
      </c>
      <c r="CM41" s="15">
        <f>CJ41+CL41</f>
        <v>0</v>
      </c>
      <c r="CP41" s="15">
        <f>CM41+CO41</f>
        <v>0</v>
      </c>
      <c r="CS41" s="15">
        <f>CP41+CR41</f>
        <v>0</v>
      </c>
      <c r="CV41" s="15">
        <f>CS41+CU41</f>
        <v>0</v>
      </c>
      <c r="CY41" s="15">
        <f>CV41+CX41</f>
        <v>0</v>
      </c>
      <c r="DE41" s="15"/>
      <c r="DF41" s="15">
        <f>DC41+DE41</f>
        <v>0</v>
      </c>
      <c r="DH41" s="15"/>
      <c r="DI41" s="15">
        <f>DF41+DH41</f>
        <v>0</v>
      </c>
      <c r="DK41" s="15"/>
      <c r="DL41" s="15">
        <f>DI41+DK41</f>
        <v>0</v>
      </c>
      <c r="DN41" s="15"/>
      <c r="DO41" s="15">
        <f>DL41+DN41</f>
        <v>0</v>
      </c>
      <c r="DQ41" s="15"/>
      <c r="DR41" s="15">
        <f>DO41+DQ41</f>
        <v>0</v>
      </c>
      <c r="DT41" s="15"/>
      <c r="DU41" s="15">
        <f>DR41+DT41</f>
        <v>0</v>
      </c>
      <c r="DW41" s="15"/>
      <c r="DX41" s="15">
        <f>DU41+DW41</f>
        <v>0</v>
      </c>
      <c r="DZ41" s="15"/>
      <c r="EA41" s="15">
        <f>DX41+DZ41</f>
        <v>0</v>
      </c>
      <c r="EC41" s="15"/>
      <c r="ED41" s="15">
        <f>EA41+EC41</f>
        <v>0</v>
      </c>
      <c r="EF41" s="15"/>
      <c r="EG41" s="15">
        <f>ED41+EF41</f>
        <v>0</v>
      </c>
      <c r="EK41" s="15"/>
    </row>
    <row r="42" spans="1:142" outlineLevel="1">
      <c r="A42" s="1" t="s">
        <v>61</v>
      </c>
      <c r="B42" s="2" t="s">
        <v>209</v>
      </c>
      <c r="C42" s="4" t="s">
        <v>328</v>
      </c>
      <c r="D42" s="43"/>
      <c r="E42" s="34"/>
      <c r="F42" s="43"/>
      <c r="G42" s="34"/>
      <c r="H42" s="46"/>
      <c r="I42" s="36"/>
      <c r="J42" s="14"/>
      <c r="M42" s="17"/>
      <c r="N42" s="17"/>
      <c r="T42" s="157"/>
      <c r="U42" s="16"/>
      <c r="Y42" s="118"/>
      <c r="AB42" s="185"/>
      <c r="AC42" s="187"/>
      <c r="AD42" s="187"/>
      <c r="AF42" s="182"/>
      <c r="AH42" s="15"/>
      <c r="AI42" s="17"/>
      <c r="AS42" s="15"/>
      <c r="AV42" s="15"/>
      <c r="AX42" s="15"/>
      <c r="AY42" s="15"/>
      <c r="BB42" s="15"/>
      <c r="BD42" s="15"/>
      <c r="BE42" s="15"/>
      <c r="BG42" s="15"/>
      <c r="BH42" s="15"/>
      <c r="BK42" s="235"/>
      <c r="BM42" s="15"/>
      <c r="BN42" s="235"/>
      <c r="BO42" s="235"/>
      <c r="BQ42" s="15"/>
      <c r="BR42" s="15"/>
      <c r="BT42" s="15"/>
      <c r="BU42" s="15"/>
      <c r="BW42" s="15"/>
      <c r="BX42" s="15"/>
      <c r="BZ42" s="15"/>
      <c r="CA42" s="15"/>
      <c r="CC42" s="15"/>
      <c r="CD42" s="15"/>
      <c r="CF42" s="15"/>
      <c r="CG42" s="15"/>
      <c r="CI42" s="15"/>
      <c r="CJ42" s="15"/>
      <c r="CM42" s="15"/>
      <c r="CP42" s="15"/>
      <c r="CS42" s="15"/>
      <c r="CV42" s="15"/>
      <c r="CY42" s="15"/>
      <c r="DE42" s="15"/>
      <c r="DF42" s="15"/>
      <c r="DH42" s="15"/>
      <c r="DI42" s="15"/>
      <c r="DK42" s="15"/>
      <c r="DL42" s="15"/>
      <c r="DN42" s="15"/>
      <c r="DO42" s="15"/>
      <c r="DQ42" s="15"/>
      <c r="DR42" s="15"/>
      <c r="DT42" s="15"/>
      <c r="DU42" s="15"/>
      <c r="DW42" s="15"/>
      <c r="DX42" s="15"/>
      <c r="DZ42" s="15"/>
      <c r="EA42" s="15"/>
      <c r="EC42" s="15"/>
      <c r="ED42" s="15"/>
      <c r="EF42" s="15"/>
      <c r="EG42" s="15"/>
      <c r="EK42" s="15">
        <f>169400+888140</f>
        <v>1057540</v>
      </c>
    </row>
    <row r="43" spans="1:142" outlineLevel="1">
      <c r="A43" s="1" t="s">
        <v>61</v>
      </c>
      <c r="B43" s="4" t="s">
        <v>46</v>
      </c>
      <c r="C43" s="4" t="s">
        <v>137</v>
      </c>
      <c r="D43" s="43">
        <v>60000</v>
      </c>
      <c r="E43" s="34">
        <v>16</v>
      </c>
      <c r="F43" s="43">
        <v>9600</v>
      </c>
      <c r="G43" s="34">
        <v>100</v>
      </c>
      <c r="H43" s="46">
        <v>9600</v>
      </c>
      <c r="I43" s="36"/>
      <c r="J43" s="14"/>
      <c r="Y43" s="118"/>
      <c r="AF43" s="182"/>
      <c r="AH43" s="15"/>
      <c r="AX43" s="15"/>
      <c r="BD43" s="15"/>
      <c r="BG43" s="15"/>
      <c r="DE43" s="15"/>
      <c r="DH43" s="15"/>
      <c r="DK43" s="15"/>
      <c r="DN43" s="15"/>
      <c r="DQ43" s="15"/>
      <c r="DT43" s="15"/>
      <c r="DW43" s="15"/>
      <c r="DZ43" s="15"/>
      <c r="EC43" s="15"/>
      <c r="EF43" s="15"/>
      <c r="EK43" s="15"/>
    </row>
    <row r="44" spans="1:142" outlineLevel="1">
      <c r="A44" s="1" t="s">
        <v>138</v>
      </c>
      <c r="B44" s="1" t="s">
        <v>135</v>
      </c>
      <c r="C44" s="4" t="s">
        <v>136</v>
      </c>
      <c r="D44" s="43">
        <v>152700</v>
      </c>
      <c r="E44" s="34">
        <v>0</v>
      </c>
      <c r="F44" s="43">
        <v>152700</v>
      </c>
      <c r="G44" s="34">
        <v>0</v>
      </c>
      <c r="H44" s="46">
        <v>0</v>
      </c>
      <c r="I44" s="36">
        <v>0</v>
      </c>
      <c r="J44" s="14"/>
      <c r="L44" s="118">
        <v>0</v>
      </c>
      <c r="Y44" s="118"/>
      <c r="AF44" s="182"/>
      <c r="AH44" s="15"/>
      <c r="AX44" s="15"/>
      <c r="BD44" s="15"/>
      <c r="BG44" s="15"/>
      <c r="DE44" s="15"/>
      <c r="DH44" s="15"/>
      <c r="DK44" s="15"/>
      <c r="DN44" s="15"/>
      <c r="DQ44" s="15"/>
      <c r="DT44" s="15"/>
      <c r="DW44" s="15"/>
      <c r="DZ44" s="15"/>
      <c r="EC44" s="15"/>
      <c r="EF44" s="15"/>
      <c r="EK44" s="15"/>
    </row>
    <row r="45" spans="1:142" outlineLevel="1">
      <c r="A45" s="1" t="s">
        <v>138</v>
      </c>
      <c r="B45" s="4" t="s">
        <v>46</v>
      </c>
      <c r="C45" s="4" t="s">
        <v>139</v>
      </c>
      <c r="D45" s="43">
        <v>152700</v>
      </c>
      <c r="E45" s="34">
        <v>0</v>
      </c>
      <c r="F45" s="43">
        <v>152700</v>
      </c>
      <c r="G45" s="34">
        <v>0</v>
      </c>
      <c r="H45" s="46">
        <v>0</v>
      </c>
      <c r="I45" s="36"/>
      <c r="J45" s="14"/>
      <c r="Y45" s="118"/>
      <c r="AF45" s="182"/>
      <c r="AH45" s="15"/>
      <c r="AX45" s="15"/>
      <c r="BD45" s="15"/>
      <c r="BG45" s="15"/>
      <c r="DE45" s="15"/>
      <c r="DH45" s="15"/>
      <c r="DK45" s="15"/>
      <c r="DN45" s="15"/>
      <c r="DQ45" s="15"/>
      <c r="DT45" s="15"/>
      <c r="DW45" s="15"/>
      <c r="DZ45" s="15"/>
      <c r="EC45" s="15"/>
      <c r="EF45" s="15"/>
      <c r="EK45" s="15"/>
    </row>
    <row r="46" spans="1:142" outlineLevel="1">
      <c r="A46" s="1" t="s">
        <v>484</v>
      </c>
      <c r="B46" s="4" t="s">
        <v>485</v>
      </c>
      <c r="C46" s="4" t="s">
        <v>486</v>
      </c>
      <c r="D46" s="43"/>
      <c r="E46" s="34"/>
      <c r="F46" s="43"/>
      <c r="G46" s="34"/>
      <c r="H46" s="46"/>
      <c r="I46" s="36"/>
      <c r="J46" s="14"/>
      <c r="Y46" s="118"/>
      <c r="AF46" s="182"/>
      <c r="AH46" s="15"/>
      <c r="AX46" s="15"/>
      <c r="BA46" s="227">
        <v>4000</v>
      </c>
      <c r="BB46" s="15">
        <v>0</v>
      </c>
      <c r="BD46" s="15">
        <v>4000</v>
      </c>
      <c r="BE46" s="15">
        <f>BB46+BD46</f>
        <v>4000</v>
      </c>
      <c r="BG46" s="15"/>
      <c r="BH46" s="15">
        <f>BE46+BG46</f>
        <v>4000</v>
      </c>
      <c r="BJ46" s="15">
        <v>4000</v>
      </c>
      <c r="BK46" s="235">
        <f t="shared" ref="BK46" si="86">BJ46/BH46</f>
        <v>1</v>
      </c>
      <c r="BM46" s="290">
        <v>4000</v>
      </c>
      <c r="BN46" s="235">
        <f t="shared" ref="BN46" si="87">BM46/BJ46</f>
        <v>1</v>
      </c>
      <c r="BO46" s="235">
        <f t="shared" ref="BO46" si="88">BM46/BH46</f>
        <v>1</v>
      </c>
      <c r="BQ46" s="15"/>
      <c r="BR46" s="15">
        <f>BM46+BQ46</f>
        <v>4000</v>
      </c>
      <c r="BT46" s="15"/>
      <c r="BU46" s="15">
        <f>BR46+BT46</f>
        <v>4000</v>
      </c>
      <c r="BW46" s="15"/>
      <c r="BX46" s="15">
        <f>BU46+BW46</f>
        <v>4000</v>
      </c>
      <c r="BZ46" s="15"/>
      <c r="CA46" s="15">
        <f>BX46+BZ46</f>
        <v>4000</v>
      </c>
      <c r="CC46" s="15"/>
      <c r="CD46" s="15">
        <f>CA46+CC46</f>
        <v>4000</v>
      </c>
      <c r="CF46" s="15"/>
      <c r="CG46" s="15">
        <f>CD46+CF46</f>
        <v>4000</v>
      </c>
      <c r="CI46" s="15"/>
      <c r="CJ46" s="15">
        <f>CG46+CI46</f>
        <v>4000</v>
      </c>
      <c r="CM46" s="15">
        <f>CJ46+CL46</f>
        <v>4000</v>
      </c>
      <c r="CP46" s="15">
        <f>CM46+CO46</f>
        <v>4000</v>
      </c>
      <c r="CS46" s="15">
        <f>CP46+CR46</f>
        <v>4000</v>
      </c>
      <c r="CV46" s="15">
        <f>CS46+CU46</f>
        <v>4000</v>
      </c>
      <c r="CY46" s="15">
        <f>CV46+CX46</f>
        <v>4000</v>
      </c>
      <c r="DA46" s="15">
        <v>4000</v>
      </c>
      <c r="DC46" s="15">
        <v>4000</v>
      </c>
      <c r="DE46" s="15"/>
      <c r="DF46" s="15">
        <f>DC46+DE46</f>
        <v>4000</v>
      </c>
      <c r="DH46" s="15"/>
      <c r="DI46" s="15">
        <f>DF46+DH46</f>
        <v>4000</v>
      </c>
      <c r="DK46" s="15"/>
      <c r="DL46" s="15">
        <f>DI46+DK46</f>
        <v>4000</v>
      </c>
      <c r="DN46" s="15"/>
      <c r="DO46" s="15">
        <f>DL46+DN46</f>
        <v>4000</v>
      </c>
      <c r="DQ46" s="15"/>
      <c r="DR46" s="15">
        <f>DO46+DQ46</f>
        <v>4000</v>
      </c>
      <c r="DT46" s="15"/>
      <c r="DU46" s="15">
        <f>DR46+DT46</f>
        <v>4000</v>
      </c>
      <c r="DW46" s="15"/>
      <c r="DX46" s="15">
        <f>DU46+DW46</f>
        <v>4000</v>
      </c>
      <c r="DZ46" s="15"/>
      <c r="EA46" s="15">
        <f>DX46+DZ46</f>
        <v>4000</v>
      </c>
      <c r="EC46" s="15"/>
      <c r="ED46" s="15">
        <f>EA46+EC46</f>
        <v>4000</v>
      </c>
      <c r="EF46" s="15"/>
      <c r="EG46" s="15">
        <f>ED46+EF46</f>
        <v>4000</v>
      </c>
      <c r="EI46" s="15">
        <v>4000</v>
      </c>
      <c r="EK46" s="15">
        <v>4000</v>
      </c>
    </row>
    <row r="47" spans="1:142" outlineLevel="1">
      <c r="A47" s="1" t="s">
        <v>484</v>
      </c>
      <c r="B47" s="4" t="s">
        <v>46</v>
      </c>
      <c r="C47" s="4" t="s">
        <v>487</v>
      </c>
      <c r="D47" s="43"/>
      <c r="E47" s="34"/>
      <c r="F47" s="43"/>
      <c r="G47" s="34"/>
      <c r="H47" s="46"/>
      <c r="I47" s="36"/>
      <c r="J47" s="14"/>
      <c r="Y47" s="118"/>
      <c r="AF47" s="182"/>
      <c r="AH47" s="15"/>
      <c r="AX47" s="15"/>
      <c r="BD47" s="15"/>
      <c r="BG47" s="15"/>
      <c r="DE47" s="15"/>
      <c r="DH47" s="15"/>
      <c r="DK47" s="15"/>
      <c r="DN47" s="15"/>
      <c r="DQ47" s="15"/>
      <c r="DT47" s="15"/>
      <c r="DW47" s="15"/>
      <c r="DZ47" s="15"/>
      <c r="EC47" s="15"/>
      <c r="EF47" s="15"/>
      <c r="EK47" s="15"/>
    </row>
    <row r="48" spans="1:142" outlineLevel="1">
      <c r="A48" s="1" t="s">
        <v>140</v>
      </c>
      <c r="B48" s="4" t="s">
        <v>48</v>
      </c>
      <c r="C48" s="4" t="s">
        <v>141</v>
      </c>
      <c r="D48" s="43">
        <v>212700</v>
      </c>
      <c r="E48" s="34">
        <v>4.51</v>
      </c>
      <c r="F48" s="43">
        <v>162300</v>
      </c>
      <c r="G48" s="34">
        <v>5.91</v>
      </c>
      <c r="H48" s="46">
        <v>9600</v>
      </c>
      <c r="I48" s="36"/>
      <c r="J48" s="14"/>
      <c r="Y48" s="118"/>
      <c r="AF48" s="182"/>
      <c r="AH48" s="15"/>
      <c r="AX48" s="15"/>
      <c r="BD48" s="15"/>
      <c r="BG48" s="15"/>
      <c r="DE48" s="15"/>
      <c r="DH48" s="15"/>
      <c r="DK48" s="15"/>
      <c r="DN48" s="15"/>
      <c r="DQ48" s="15"/>
      <c r="DT48" s="15"/>
      <c r="DW48" s="15"/>
      <c r="DZ48" s="15"/>
      <c r="EC48" s="15"/>
      <c r="EF48" s="15"/>
      <c r="EK48" s="15"/>
    </row>
    <row r="49" spans="1:142" ht="16.5" customHeight="1" thickBot="1">
      <c r="A49" s="54" t="s">
        <v>140</v>
      </c>
      <c r="B49" s="55" t="s">
        <v>317</v>
      </c>
      <c r="C49" s="56" t="s">
        <v>141</v>
      </c>
      <c r="D49" s="57">
        <f>D41+D44</f>
        <v>212700</v>
      </c>
      <c r="E49" s="58"/>
      <c r="F49" s="57">
        <f>F41+F44</f>
        <v>162300</v>
      </c>
      <c r="G49" s="58"/>
      <c r="H49" s="57"/>
      <c r="I49" s="57">
        <f>I41+I44</f>
        <v>9600</v>
      </c>
      <c r="J49" s="138" t="e">
        <f>I49/$I$324</f>
        <v>#REF!</v>
      </c>
      <c r="K49" s="60"/>
      <c r="L49" s="122">
        <f>L41+L44</f>
        <v>10000</v>
      </c>
      <c r="M49" s="61">
        <f>L49/F49-1</f>
        <v>-0.93838570548367217</v>
      </c>
      <c r="N49" s="61">
        <f>L49/I49-1</f>
        <v>4.1666666666666741E-2</v>
      </c>
      <c r="O49" s="17">
        <f>L49/$L$324</f>
        <v>2.3201856579152789E-3</v>
      </c>
      <c r="P49" s="17"/>
      <c r="Q49" s="122">
        <f>Q41</f>
        <v>10000</v>
      </c>
      <c r="R49" s="122">
        <f>R41</f>
        <v>0</v>
      </c>
      <c r="S49" s="122">
        <f>S41</f>
        <v>10000</v>
      </c>
      <c r="T49" s="122">
        <f>T41</f>
        <v>0</v>
      </c>
      <c r="U49" s="155">
        <f>S49/Q49-1</f>
        <v>0</v>
      </c>
      <c r="Y49" s="122">
        <f>Y41</f>
        <v>10000</v>
      </c>
      <c r="AA49" s="122">
        <f>AA41</f>
        <v>12000</v>
      </c>
      <c r="AB49" s="122">
        <f>AB41</f>
        <v>2000</v>
      </c>
      <c r="AE49" s="122">
        <f>AE41</f>
        <v>12000</v>
      </c>
      <c r="AF49" s="182"/>
      <c r="AH49" s="122">
        <f>AH41</f>
        <v>0</v>
      </c>
      <c r="AI49" s="17">
        <f t="shared" ref="AI49:AI51" si="89">AH49/AE49</f>
        <v>0</v>
      </c>
      <c r="AK49" s="122">
        <f>AK41</f>
        <v>12000</v>
      </c>
      <c r="AL49" s="193">
        <f>AK49/L49</f>
        <v>1.2</v>
      </c>
      <c r="AM49" s="17">
        <f>AK49/AE49</f>
        <v>1</v>
      </c>
      <c r="AN49" s="17" t="e">
        <f>AK49/AH49</f>
        <v>#DIV/0!</v>
      </c>
      <c r="AS49" s="122">
        <f>AS41</f>
        <v>12000</v>
      </c>
      <c r="AU49" s="122">
        <f>AU41</f>
        <v>0</v>
      </c>
      <c r="AV49" s="122">
        <f>AV41</f>
        <v>12000</v>
      </c>
      <c r="AX49" s="122">
        <f>AX41</f>
        <v>0</v>
      </c>
      <c r="AY49" s="122">
        <f>AY41</f>
        <v>12000</v>
      </c>
      <c r="BA49" s="122">
        <f>BA41+BA46</f>
        <v>4000</v>
      </c>
      <c r="BB49" s="122">
        <f>BB41+BB46</f>
        <v>12000</v>
      </c>
      <c r="BD49" s="122">
        <f>BD41+BD46</f>
        <v>-2000</v>
      </c>
      <c r="BE49" s="122">
        <f>BE41+BE46</f>
        <v>10000</v>
      </c>
      <c r="BG49" s="122">
        <f>BG41+BG46</f>
        <v>0</v>
      </c>
      <c r="BH49" s="122">
        <f>BH41+BH46</f>
        <v>10000</v>
      </c>
      <c r="BJ49" s="122">
        <f>BJ41+BJ46</f>
        <v>4000</v>
      </c>
      <c r="BK49" s="236">
        <f t="shared" ref="BK49" si="90">BJ49/BH49</f>
        <v>0.4</v>
      </c>
      <c r="BM49" s="122">
        <f>BM41+BM46</f>
        <v>4000</v>
      </c>
      <c r="BN49" s="236">
        <f t="shared" ref="BN49" si="91">BM49/BJ49</f>
        <v>1</v>
      </c>
      <c r="BO49" s="236">
        <f t="shared" ref="BO49" si="92">BM49/BH49</f>
        <v>0.4</v>
      </c>
      <c r="BQ49" s="122">
        <f>BQ41+BQ46</f>
        <v>0</v>
      </c>
      <c r="BR49" s="122">
        <f>BR41+BR46</f>
        <v>4000</v>
      </c>
      <c r="BT49" s="122">
        <f>BT41+BT46</f>
        <v>0</v>
      </c>
      <c r="BU49" s="122">
        <f>BU41+BU46</f>
        <v>4000</v>
      </c>
      <c r="BW49" s="122">
        <f>BW41+BW46</f>
        <v>0</v>
      </c>
      <c r="BX49" s="122">
        <f>BX41+BX46</f>
        <v>4000</v>
      </c>
      <c r="BZ49" s="122">
        <f>BZ41+BZ46</f>
        <v>0</v>
      </c>
      <c r="CA49" s="122">
        <f>CA41+CA46</f>
        <v>4000</v>
      </c>
      <c r="CC49" s="122">
        <f>CC41+CC46</f>
        <v>0</v>
      </c>
      <c r="CD49" s="122">
        <f>CD41+CD46</f>
        <v>4000</v>
      </c>
      <c r="CF49" s="122">
        <f>CF41+CF46</f>
        <v>0</v>
      </c>
      <c r="CG49" s="122">
        <f>CG41+CG46</f>
        <v>4000</v>
      </c>
      <c r="CI49" s="122">
        <f>CI41+CI46</f>
        <v>0</v>
      </c>
      <c r="CJ49" s="122">
        <f>CJ41+CJ46</f>
        <v>4000</v>
      </c>
      <c r="CL49" s="319">
        <f>CL41+CL46</f>
        <v>0</v>
      </c>
      <c r="CM49" s="122">
        <f>CM41+CM46</f>
        <v>4000</v>
      </c>
      <c r="CO49" s="122">
        <f>CO41+CO46</f>
        <v>0</v>
      </c>
      <c r="CP49" s="122">
        <f>CP41+CP46</f>
        <v>4000</v>
      </c>
      <c r="CR49" s="122">
        <f>CR41+CR46</f>
        <v>0</v>
      </c>
      <c r="CS49" s="122">
        <f>CS41+CS46</f>
        <v>4000</v>
      </c>
      <c r="CU49" s="122">
        <f>CU41+CU46</f>
        <v>0</v>
      </c>
      <c r="CV49" s="122">
        <f>CV41+CV46</f>
        <v>4000</v>
      </c>
      <c r="CX49" s="122">
        <f>CX41+CX46</f>
        <v>0</v>
      </c>
      <c r="CY49" s="402">
        <f>CY41+CY46</f>
        <v>4000</v>
      </c>
      <c r="DA49" s="402">
        <f>DA41+DA46</f>
        <v>4000</v>
      </c>
      <c r="DC49" s="402">
        <f>DC41+DC46</f>
        <v>4000</v>
      </c>
      <c r="DE49" s="122">
        <f>DE41+DE46</f>
        <v>0</v>
      </c>
      <c r="DF49" s="122">
        <f>DF41+DF46</f>
        <v>4000</v>
      </c>
      <c r="DH49" s="122">
        <f>DH41+DH46</f>
        <v>0</v>
      </c>
      <c r="DI49" s="122">
        <f>DI41+DI46</f>
        <v>4000</v>
      </c>
      <c r="DK49" s="122">
        <f>DK41+DK46</f>
        <v>0</v>
      </c>
      <c r="DL49" s="122">
        <f>DL41+DL46</f>
        <v>4000</v>
      </c>
      <c r="DN49" s="122">
        <f>DN41+DN46</f>
        <v>0</v>
      </c>
      <c r="DO49" s="122">
        <f>DO41+DO46</f>
        <v>4000</v>
      </c>
      <c r="DQ49" s="122">
        <f>DQ41+DQ46</f>
        <v>0</v>
      </c>
      <c r="DR49" s="122">
        <f>DR41+DR46</f>
        <v>4000</v>
      </c>
      <c r="DT49" s="122">
        <f>DT41+DT46</f>
        <v>0</v>
      </c>
      <c r="DU49" s="122">
        <f>DU41+DU46</f>
        <v>4000</v>
      </c>
      <c r="DW49" s="122">
        <f>DW41+DW46</f>
        <v>0</v>
      </c>
      <c r="DX49" s="122">
        <f>DX41+DX46</f>
        <v>4000</v>
      </c>
      <c r="DZ49" s="122">
        <f>DZ41+DZ46</f>
        <v>0</v>
      </c>
      <c r="EA49" s="122">
        <f>EA41+EA46</f>
        <v>4000</v>
      </c>
      <c r="EC49" s="122">
        <f>EC41+EC46</f>
        <v>0</v>
      </c>
      <c r="ED49" s="122">
        <f>ED41+ED46</f>
        <v>4000</v>
      </c>
      <c r="EF49" s="402">
        <f>EF41+EF46</f>
        <v>0</v>
      </c>
      <c r="EG49" s="402">
        <f>EG41+EG46</f>
        <v>4000</v>
      </c>
      <c r="EI49" s="402">
        <f>EI41+EI46</f>
        <v>4000</v>
      </c>
      <c r="EK49" s="122">
        <f>EK41+EK46</f>
        <v>4000</v>
      </c>
      <c r="EL49" s="377">
        <f>EK49/EI49-1</f>
        <v>0</v>
      </c>
    </row>
    <row r="50" spans="1:142" ht="16.5" customHeight="1" thickTop="1" thickBot="1">
      <c r="A50" s="75" t="s">
        <v>140</v>
      </c>
      <c r="B50" s="76" t="s">
        <v>278</v>
      </c>
      <c r="C50" s="285" t="s">
        <v>141</v>
      </c>
      <c r="D50" s="323"/>
      <c r="E50" s="324"/>
      <c r="F50" s="323"/>
      <c r="G50" s="324"/>
      <c r="H50" s="323"/>
      <c r="I50" s="323"/>
      <c r="J50" s="325"/>
      <c r="K50" s="326"/>
      <c r="L50" s="327"/>
      <c r="M50" s="328"/>
      <c r="N50" s="328"/>
      <c r="O50" s="17"/>
      <c r="P50" s="17"/>
      <c r="Q50" s="327"/>
      <c r="R50" s="327"/>
      <c r="S50" s="327"/>
      <c r="T50" s="327"/>
      <c r="U50" s="155"/>
      <c r="Y50" s="327"/>
      <c r="AA50" s="327"/>
      <c r="AB50" s="327"/>
      <c r="AE50" s="327"/>
      <c r="AF50" s="182"/>
      <c r="AH50" s="327"/>
      <c r="AI50" s="17"/>
      <c r="AK50" s="327"/>
      <c r="AL50" s="193"/>
      <c r="AM50" s="17"/>
      <c r="AN50" s="17"/>
      <c r="AS50" s="327"/>
      <c r="AU50" s="327"/>
      <c r="AV50" s="327"/>
      <c r="AX50" s="327"/>
      <c r="AY50" s="327"/>
      <c r="BA50" s="327"/>
      <c r="BB50" s="327"/>
      <c r="BD50" s="327"/>
      <c r="BE50" s="327"/>
      <c r="BG50" s="327"/>
      <c r="BH50" s="327"/>
      <c r="BJ50" s="327"/>
      <c r="BK50" s="329"/>
      <c r="BM50" s="327"/>
      <c r="BN50" s="329"/>
      <c r="BO50" s="329"/>
      <c r="BQ50" s="327"/>
      <c r="BR50" s="327"/>
      <c r="BT50" s="327"/>
      <c r="BU50" s="327"/>
      <c r="BW50" s="327"/>
      <c r="BX50" s="327"/>
      <c r="BZ50" s="327"/>
      <c r="CA50" s="327"/>
      <c r="CC50" s="327"/>
      <c r="CD50" s="327"/>
      <c r="CF50" s="327"/>
      <c r="CG50" s="327"/>
      <c r="CI50" s="327"/>
      <c r="CJ50" s="327"/>
      <c r="CL50" s="121"/>
      <c r="CM50" s="327"/>
      <c r="CO50" s="327"/>
      <c r="CP50" s="327"/>
      <c r="CR50" s="327"/>
      <c r="CS50" s="327"/>
      <c r="CU50" s="327"/>
      <c r="CV50" s="327"/>
      <c r="CX50" s="327"/>
      <c r="CY50" s="124"/>
      <c r="DA50" s="124"/>
      <c r="DC50" s="124"/>
      <c r="DE50" s="327"/>
      <c r="DF50" s="327"/>
      <c r="DH50" s="327"/>
      <c r="DI50" s="327"/>
      <c r="DK50" s="327"/>
      <c r="DL50" s="327"/>
      <c r="DN50" s="327"/>
      <c r="DO50" s="327"/>
      <c r="DQ50" s="327"/>
      <c r="DR50" s="327"/>
      <c r="DT50" s="327"/>
      <c r="DU50" s="327"/>
      <c r="DW50" s="327"/>
      <c r="DX50" s="327"/>
      <c r="DZ50" s="327"/>
      <c r="EA50" s="327"/>
      <c r="EC50" s="327"/>
      <c r="ED50" s="327"/>
      <c r="EF50" s="124"/>
      <c r="EG50" s="124"/>
      <c r="EI50" s="331">
        <f>EI42</f>
        <v>0</v>
      </c>
      <c r="EK50" s="331">
        <f>EK42</f>
        <v>1057540</v>
      </c>
      <c r="EL50" s="377"/>
    </row>
    <row r="51" spans="1:142" ht="15.75" outlineLevel="1" thickTop="1">
      <c r="A51" s="1" t="s">
        <v>142</v>
      </c>
      <c r="B51" s="1" t="s">
        <v>143</v>
      </c>
      <c r="C51" s="4" t="s">
        <v>144</v>
      </c>
      <c r="D51" s="43">
        <v>2000</v>
      </c>
      <c r="E51" s="34">
        <v>100</v>
      </c>
      <c r="F51" s="43">
        <v>2000</v>
      </c>
      <c r="G51" s="34">
        <v>100</v>
      </c>
      <c r="H51" s="46">
        <v>2000</v>
      </c>
      <c r="I51" s="49">
        <v>2000</v>
      </c>
      <c r="K51" t="s">
        <v>333</v>
      </c>
      <c r="L51" s="118">
        <v>2000</v>
      </c>
      <c r="M51" s="17">
        <f t="shared" ref="M51:M59" si="93">L51/F51-1</f>
        <v>0</v>
      </c>
      <c r="N51" s="17">
        <f t="shared" ref="N51:N59" si="94">L51/I51-1</f>
        <v>0</v>
      </c>
      <c r="Q51" s="118">
        <v>2140</v>
      </c>
      <c r="R51" s="15">
        <v>2140</v>
      </c>
      <c r="S51" s="118">
        <v>2140</v>
      </c>
      <c r="T51" s="157">
        <f>S51-Q51</f>
        <v>0</v>
      </c>
      <c r="U51" s="16">
        <f>S51/Q51-1</f>
        <v>0</v>
      </c>
      <c r="V51" s="140">
        <v>2140</v>
      </c>
      <c r="W51">
        <v>140</v>
      </c>
      <c r="Y51" s="118">
        <v>2140</v>
      </c>
      <c r="AA51" s="118">
        <v>2140</v>
      </c>
      <c r="AB51" s="185">
        <f>AA51-Y51</f>
        <v>0</v>
      </c>
      <c r="AC51" s="187">
        <f t="shared" ref="AC51" si="95">AA51-Y51</f>
        <v>0</v>
      </c>
      <c r="AD51" s="187"/>
      <c r="AE51" s="118">
        <v>2140</v>
      </c>
      <c r="AF51" s="182"/>
      <c r="AH51" s="15">
        <v>2140</v>
      </c>
      <c r="AI51" s="17">
        <f t="shared" si="89"/>
        <v>1</v>
      </c>
      <c r="AK51" s="118">
        <v>2500</v>
      </c>
      <c r="AS51" s="15">
        <f t="shared" ref="AS51" si="96">AR51+AK51</f>
        <v>2500</v>
      </c>
      <c r="AV51" s="15">
        <f>AS51+AU51</f>
        <v>2500</v>
      </c>
      <c r="AX51" s="15"/>
      <c r="AY51" s="15">
        <f>AV51+AX51</f>
        <v>2500</v>
      </c>
      <c r="BB51" s="15">
        <f>AY51+BA51</f>
        <v>2500</v>
      </c>
      <c r="BD51" s="15">
        <v>-300</v>
      </c>
      <c r="BE51" s="15">
        <f>BB51+BD51</f>
        <v>2200</v>
      </c>
      <c r="BG51" s="15"/>
      <c r="BH51" s="15">
        <f>BE51+BG51</f>
        <v>2200</v>
      </c>
      <c r="BJ51" s="15">
        <v>2140</v>
      </c>
      <c r="BK51" s="235">
        <f t="shared" ref="BK51" si="97">BJ51/BH51</f>
        <v>0.97272727272727277</v>
      </c>
      <c r="BM51" s="15">
        <v>2200</v>
      </c>
      <c r="BN51" s="235">
        <f t="shared" ref="BN51" si="98">BM51/BJ51</f>
        <v>1.02803738317757</v>
      </c>
      <c r="BO51" s="235">
        <f t="shared" ref="BO51" si="99">BM51/BH51</f>
        <v>1</v>
      </c>
      <c r="BQ51" s="15"/>
      <c r="BR51" s="15">
        <f>BM51+BQ51</f>
        <v>2200</v>
      </c>
      <c r="BT51" s="15"/>
      <c r="BU51" s="15">
        <f>BR51+BT51</f>
        <v>2200</v>
      </c>
      <c r="BW51" s="15"/>
      <c r="BX51" s="15">
        <f>BU51+BW51</f>
        <v>2200</v>
      </c>
      <c r="BZ51" s="15"/>
      <c r="CA51" s="15">
        <f>BX51+BZ51</f>
        <v>2200</v>
      </c>
      <c r="CC51" s="15"/>
      <c r="CD51" s="15">
        <f>CA51+CC51</f>
        <v>2200</v>
      </c>
      <c r="CF51" s="15"/>
      <c r="CG51" s="15">
        <f>CD51+CF51</f>
        <v>2200</v>
      </c>
      <c r="CI51" s="15"/>
      <c r="CJ51" s="15">
        <f>CG51+CI51</f>
        <v>2200</v>
      </c>
      <c r="CM51" s="15">
        <f>CJ51+CL51</f>
        <v>2200</v>
      </c>
      <c r="CP51" s="15">
        <f>CM51+CO51</f>
        <v>2200</v>
      </c>
      <c r="CS51" s="15">
        <f>CP51+CR51</f>
        <v>2200</v>
      </c>
      <c r="CU51" s="227">
        <v>-2200</v>
      </c>
      <c r="CV51" s="15">
        <f>CS51+CU51</f>
        <v>0</v>
      </c>
      <c r="CX51" s="227"/>
      <c r="CY51" s="15">
        <f>CV51+CX51</f>
        <v>0</v>
      </c>
      <c r="DA51" s="15">
        <v>0</v>
      </c>
      <c r="DC51" s="15">
        <v>5000</v>
      </c>
      <c r="DE51" s="15"/>
      <c r="DF51" s="15">
        <f>DC51+DE51</f>
        <v>5000</v>
      </c>
      <c r="DH51" s="15"/>
      <c r="DI51" s="15">
        <f>DF51+DH51</f>
        <v>5000</v>
      </c>
      <c r="DK51" s="15"/>
      <c r="DL51" s="15">
        <f>DI51+DK51</f>
        <v>5000</v>
      </c>
      <c r="DN51" s="15"/>
      <c r="DO51" s="15">
        <f>DL51+DN51</f>
        <v>5000</v>
      </c>
      <c r="DQ51" s="15"/>
      <c r="DR51" s="15">
        <f>DO51+DQ51</f>
        <v>5000</v>
      </c>
      <c r="DT51" s="15"/>
      <c r="DU51" s="15">
        <f>DR51+DT51</f>
        <v>5000</v>
      </c>
      <c r="DW51" s="15"/>
      <c r="DX51" s="15">
        <f>DU51+DW51</f>
        <v>5000</v>
      </c>
      <c r="DZ51" s="15"/>
      <c r="EA51" s="15">
        <f>DX51+DZ51</f>
        <v>5000</v>
      </c>
      <c r="EC51" s="15"/>
      <c r="ED51" s="15">
        <f>EA51+EC51</f>
        <v>5000</v>
      </c>
      <c r="EF51" s="227">
        <v>-5000</v>
      </c>
      <c r="EG51" s="15">
        <f>ED51+EF51</f>
        <v>0</v>
      </c>
      <c r="EI51" s="15">
        <v>0</v>
      </c>
      <c r="EK51" s="15">
        <v>3000</v>
      </c>
    </row>
    <row r="52" spans="1:142" outlineLevel="1">
      <c r="A52" s="1" t="s">
        <v>142</v>
      </c>
      <c r="B52" s="1" t="s">
        <v>145</v>
      </c>
      <c r="C52" s="4" t="s">
        <v>146</v>
      </c>
      <c r="D52" s="43">
        <v>0</v>
      </c>
      <c r="E52" s="34">
        <v>0</v>
      </c>
      <c r="F52" s="43">
        <v>11836</v>
      </c>
      <c r="G52" s="34">
        <v>100</v>
      </c>
      <c r="H52" s="46">
        <v>11836</v>
      </c>
      <c r="I52" s="36">
        <v>11836</v>
      </c>
      <c r="J52" s="14"/>
      <c r="L52" s="118">
        <v>0</v>
      </c>
      <c r="M52" s="17">
        <f t="shared" si="93"/>
        <v>-1</v>
      </c>
      <c r="N52" s="17">
        <f t="shared" si="94"/>
        <v>-1</v>
      </c>
      <c r="Y52" s="118"/>
      <c r="AF52" s="182"/>
      <c r="AH52" s="15"/>
      <c r="AX52" s="15"/>
      <c r="BD52" s="15"/>
      <c r="BG52" s="15"/>
      <c r="DE52" s="15"/>
      <c r="DH52" s="15"/>
      <c r="DK52" s="15"/>
      <c r="DN52" s="15"/>
      <c r="DQ52" s="15"/>
      <c r="DT52" s="15"/>
      <c r="DW52" s="15"/>
      <c r="DZ52" s="15"/>
      <c r="EC52" s="15"/>
      <c r="EF52" s="15"/>
      <c r="EK52" s="15"/>
    </row>
    <row r="53" spans="1:142" outlineLevel="1">
      <c r="A53" s="1" t="s">
        <v>142</v>
      </c>
      <c r="B53" s="1" t="s">
        <v>114</v>
      </c>
      <c r="C53" s="4" t="s">
        <v>115</v>
      </c>
      <c r="D53" s="43">
        <v>0</v>
      </c>
      <c r="E53" s="34">
        <v>0</v>
      </c>
      <c r="F53" s="43">
        <v>0</v>
      </c>
      <c r="G53" s="34">
        <v>0</v>
      </c>
      <c r="H53" s="46">
        <v>3100</v>
      </c>
      <c r="I53" s="36">
        <v>3100</v>
      </c>
      <c r="J53" s="14"/>
      <c r="L53" s="118">
        <v>0</v>
      </c>
      <c r="M53" s="17" t="e">
        <f t="shared" si="93"/>
        <v>#DIV/0!</v>
      </c>
      <c r="N53" s="17">
        <f t="shared" si="94"/>
        <v>-1</v>
      </c>
      <c r="Y53" s="118"/>
      <c r="AF53" s="182"/>
      <c r="AH53" s="15"/>
      <c r="AX53" s="15"/>
      <c r="BD53" s="15"/>
      <c r="BG53" s="15"/>
      <c r="DE53" s="15"/>
      <c r="DH53" s="15"/>
      <c r="DK53" s="15"/>
      <c r="DN53" s="15"/>
      <c r="DQ53" s="15"/>
      <c r="DT53" s="15"/>
      <c r="DW53" s="15"/>
      <c r="DZ53" s="15"/>
      <c r="EC53" s="15"/>
      <c r="EF53" s="15"/>
      <c r="EK53" s="15"/>
    </row>
    <row r="54" spans="1:142" outlineLevel="1">
      <c r="A54" s="1" t="s">
        <v>142</v>
      </c>
      <c r="B54" s="1" t="s">
        <v>147</v>
      </c>
      <c r="C54" s="4" t="s">
        <v>148</v>
      </c>
      <c r="D54" s="43">
        <v>22000</v>
      </c>
      <c r="E54" s="34">
        <v>75.47</v>
      </c>
      <c r="F54" s="43">
        <v>22000</v>
      </c>
      <c r="G54" s="34">
        <v>75.47</v>
      </c>
      <c r="H54" s="46">
        <v>16603</v>
      </c>
      <c r="I54" s="36">
        <v>21000</v>
      </c>
      <c r="J54" s="14"/>
      <c r="L54" s="118">
        <v>20000</v>
      </c>
      <c r="M54" s="17">
        <f t="shared" si="93"/>
        <v>-9.0909090909090939E-2</v>
      </c>
      <c r="N54" s="17">
        <f t="shared" si="94"/>
        <v>-4.7619047619047672E-2</v>
      </c>
      <c r="Q54" s="118">
        <v>19860</v>
      </c>
      <c r="R54" s="15">
        <v>0</v>
      </c>
      <c r="S54" s="118">
        <v>2800</v>
      </c>
      <c r="T54" s="157">
        <f>S54-Q54</f>
        <v>-17060</v>
      </c>
      <c r="U54" s="16">
        <f>S54/Q54-1</f>
        <v>-0.85901309164149042</v>
      </c>
      <c r="V54" s="140">
        <v>19860</v>
      </c>
      <c r="W54">
        <v>-140</v>
      </c>
      <c r="Y54" s="118">
        <v>2800</v>
      </c>
      <c r="AA54" s="118">
        <v>0</v>
      </c>
      <c r="AB54" s="185">
        <f>AA54-Y54</f>
        <v>-2800</v>
      </c>
      <c r="AC54" s="187">
        <f t="shared" ref="AC54:AC59" si="100">AA54-Y54</f>
        <v>-2800</v>
      </c>
      <c r="AD54" s="187"/>
      <c r="AE54" s="118">
        <v>0</v>
      </c>
      <c r="AF54" s="182"/>
      <c r="AH54" s="15">
        <v>0</v>
      </c>
      <c r="AK54" s="118">
        <v>1000</v>
      </c>
      <c r="AP54" s="220">
        <v>1000</v>
      </c>
      <c r="AS54" s="15">
        <f>AR54+AK54</f>
        <v>1000</v>
      </c>
      <c r="AV54" s="15">
        <f t="shared" ref="AV54:AV59" si="101">AS54+AU54</f>
        <v>1000</v>
      </c>
      <c r="AX54" s="15"/>
      <c r="AY54" s="15">
        <f t="shared" ref="AY54:AY59" si="102">AV54+AX54</f>
        <v>1000</v>
      </c>
      <c r="BB54" s="15">
        <f t="shared" ref="BB54:BB59" si="103">AY54+BA54</f>
        <v>1000</v>
      </c>
      <c r="BD54" s="15">
        <v>1000</v>
      </c>
      <c r="BE54" s="15">
        <f t="shared" ref="BE54:BE59" si="104">BB54+BD54</f>
        <v>2000</v>
      </c>
      <c r="BG54" s="15"/>
      <c r="BH54" s="15">
        <f t="shared" ref="BH54:BH59" si="105">BE54+BG54</f>
        <v>2000</v>
      </c>
      <c r="BJ54" s="15">
        <v>928</v>
      </c>
      <c r="BK54" s="235">
        <f t="shared" ref="BK54:BK59" si="106">BJ54/BH54</f>
        <v>0.46400000000000002</v>
      </c>
      <c r="BM54" s="15">
        <v>1000</v>
      </c>
      <c r="BN54" s="235">
        <f t="shared" ref="BN54:BN59" si="107">BM54/BJ54</f>
        <v>1.0775862068965518</v>
      </c>
      <c r="BO54" s="235">
        <f t="shared" ref="BO54:BO59" si="108">BM54/BH54</f>
        <v>0.5</v>
      </c>
      <c r="BQ54" s="15"/>
      <c r="BR54" s="15">
        <f>BM54+BQ54</f>
        <v>1000</v>
      </c>
      <c r="BT54" s="15"/>
      <c r="BU54" s="15">
        <f>BR54+BT54</f>
        <v>1000</v>
      </c>
      <c r="BW54" s="15"/>
      <c r="BX54" s="15">
        <f>BU54+BW54</f>
        <v>1000</v>
      </c>
      <c r="BZ54" s="15"/>
      <c r="CA54" s="15">
        <f>BX54+BZ54</f>
        <v>1000</v>
      </c>
      <c r="CC54" s="15"/>
      <c r="CD54" s="15">
        <f>CA54+CC54</f>
        <v>1000</v>
      </c>
      <c r="CF54" s="15"/>
      <c r="CG54" s="15">
        <f>CD54+CF54</f>
        <v>1000</v>
      </c>
      <c r="CI54" s="15"/>
      <c r="CJ54" s="15">
        <f>CG54+CI54</f>
        <v>1000</v>
      </c>
      <c r="CM54" s="15">
        <f>CJ54+CL54</f>
        <v>1000</v>
      </c>
      <c r="CO54" s="15">
        <v>500</v>
      </c>
      <c r="CP54" s="15">
        <f t="shared" ref="CP54:CP60" si="109">CM54+CO54</f>
        <v>1500</v>
      </c>
      <c r="CS54" s="15">
        <f t="shared" ref="CS54:CS60" si="110">CP54+CR54</f>
        <v>1500</v>
      </c>
      <c r="CU54" s="227">
        <v>-1500</v>
      </c>
      <c r="CV54" s="15">
        <f t="shared" ref="CV54:CV60" si="111">CS54+CU54</f>
        <v>0</v>
      </c>
      <c r="CX54" s="227"/>
      <c r="CY54" s="15">
        <f t="shared" ref="CY54:CY60" si="112">CV54+CX54</f>
        <v>0</v>
      </c>
      <c r="DA54" s="15">
        <v>0</v>
      </c>
      <c r="DE54" s="15"/>
      <c r="DF54" s="15">
        <f t="shared" ref="DF54:DF59" si="113">DC54+DE54</f>
        <v>0</v>
      </c>
      <c r="DH54" s="15"/>
      <c r="DI54" s="15">
        <f t="shared" ref="DI54:DI59" si="114">DF54+DH54</f>
        <v>0</v>
      </c>
      <c r="DK54" s="15"/>
      <c r="DL54" s="15">
        <f t="shared" ref="DL54:DL59" si="115">DI54+DK54</f>
        <v>0</v>
      </c>
      <c r="DN54" s="15"/>
      <c r="DO54" s="15">
        <f t="shared" ref="DO54:DO59" si="116">DL54+DN54</f>
        <v>0</v>
      </c>
      <c r="DQ54" s="15"/>
      <c r="DR54" s="15">
        <f t="shared" ref="DR54:DR59" si="117">DO54+DQ54</f>
        <v>0</v>
      </c>
      <c r="DT54" s="15"/>
      <c r="DU54" s="15">
        <f t="shared" ref="DU54:DU59" si="118">DR54+DT54</f>
        <v>0</v>
      </c>
      <c r="DW54" s="15"/>
      <c r="DX54" s="15">
        <f t="shared" ref="DX54:DX59" si="119">DU54+DW54</f>
        <v>0</v>
      </c>
      <c r="DZ54" s="15"/>
      <c r="EA54" s="15">
        <f t="shared" ref="EA54:EA59" si="120">DX54+DZ54</f>
        <v>0</v>
      </c>
      <c r="EC54" s="15"/>
      <c r="ED54" s="15">
        <f t="shared" ref="ED54:ED59" si="121">EA54+EC54</f>
        <v>0</v>
      </c>
      <c r="EF54" s="15"/>
      <c r="EG54" s="15">
        <f t="shared" ref="EG54:EG59" si="122">ED54+EF54</f>
        <v>0</v>
      </c>
      <c r="EK54" s="15"/>
    </row>
    <row r="55" spans="1:142" outlineLevel="1">
      <c r="A55" s="1" t="s">
        <v>142</v>
      </c>
      <c r="B55" s="1" t="s">
        <v>116</v>
      </c>
      <c r="C55" s="4" t="s">
        <v>117</v>
      </c>
      <c r="D55" s="43">
        <v>20000</v>
      </c>
      <c r="E55" s="34">
        <v>153.63999999999999</v>
      </c>
      <c r="F55" s="43">
        <v>35000</v>
      </c>
      <c r="G55" s="34">
        <v>87.79</v>
      </c>
      <c r="H55" s="46">
        <v>30728</v>
      </c>
      <c r="I55" s="36">
        <v>31000</v>
      </c>
      <c r="J55" s="14"/>
      <c r="L55" s="118">
        <f>'[1]2020'!$Q$65</f>
        <v>30000</v>
      </c>
      <c r="M55" s="17">
        <f t="shared" si="93"/>
        <v>-0.1428571428571429</v>
      </c>
      <c r="N55" s="17">
        <f t="shared" si="94"/>
        <v>-3.2258064516129004E-2</v>
      </c>
      <c r="Q55" s="118">
        <v>30000</v>
      </c>
      <c r="R55" s="15">
        <v>0</v>
      </c>
      <c r="S55" s="118">
        <v>0</v>
      </c>
      <c r="T55" s="157">
        <f>S55-Q55</f>
        <v>-30000</v>
      </c>
      <c r="U55" s="16">
        <f>S55/Q55-1</f>
        <v>-1</v>
      </c>
      <c r="Y55" s="118">
        <v>0</v>
      </c>
      <c r="AA55" s="118">
        <v>0</v>
      </c>
      <c r="AB55" s="185">
        <f>AA55-Y55</f>
        <v>0</v>
      </c>
      <c r="AC55" s="187">
        <f t="shared" si="100"/>
        <v>0</v>
      </c>
      <c r="AD55" s="187"/>
      <c r="AE55" s="118">
        <v>0</v>
      </c>
      <c r="AF55" s="182"/>
      <c r="AH55" s="15">
        <v>0</v>
      </c>
      <c r="AK55" s="118">
        <v>500</v>
      </c>
      <c r="AP55" s="220">
        <v>500</v>
      </c>
      <c r="AS55" s="15">
        <f>AR55+AK55</f>
        <v>500</v>
      </c>
      <c r="AV55" s="15">
        <f t="shared" si="101"/>
        <v>500</v>
      </c>
      <c r="AX55" s="15"/>
      <c r="AY55" s="15">
        <f t="shared" si="102"/>
        <v>500</v>
      </c>
      <c r="BB55" s="15">
        <f t="shared" si="103"/>
        <v>500</v>
      </c>
      <c r="BD55" s="15"/>
      <c r="BE55" s="15">
        <f t="shared" si="104"/>
        <v>500</v>
      </c>
      <c r="BG55" s="15"/>
      <c r="BH55" s="15">
        <f t="shared" si="105"/>
        <v>500</v>
      </c>
      <c r="BJ55" s="15">
        <v>450</v>
      </c>
      <c r="BK55" s="235">
        <f t="shared" si="106"/>
        <v>0.9</v>
      </c>
      <c r="BM55" s="15">
        <v>0</v>
      </c>
      <c r="BN55" s="235">
        <f t="shared" si="107"/>
        <v>0</v>
      </c>
      <c r="BO55" s="235">
        <f t="shared" si="108"/>
        <v>0</v>
      </c>
      <c r="BQ55" s="15"/>
      <c r="BR55" s="15">
        <f>BM55+BQ55</f>
        <v>0</v>
      </c>
      <c r="BT55" s="227">
        <v>8000</v>
      </c>
      <c r="BU55" s="15">
        <f>BR55+BT55</f>
        <v>8000</v>
      </c>
      <c r="BW55" s="15"/>
      <c r="BX55" s="15">
        <f>BU55+BW55</f>
        <v>8000</v>
      </c>
      <c r="BZ55" s="15"/>
      <c r="CA55" s="15">
        <f>BX55+BZ55</f>
        <v>8000</v>
      </c>
      <c r="CC55" s="15"/>
      <c r="CD55" s="15">
        <f>CA55+CC55</f>
        <v>8000</v>
      </c>
      <c r="CF55" s="15"/>
      <c r="CG55" s="15">
        <f>CD55+CF55</f>
        <v>8000</v>
      </c>
      <c r="CI55" s="15"/>
      <c r="CJ55" s="15">
        <f>CG55+CI55</f>
        <v>8000</v>
      </c>
      <c r="CM55" s="15">
        <f>CJ55+CL55</f>
        <v>8000</v>
      </c>
      <c r="CP55" s="15">
        <f t="shared" si="109"/>
        <v>8000</v>
      </c>
      <c r="CS55" s="15">
        <f t="shared" si="110"/>
        <v>8000</v>
      </c>
      <c r="CV55" s="15">
        <f t="shared" si="111"/>
        <v>8000</v>
      </c>
      <c r="CY55" s="15">
        <f t="shared" si="112"/>
        <v>8000</v>
      </c>
      <c r="DA55" s="15">
        <v>8000</v>
      </c>
      <c r="DC55" s="15">
        <v>10000</v>
      </c>
      <c r="DE55" s="15"/>
      <c r="DF55" s="15">
        <f t="shared" si="113"/>
        <v>10000</v>
      </c>
      <c r="DH55" s="227">
        <v>5000</v>
      </c>
      <c r="DI55" s="15">
        <f t="shared" si="114"/>
        <v>15000</v>
      </c>
      <c r="DK55" s="15"/>
      <c r="DL55" s="15">
        <f t="shared" si="115"/>
        <v>15000</v>
      </c>
      <c r="DN55" s="15"/>
      <c r="DO55" s="15">
        <f t="shared" si="116"/>
        <v>15000</v>
      </c>
      <c r="DQ55" s="227">
        <v>7000</v>
      </c>
      <c r="DR55" s="15">
        <f t="shared" si="117"/>
        <v>22000</v>
      </c>
      <c r="DT55" s="15"/>
      <c r="DU55" s="15">
        <f t="shared" si="118"/>
        <v>22000</v>
      </c>
      <c r="DW55" s="15"/>
      <c r="DX55" s="15">
        <f t="shared" si="119"/>
        <v>22000</v>
      </c>
      <c r="DZ55" s="15"/>
      <c r="EA55" s="15">
        <f t="shared" si="120"/>
        <v>22000</v>
      </c>
      <c r="EC55" s="15"/>
      <c r="ED55" s="15">
        <f t="shared" si="121"/>
        <v>22000</v>
      </c>
      <c r="EF55" s="227">
        <v>-3000</v>
      </c>
      <c r="EG55" s="15">
        <f t="shared" si="122"/>
        <v>19000</v>
      </c>
      <c r="EI55" s="15">
        <v>18520</v>
      </c>
      <c r="EK55" s="15">
        <v>15000</v>
      </c>
    </row>
    <row r="56" spans="1:142" outlineLevel="1">
      <c r="A56" s="1" t="s">
        <v>142</v>
      </c>
      <c r="B56" s="1" t="s">
        <v>149</v>
      </c>
      <c r="C56" s="4" t="s">
        <v>150</v>
      </c>
      <c r="D56" s="43">
        <v>20000</v>
      </c>
      <c r="E56" s="34">
        <v>13.99</v>
      </c>
      <c r="F56" s="43">
        <v>20000</v>
      </c>
      <c r="G56" s="34">
        <v>13.99</v>
      </c>
      <c r="H56" s="46">
        <v>2798</v>
      </c>
      <c r="I56" s="36">
        <v>5000</v>
      </c>
      <c r="J56" s="14"/>
      <c r="L56" s="118">
        <v>5000</v>
      </c>
      <c r="M56" s="17">
        <f t="shared" si="93"/>
        <v>-0.75</v>
      </c>
      <c r="N56" s="17">
        <f t="shared" si="94"/>
        <v>0</v>
      </c>
      <c r="Q56" s="118">
        <v>5000</v>
      </c>
      <c r="R56" s="15">
        <v>4612</v>
      </c>
      <c r="S56" s="118">
        <v>7000</v>
      </c>
      <c r="T56" s="157">
        <f>S56-Q56</f>
        <v>2000</v>
      </c>
      <c r="U56" s="16">
        <f>S56/Q56-1</f>
        <v>0.39999999999999991</v>
      </c>
      <c r="Y56" s="118">
        <v>7000</v>
      </c>
      <c r="AA56" s="118">
        <v>5100</v>
      </c>
      <c r="AB56" s="185">
        <f>AA56-Y56</f>
        <v>-1900</v>
      </c>
      <c r="AC56" s="187">
        <f t="shared" si="100"/>
        <v>-1900</v>
      </c>
      <c r="AD56" s="187"/>
      <c r="AE56" s="118">
        <v>5100</v>
      </c>
      <c r="AF56" s="182"/>
      <c r="AH56" s="15">
        <v>4612</v>
      </c>
      <c r="AI56" s="17">
        <f t="shared" ref="AI56:AI59" si="123">AH56/AE56</f>
        <v>0.90431372549019606</v>
      </c>
      <c r="AK56" s="118">
        <v>5000</v>
      </c>
      <c r="AS56" s="15">
        <f t="shared" ref="AS56:AS59" si="124">AR56+AK56</f>
        <v>5000</v>
      </c>
      <c r="AV56" s="15">
        <f t="shared" si="101"/>
        <v>5000</v>
      </c>
      <c r="AX56" s="15"/>
      <c r="AY56" s="15">
        <f t="shared" si="102"/>
        <v>5000</v>
      </c>
      <c r="BA56" s="227">
        <v>-4000</v>
      </c>
      <c r="BB56" s="15">
        <v>5000</v>
      </c>
      <c r="BD56" s="15"/>
      <c r="BE56" s="15">
        <f t="shared" si="104"/>
        <v>5000</v>
      </c>
      <c r="BG56" s="15"/>
      <c r="BH56" s="15">
        <f t="shared" si="105"/>
        <v>5000</v>
      </c>
      <c r="BJ56" s="15">
        <v>3418</v>
      </c>
      <c r="BK56" s="235">
        <f t="shared" si="106"/>
        <v>0.68359999999999999</v>
      </c>
      <c r="BM56" s="15">
        <v>5000</v>
      </c>
      <c r="BN56" s="235">
        <f t="shared" si="107"/>
        <v>1.4628437682855471</v>
      </c>
      <c r="BO56" s="235">
        <f t="shared" si="108"/>
        <v>1</v>
      </c>
      <c r="BQ56" s="15"/>
      <c r="BR56" s="15">
        <f>BM56+BQ56</f>
        <v>5000</v>
      </c>
      <c r="BT56" s="227">
        <v>2000</v>
      </c>
      <c r="BU56" s="15">
        <f>BR56+BT56</f>
        <v>7000</v>
      </c>
      <c r="BW56" s="15"/>
      <c r="BX56" s="15">
        <f>BU56+BW56</f>
        <v>7000</v>
      </c>
      <c r="BZ56" s="15"/>
      <c r="CA56" s="15">
        <f>BX56+BZ56</f>
        <v>7000</v>
      </c>
      <c r="CC56" s="15"/>
      <c r="CD56" s="15">
        <f>CA56+CC56</f>
        <v>7000</v>
      </c>
      <c r="CF56" s="15"/>
      <c r="CG56" s="15">
        <f>CD56+CF56</f>
        <v>7000</v>
      </c>
      <c r="CI56" s="15"/>
      <c r="CJ56" s="15">
        <f>CG56+CI56</f>
        <v>7000</v>
      </c>
      <c r="CL56" s="15">
        <v>5000</v>
      </c>
      <c r="CM56" s="15">
        <f>CJ56+CL56</f>
        <v>12000</v>
      </c>
      <c r="CP56" s="15">
        <f t="shared" si="109"/>
        <v>12000</v>
      </c>
      <c r="CS56" s="15">
        <f t="shared" si="110"/>
        <v>12000</v>
      </c>
      <c r="CU56" s="227">
        <v>-2000</v>
      </c>
      <c r="CV56" s="15">
        <f t="shared" si="111"/>
        <v>10000</v>
      </c>
      <c r="CX56" s="227"/>
      <c r="CY56" s="15">
        <f t="shared" si="112"/>
        <v>10000</v>
      </c>
      <c r="DA56" s="15">
        <v>9924</v>
      </c>
      <c r="DC56" s="15">
        <v>10000</v>
      </c>
      <c r="DE56" s="15"/>
      <c r="DF56" s="15">
        <f t="shared" si="113"/>
        <v>10000</v>
      </c>
      <c r="DH56" s="15"/>
      <c r="DI56" s="15">
        <f t="shared" si="114"/>
        <v>10000</v>
      </c>
      <c r="DK56" s="15"/>
      <c r="DL56" s="15">
        <f t="shared" si="115"/>
        <v>10000</v>
      </c>
      <c r="DN56" s="15"/>
      <c r="DO56" s="15">
        <f t="shared" si="116"/>
        <v>10000</v>
      </c>
      <c r="DQ56" s="227">
        <v>-3000</v>
      </c>
      <c r="DR56" s="15">
        <f t="shared" si="117"/>
        <v>7000</v>
      </c>
      <c r="DT56" s="15"/>
      <c r="DU56" s="15">
        <f t="shared" si="118"/>
        <v>7000</v>
      </c>
      <c r="DW56" s="15"/>
      <c r="DX56" s="15">
        <f t="shared" si="119"/>
        <v>7000</v>
      </c>
      <c r="DZ56" s="15"/>
      <c r="EA56" s="15">
        <f t="shared" si="120"/>
        <v>7000</v>
      </c>
      <c r="EC56" s="15"/>
      <c r="ED56" s="15">
        <f t="shared" si="121"/>
        <v>7000</v>
      </c>
      <c r="EF56" s="227">
        <v>6000</v>
      </c>
      <c r="EG56" s="15">
        <f t="shared" si="122"/>
        <v>13000</v>
      </c>
      <c r="EI56" s="15">
        <v>12037</v>
      </c>
      <c r="EK56" s="15">
        <v>12000</v>
      </c>
    </row>
    <row r="57" spans="1:142" outlineLevel="1">
      <c r="A57" s="1" t="s">
        <v>142</v>
      </c>
      <c r="B57" s="1" t="s">
        <v>151</v>
      </c>
      <c r="C57" s="4" t="s">
        <v>152</v>
      </c>
      <c r="D57" s="43">
        <v>2000</v>
      </c>
      <c r="E57" s="34">
        <v>110</v>
      </c>
      <c r="F57" s="43">
        <v>2000</v>
      </c>
      <c r="G57" s="34">
        <v>110</v>
      </c>
      <c r="H57" s="46">
        <v>2200</v>
      </c>
      <c r="I57" s="36">
        <v>2200</v>
      </c>
      <c r="J57" s="14"/>
      <c r="K57" t="s">
        <v>333</v>
      </c>
      <c r="L57" s="121">
        <f>'[1]2020'!$Q$70</f>
        <v>2000</v>
      </c>
      <c r="M57" s="17">
        <f t="shared" si="93"/>
        <v>0</v>
      </c>
      <c r="N57" s="17">
        <f t="shared" si="94"/>
        <v>-9.0909090909090939E-2</v>
      </c>
      <c r="Q57" s="118">
        <v>2000</v>
      </c>
      <c r="R57" s="15">
        <v>1600</v>
      </c>
      <c r="S57" s="118">
        <v>2100</v>
      </c>
      <c r="T57" s="157">
        <f>S57-Q57</f>
        <v>100</v>
      </c>
      <c r="U57" s="16">
        <f>S57/Q57-1</f>
        <v>5.0000000000000044E-2</v>
      </c>
      <c r="Y57" s="118">
        <v>4000</v>
      </c>
      <c r="AA57" s="118">
        <v>4000</v>
      </c>
      <c r="AB57" s="185">
        <f t="shared" ref="AB57:AB59" si="125">AA57-Y57</f>
        <v>0</v>
      </c>
      <c r="AC57" s="187">
        <f t="shared" si="100"/>
        <v>0</v>
      </c>
      <c r="AD57" s="187"/>
      <c r="AE57" s="118">
        <v>4300</v>
      </c>
      <c r="AF57" s="182">
        <f>AE57-AA57</f>
        <v>300</v>
      </c>
      <c r="AH57" s="15">
        <v>4219</v>
      </c>
      <c r="AI57" s="17">
        <f t="shared" si="123"/>
        <v>0.98116279069767443</v>
      </c>
      <c r="AK57" s="118">
        <v>5000</v>
      </c>
      <c r="AS57" s="15">
        <f t="shared" si="124"/>
        <v>5000</v>
      </c>
      <c r="AV57" s="15">
        <f t="shared" si="101"/>
        <v>5000</v>
      </c>
      <c r="AX57" s="15"/>
      <c r="AY57" s="15">
        <f t="shared" si="102"/>
        <v>5000</v>
      </c>
      <c r="BA57" s="227">
        <v>5000</v>
      </c>
      <c r="BB57" s="15">
        <f t="shared" si="103"/>
        <v>10000</v>
      </c>
      <c r="BD57" s="15"/>
      <c r="BE57" s="15">
        <f t="shared" si="104"/>
        <v>10000</v>
      </c>
      <c r="BG57" s="15"/>
      <c r="BH57" s="15">
        <f t="shared" si="105"/>
        <v>10000</v>
      </c>
      <c r="BJ57" s="15">
        <v>9075.43</v>
      </c>
      <c r="BK57" s="235">
        <f t="shared" si="106"/>
        <v>0.90754299999999999</v>
      </c>
      <c r="BM57" s="15">
        <v>10000</v>
      </c>
      <c r="BN57" s="235">
        <f t="shared" si="107"/>
        <v>1.1018761645453714</v>
      </c>
      <c r="BO57" s="235">
        <f t="shared" si="108"/>
        <v>1</v>
      </c>
      <c r="BQ57" s="15"/>
      <c r="BR57" s="15">
        <f>BM57+BQ57</f>
        <v>10000</v>
      </c>
      <c r="BT57" s="15"/>
      <c r="BU57" s="15">
        <f>BR57+BT57</f>
        <v>10000</v>
      </c>
      <c r="BW57" s="15"/>
      <c r="BX57" s="15">
        <f>BU57+BW57</f>
        <v>10000</v>
      </c>
      <c r="BZ57" s="15"/>
      <c r="CA57" s="15">
        <f>BX57+BZ57</f>
        <v>10000</v>
      </c>
      <c r="CC57" s="15"/>
      <c r="CD57" s="15">
        <f>CA57+CC57</f>
        <v>10000</v>
      </c>
      <c r="CF57" s="15">
        <v>1000</v>
      </c>
      <c r="CG57" s="15">
        <f>CD57+CF57</f>
        <v>11000</v>
      </c>
      <c r="CI57" s="15"/>
      <c r="CJ57" s="15">
        <f>CG57+CI57</f>
        <v>11000</v>
      </c>
      <c r="CL57" s="15">
        <v>2000</v>
      </c>
      <c r="CM57" s="15">
        <f>CJ57+CL57</f>
        <v>13000</v>
      </c>
      <c r="CO57" s="15">
        <v>9500</v>
      </c>
      <c r="CP57" s="15">
        <f t="shared" si="109"/>
        <v>22500</v>
      </c>
      <c r="CS57" s="15">
        <f t="shared" si="110"/>
        <v>22500</v>
      </c>
      <c r="CU57" s="227">
        <v>-3500</v>
      </c>
      <c r="CV57" s="15">
        <f t="shared" si="111"/>
        <v>19000</v>
      </c>
      <c r="CX57" s="227"/>
      <c r="CY57" s="15">
        <f t="shared" si="112"/>
        <v>19000</v>
      </c>
      <c r="DA57" s="15">
        <v>18953.39</v>
      </c>
      <c r="DC57" s="15">
        <v>20000</v>
      </c>
      <c r="DE57" s="15"/>
      <c r="DF57" s="15">
        <f t="shared" si="113"/>
        <v>20000</v>
      </c>
      <c r="DH57" s="15"/>
      <c r="DI57" s="15">
        <f t="shared" si="114"/>
        <v>20000</v>
      </c>
      <c r="DK57" s="15"/>
      <c r="DL57" s="15">
        <f t="shared" si="115"/>
        <v>20000</v>
      </c>
      <c r="DN57" s="15"/>
      <c r="DO57" s="15">
        <f t="shared" si="116"/>
        <v>20000</v>
      </c>
      <c r="DQ57" s="227">
        <v>-4000</v>
      </c>
      <c r="DR57" s="15">
        <f t="shared" si="117"/>
        <v>16000</v>
      </c>
      <c r="DT57" s="15"/>
      <c r="DU57" s="15">
        <f t="shared" si="118"/>
        <v>16000</v>
      </c>
      <c r="DW57" s="15"/>
      <c r="DX57" s="15">
        <f t="shared" si="119"/>
        <v>16000</v>
      </c>
      <c r="DZ57" s="15"/>
      <c r="EA57" s="15">
        <f t="shared" si="120"/>
        <v>16000</v>
      </c>
      <c r="EC57" s="15"/>
      <c r="ED57" s="15">
        <f t="shared" si="121"/>
        <v>16000</v>
      </c>
      <c r="EF57" s="227">
        <v>-10000</v>
      </c>
      <c r="EG57" s="15">
        <f t="shared" si="122"/>
        <v>6000</v>
      </c>
      <c r="EI57" s="15">
        <v>5346</v>
      </c>
      <c r="EK57" s="15">
        <v>10000</v>
      </c>
    </row>
    <row r="58" spans="1:142" outlineLevel="1">
      <c r="A58" s="1" t="s">
        <v>142</v>
      </c>
      <c r="B58" s="1" t="s">
        <v>108</v>
      </c>
      <c r="C58" s="4" t="s">
        <v>109</v>
      </c>
      <c r="D58" s="43"/>
      <c r="E58" s="34"/>
      <c r="F58" s="43"/>
      <c r="G58" s="34"/>
      <c r="H58" s="46"/>
      <c r="I58" s="36"/>
      <c r="J58" s="14"/>
      <c r="L58" s="121"/>
      <c r="M58" s="17"/>
      <c r="N58" s="17"/>
      <c r="T58" s="157"/>
      <c r="U58" s="16"/>
      <c r="Y58" s="118"/>
      <c r="AB58" s="185"/>
      <c r="AC58" s="187"/>
      <c r="AD58" s="187"/>
      <c r="AF58" s="182"/>
      <c r="AH58" s="15"/>
      <c r="AI58" s="17"/>
      <c r="AS58" s="15"/>
      <c r="AV58" s="15"/>
      <c r="AX58" s="15"/>
      <c r="AY58" s="15"/>
      <c r="BA58" s="227"/>
      <c r="BB58" s="15"/>
      <c r="BD58" s="15"/>
      <c r="BE58" s="15"/>
      <c r="BG58" s="15"/>
      <c r="BH58" s="15"/>
      <c r="BK58" s="235"/>
      <c r="BM58" s="15"/>
      <c r="BN58" s="235"/>
      <c r="BO58" s="235"/>
      <c r="BQ58" s="15"/>
      <c r="BR58" s="15"/>
      <c r="BT58" s="15"/>
      <c r="BU58" s="15"/>
      <c r="BW58" s="15"/>
      <c r="BX58" s="15"/>
      <c r="BZ58" s="15"/>
      <c r="CA58" s="15"/>
      <c r="CC58" s="15"/>
      <c r="CD58" s="15"/>
      <c r="CF58" s="15"/>
      <c r="CG58" s="15"/>
      <c r="CI58" s="15"/>
      <c r="CJ58" s="15"/>
      <c r="CM58" s="15"/>
      <c r="CP58" s="15"/>
      <c r="CS58" s="15"/>
      <c r="CU58" s="227"/>
      <c r="CV58" s="15"/>
      <c r="CX58" s="227"/>
      <c r="CY58" s="15"/>
      <c r="DE58" s="15"/>
      <c r="DF58" s="15"/>
      <c r="DH58" s="227">
        <v>3500</v>
      </c>
      <c r="DI58" s="15">
        <f t="shared" si="114"/>
        <v>3500</v>
      </c>
      <c r="DK58" s="15"/>
      <c r="DL58" s="15">
        <f t="shared" si="115"/>
        <v>3500</v>
      </c>
      <c r="DN58" s="15"/>
      <c r="DO58" s="15">
        <f t="shared" si="116"/>
        <v>3500</v>
      </c>
      <c r="DQ58" s="15"/>
      <c r="DR58" s="15">
        <f t="shared" si="117"/>
        <v>3500</v>
      </c>
      <c r="DT58" s="15"/>
      <c r="DU58" s="15">
        <f t="shared" si="118"/>
        <v>3500</v>
      </c>
      <c r="DW58" s="15"/>
      <c r="DX58" s="15">
        <f t="shared" si="119"/>
        <v>3500</v>
      </c>
      <c r="DZ58" s="15"/>
      <c r="EA58" s="15">
        <f t="shared" si="120"/>
        <v>3500</v>
      </c>
      <c r="EC58" s="15"/>
      <c r="ED58" s="15">
        <f t="shared" si="121"/>
        <v>3500</v>
      </c>
      <c r="EF58" s="15"/>
      <c r="EG58" s="15">
        <f t="shared" si="122"/>
        <v>3500</v>
      </c>
      <c r="EI58" s="15">
        <v>3500</v>
      </c>
      <c r="EK58" s="15">
        <v>0</v>
      </c>
    </row>
    <row r="59" spans="1:142" outlineLevel="1">
      <c r="A59" s="1" t="s">
        <v>142</v>
      </c>
      <c r="B59" s="1" t="s">
        <v>153</v>
      </c>
      <c r="C59" s="4" t="s">
        <v>154</v>
      </c>
      <c r="D59" s="43">
        <v>20000</v>
      </c>
      <c r="E59" s="34">
        <v>0</v>
      </c>
      <c r="F59" s="43">
        <v>20000</v>
      </c>
      <c r="G59" s="34">
        <v>0</v>
      </c>
      <c r="H59" s="46">
        <v>0</v>
      </c>
      <c r="I59" s="36">
        <v>20000</v>
      </c>
      <c r="J59" s="14"/>
      <c r="K59" t="s">
        <v>333</v>
      </c>
      <c r="L59" s="118">
        <f>'[1]2020'!$Q$69</f>
        <v>20000</v>
      </c>
      <c r="M59" s="17">
        <f t="shared" si="93"/>
        <v>0</v>
      </c>
      <c r="N59" s="17">
        <f t="shared" si="94"/>
        <v>0</v>
      </c>
      <c r="Q59" s="118">
        <v>20000</v>
      </c>
      <c r="R59" s="15">
        <v>0</v>
      </c>
      <c r="S59" s="118">
        <v>20000</v>
      </c>
      <c r="T59" s="157">
        <f>S59-Q59</f>
        <v>0</v>
      </c>
      <c r="U59" s="16">
        <f>S59/Q59-1</f>
        <v>0</v>
      </c>
      <c r="Y59" s="118">
        <v>35000</v>
      </c>
      <c r="AA59" s="118">
        <v>35000</v>
      </c>
      <c r="AB59" s="185">
        <f t="shared" si="125"/>
        <v>0</v>
      </c>
      <c r="AC59" s="187">
        <f t="shared" si="100"/>
        <v>0</v>
      </c>
      <c r="AD59" s="187"/>
      <c r="AE59" s="118">
        <v>35000</v>
      </c>
      <c r="AF59" s="182"/>
      <c r="AH59" s="15">
        <v>35000</v>
      </c>
      <c r="AI59" s="17">
        <f t="shared" si="123"/>
        <v>1</v>
      </c>
      <c r="AK59" s="118">
        <v>10000</v>
      </c>
      <c r="AS59" s="15">
        <f t="shared" si="124"/>
        <v>10000</v>
      </c>
      <c r="AV59" s="15">
        <f t="shared" si="101"/>
        <v>10000</v>
      </c>
      <c r="AX59" s="15"/>
      <c r="AY59" s="15">
        <f t="shared" si="102"/>
        <v>10000</v>
      </c>
      <c r="BA59" s="227">
        <v>-10000</v>
      </c>
      <c r="BB59" s="15">
        <f t="shared" si="103"/>
        <v>0</v>
      </c>
      <c r="BD59" s="15"/>
      <c r="BE59" s="15">
        <f t="shared" si="104"/>
        <v>0</v>
      </c>
      <c r="BG59" s="15">
        <v>4000</v>
      </c>
      <c r="BH59" s="15">
        <f t="shared" si="105"/>
        <v>4000</v>
      </c>
      <c r="BJ59" s="15">
        <v>4000</v>
      </c>
      <c r="BK59" s="235">
        <f t="shared" si="106"/>
        <v>1</v>
      </c>
      <c r="BM59" s="15">
        <v>15000</v>
      </c>
      <c r="BN59" s="235">
        <f t="shared" si="107"/>
        <v>3.75</v>
      </c>
      <c r="BO59" s="235">
        <f t="shared" si="108"/>
        <v>3.75</v>
      </c>
      <c r="BQ59" s="15"/>
      <c r="BR59" s="15">
        <f>BM59+BQ59</f>
        <v>15000</v>
      </c>
      <c r="BT59" s="15"/>
      <c r="BU59" s="15">
        <f>BR59+BT59</f>
        <v>15000</v>
      </c>
      <c r="BW59" s="15"/>
      <c r="BX59" s="15">
        <f>BU59+BW59</f>
        <v>15000</v>
      </c>
      <c r="BZ59" s="15"/>
      <c r="CA59" s="15">
        <f>BX59+BZ59</f>
        <v>15000</v>
      </c>
      <c r="CC59" s="15"/>
      <c r="CD59" s="15">
        <f>CA59+CC59</f>
        <v>15000</v>
      </c>
      <c r="CF59" s="15"/>
      <c r="CG59" s="15">
        <f>CD59+CF59</f>
        <v>15000</v>
      </c>
      <c r="CI59" s="15"/>
      <c r="CJ59" s="15">
        <f>CG59+CI59</f>
        <v>15000</v>
      </c>
      <c r="CL59" s="15">
        <v>5000</v>
      </c>
      <c r="CM59" s="15">
        <f>CJ59+CL59</f>
        <v>20000</v>
      </c>
      <c r="CO59" s="15">
        <v>5500</v>
      </c>
      <c r="CP59" s="15">
        <f t="shared" si="109"/>
        <v>25500</v>
      </c>
      <c r="CS59" s="15">
        <f t="shared" si="110"/>
        <v>25500</v>
      </c>
      <c r="CV59" s="15">
        <f t="shared" si="111"/>
        <v>25500</v>
      </c>
      <c r="CY59" s="15">
        <f t="shared" si="112"/>
        <v>25500</v>
      </c>
      <c r="DA59" s="15">
        <v>25200</v>
      </c>
      <c r="DC59" s="15">
        <v>25000</v>
      </c>
      <c r="DE59" s="15"/>
      <c r="DF59" s="15">
        <f t="shared" si="113"/>
        <v>25000</v>
      </c>
      <c r="DH59" s="15"/>
      <c r="DI59" s="15">
        <f t="shared" si="114"/>
        <v>25000</v>
      </c>
      <c r="DK59" s="15"/>
      <c r="DL59" s="15">
        <f t="shared" si="115"/>
        <v>25000</v>
      </c>
      <c r="DN59" s="15"/>
      <c r="DO59" s="15">
        <f t="shared" si="116"/>
        <v>25000</v>
      </c>
      <c r="DQ59" s="15"/>
      <c r="DR59" s="15">
        <f t="shared" si="117"/>
        <v>25000</v>
      </c>
      <c r="DT59" s="15"/>
      <c r="DU59" s="15">
        <f t="shared" si="118"/>
        <v>25000</v>
      </c>
      <c r="DW59" s="15"/>
      <c r="DX59" s="15">
        <f t="shared" si="119"/>
        <v>25000</v>
      </c>
      <c r="DZ59" s="15"/>
      <c r="EA59" s="15">
        <f t="shared" si="120"/>
        <v>25000</v>
      </c>
      <c r="EC59" s="15"/>
      <c r="ED59" s="15">
        <f t="shared" si="121"/>
        <v>25000</v>
      </c>
      <c r="EF59" s="227">
        <v>-2000</v>
      </c>
      <c r="EG59" s="15">
        <f t="shared" si="122"/>
        <v>23000</v>
      </c>
      <c r="EI59" s="15">
        <v>22224</v>
      </c>
      <c r="EK59" s="15">
        <v>23000</v>
      </c>
    </row>
    <row r="60" spans="1:142" outlineLevel="1">
      <c r="A60" s="1" t="s">
        <v>142</v>
      </c>
      <c r="B60" s="1" t="s">
        <v>200</v>
      </c>
      <c r="C60" s="4" t="s">
        <v>201</v>
      </c>
      <c r="D60" s="43"/>
      <c r="E60" s="34"/>
      <c r="F60" s="43"/>
      <c r="G60" s="34"/>
      <c r="H60" s="46"/>
      <c r="I60" s="36"/>
      <c r="J60" s="14"/>
      <c r="M60" s="17"/>
      <c r="N60" s="17"/>
      <c r="T60" s="157"/>
      <c r="U60" s="16"/>
      <c r="Y60" s="118"/>
      <c r="AB60" s="185"/>
      <c r="AC60" s="187"/>
      <c r="AD60" s="187"/>
      <c r="AF60" s="182"/>
      <c r="AH60" s="15"/>
      <c r="AI60" s="17"/>
      <c r="AS60" s="15"/>
      <c r="AV60" s="15"/>
      <c r="AX60" s="15"/>
      <c r="AY60" s="15"/>
      <c r="BA60" s="227"/>
      <c r="BB60" s="15"/>
      <c r="BD60" s="15"/>
      <c r="BE60" s="15"/>
      <c r="BG60" s="15"/>
      <c r="BH60" s="15"/>
      <c r="BK60" s="235"/>
      <c r="BM60" s="15"/>
      <c r="BN60" s="235"/>
      <c r="BO60" s="235"/>
      <c r="BQ60" s="15"/>
      <c r="BR60" s="15"/>
      <c r="BT60" s="15"/>
      <c r="BU60" s="15"/>
      <c r="BW60" s="15"/>
      <c r="BX60" s="15"/>
      <c r="BZ60" s="15"/>
      <c r="CA60" s="15"/>
      <c r="CC60" s="15"/>
      <c r="CD60" s="15"/>
      <c r="CF60" s="15"/>
      <c r="CG60" s="15"/>
      <c r="CI60" s="15"/>
      <c r="CJ60" s="15"/>
      <c r="CM60" s="15"/>
      <c r="CO60" s="15">
        <v>50300</v>
      </c>
      <c r="CP60" s="15">
        <f t="shared" si="109"/>
        <v>50300</v>
      </c>
      <c r="CS60" s="15">
        <f t="shared" si="110"/>
        <v>50300</v>
      </c>
      <c r="CV60" s="15">
        <f t="shared" si="111"/>
        <v>50300</v>
      </c>
      <c r="CY60" s="15">
        <f t="shared" si="112"/>
        <v>50300</v>
      </c>
      <c r="DA60" s="15">
        <v>50203</v>
      </c>
      <c r="DC60" s="15">
        <v>0</v>
      </c>
      <c r="DE60" s="15"/>
      <c r="DF60" s="15"/>
      <c r="DH60" s="15"/>
      <c r="DI60" s="15"/>
      <c r="DK60" s="15"/>
      <c r="DL60" s="15"/>
      <c r="DN60" s="15"/>
      <c r="DO60" s="15"/>
      <c r="DQ60" s="15"/>
      <c r="DR60" s="15"/>
      <c r="DT60" s="15"/>
      <c r="DU60" s="15"/>
      <c r="DW60" s="15"/>
      <c r="DX60" s="15"/>
      <c r="DZ60" s="15"/>
      <c r="EA60" s="15"/>
      <c r="EC60" s="15"/>
      <c r="ED60" s="15"/>
      <c r="EF60" s="15"/>
      <c r="EG60" s="15"/>
      <c r="EK60" s="15"/>
    </row>
    <row r="61" spans="1:142" outlineLevel="1">
      <c r="A61" s="1" t="s">
        <v>142</v>
      </c>
      <c r="B61" s="4" t="s">
        <v>46</v>
      </c>
      <c r="C61" s="4" t="s">
        <v>155</v>
      </c>
      <c r="D61" s="43">
        <v>86000</v>
      </c>
      <c r="E61" s="34">
        <v>80.540000000000006</v>
      </c>
      <c r="F61" s="43">
        <v>112836</v>
      </c>
      <c r="G61" s="34">
        <v>61.39</v>
      </c>
      <c r="H61" s="46">
        <v>69265</v>
      </c>
      <c r="I61" s="36"/>
      <c r="J61" s="14"/>
      <c r="Y61" s="118"/>
      <c r="AF61" s="182"/>
      <c r="AH61" s="15"/>
      <c r="AX61" s="15"/>
      <c r="BD61" s="15"/>
      <c r="BG61" s="15"/>
      <c r="DE61" s="15"/>
      <c r="DH61" s="15"/>
      <c r="DK61" s="15"/>
      <c r="DN61" s="15"/>
      <c r="DQ61" s="15"/>
      <c r="DT61" s="15"/>
      <c r="DW61" s="15"/>
      <c r="DZ61" s="15"/>
      <c r="EC61" s="15"/>
      <c r="EF61" s="15"/>
      <c r="EK61" s="15"/>
    </row>
    <row r="62" spans="1:142" outlineLevel="1">
      <c r="A62" s="1" t="s">
        <v>156</v>
      </c>
      <c r="B62" s="4" t="s">
        <v>48</v>
      </c>
      <c r="C62" s="4" t="s">
        <v>157</v>
      </c>
      <c r="D62" s="43">
        <v>86000</v>
      </c>
      <c r="E62" s="34">
        <v>80.540000000000006</v>
      </c>
      <c r="F62" s="43">
        <v>112836</v>
      </c>
      <c r="G62" s="34">
        <v>61.39</v>
      </c>
      <c r="H62" s="46">
        <v>69265</v>
      </c>
      <c r="I62" s="36"/>
      <c r="J62" s="14"/>
      <c r="Y62" s="118"/>
      <c r="AF62" s="182"/>
      <c r="AH62" s="15"/>
      <c r="AX62" s="15"/>
      <c r="BD62" s="15"/>
      <c r="BG62" s="15"/>
      <c r="DE62" s="15"/>
      <c r="DH62" s="15"/>
      <c r="DK62" s="15"/>
      <c r="DN62" s="15"/>
      <c r="DQ62" s="15"/>
      <c r="DT62" s="15"/>
      <c r="DW62" s="15"/>
      <c r="DZ62" s="15"/>
      <c r="EC62" s="15"/>
      <c r="EF62" s="15"/>
      <c r="EK62" s="15"/>
    </row>
    <row r="63" spans="1:142" ht="16.5" customHeight="1" thickBot="1">
      <c r="A63" s="54" t="s">
        <v>142</v>
      </c>
      <c r="B63" s="55" t="s">
        <v>317</v>
      </c>
      <c r="C63" s="55" t="s">
        <v>321</v>
      </c>
      <c r="D63" s="57">
        <f>SUM(D51:D59)</f>
        <v>86000</v>
      </c>
      <c r="E63" s="58"/>
      <c r="F63" s="57">
        <f>SUM(F51:F59)</f>
        <v>112836</v>
      </c>
      <c r="G63" s="58"/>
      <c r="H63" s="57"/>
      <c r="I63" s="57">
        <f>SUM(I51:I59)</f>
        <v>96136</v>
      </c>
      <c r="J63" s="138" t="e">
        <f>I63/$I$324</f>
        <v>#REF!</v>
      </c>
      <c r="K63" s="60"/>
      <c r="L63" s="122">
        <f>SUM(L51:L59)</f>
        <v>79000</v>
      </c>
      <c r="M63" s="61">
        <f>L63/F63-1</f>
        <v>-0.29986883618703253</v>
      </c>
      <c r="N63" s="61">
        <f>L63/I63-1</f>
        <v>-0.17824748273279523</v>
      </c>
      <c r="O63" s="17">
        <f>L63/$L$324</f>
        <v>1.8329466697530706E-2</v>
      </c>
      <c r="P63" s="17"/>
      <c r="Q63" s="122">
        <f>SUM(Q51:Q59)</f>
        <v>79000</v>
      </c>
      <c r="R63" s="122">
        <f>SUM(R51:R59)</f>
        <v>8352</v>
      </c>
      <c r="S63" s="122">
        <f>SUM(S51:S59)</f>
        <v>34040</v>
      </c>
      <c r="T63" s="122">
        <f>SUM(T51:T59)</f>
        <v>-44960</v>
      </c>
      <c r="U63" s="155">
        <f t="shared" ref="U63:U82" si="126">S63/Q63-1</f>
        <v>-0.56911392405063288</v>
      </c>
      <c r="Y63" s="122">
        <f>SUM(Y51:Y59)</f>
        <v>50940</v>
      </c>
      <c r="AA63" s="122">
        <f>SUM(AA51:AA59)</f>
        <v>46240</v>
      </c>
      <c r="AB63" s="122">
        <f>SUM(AB51:AB59)</f>
        <v>-4700</v>
      </c>
      <c r="AE63" s="122">
        <f>SUM(AE51:AE59)</f>
        <v>46540</v>
      </c>
      <c r="AF63" s="182"/>
      <c r="AH63" s="122">
        <f>SUM(AH51:AH59)</f>
        <v>45971</v>
      </c>
      <c r="AI63" s="17">
        <f t="shared" ref="AI63:AI82" si="127">AH63/AE63</f>
        <v>0.98777395788568978</v>
      </c>
      <c r="AK63" s="122">
        <f>SUM(AK51:AK59)</f>
        <v>24000</v>
      </c>
      <c r="AL63" s="193">
        <f>AK63/L63</f>
        <v>0.30379746835443039</v>
      </c>
      <c r="AM63" s="17">
        <f>AK63/AE63</f>
        <v>0.51568543188654925</v>
      </c>
      <c r="AN63" s="17">
        <f>AK63/AH63</f>
        <v>0.52206826042505061</v>
      </c>
      <c r="AS63" s="122">
        <f>SUM(AS51:AS59)</f>
        <v>24000</v>
      </c>
      <c r="AU63" s="122">
        <f>SUM(AU51:AU59)</f>
        <v>0</v>
      </c>
      <c r="AV63" s="122">
        <f>SUM(AV51:AV59)</f>
        <v>24000</v>
      </c>
      <c r="AX63" s="122">
        <f>SUM(AX51:AX59)</f>
        <v>0</v>
      </c>
      <c r="AY63" s="122">
        <f>SUM(AY51:AY59)</f>
        <v>24000</v>
      </c>
      <c r="BA63" s="122">
        <f>SUM(BA51:BA59)</f>
        <v>-9000</v>
      </c>
      <c r="BB63" s="122">
        <f>SUM(BB51:BB59)</f>
        <v>19000</v>
      </c>
      <c r="BD63" s="122">
        <f>SUM(BD51:BD59)</f>
        <v>700</v>
      </c>
      <c r="BE63" s="122">
        <f>SUM(BE51:BE59)</f>
        <v>19700</v>
      </c>
      <c r="BG63" s="122">
        <f>SUM(BG51:BG59)</f>
        <v>4000</v>
      </c>
      <c r="BH63" s="122">
        <f>SUM(BH51:BH59)</f>
        <v>23700</v>
      </c>
      <c r="BJ63" s="122">
        <f>SUM(BJ51:BJ59)</f>
        <v>20011.43</v>
      </c>
      <c r="BK63" s="236">
        <f t="shared" ref="BK63" si="128">BJ63/BH63</f>
        <v>0.84436413502109708</v>
      </c>
      <c r="BM63" s="122">
        <f>SUM(BM51:BM59)</f>
        <v>33200</v>
      </c>
      <c r="BN63" s="236">
        <f t="shared" ref="BN63" si="129">BM63/BJ63</f>
        <v>1.6590518518666582</v>
      </c>
      <c r="BO63" s="236">
        <f t="shared" ref="BO63" si="130">BM63/BH63</f>
        <v>1.4008438818565401</v>
      </c>
      <c r="BQ63" s="122">
        <f>SUM(BQ51:BQ59)</f>
        <v>0</v>
      </c>
      <c r="BR63" s="122">
        <f>SUM(BR51:BR59)</f>
        <v>33200</v>
      </c>
      <c r="BT63" s="122">
        <f>SUM(BT51:BT59)</f>
        <v>10000</v>
      </c>
      <c r="BU63" s="122">
        <f>SUM(BU51:BU59)</f>
        <v>43200</v>
      </c>
      <c r="BW63" s="122">
        <f>SUM(BW51:BW59)</f>
        <v>0</v>
      </c>
      <c r="BX63" s="122">
        <f>SUM(BX51:BX59)</f>
        <v>43200</v>
      </c>
      <c r="BZ63" s="122">
        <f>SUM(BZ51:BZ59)</f>
        <v>0</v>
      </c>
      <c r="CA63" s="122">
        <f>SUM(CA51:CA59)</f>
        <v>43200</v>
      </c>
      <c r="CC63" s="122">
        <f>SUM(CC51:CC59)</f>
        <v>0</v>
      </c>
      <c r="CD63" s="122">
        <f>SUM(CD51:CD59)</f>
        <v>43200</v>
      </c>
      <c r="CF63" s="122">
        <f>SUM(CF51:CF59)</f>
        <v>1000</v>
      </c>
      <c r="CG63" s="122">
        <f>SUM(CG51:CG59)</f>
        <v>44200</v>
      </c>
      <c r="CI63" s="122">
        <f>SUM(CI51:CI59)</f>
        <v>0</v>
      </c>
      <c r="CJ63" s="122">
        <f>SUM(CJ51:CJ59)</f>
        <v>44200</v>
      </c>
      <c r="CL63" s="319">
        <f>SUM(CL51:CL59)</f>
        <v>12000</v>
      </c>
      <c r="CM63" s="122">
        <f>SUM(CM51:CM59)</f>
        <v>56200</v>
      </c>
      <c r="CO63" s="122">
        <f>SUM(CO51:CO59)</f>
        <v>15500</v>
      </c>
      <c r="CP63" s="122">
        <f>SUM(CP51:CP59)</f>
        <v>71700</v>
      </c>
      <c r="CR63" s="122">
        <f>SUM(CR51:CR59)</f>
        <v>0</v>
      </c>
      <c r="CS63" s="122">
        <f>SUM(CS51:CS59)</f>
        <v>71700</v>
      </c>
      <c r="CU63" s="122">
        <f>SUM(CU51:CU59)</f>
        <v>-9200</v>
      </c>
      <c r="CV63" s="122">
        <f>SUM(CV51:CV59)</f>
        <v>62500</v>
      </c>
      <c r="CX63" s="122">
        <f>SUM(CX51:CX59)</f>
        <v>0</v>
      </c>
      <c r="CY63" s="122">
        <f>SUM(CY51:CY59)</f>
        <v>62500</v>
      </c>
      <c r="DA63" s="122">
        <f>SUM(DA51:DA59)</f>
        <v>62077.39</v>
      </c>
      <c r="DC63" s="122">
        <f>SUM(DC51:DC59)</f>
        <v>70000</v>
      </c>
      <c r="DE63" s="122">
        <f>SUM(DE51:DE59)</f>
        <v>0</v>
      </c>
      <c r="DF63" s="122">
        <f>SUM(DF51:DF59)</f>
        <v>70000</v>
      </c>
      <c r="DH63" s="122">
        <f>SUM(DH51:DH59)</f>
        <v>8500</v>
      </c>
      <c r="DI63" s="122">
        <f>SUM(DI51:DI59)</f>
        <v>78500</v>
      </c>
      <c r="DK63" s="122">
        <f>SUM(DK51:DK59)</f>
        <v>0</v>
      </c>
      <c r="DL63" s="122">
        <f>SUM(DL51:DL59)</f>
        <v>78500</v>
      </c>
      <c r="DN63" s="122">
        <f>SUM(DN51:DN59)</f>
        <v>0</v>
      </c>
      <c r="DO63" s="122">
        <f>SUM(DO51:DO59)</f>
        <v>78500</v>
      </c>
      <c r="DQ63" s="122">
        <f>SUM(DQ51:DQ59)</f>
        <v>0</v>
      </c>
      <c r="DR63" s="122">
        <f>SUM(DR51:DR59)</f>
        <v>78500</v>
      </c>
      <c r="DT63" s="122">
        <f>SUM(DT51:DT59)</f>
        <v>0</v>
      </c>
      <c r="DU63" s="122">
        <f>SUM(DU51:DU59)</f>
        <v>78500</v>
      </c>
      <c r="DW63" s="122">
        <f>SUM(DW51:DW59)</f>
        <v>0</v>
      </c>
      <c r="DX63" s="122">
        <f>SUM(DX51:DX59)</f>
        <v>78500</v>
      </c>
      <c r="DZ63" s="122">
        <f>SUM(DZ51:DZ59)</f>
        <v>0</v>
      </c>
      <c r="EA63" s="122">
        <f>SUM(EA51:EA59)</f>
        <v>78500</v>
      </c>
      <c r="EC63" s="122">
        <f>SUM(EC51:EC59)</f>
        <v>0</v>
      </c>
      <c r="ED63" s="122">
        <f>SUM(ED51:ED59)</f>
        <v>78500</v>
      </c>
      <c r="EF63" s="122">
        <f>SUM(EF51:EF59)</f>
        <v>-14000</v>
      </c>
      <c r="EG63" s="122">
        <f>SUM(EG51:EG59)</f>
        <v>64500</v>
      </c>
      <c r="EI63" s="122">
        <f>SUM(EI51:EI59)</f>
        <v>61627</v>
      </c>
      <c r="EK63" s="122">
        <f>SUM(EK51:EK59)</f>
        <v>63000</v>
      </c>
      <c r="EL63" s="377">
        <f>EK63/EI63-1</f>
        <v>2.2279195807032526E-2</v>
      </c>
    </row>
    <row r="64" spans="1:142" ht="15" customHeight="1" thickTop="1" thickBot="1">
      <c r="A64" s="75" t="s">
        <v>142</v>
      </c>
      <c r="B64" s="76" t="s">
        <v>278</v>
      </c>
      <c r="C64" s="285" t="s">
        <v>321</v>
      </c>
      <c r="D64" s="323"/>
      <c r="E64" s="324"/>
      <c r="F64" s="323"/>
      <c r="G64" s="324"/>
      <c r="H64" s="323"/>
      <c r="I64" s="323"/>
      <c r="J64" s="325"/>
      <c r="K64" s="326"/>
      <c r="L64" s="327"/>
      <c r="M64" s="328"/>
      <c r="N64" s="328"/>
      <c r="O64" s="17"/>
      <c r="P64" s="17"/>
      <c r="Q64" s="327"/>
      <c r="R64" s="327"/>
      <c r="S64" s="327"/>
      <c r="T64" s="327"/>
      <c r="U64" s="155"/>
      <c r="Y64" s="327"/>
      <c r="AA64" s="327"/>
      <c r="AB64" s="327"/>
      <c r="AE64" s="327"/>
      <c r="AF64" s="182"/>
      <c r="AH64" s="327"/>
      <c r="AI64" s="17"/>
      <c r="AK64" s="327"/>
      <c r="AL64" s="193"/>
      <c r="AM64" s="17"/>
      <c r="AN64" s="17"/>
      <c r="AS64" s="327"/>
      <c r="AU64" s="327"/>
      <c r="AV64" s="327"/>
      <c r="AX64" s="327"/>
      <c r="AY64" s="327"/>
      <c r="BA64" s="327"/>
      <c r="BB64" s="327"/>
      <c r="BD64" s="327"/>
      <c r="BE64" s="327"/>
      <c r="BG64" s="327"/>
      <c r="BH64" s="327"/>
      <c r="BJ64" s="327"/>
      <c r="BK64" s="329"/>
      <c r="BM64" s="327"/>
      <c r="BN64" s="329"/>
      <c r="BO64" s="329"/>
      <c r="BQ64" s="327"/>
      <c r="BR64" s="327"/>
      <c r="BT64" s="327"/>
      <c r="BU64" s="327"/>
      <c r="BW64" s="327"/>
      <c r="BX64" s="327"/>
      <c r="BZ64" s="327"/>
      <c r="CA64" s="327"/>
      <c r="CC64" s="327"/>
      <c r="CD64" s="327"/>
      <c r="CF64" s="327"/>
      <c r="CG64" s="327"/>
      <c r="CI64" s="330"/>
      <c r="CJ64" s="330"/>
      <c r="CL64" s="121"/>
      <c r="CM64" s="331"/>
      <c r="CO64" s="331">
        <f>CO60</f>
        <v>50300</v>
      </c>
      <c r="CP64" s="331">
        <f>CP60</f>
        <v>50300</v>
      </c>
      <c r="CR64" s="331">
        <f>CR60</f>
        <v>0</v>
      </c>
      <c r="CS64" s="331">
        <f>CS60</f>
        <v>50300</v>
      </c>
      <c r="CU64" s="331">
        <f>CU60</f>
        <v>0</v>
      </c>
      <c r="CV64" s="331">
        <f>CV60</f>
        <v>50300</v>
      </c>
      <c r="CX64" s="331">
        <f>CX60</f>
        <v>0</v>
      </c>
      <c r="CY64" s="331">
        <f>CY60</f>
        <v>50300</v>
      </c>
      <c r="DA64" s="331">
        <f>DA60</f>
        <v>50203</v>
      </c>
      <c r="DC64" s="331">
        <f>DC60</f>
        <v>0</v>
      </c>
      <c r="DE64" s="331">
        <f>DE60</f>
        <v>0</v>
      </c>
      <c r="DF64" s="331">
        <f>DF60</f>
        <v>0</v>
      </c>
      <c r="DH64" s="331">
        <f>DH60</f>
        <v>0</v>
      </c>
      <c r="DI64" s="331">
        <f>DI60</f>
        <v>0</v>
      </c>
      <c r="DK64" s="331">
        <f>DK60</f>
        <v>0</v>
      </c>
      <c r="DL64" s="331">
        <f>DL60</f>
        <v>0</v>
      </c>
      <c r="DN64" s="331">
        <f>DN60</f>
        <v>0</v>
      </c>
      <c r="DO64" s="331">
        <f>DO60</f>
        <v>0</v>
      </c>
      <c r="DQ64" s="331">
        <f>DQ60</f>
        <v>0</v>
      </c>
      <c r="DR64" s="331">
        <f>DR60</f>
        <v>0</v>
      </c>
      <c r="DT64" s="331">
        <f>DT60</f>
        <v>0</v>
      </c>
      <c r="DU64" s="331">
        <f>DU60</f>
        <v>0</v>
      </c>
      <c r="DW64" s="331">
        <f>DW60</f>
        <v>0</v>
      </c>
      <c r="DX64" s="331">
        <f>DX60</f>
        <v>0</v>
      </c>
      <c r="DZ64" s="331">
        <f>DZ60</f>
        <v>0</v>
      </c>
      <c r="EA64" s="331">
        <f>EA60</f>
        <v>0</v>
      </c>
      <c r="EC64" s="331">
        <f>EC60</f>
        <v>0</v>
      </c>
      <c r="ED64" s="331">
        <f>ED60</f>
        <v>0</v>
      </c>
      <c r="EF64" s="331">
        <f>EF60</f>
        <v>0</v>
      </c>
      <c r="EG64" s="331">
        <f>EG60</f>
        <v>0</v>
      </c>
      <c r="EI64" s="331">
        <f>EI60</f>
        <v>0</v>
      </c>
      <c r="EK64" s="331">
        <f>EK60</f>
        <v>0</v>
      </c>
    </row>
    <row r="65" spans="1:142" ht="15.75" outlineLevel="1" thickTop="1">
      <c r="A65" s="12">
        <v>3314</v>
      </c>
      <c r="B65" s="38" t="s">
        <v>143</v>
      </c>
      <c r="C65" s="37" t="s">
        <v>144</v>
      </c>
      <c r="I65" s="36">
        <v>0</v>
      </c>
      <c r="J65" s="14"/>
      <c r="K65" t="s">
        <v>333</v>
      </c>
      <c r="L65" s="118">
        <f>12*'[2]2020'!$D$27+450</f>
        <v>7999.920000000001</v>
      </c>
      <c r="M65" s="17" t="e">
        <f t="shared" ref="M65:M74" si="131">L65/F65-1</f>
        <v>#DIV/0!</v>
      </c>
      <c r="N65" s="17" t="e">
        <f t="shared" ref="N65:N74" si="132">L65/I65-1</f>
        <v>#DIV/0!</v>
      </c>
      <c r="Q65" s="118">
        <v>8000</v>
      </c>
      <c r="R65" s="15">
        <v>3206</v>
      </c>
      <c r="S65" s="118">
        <v>6700</v>
      </c>
      <c r="T65" s="157">
        <f t="shared" ref="T65:T74" si="133">S65-Q65</f>
        <v>-1300</v>
      </c>
      <c r="U65" s="16">
        <f t="shared" si="126"/>
        <v>-0.16249999999999998</v>
      </c>
      <c r="Y65" s="118">
        <v>6700</v>
      </c>
      <c r="AA65" s="118">
        <v>6000</v>
      </c>
      <c r="AB65" s="185">
        <f>AA65-Y65</f>
        <v>-700</v>
      </c>
      <c r="AC65" s="187">
        <f t="shared" ref="AC65:AC74" si="134">AA65-Y65</f>
        <v>-700</v>
      </c>
      <c r="AD65" s="187"/>
      <c r="AE65" s="118">
        <v>6000</v>
      </c>
      <c r="AF65" s="182"/>
      <c r="AH65" s="15">
        <v>5762</v>
      </c>
      <c r="AI65" s="17">
        <f t="shared" si="127"/>
        <v>0.96033333333333337</v>
      </c>
      <c r="AK65" s="118">
        <v>10300</v>
      </c>
      <c r="AS65" s="15">
        <f t="shared" ref="AS65:AS73" si="135">AR65+AK65</f>
        <v>10300</v>
      </c>
      <c r="AV65" s="15">
        <f t="shared" ref="AV65:AV73" si="136">AS65+AU65</f>
        <v>10300</v>
      </c>
      <c r="AX65" s="15"/>
      <c r="AY65" s="15">
        <f t="shared" ref="AY65:AY73" si="137">AV65+AX65</f>
        <v>10300</v>
      </c>
      <c r="BB65" s="15">
        <f t="shared" ref="BB65:BB73" si="138">AY65+BA65</f>
        <v>10300</v>
      </c>
      <c r="BD65" s="15"/>
      <c r="BE65" s="15">
        <f t="shared" ref="BE65:BE73" si="139">BB65+BD65</f>
        <v>10300</v>
      </c>
      <c r="BG65" s="15"/>
      <c r="BH65" s="15">
        <f t="shared" ref="BH65:BH73" si="140">BE65+BG65</f>
        <v>10300</v>
      </c>
      <c r="BJ65" s="15">
        <v>10224</v>
      </c>
      <c r="BK65" s="235">
        <f t="shared" ref="BK65:BK73" si="141">BJ65/BH65</f>
        <v>0.99262135922330097</v>
      </c>
      <c r="BM65" s="15">
        <v>11300</v>
      </c>
      <c r="BN65" s="235">
        <f t="shared" ref="BN65:BN73" si="142">BM65/BJ65</f>
        <v>1.1052425665101722</v>
      </c>
      <c r="BO65" s="235">
        <f t="shared" ref="BO65:BO73" si="143">BM65/BH65</f>
        <v>1.0970873786407767</v>
      </c>
      <c r="BQ65" s="15"/>
      <c r="BR65" s="15">
        <f t="shared" ref="BR65:BR73" si="144">BM65+BQ65</f>
        <v>11300</v>
      </c>
      <c r="BT65" s="15"/>
      <c r="BU65" s="15">
        <f t="shared" ref="BU65:BU73" si="145">BR65+BT65</f>
        <v>11300</v>
      </c>
      <c r="BW65" s="15"/>
      <c r="BX65" s="15">
        <f t="shared" ref="BX65:BX73" si="146">BU65+BW65</f>
        <v>11300</v>
      </c>
      <c r="BZ65" s="15"/>
      <c r="CA65" s="15">
        <f t="shared" ref="CA65:CA73" si="147">BX65+BZ65</f>
        <v>11300</v>
      </c>
      <c r="CC65" s="15"/>
      <c r="CD65" s="15">
        <f t="shared" ref="CD65:CD73" si="148">CA65+CC65</f>
        <v>11300</v>
      </c>
      <c r="CF65" s="15"/>
      <c r="CG65" s="15">
        <f t="shared" ref="CG65:CG73" si="149">CD65+CF65</f>
        <v>11300</v>
      </c>
      <c r="CI65" s="15"/>
      <c r="CJ65" s="15">
        <f t="shared" ref="CJ65:CJ73" si="150">CG65+CI65</f>
        <v>11300</v>
      </c>
      <c r="CM65" s="15">
        <f t="shared" ref="CM65:CM73" si="151">CJ65+CL65</f>
        <v>11300</v>
      </c>
      <c r="CP65" s="15">
        <f t="shared" ref="CP65:CP73" si="152">CM65+CO65</f>
        <v>11300</v>
      </c>
      <c r="CS65" s="15">
        <f t="shared" ref="CS65:CS73" si="153">CP65+CR65</f>
        <v>11300</v>
      </c>
      <c r="CV65" s="15">
        <f t="shared" ref="CV65:CV73" si="154">CS65+CU65</f>
        <v>11300</v>
      </c>
      <c r="CY65" s="15">
        <f t="shared" ref="CY65:CY73" si="155">CV65+CX65</f>
        <v>11300</v>
      </c>
      <c r="DA65" s="15">
        <v>11192</v>
      </c>
      <c r="DC65" s="15">
        <v>11300</v>
      </c>
      <c r="DE65" s="15"/>
      <c r="DF65" s="15">
        <f t="shared" ref="DF65:DF73" si="156">DC65+DE65</f>
        <v>11300</v>
      </c>
      <c r="DH65" s="15"/>
      <c r="DI65" s="15">
        <f t="shared" ref="DI65:DI73" si="157">DF65+DH65</f>
        <v>11300</v>
      </c>
      <c r="DK65" s="15"/>
      <c r="DL65" s="15">
        <f t="shared" ref="DL65:DL73" si="158">DI65+DK65</f>
        <v>11300</v>
      </c>
      <c r="DN65" s="15"/>
      <c r="DO65" s="15">
        <f t="shared" ref="DO65:DO73" si="159">DL65+DN65</f>
        <v>11300</v>
      </c>
      <c r="DQ65" s="15"/>
      <c r="DR65" s="15">
        <f t="shared" ref="DR65:DR73" si="160">DO65+DQ65</f>
        <v>11300</v>
      </c>
      <c r="DT65" s="15"/>
      <c r="DU65" s="15">
        <f t="shared" ref="DU65:DU73" si="161">DR65+DT65</f>
        <v>11300</v>
      </c>
      <c r="DW65" s="15"/>
      <c r="DX65" s="15">
        <f t="shared" ref="DX65:DX73" si="162">DU65+DW65</f>
        <v>11300</v>
      </c>
      <c r="DZ65" s="15"/>
      <c r="EA65" s="15">
        <f t="shared" ref="EA65:EA73" si="163">DX65+DZ65</f>
        <v>11300</v>
      </c>
      <c r="EC65" s="227">
        <v>1900</v>
      </c>
      <c r="ED65" s="15">
        <f t="shared" ref="ED65:ED73" si="164">EA65+EC65</f>
        <v>13200</v>
      </c>
      <c r="EF65" s="15"/>
      <c r="EG65" s="15">
        <f t="shared" ref="EG65:EG73" si="165">ED65+EF65</f>
        <v>13200</v>
      </c>
      <c r="EI65" s="15">
        <v>13160</v>
      </c>
      <c r="EK65" s="15">
        <f>12200+2540</f>
        <v>14740</v>
      </c>
    </row>
    <row r="66" spans="1:142" outlineLevel="1">
      <c r="A66" s="12">
        <v>3314</v>
      </c>
      <c r="B66" s="38" t="s">
        <v>145</v>
      </c>
      <c r="C66" s="37" t="s">
        <v>146</v>
      </c>
      <c r="I66" s="36"/>
      <c r="J66" s="14"/>
      <c r="L66" s="118">
        <v>4000</v>
      </c>
      <c r="M66" s="17" t="e">
        <f t="shared" si="131"/>
        <v>#DIV/0!</v>
      </c>
      <c r="N66" s="17" t="e">
        <f t="shared" si="132"/>
        <v>#DIV/0!</v>
      </c>
      <c r="Q66" s="118">
        <v>4000</v>
      </c>
      <c r="R66" s="15">
        <v>0</v>
      </c>
      <c r="S66" s="118">
        <v>3000</v>
      </c>
      <c r="T66" s="157">
        <f t="shared" si="133"/>
        <v>-1000</v>
      </c>
      <c r="U66" s="16">
        <f t="shared" si="126"/>
        <v>-0.25</v>
      </c>
      <c r="Y66" s="118">
        <v>3000</v>
      </c>
      <c r="AA66" s="118">
        <v>3000</v>
      </c>
      <c r="AB66" s="185">
        <f t="shared" ref="AB66:AB74" si="166">AA66-Y66</f>
        <v>0</v>
      </c>
      <c r="AC66" s="187">
        <f t="shared" si="134"/>
        <v>0</v>
      </c>
      <c r="AD66" s="187"/>
      <c r="AE66" s="118">
        <v>3000</v>
      </c>
      <c r="AF66" s="182"/>
      <c r="AH66" s="15">
        <v>0</v>
      </c>
      <c r="AI66" s="17">
        <f t="shared" si="127"/>
        <v>0</v>
      </c>
      <c r="AK66" s="118">
        <v>3000</v>
      </c>
      <c r="AS66" s="15">
        <f t="shared" si="135"/>
        <v>3000</v>
      </c>
      <c r="AV66" s="15">
        <f t="shared" si="136"/>
        <v>3000</v>
      </c>
      <c r="AX66" s="15"/>
      <c r="AY66" s="15">
        <f t="shared" si="137"/>
        <v>3000</v>
      </c>
      <c r="BB66" s="15">
        <f t="shared" si="138"/>
        <v>3000</v>
      </c>
      <c r="BD66" s="15"/>
      <c r="BE66" s="15">
        <f t="shared" si="139"/>
        <v>3000</v>
      </c>
      <c r="BG66" s="15"/>
      <c r="BH66" s="15">
        <f t="shared" si="140"/>
        <v>3000</v>
      </c>
      <c r="BJ66" s="15">
        <v>2871.75</v>
      </c>
      <c r="BK66" s="235">
        <f t="shared" si="141"/>
        <v>0.95725000000000005</v>
      </c>
      <c r="BM66" s="15">
        <v>4000</v>
      </c>
      <c r="BN66" s="235">
        <f t="shared" si="142"/>
        <v>1.3928789065900584</v>
      </c>
      <c r="BO66" s="235">
        <f t="shared" si="143"/>
        <v>1.3333333333333333</v>
      </c>
      <c r="BQ66" s="15"/>
      <c r="BR66" s="15">
        <f t="shared" si="144"/>
        <v>4000</v>
      </c>
      <c r="BT66" s="15"/>
      <c r="BU66" s="15">
        <f t="shared" si="145"/>
        <v>4000</v>
      </c>
      <c r="BW66" s="15"/>
      <c r="BX66" s="15">
        <f t="shared" si="146"/>
        <v>4000</v>
      </c>
      <c r="BZ66" s="15"/>
      <c r="CA66" s="15">
        <f t="shared" si="147"/>
        <v>4000</v>
      </c>
      <c r="CC66" s="15"/>
      <c r="CD66" s="15">
        <f t="shared" si="148"/>
        <v>4000</v>
      </c>
      <c r="CF66" s="15"/>
      <c r="CG66" s="15">
        <f t="shared" si="149"/>
        <v>4000</v>
      </c>
      <c r="CI66" s="15"/>
      <c r="CJ66" s="15">
        <f t="shared" si="150"/>
        <v>4000</v>
      </c>
      <c r="CM66" s="15">
        <f t="shared" si="151"/>
        <v>4000</v>
      </c>
      <c r="CP66" s="15">
        <f t="shared" si="152"/>
        <v>4000</v>
      </c>
      <c r="CS66" s="15">
        <f t="shared" si="153"/>
        <v>4000</v>
      </c>
      <c r="CV66" s="15">
        <f t="shared" si="154"/>
        <v>4000</v>
      </c>
      <c r="CY66" s="15">
        <f t="shared" si="155"/>
        <v>4000</v>
      </c>
      <c r="DA66" s="15">
        <v>3951.5</v>
      </c>
      <c r="DC66" s="15">
        <v>4000</v>
      </c>
      <c r="DE66" s="15"/>
      <c r="DF66" s="15">
        <f t="shared" si="156"/>
        <v>4000</v>
      </c>
      <c r="DH66" s="15"/>
      <c r="DI66" s="15">
        <f t="shared" si="157"/>
        <v>4000</v>
      </c>
      <c r="DK66" s="15"/>
      <c r="DL66" s="15">
        <f t="shared" si="158"/>
        <v>4000</v>
      </c>
      <c r="DN66" s="15"/>
      <c r="DO66" s="15">
        <f t="shared" si="159"/>
        <v>4000</v>
      </c>
      <c r="DQ66" s="15"/>
      <c r="DR66" s="15">
        <f t="shared" si="160"/>
        <v>4000</v>
      </c>
      <c r="DT66" s="15"/>
      <c r="DU66" s="15">
        <f t="shared" si="161"/>
        <v>4000</v>
      </c>
      <c r="DW66" s="15"/>
      <c r="DX66" s="15">
        <f t="shared" si="162"/>
        <v>4000</v>
      </c>
      <c r="DZ66" s="15"/>
      <c r="EA66" s="15">
        <f t="shared" si="163"/>
        <v>4000</v>
      </c>
      <c r="EC66" s="15"/>
      <c r="ED66" s="15">
        <f t="shared" si="164"/>
        <v>4000</v>
      </c>
      <c r="EF66" s="227">
        <v>500</v>
      </c>
      <c r="EG66" s="15">
        <f t="shared" si="165"/>
        <v>4500</v>
      </c>
      <c r="EI66" s="15">
        <v>4104.8</v>
      </c>
      <c r="EK66" s="15">
        <v>5000</v>
      </c>
    </row>
    <row r="67" spans="1:142" outlineLevel="1">
      <c r="A67" s="12">
        <v>3314</v>
      </c>
      <c r="B67" s="1" t="s">
        <v>147</v>
      </c>
      <c r="C67" s="4" t="s">
        <v>148</v>
      </c>
      <c r="I67" s="36"/>
      <c r="J67" s="14"/>
      <c r="L67" s="118">
        <v>1000</v>
      </c>
      <c r="M67" s="17" t="e">
        <f t="shared" si="131"/>
        <v>#DIV/0!</v>
      </c>
      <c r="N67" s="17" t="e">
        <f t="shared" si="132"/>
        <v>#DIV/0!</v>
      </c>
      <c r="Q67" s="118">
        <v>1000</v>
      </c>
      <c r="R67" s="15">
        <v>757</v>
      </c>
      <c r="S67" s="118">
        <v>1500</v>
      </c>
      <c r="T67" s="157">
        <f t="shared" si="133"/>
        <v>500</v>
      </c>
      <c r="U67" s="16">
        <f t="shared" si="126"/>
        <v>0.5</v>
      </c>
      <c r="Y67" s="118">
        <v>1500</v>
      </c>
      <c r="AA67" s="118">
        <v>800</v>
      </c>
      <c r="AB67" s="185">
        <f t="shared" si="166"/>
        <v>-700</v>
      </c>
      <c r="AC67" s="187">
        <f t="shared" si="134"/>
        <v>-700</v>
      </c>
      <c r="AD67" s="187"/>
      <c r="AE67" s="118">
        <v>800</v>
      </c>
      <c r="AF67" s="182"/>
      <c r="AH67" s="15">
        <v>757</v>
      </c>
      <c r="AI67" s="17">
        <f t="shared" si="127"/>
        <v>0.94625000000000004</v>
      </c>
      <c r="AK67" s="118">
        <v>1000</v>
      </c>
      <c r="AS67" s="15">
        <f t="shared" si="135"/>
        <v>1000</v>
      </c>
      <c r="AV67" s="15">
        <f t="shared" si="136"/>
        <v>1000</v>
      </c>
      <c r="AX67" s="15"/>
      <c r="AY67" s="15">
        <f t="shared" si="137"/>
        <v>1000</v>
      </c>
      <c r="BB67" s="15">
        <f t="shared" si="138"/>
        <v>1000</v>
      </c>
      <c r="BD67" s="15"/>
      <c r="BE67" s="15">
        <f t="shared" si="139"/>
        <v>1000</v>
      </c>
      <c r="BG67" s="15">
        <v>-1000</v>
      </c>
      <c r="BH67" s="15">
        <f t="shared" si="140"/>
        <v>0</v>
      </c>
      <c r="BJ67" s="15">
        <v>0</v>
      </c>
      <c r="BK67" s="235" t="e">
        <f t="shared" si="141"/>
        <v>#DIV/0!</v>
      </c>
      <c r="BM67" s="15">
        <v>0</v>
      </c>
      <c r="BN67" s="235" t="e">
        <f t="shared" si="142"/>
        <v>#DIV/0!</v>
      </c>
      <c r="BO67" s="235" t="e">
        <f t="shared" si="143"/>
        <v>#DIV/0!</v>
      </c>
      <c r="BQ67" s="15"/>
      <c r="BR67" s="15">
        <f t="shared" si="144"/>
        <v>0</v>
      </c>
      <c r="BT67" s="15"/>
      <c r="BU67" s="15">
        <f t="shared" si="145"/>
        <v>0</v>
      </c>
      <c r="BW67" s="15"/>
      <c r="BX67" s="15">
        <f t="shared" si="146"/>
        <v>0</v>
      </c>
      <c r="BZ67" s="15"/>
      <c r="CA67" s="15">
        <f t="shared" si="147"/>
        <v>0</v>
      </c>
      <c r="CC67" s="15"/>
      <c r="CD67" s="15">
        <f t="shared" si="148"/>
        <v>0</v>
      </c>
      <c r="CF67" s="15"/>
      <c r="CG67" s="15">
        <f t="shared" si="149"/>
        <v>0</v>
      </c>
      <c r="CI67" s="15"/>
      <c r="CJ67" s="15">
        <f t="shared" si="150"/>
        <v>0</v>
      </c>
      <c r="CM67" s="15">
        <f t="shared" si="151"/>
        <v>0</v>
      </c>
      <c r="CP67" s="15">
        <f t="shared" si="152"/>
        <v>0</v>
      </c>
      <c r="CS67" s="15">
        <f t="shared" si="153"/>
        <v>0</v>
      </c>
      <c r="CV67" s="15">
        <f t="shared" si="154"/>
        <v>0</v>
      </c>
      <c r="CY67" s="15">
        <f t="shared" si="155"/>
        <v>0</v>
      </c>
      <c r="DA67" s="15">
        <v>0</v>
      </c>
      <c r="DE67" s="15"/>
      <c r="DF67" s="15">
        <f t="shared" si="156"/>
        <v>0</v>
      </c>
      <c r="DH67" s="15"/>
      <c r="DI67" s="15">
        <f t="shared" si="157"/>
        <v>0</v>
      </c>
      <c r="DK67" s="15"/>
      <c r="DL67" s="15">
        <f t="shared" si="158"/>
        <v>0</v>
      </c>
      <c r="DN67" s="15"/>
      <c r="DO67" s="15">
        <f t="shared" si="159"/>
        <v>0</v>
      </c>
      <c r="DQ67" s="15"/>
      <c r="DR67" s="15">
        <f t="shared" si="160"/>
        <v>0</v>
      </c>
      <c r="DT67" s="227">
        <v>700</v>
      </c>
      <c r="DU67" s="15">
        <f t="shared" si="161"/>
        <v>700</v>
      </c>
      <c r="DW67" s="15"/>
      <c r="DX67" s="15">
        <f t="shared" si="162"/>
        <v>700</v>
      </c>
      <c r="DZ67" s="15"/>
      <c r="EA67" s="15">
        <f t="shared" si="163"/>
        <v>700</v>
      </c>
      <c r="EC67" s="15"/>
      <c r="ED67" s="15">
        <f t="shared" si="164"/>
        <v>700</v>
      </c>
      <c r="EF67" s="15"/>
      <c r="EG67" s="15">
        <f t="shared" si="165"/>
        <v>700</v>
      </c>
      <c r="EI67" s="15">
        <v>635</v>
      </c>
      <c r="EK67" s="15">
        <v>0</v>
      </c>
    </row>
    <row r="68" spans="1:142" outlineLevel="1">
      <c r="A68" s="12">
        <v>3314</v>
      </c>
      <c r="B68" s="38" t="s">
        <v>158</v>
      </c>
      <c r="C68" s="37" t="s">
        <v>159</v>
      </c>
      <c r="I68" s="36"/>
      <c r="J68" s="14"/>
      <c r="K68" t="s">
        <v>333</v>
      </c>
      <c r="L68" s="118">
        <v>1000</v>
      </c>
      <c r="M68" s="17" t="e">
        <f t="shared" si="131"/>
        <v>#DIV/0!</v>
      </c>
      <c r="N68" s="17" t="e">
        <f t="shared" si="132"/>
        <v>#DIV/0!</v>
      </c>
      <c r="Q68" s="118">
        <v>1000</v>
      </c>
      <c r="R68" s="15">
        <v>60</v>
      </c>
      <c r="S68" s="118">
        <v>450</v>
      </c>
      <c r="T68" s="157">
        <f t="shared" si="133"/>
        <v>-550</v>
      </c>
      <c r="U68" s="16">
        <f t="shared" si="126"/>
        <v>-0.55000000000000004</v>
      </c>
      <c r="Y68" s="118">
        <v>450</v>
      </c>
      <c r="AA68" s="118">
        <v>400</v>
      </c>
      <c r="AB68" s="185">
        <f t="shared" si="166"/>
        <v>-50</v>
      </c>
      <c r="AC68" s="187">
        <f t="shared" si="134"/>
        <v>-50</v>
      </c>
      <c r="AD68" s="187"/>
      <c r="AE68" s="118">
        <v>400</v>
      </c>
      <c r="AF68" s="182"/>
      <c r="AH68" s="15">
        <v>243.6</v>
      </c>
      <c r="AI68" s="17">
        <f t="shared" si="127"/>
        <v>0.60899999999999999</v>
      </c>
      <c r="AK68" s="118">
        <v>400</v>
      </c>
      <c r="AS68" s="15">
        <f t="shared" si="135"/>
        <v>400</v>
      </c>
      <c r="AV68" s="15">
        <f t="shared" si="136"/>
        <v>400</v>
      </c>
      <c r="AX68" s="15"/>
      <c r="AY68" s="15">
        <f t="shared" si="137"/>
        <v>400</v>
      </c>
      <c r="BB68" s="15">
        <f t="shared" si="138"/>
        <v>400</v>
      </c>
      <c r="BD68" s="15"/>
      <c r="BE68" s="15">
        <f t="shared" si="139"/>
        <v>400</v>
      </c>
      <c r="BG68" s="15"/>
      <c r="BH68" s="15">
        <f t="shared" si="140"/>
        <v>400</v>
      </c>
      <c r="BJ68" s="15">
        <v>384</v>
      </c>
      <c r="BK68" s="235">
        <f t="shared" si="141"/>
        <v>0.96</v>
      </c>
      <c r="BM68" s="15">
        <f>2*85+230</f>
        <v>400</v>
      </c>
      <c r="BN68" s="235">
        <f t="shared" si="142"/>
        <v>1.0416666666666667</v>
      </c>
      <c r="BO68" s="235">
        <f t="shared" si="143"/>
        <v>1</v>
      </c>
      <c r="BQ68" s="15"/>
      <c r="BR68" s="15">
        <f t="shared" si="144"/>
        <v>400</v>
      </c>
      <c r="BT68" s="15"/>
      <c r="BU68" s="15">
        <f t="shared" si="145"/>
        <v>400</v>
      </c>
      <c r="BW68" s="15"/>
      <c r="BX68" s="15">
        <f t="shared" si="146"/>
        <v>400</v>
      </c>
      <c r="BZ68" s="15"/>
      <c r="CA68" s="15">
        <f t="shared" si="147"/>
        <v>400</v>
      </c>
      <c r="CC68" s="15"/>
      <c r="CD68" s="15">
        <f t="shared" si="148"/>
        <v>400</v>
      </c>
      <c r="CF68" s="15"/>
      <c r="CG68" s="15">
        <f t="shared" si="149"/>
        <v>400</v>
      </c>
      <c r="CI68" s="15"/>
      <c r="CJ68" s="15">
        <f t="shared" si="150"/>
        <v>400</v>
      </c>
      <c r="CM68" s="15">
        <f t="shared" si="151"/>
        <v>400</v>
      </c>
      <c r="CP68" s="15">
        <f t="shared" si="152"/>
        <v>400</v>
      </c>
      <c r="CS68" s="15">
        <f t="shared" si="153"/>
        <v>400</v>
      </c>
      <c r="CV68" s="15">
        <f t="shared" si="154"/>
        <v>400</v>
      </c>
      <c r="CY68" s="15">
        <f t="shared" si="155"/>
        <v>400</v>
      </c>
      <c r="DA68" s="15">
        <v>133</v>
      </c>
      <c r="DC68" s="15">
        <v>300</v>
      </c>
      <c r="DE68" s="227">
        <v>100</v>
      </c>
      <c r="DF68" s="15">
        <f t="shared" si="156"/>
        <v>400</v>
      </c>
      <c r="DH68" s="15"/>
      <c r="DI68" s="15">
        <f t="shared" si="157"/>
        <v>400</v>
      </c>
      <c r="DK68" s="15"/>
      <c r="DL68" s="15">
        <f t="shared" si="158"/>
        <v>400</v>
      </c>
      <c r="DN68" s="15"/>
      <c r="DO68" s="15">
        <f t="shared" si="159"/>
        <v>400</v>
      </c>
      <c r="DQ68" s="15"/>
      <c r="DR68" s="15">
        <f t="shared" si="160"/>
        <v>400</v>
      </c>
      <c r="DT68" s="227">
        <v>100</v>
      </c>
      <c r="DU68" s="15">
        <f t="shared" si="161"/>
        <v>500</v>
      </c>
      <c r="DW68" s="15"/>
      <c r="DX68" s="15">
        <f t="shared" si="162"/>
        <v>500</v>
      </c>
      <c r="DZ68" s="15"/>
      <c r="EA68" s="15">
        <f t="shared" si="163"/>
        <v>500</v>
      </c>
      <c r="EC68" s="227">
        <v>-150</v>
      </c>
      <c r="ED68" s="15">
        <f t="shared" si="164"/>
        <v>350</v>
      </c>
      <c r="EF68" s="15"/>
      <c r="EG68" s="15">
        <f t="shared" si="165"/>
        <v>350</v>
      </c>
      <c r="EI68" s="15">
        <v>343.52</v>
      </c>
      <c r="EK68" s="15">
        <v>400</v>
      </c>
    </row>
    <row r="69" spans="1:142" outlineLevel="1">
      <c r="A69" s="12">
        <v>3314</v>
      </c>
      <c r="B69" s="38" t="s">
        <v>160</v>
      </c>
      <c r="C69" s="37" t="s">
        <v>161</v>
      </c>
      <c r="I69" s="36"/>
      <c r="J69" s="14"/>
      <c r="K69" t="s">
        <v>333</v>
      </c>
      <c r="L69" s="118">
        <v>24800</v>
      </c>
      <c r="M69" s="17" t="e">
        <f t="shared" si="131"/>
        <v>#DIV/0!</v>
      </c>
      <c r="N69" s="17" t="e">
        <f t="shared" si="132"/>
        <v>#DIV/0!</v>
      </c>
      <c r="Q69" s="118">
        <v>23000</v>
      </c>
      <c r="R69" s="15">
        <v>9870</v>
      </c>
      <c r="S69" s="118">
        <v>20000</v>
      </c>
      <c r="T69" s="15">
        <f t="shared" si="133"/>
        <v>-3000</v>
      </c>
      <c r="U69" s="16">
        <f t="shared" si="126"/>
        <v>-0.13043478260869568</v>
      </c>
      <c r="V69" s="140">
        <v>23000</v>
      </c>
      <c r="W69">
        <v>-1800</v>
      </c>
      <c r="Y69" s="118">
        <v>20000</v>
      </c>
      <c r="AA69" s="118">
        <v>22000</v>
      </c>
      <c r="AB69" s="185">
        <f t="shared" si="166"/>
        <v>2000</v>
      </c>
      <c r="AC69" s="187">
        <f t="shared" si="134"/>
        <v>2000</v>
      </c>
      <c r="AD69" s="187"/>
      <c r="AE69" s="118">
        <v>24500</v>
      </c>
      <c r="AF69" s="182">
        <f>AE69-AA69</f>
        <v>2500</v>
      </c>
      <c r="AH69" s="15">
        <v>24469.4</v>
      </c>
      <c r="AI69" s="17">
        <f t="shared" si="127"/>
        <v>0.99875102040816333</v>
      </c>
      <c r="AK69" s="118">
        <v>25000</v>
      </c>
      <c r="AS69" s="15">
        <f t="shared" si="135"/>
        <v>25000</v>
      </c>
      <c r="AV69" s="15">
        <f t="shared" si="136"/>
        <v>25000</v>
      </c>
      <c r="AX69" s="15"/>
      <c r="AY69" s="15">
        <f t="shared" si="137"/>
        <v>25000</v>
      </c>
      <c r="BB69" s="15">
        <f t="shared" si="138"/>
        <v>25000</v>
      </c>
      <c r="BD69" s="15">
        <v>3000</v>
      </c>
      <c r="BE69" s="15">
        <f t="shared" si="139"/>
        <v>28000</v>
      </c>
      <c r="BG69" s="15">
        <v>500</v>
      </c>
      <c r="BH69" s="15">
        <f t="shared" si="140"/>
        <v>28500</v>
      </c>
      <c r="BJ69" s="15">
        <v>28038.6</v>
      </c>
      <c r="BK69" s="235">
        <f t="shared" si="141"/>
        <v>0.98381052631578947</v>
      </c>
      <c r="BM69" s="196">
        <f>12*6300</f>
        <v>75600</v>
      </c>
      <c r="BN69" s="235">
        <f t="shared" si="142"/>
        <v>2.6962829813186109</v>
      </c>
      <c r="BO69" s="235">
        <f t="shared" si="143"/>
        <v>2.6526315789473682</v>
      </c>
      <c r="BQ69" s="15"/>
      <c r="BR69" s="15">
        <f t="shared" si="144"/>
        <v>75600</v>
      </c>
      <c r="BT69" s="15"/>
      <c r="BU69" s="15">
        <f t="shared" si="145"/>
        <v>75600</v>
      </c>
      <c r="BW69" s="15"/>
      <c r="BX69" s="15">
        <f t="shared" si="146"/>
        <v>75600</v>
      </c>
      <c r="BZ69" s="15"/>
      <c r="CA69" s="15">
        <f t="shared" si="147"/>
        <v>75600</v>
      </c>
      <c r="CC69" s="15"/>
      <c r="CD69" s="15">
        <f t="shared" si="148"/>
        <v>75600</v>
      </c>
      <c r="CF69" s="15"/>
      <c r="CG69" s="15">
        <f t="shared" si="149"/>
        <v>75600</v>
      </c>
      <c r="CI69" s="15"/>
      <c r="CJ69" s="15">
        <f t="shared" si="150"/>
        <v>75600</v>
      </c>
      <c r="CM69" s="15">
        <f t="shared" si="151"/>
        <v>75600</v>
      </c>
      <c r="CP69" s="15">
        <f t="shared" si="152"/>
        <v>75600</v>
      </c>
      <c r="CS69" s="15">
        <f t="shared" si="153"/>
        <v>75600</v>
      </c>
      <c r="CU69" s="227">
        <v>7000</v>
      </c>
      <c r="CV69" s="15">
        <f t="shared" si="154"/>
        <v>82600</v>
      </c>
      <c r="CX69" s="227"/>
      <c r="CY69" s="15">
        <f t="shared" si="155"/>
        <v>82600</v>
      </c>
      <c r="DA69" s="15">
        <v>82478.87</v>
      </c>
      <c r="DC69" s="15">
        <v>80000</v>
      </c>
      <c r="DE69" s="227">
        <v>-100</v>
      </c>
      <c r="DF69" s="15">
        <f t="shared" si="156"/>
        <v>79900</v>
      </c>
      <c r="DH69" s="15"/>
      <c r="DI69" s="15">
        <f t="shared" si="157"/>
        <v>79900</v>
      </c>
      <c r="DK69" s="15"/>
      <c r="DL69" s="15">
        <f t="shared" si="158"/>
        <v>79900</v>
      </c>
      <c r="DN69" s="15"/>
      <c r="DO69" s="15">
        <f t="shared" si="159"/>
        <v>79900</v>
      </c>
      <c r="DQ69" s="15"/>
      <c r="DR69" s="15">
        <f t="shared" si="160"/>
        <v>79900</v>
      </c>
      <c r="DT69" s="15"/>
      <c r="DU69" s="15">
        <f t="shared" si="161"/>
        <v>79900</v>
      </c>
      <c r="DW69" s="15"/>
      <c r="DX69" s="15">
        <f t="shared" si="162"/>
        <v>79900</v>
      </c>
      <c r="DZ69" s="15"/>
      <c r="EA69" s="15">
        <f t="shared" si="163"/>
        <v>79900</v>
      </c>
      <c r="EC69" s="15"/>
      <c r="ED69" s="15">
        <f t="shared" si="164"/>
        <v>79900</v>
      </c>
      <c r="EF69" s="227">
        <v>1000</v>
      </c>
      <c r="EG69" s="15">
        <f t="shared" si="165"/>
        <v>80900</v>
      </c>
      <c r="EI69" s="15">
        <v>80897</v>
      </c>
      <c r="EK69" s="15">
        <v>82000</v>
      </c>
    </row>
    <row r="70" spans="1:142" outlineLevel="1">
      <c r="A70" s="12">
        <v>3314</v>
      </c>
      <c r="B70" s="38" t="s">
        <v>162</v>
      </c>
      <c r="C70" s="37" t="s">
        <v>163</v>
      </c>
      <c r="I70" s="36"/>
      <c r="J70" s="14"/>
      <c r="K70" t="s">
        <v>333</v>
      </c>
      <c r="L70" s="118">
        <v>5000</v>
      </c>
      <c r="M70" s="17" t="e">
        <f t="shared" si="131"/>
        <v>#DIV/0!</v>
      </c>
      <c r="N70" s="17" t="e">
        <f t="shared" si="132"/>
        <v>#DIV/0!</v>
      </c>
      <c r="Q70" s="118">
        <v>5000</v>
      </c>
      <c r="R70" s="15">
        <v>523</v>
      </c>
      <c r="S70" s="118">
        <v>4000</v>
      </c>
      <c r="T70" s="15">
        <f t="shared" si="133"/>
        <v>-1000</v>
      </c>
      <c r="U70" s="16">
        <f t="shared" si="126"/>
        <v>-0.19999999999999996</v>
      </c>
      <c r="Y70" s="118">
        <v>2500</v>
      </c>
      <c r="AA70" s="118">
        <v>2500</v>
      </c>
      <c r="AB70" s="185">
        <f t="shared" si="166"/>
        <v>0</v>
      </c>
      <c r="AC70" s="187">
        <f t="shared" si="134"/>
        <v>0</v>
      </c>
      <c r="AD70" s="187"/>
      <c r="AE70" s="118">
        <v>2500</v>
      </c>
      <c r="AF70" s="182"/>
      <c r="AH70" s="15">
        <v>1030.8</v>
      </c>
      <c r="AI70" s="17">
        <f t="shared" si="127"/>
        <v>0.41231999999999996</v>
      </c>
      <c r="AK70" s="118">
        <v>1200</v>
      </c>
      <c r="AS70" s="15">
        <f t="shared" si="135"/>
        <v>1200</v>
      </c>
      <c r="AV70" s="15">
        <f t="shared" si="136"/>
        <v>1200</v>
      </c>
      <c r="AX70" s="15"/>
      <c r="AY70" s="15">
        <f t="shared" si="137"/>
        <v>1200</v>
      </c>
      <c r="BB70" s="15">
        <f t="shared" si="138"/>
        <v>1200</v>
      </c>
      <c r="BD70" s="15">
        <v>2000</v>
      </c>
      <c r="BE70" s="15">
        <f t="shared" si="139"/>
        <v>3200</v>
      </c>
      <c r="BG70" s="15">
        <v>-1000</v>
      </c>
      <c r="BH70" s="15">
        <f t="shared" si="140"/>
        <v>2200</v>
      </c>
      <c r="BJ70" s="15">
        <v>974</v>
      </c>
      <c r="BK70" s="235">
        <f t="shared" si="141"/>
        <v>0.44272727272727275</v>
      </c>
      <c r="BM70" s="196">
        <f>12*150</f>
        <v>1800</v>
      </c>
      <c r="BN70" s="235">
        <f t="shared" si="142"/>
        <v>1.8480492813141685</v>
      </c>
      <c r="BO70" s="235">
        <f t="shared" si="143"/>
        <v>0.81818181818181823</v>
      </c>
      <c r="BQ70" s="15"/>
      <c r="BR70" s="15">
        <f t="shared" si="144"/>
        <v>1800</v>
      </c>
      <c r="BT70" s="15"/>
      <c r="BU70" s="15">
        <f t="shared" si="145"/>
        <v>1800</v>
      </c>
      <c r="BW70" s="15"/>
      <c r="BX70" s="15">
        <f t="shared" si="146"/>
        <v>1800</v>
      </c>
      <c r="BZ70" s="15"/>
      <c r="CA70" s="15">
        <f t="shared" si="147"/>
        <v>1800</v>
      </c>
      <c r="CC70" s="15"/>
      <c r="CD70" s="15">
        <f t="shared" si="148"/>
        <v>1800</v>
      </c>
      <c r="CF70" s="15"/>
      <c r="CG70" s="15">
        <f t="shared" si="149"/>
        <v>1800</v>
      </c>
      <c r="CI70" s="15"/>
      <c r="CJ70" s="15">
        <f t="shared" si="150"/>
        <v>1800</v>
      </c>
      <c r="CM70" s="15">
        <f t="shared" si="151"/>
        <v>1800</v>
      </c>
      <c r="CP70" s="15">
        <f t="shared" si="152"/>
        <v>1800</v>
      </c>
      <c r="CS70" s="15">
        <f t="shared" si="153"/>
        <v>1800</v>
      </c>
      <c r="CU70" s="227">
        <v>200</v>
      </c>
      <c r="CV70" s="15">
        <f t="shared" si="154"/>
        <v>2000</v>
      </c>
      <c r="CX70" s="227"/>
      <c r="CY70" s="15">
        <f t="shared" si="155"/>
        <v>2000</v>
      </c>
      <c r="DA70" s="15">
        <v>1930.05</v>
      </c>
      <c r="DC70" s="15">
        <v>2000</v>
      </c>
      <c r="DE70" s="15"/>
      <c r="DF70" s="15">
        <f t="shared" si="156"/>
        <v>2000</v>
      </c>
      <c r="DH70" s="15"/>
      <c r="DI70" s="15">
        <f t="shared" si="157"/>
        <v>2000</v>
      </c>
      <c r="DK70" s="15"/>
      <c r="DL70" s="15">
        <f t="shared" si="158"/>
        <v>2000</v>
      </c>
      <c r="DN70" s="15"/>
      <c r="DO70" s="15">
        <f t="shared" si="159"/>
        <v>2000</v>
      </c>
      <c r="DQ70" s="15"/>
      <c r="DR70" s="15">
        <f t="shared" si="160"/>
        <v>2000</v>
      </c>
      <c r="DT70" s="15"/>
      <c r="DU70" s="15">
        <f t="shared" si="161"/>
        <v>2000</v>
      </c>
      <c r="DW70" s="15"/>
      <c r="DX70" s="15">
        <f t="shared" si="162"/>
        <v>2000</v>
      </c>
      <c r="DZ70" s="15"/>
      <c r="EA70" s="15">
        <f t="shared" si="163"/>
        <v>2000</v>
      </c>
      <c r="EC70" s="15"/>
      <c r="ED70" s="15">
        <f t="shared" si="164"/>
        <v>2000</v>
      </c>
      <c r="EF70" s="15"/>
      <c r="EG70" s="15">
        <f t="shared" si="165"/>
        <v>2000</v>
      </c>
      <c r="EI70" s="15">
        <v>1322.8</v>
      </c>
      <c r="EK70" s="15">
        <v>2000</v>
      </c>
    </row>
    <row r="71" spans="1:142" outlineLevel="1">
      <c r="A71" s="12">
        <v>3314</v>
      </c>
      <c r="B71" s="1" t="s">
        <v>391</v>
      </c>
      <c r="C71" s="4" t="s">
        <v>392</v>
      </c>
      <c r="I71" s="36"/>
      <c r="J71" s="14"/>
      <c r="M71" s="17"/>
      <c r="N71" s="17"/>
      <c r="U71" s="16"/>
      <c r="Y71" s="118"/>
      <c r="AB71" s="185"/>
      <c r="AC71" s="187"/>
      <c r="AD71" s="187"/>
      <c r="AE71" s="118">
        <v>1700</v>
      </c>
      <c r="AF71" s="182"/>
      <c r="AH71" s="15">
        <v>1694</v>
      </c>
      <c r="AI71" s="17">
        <f t="shared" si="127"/>
        <v>0.99647058823529411</v>
      </c>
      <c r="AK71" s="118">
        <v>1700</v>
      </c>
      <c r="AS71" s="15">
        <f t="shared" si="135"/>
        <v>1700</v>
      </c>
      <c r="AV71" s="15">
        <f t="shared" si="136"/>
        <v>1700</v>
      </c>
      <c r="AX71" s="15"/>
      <c r="AY71" s="15">
        <f t="shared" si="137"/>
        <v>1700</v>
      </c>
      <c r="BB71" s="15">
        <f t="shared" si="138"/>
        <v>1700</v>
      </c>
      <c r="BD71" s="15"/>
      <c r="BE71" s="15">
        <f t="shared" si="139"/>
        <v>1700</v>
      </c>
      <c r="BG71" s="15"/>
      <c r="BH71" s="15">
        <f t="shared" si="140"/>
        <v>1700</v>
      </c>
      <c r="BJ71" s="15">
        <v>1694</v>
      </c>
      <c r="BK71" s="235">
        <f t="shared" si="141"/>
        <v>0.99647058823529411</v>
      </c>
      <c r="BM71" s="15">
        <v>1700</v>
      </c>
      <c r="BN71" s="235">
        <f t="shared" si="142"/>
        <v>1.0035419126328218</v>
      </c>
      <c r="BO71" s="235">
        <f t="shared" si="143"/>
        <v>1</v>
      </c>
      <c r="BQ71" s="15"/>
      <c r="BR71" s="15">
        <f t="shared" si="144"/>
        <v>1700</v>
      </c>
      <c r="BT71" s="15"/>
      <c r="BU71" s="15">
        <f t="shared" si="145"/>
        <v>1700</v>
      </c>
      <c r="BW71" s="15"/>
      <c r="BX71" s="15">
        <f t="shared" si="146"/>
        <v>1700</v>
      </c>
      <c r="BZ71" s="15"/>
      <c r="CA71" s="15">
        <f t="shared" si="147"/>
        <v>1700</v>
      </c>
      <c r="CC71" s="15"/>
      <c r="CD71" s="15">
        <f t="shared" si="148"/>
        <v>1700</v>
      </c>
      <c r="CF71" s="15"/>
      <c r="CG71" s="15">
        <f t="shared" si="149"/>
        <v>1700</v>
      </c>
      <c r="CI71" s="15"/>
      <c r="CJ71" s="15">
        <f t="shared" si="150"/>
        <v>1700</v>
      </c>
      <c r="CM71" s="15">
        <f t="shared" si="151"/>
        <v>1700</v>
      </c>
      <c r="CP71" s="15">
        <f t="shared" si="152"/>
        <v>1700</v>
      </c>
      <c r="CS71" s="15">
        <f t="shared" si="153"/>
        <v>1700</v>
      </c>
      <c r="CV71" s="15">
        <f t="shared" si="154"/>
        <v>1700</v>
      </c>
      <c r="CY71" s="15">
        <f t="shared" si="155"/>
        <v>1700</v>
      </c>
      <c r="DA71" s="15">
        <v>1694</v>
      </c>
      <c r="DC71" s="15">
        <v>1700</v>
      </c>
      <c r="DE71" s="15"/>
      <c r="DF71" s="15">
        <f t="shared" si="156"/>
        <v>1700</v>
      </c>
      <c r="DH71" s="15"/>
      <c r="DI71" s="15">
        <f t="shared" si="157"/>
        <v>1700</v>
      </c>
      <c r="DK71" s="15"/>
      <c r="DL71" s="15">
        <f t="shared" si="158"/>
        <v>1700</v>
      </c>
      <c r="DN71" s="15"/>
      <c r="DO71" s="15">
        <f t="shared" si="159"/>
        <v>1700</v>
      </c>
      <c r="DQ71" s="15"/>
      <c r="DR71" s="15">
        <f t="shared" si="160"/>
        <v>1700</v>
      </c>
      <c r="DT71" s="15"/>
      <c r="DU71" s="15">
        <f t="shared" si="161"/>
        <v>1700</v>
      </c>
      <c r="DW71" s="15"/>
      <c r="DX71" s="15">
        <f t="shared" si="162"/>
        <v>1700</v>
      </c>
      <c r="DZ71" s="15"/>
      <c r="EA71" s="15">
        <f t="shared" si="163"/>
        <v>1700</v>
      </c>
      <c r="EC71" s="15"/>
      <c r="ED71" s="15">
        <f t="shared" si="164"/>
        <v>1700</v>
      </c>
      <c r="EF71" s="15"/>
      <c r="EG71" s="15">
        <f t="shared" si="165"/>
        <v>1700</v>
      </c>
      <c r="EI71" s="15">
        <v>1694</v>
      </c>
      <c r="EK71" s="15">
        <v>1700</v>
      </c>
    </row>
    <row r="72" spans="1:142" outlineLevel="1">
      <c r="A72" s="12">
        <v>3314</v>
      </c>
      <c r="B72" s="1" t="s">
        <v>116</v>
      </c>
      <c r="C72" s="4" t="s">
        <v>117</v>
      </c>
      <c r="I72" s="36"/>
      <c r="J72" s="14"/>
      <c r="L72" s="118">
        <v>1000</v>
      </c>
      <c r="M72" s="17" t="e">
        <f t="shared" si="131"/>
        <v>#DIV/0!</v>
      </c>
      <c r="N72" s="17" t="e">
        <f t="shared" si="132"/>
        <v>#DIV/0!</v>
      </c>
      <c r="Q72" s="118">
        <v>1000</v>
      </c>
      <c r="R72" s="15">
        <v>0</v>
      </c>
      <c r="S72" s="118">
        <v>4000</v>
      </c>
      <c r="T72" s="15">
        <f t="shared" si="133"/>
        <v>3000</v>
      </c>
      <c r="U72" s="16">
        <f t="shared" si="126"/>
        <v>3</v>
      </c>
      <c r="Y72" s="118">
        <v>4000</v>
      </c>
      <c r="AA72" s="118">
        <v>0</v>
      </c>
      <c r="AB72" s="185">
        <f t="shared" si="166"/>
        <v>-4000</v>
      </c>
      <c r="AC72" s="187">
        <f t="shared" si="134"/>
        <v>-4000</v>
      </c>
      <c r="AD72" s="187"/>
      <c r="AE72" s="118">
        <v>0</v>
      </c>
      <c r="AF72" s="182"/>
      <c r="AH72" s="15">
        <v>0</v>
      </c>
      <c r="AI72" s="17"/>
      <c r="AK72" s="118">
        <v>1000</v>
      </c>
      <c r="AS72" s="15">
        <f t="shared" si="135"/>
        <v>1000</v>
      </c>
      <c r="AV72" s="15">
        <f t="shared" si="136"/>
        <v>1000</v>
      </c>
      <c r="AX72" s="15"/>
      <c r="AY72" s="15">
        <f t="shared" si="137"/>
        <v>1000</v>
      </c>
      <c r="BB72" s="15">
        <f t="shared" si="138"/>
        <v>1000</v>
      </c>
      <c r="BD72" s="15">
        <v>-1000</v>
      </c>
      <c r="BE72" s="15">
        <f t="shared" si="139"/>
        <v>0</v>
      </c>
      <c r="BG72" s="15"/>
      <c r="BH72" s="15">
        <f t="shared" si="140"/>
        <v>0</v>
      </c>
      <c r="BJ72" s="15">
        <v>0</v>
      </c>
      <c r="BK72" s="235" t="e">
        <f t="shared" si="141"/>
        <v>#DIV/0!</v>
      </c>
      <c r="BM72" s="15">
        <v>0</v>
      </c>
      <c r="BN72" s="235" t="e">
        <f t="shared" si="142"/>
        <v>#DIV/0!</v>
      </c>
      <c r="BO72" s="235" t="e">
        <f t="shared" si="143"/>
        <v>#DIV/0!</v>
      </c>
      <c r="BQ72" s="15"/>
      <c r="BR72" s="15">
        <f t="shared" si="144"/>
        <v>0</v>
      </c>
      <c r="BT72" s="15"/>
      <c r="BU72" s="15">
        <f t="shared" si="145"/>
        <v>0</v>
      </c>
      <c r="BW72" s="15"/>
      <c r="BX72" s="15">
        <f t="shared" si="146"/>
        <v>0</v>
      </c>
      <c r="BZ72" s="15"/>
      <c r="CA72" s="15">
        <f t="shared" si="147"/>
        <v>0</v>
      </c>
      <c r="CC72" s="15"/>
      <c r="CD72" s="15">
        <f t="shared" si="148"/>
        <v>0</v>
      </c>
      <c r="CF72" s="15"/>
      <c r="CG72" s="15">
        <f t="shared" si="149"/>
        <v>0</v>
      </c>
      <c r="CI72" s="15"/>
      <c r="CJ72" s="15">
        <f t="shared" si="150"/>
        <v>0</v>
      </c>
      <c r="CM72" s="15">
        <f t="shared" si="151"/>
        <v>0</v>
      </c>
      <c r="CP72" s="15">
        <f t="shared" si="152"/>
        <v>0</v>
      </c>
      <c r="CS72" s="15">
        <f t="shared" si="153"/>
        <v>0</v>
      </c>
      <c r="CV72" s="15">
        <f t="shared" si="154"/>
        <v>0</v>
      </c>
      <c r="CY72" s="15">
        <f t="shared" si="155"/>
        <v>0</v>
      </c>
      <c r="DA72" s="15">
        <v>0</v>
      </c>
      <c r="DC72" s="15">
        <v>0</v>
      </c>
      <c r="DE72" s="15"/>
      <c r="DF72" s="15">
        <f t="shared" si="156"/>
        <v>0</v>
      </c>
      <c r="DH72" s="15"/>
      <c r="DI72" s="15">
        <f t="shared" si="157"/>
        <v>0</v>
      </c>
      <c r="DK72" s="15"/>
      <c r="DL72" s="15">
        <f t="shared" si="158"/>
        <v>0</v>
      </c>
      <c r="DN72" s="15"/>
      <c r="DO72" s="15">
        <f t="shared" si="159"/>
        <v>0</v>
      </c>
      <c r="DQ72" s="15"/>
      <c r="DR72" s="15">
        <f t="shared" si="160"/>
        <v>0</v>
      </c>
      <c r="DT72" s="15"/>
      <c r="DU72" s="15">
        <f t="shared" si="161"/>
        <v>0</v>
      </c>
      <c r="DW72" s="15"/>
      <c r="DX72" s="15">
        <f t="shared" si="162"/>
        <v>0</v>
      </c>
      <c r="DZ72" s="15"/>
      <c r="EA72" s="15">
        <f t="shared" si="163"/>
        <v>0</v>
      </c>
      <c r="EC72" s="15"/>
      <c r="ED72" s="15">
        <f t="shared" si="164"/>
        <v>0</v>
      </c>
      <c r="EF72" s="15"/>
      <c r="EG72" s="15">
        <f t="shared" si="165"/>
        <v>0</v>
      </c>
      <c r="EK72" s="15"/>
    </row>
    <row r="73" spans="1:142" outlineLevel="1">
      <c r="A73" s="12">
        <v>3314</v>
      </c>
      <c r="B73" s="1" t="s">
        <v>118</v>
      </c>
      <c r="C73" s="4" t="s">
        <v>119</v>
      </c>
      <c r="I73" s="36"/>
      <c r="J73" s="14"/>
      <c r="K73" t="s">
        <v>333</v>
      </c>
      <c r="L73" s="118">
        <v>2000</v>
      </c>
      <c r="M73" s="17" t="e">
        <f t="shared" si="131"/>
        <v>#DIV/0!</v>
      </c>
      <c r="N73" s="17" t="e">
        <f t="shared" si="132"/>
        <v>#DIV/0!</v>
      </c>
      <c r="Q73" s="118">
        <v>2000</v>
      </c>
      <c r="R73" s="15">
        <v>484</v>
      </c>
      <c r="S73" s="118">
        <v>2000</v>
      </c>
      <c r="T73" s="15">
        <f t="shared" si="133"/>
        <v>0</v>
      </c>
      <c r="U73" s="16">
        <f t="shared" si="126"/>
        <v>0</v>
      </c>
      <c r="Y73" s="118">
        <v>2000</v>
      </c>
      <c r="AA73" s="118">
        <v>1000</v>
      </c>
      <c r="AB73" s="185">
        <f t="shared" si="166"/>
        <v>-1000</v>
      </c>
      <c r="AC73" s="187">
        <f t="shared" si="134"/>
        <v>-1000</v>
      </c>
      <c r="AD73" s="187"/>
      <c r="AE73" s="118">
        <v>2200</v>
      </c>
      <c r="AF73" s="182">
        <f>AE73-AA73</f>
        <v>1200</v>
      </c>
      <c r="AH73" s="15">
        <v>2134</v>
      </c>
      <c r="AI73" s="17">
        <f t="shared" si="127"/>
        <v>0.97</v>
      </c>
      <c r="AK73" s="118">
        <v>6000</v>
      </c>
      <c r="AS73" s="15">
        <f t="shared" si="135"/>
        <v>6000</v>
      </c>
      <c r="AV73" s="15">
        <f t="shared" si="136"/>
        <v>6000</v>
      </c>
      <c r="AX73" s="15"/>
      <c r="AY73" s="15">
        <f t="shared" si="137"/>
        <v>6000</v>
      </c>
      <c r="BB73" s="15">
        <f t="shared" si="138"/>
        <v>6000</v>
      </c>
      <c r="BD73" s="15"/>
      <c r="BE73" s="15">
        <f t="shared" si="139"/>
        <v>6000</v>
      </c>
      <c r="BG73" s="15">
        <v>500</v>
      </c>
      <c r="BH73" s="15">
        <f t="shared" si="140"/>
        <v>6500</v>
      </c>
      <c r="BJ73" s="15">
        <v>6450</v>
      </c>
      <c r="BK73" s="235">
        <f t="shared" si="141"/>
        <v>0.99230769230769234</v>
      </c>
      <c r="BM73" s="15">
        <v>1000</v>
      </c>
      <c r="BN73" s="235">
        <f t="shared" si="142"/>
        <v>0.15503875968992248</v>
      </c>
      <c r="BO73" s="235">
        <f t="shared" si="143"/>
        <v>0.15384615384615385</v>
      </c>
      <c r="BQ73" s="15"/>
      <c r="BR73" s="15">
        <f t="shared" si="144"/>
        <v>1000</v>
      </c>
      <c r="BT73" s="15"/>
      <c r="BU73" s="15">
        <f t="shared" si="145"/>
        <v>1000</v>
      </c>
      <c r="BW73" s="15"/>
      <c r="BX73" s="15">
        <f t="shared" si="146"/>
        <v>1000</v>
      </c>
      <c r="BZ73" s="15"/>
      <c r="CA73" s="15">
        <f t="shared" si="147"/>
        <v>1000</v>
      </c>
      <c r="CC73" s="15"/>
      <c r="CD73" s="15">
        <f t="shared" si="148"/>
        <v>1000</v>
      </c>
      <c r="CF73" s="15"/>
      <c r="CG73" s="15">
        <f t="shared" si="149"/>
        <v>1000</v>
      </c>
      <c r="CI73" s="15"/>
      <c r="CJ73" s="15">
        <f t="shared" si="150"/>
        <v>1000</v>
      </c>
      <c r="CM73" s="15">
        <f t="shared" si="151"/>
        <v>1000</v>
      </c>
      <c r="CP73" s="15">
        <f t="shared" si="152"/>
        <v>1000</v>
      </c>
      <c r="CS73" s="15">
        <f t="shared" si="153"/>
        <v>1000</v>
      </c>
      <c r="CU73" s="227">
        <v>-1000</v>
      </c>
      <c r="CV73" s="15">
        <f t="shared" si="154"/>
        <v>0</v>
      </c>
      <c r="CX73" s="227"/>
      <c r="CY73" s="15">
        <f t="shared" si="155"/>
        <v>0</v>
      </c>
      <c r="DA73" s="15">
        <v>0</v>
      </c>
      <c r="DC73" s="15">
        <v>0</v>
      </c>
      <c r="DE73" s="15"/>
      <c r="DF73" s="15">
        <f t="shared" si="156"/>
        <v>0</v>
      </c>
      <c r="DH73" s="15"/>
      <c r="DI73" s="15">
        <f t="shared" si="157"/>
        <v>0</v>
      </c>
      <c r="DK73" s="15"/>
      <c r="DL73" s="15">
        <f t="shared" si="158"/>
        <v>0</v>
      </c>
      <c r="DN73" s="15"/>
      <c r="DO73" s="15">
        <f t="shared" si="159"/>
        <v>0</v>
      </c>
      <c r="DQ73" s="15"/>
      <c r="DR73" s="15">
        <f t="shared" si="160"/>
        <v>0</v>
      </c>
      <c r="DT73" s="15"/>
      <c r="DU73" s="15">
        <f t="shared" si="161"/>
        <v>0</v>
      </c>
      <c r="DW73" s="15"/>
      <c r="DX73" s="15">
        <f t="shared" si="162"/>
        <v>0</v>
      </c>
      <c r="DZ73" s="15"/>
      <c r="EA73" s="15">
        <f t="shared" si="163"/>
        <v>0</v>
      </c>
      <c r="EC73" s="15"/>
      <c r="ED73" s="15">
        <f t="shared" si="164"/>
        <v>0</v>
      </c>
      <c r="EF73" s="15"/>
      <c r="EG73" s="15">
        <f t="shared" si="165"/>
        <v>0</v>
      </c>
      <c r="EK73" s="15"/>
    </row>
    <row r="74" spans="1:142" outlineLevel="1">
      <c r="A74" s="12">
        <v>3314</v>
      </c>
      <c r="B74" s="38" t="s">
        <v>149</v>
      </c>
      <c r="C74" s="37" t="s">
        <v>150</v>
      </c>
      <c r="I74" s="36"/>
      <c r="J74" s="14"/>
      <c r="L74" s="118">
        <v>1000</v>
      </c>
      <c r="M74" s="17" t="e">
        <f t="shared" si="131"/>
        <v>#DIV/0!</v>
      </c>
      <c r="N74" s="17" t="e">
        <f t="shared" si="132"/>
        <v>#DIV/0!</v>
      </c>
      <c r="Q74" s="118">
        <v>1000</v>
      </c>
      <c r="R74" s="15">
        <v>0</v>
      </c>
      <c r="S74" s="118">
        <v>0</v>
      </c>
      <c r="T74" s="15">
        <f t="shared" si="133"/>
        <v>-1000</v>
      </c>
      <c r="U74" s="16">
        <f t="shared" si="126"/>
        <v>-1</v>
      </c>
      <c r="Y74" s="118">
        <v>0</v>
      </c>
      <c r="AA74" s="118">
        <v>0</v>
      </c>
      <c r="AB74" s="185">
        <f t="shared" si="166"/>
        <v>0</v>
      </c>
      <c r="AC74" s="187">
        <f t="shared" si="134"/>
        <v>0</v>
      </c>
      <c r="AD74" s="187"/>
      <c r="AE74" s="118">
        <v>0</v>
      </c>
      <c r="AF74" s="182"/>
      <c r="AH74" s="15">
        <v>0</v>
      </c>
      <c r="AI74" s="17"/>
      <c r="AK74" s="118">
        <v>0</v>
      </c>
      <c r="AX74" s="15"/>
      <c r="BD74" s="15"/>
      <c r="BG74" s="15"/>
      <c r="DE74" s="15"/>
      <c r="DH74" s="15"/>
      <c r="DK74" s="15"/>
      <c r="DN74" s="15"/>
      <c r="DQ74" s="15"/>
      <c r="DT74" s="15"/>
      <c r="DW74" s="15"/>
      <c r="DZ74" s="15"/>
      <c r="EC74" s="15"/>
      <c r="EF74" s="15"/>
      <c r="EK74" s="15"/>
    </row>
    <row r="75" spans="1:142" ht="15.75" customHeight="1" thickBot="1">
      <c r="A75" s="54" t="s">
        <v>323</v>
      </c>
      <c r="B75" s="55" t="s">
        <v>317</v>
      </c>
      <c r="C75" s="283" t="s">
        <v>322</v>
      </c>
      <c r="D75" s="57" t="e">
        <f>#REF!</f>
        <v>#REF!</v>
      </c>
      <c r="E75" s="58"/>
      <c r="F75" s="57" t="e">
        <f>#REF!</f>
        <v>#REF!</v>
      </c>
      <c r="G75" s="58"/>
      <c r="H75" s="57"/>
      <c r="I75" s="57" t="e">
        <f>#REF!</f>
        <v>#REF!</v>
      </c>
      <c r="J75" s="138" t="e">
        <f>I75/$I$324</f>
        <v>#REF!</v>
      </c>
      <c r="K75" s="60"/>
      <c r="L75" s="122">
        <f>SUM(L65:L74)</f>
        <v>47799.92</v>
      </c>
      <c r="M75" s="61" t="e">
        <f t="shared" ref="M75:M82" si="167">L75/F75-1</f>
        <v>#REF!</v>
      </c>
      <c r="N75" s="61" t="e">
        <f t="shared" ref="N75:N82" si="168">L75/I75-1</f>
        <v>#REF!</v>
      </c>
      <c r="O75" s="17">
        <f>L75/$L$324</f>
        <v>1.1090468883349771E-2</v>
      </c>
      <c r="P75" s="17"/>
      <c r="Q75" s="122">
        <f>SUM(Q65:Q74)</f>
        <v>46000</v>
      </c>
      <c r="R75" s="122">
        <f>SUM(R65:R74)</f>
        <v>14900</v>
      </c>
      <c r="S75" s="122">
        <f>SUM(S65:S74)</f>
        <v>41650</v>
      </c>
      <c r="T75" s="122">
        <f>SUM(T65:T74)</f>
        <v>-4350</v>
      </c>
      <c r="U75" s="155">
        <f t="shared" si="126"/>
        <v>-9.4565217391304301E-2</v>
      </c>
      <c r="Y75" s="122">
        <f>SUM(Y65:Y74)</f>
        <v>40150</v>
      </c>
      <c r="AA75" s="122">
        <f>SUM(AA65:AA74)</f>
        <v>35700</v>
      </c>
      <c r="AB75" s="122">
        <f>SUM(AB65:AB74)</f>
        <v>-4450</v>
      </c>
      <c r="AE75" s="122">
        <f>SUM(AE65:AE74)</f>
        <v>41100</v>
      </c>
      <c r="AF75" s="182"/>
      <c r="AH75" s="122">
        <f>SUM(AH65:AH74)</f>
        <v>36090.800000000003</v>
      </c>
      <c r="AI75" s="17">
        <f t="shared" si="127"/>
        <v>0.8781216545012166</v>
      </c>
      <c r="AK75" s="122">
        <f>SUM(AK65:AK74)</f>
        <v>49600</v>
      </c>
      <c r="AL75" s="193">
        <f t="shared" ref="AL75:AL76" si="169">AK75/L75</f>
        <v>1.0376586404328711</v>
      </c>
      <c r="AM75" s="17">
        <f t="shared" ref="AM75:AM76" si="170">AK75/AE75</f>
        <v>1.2068126520681266</v>
      </c>
      <c r="AN75" s="17">
        <f t="shared" ref="AN75:AN76" si="171">AK75/AH75</f>
        <v>1.3743114588759462</v>
      </c>
      <c r="AS75" s="122">
        <f>SUM(AS65:AS74)</f>
        <v>49600</v>
      </c>
      <c r="AU75" s="122">
        <f>SUM(AU65:AU74)</f>
        <v>0</v>
      </c>
      <c r="AV75" s="122">
        <f>SUM(AV65:AV74)</f>
        <v>49600</v>
      </c>
      <c r="AX75" s="122">
        <f>SUM(AX65:AX74)</f>
        <v>0</v>
      </c>
      <c r="AY75" s="122">
        <f>SUM(AY65:AY74)</f>
        <v>49600</v>
      </c>
      <c r="BA75" s="122">
        <f>SUM(BA65:BA74)</f>
        <v>0</v>
      </c>
      <c r="BB75" s="122">
        <f>SUM(BB65:BB74)</f>
        <v>49600</v>
      </c>
      <c r="BD75" s="122">
        <f>SUM(BD65:BD74)</f>
        <v>4000</v>
      </c>
      <c r="BE75" s="122">
        <f>SUM(BE65:BE74)</f>
        <v>53600</v>
      </c>
      <c r="BG75" s="122">
        <f>SUM(BG65:BG74)</f>
        <v>-1000</v>
      </c>
      <c r="BH75" s="122">
        <f>SUM(BH65:BH74)</f>
        <v>52600</v>
      </c>
      <c r="BJ75" s="122">
        <f>SUM(BJ65:BJ74)</f>
        <v>50636.35</v>
      </c>
      <c r="BK75" s="236">
        <f t="shared" ref="BK75:BK76" si="172">BJ75/BH75</f>
        <v>0.96266825095057029</v>
      </c>
      <c r="BM75" s="122">
        <f>SUM(BM65:BM74)</f>
        <v>95800</v>
      </c>
      <c r="BN75" s="236">
        <f t="shared" ref="BN75:BN76" si="173">BM75/BJ75</f>
        <v>1.8919215148801207</v>
      </c>
      <c r="BO75" s="236">
        <f t="shared" ref="BO75:BO76" si="174">BM75/BH75</f>
        <v>1.8212927756653992</v>
      </c>
      <c r="BQ75" s="122">
        <f>SUM(BQ65:BQ74)</f>
        <v>0</v>
      </c>
      <c r="BR75" s="122">
        <f>SUM(BR65:BR74)</f>
        <v>95800</v>
      </c>
      <c r="BT75" s="122">
        <f>SUM(BT65:BT74)</f>
        <v>0</v>
      </c>
      <c r="BU75" s="122">
        <f>SUM(BU65:BU74)</f>
        <v>95800</v>
      </c>
      <c r="BW75" s="122">
        <f>SUM(BW65:BW74)</f>
        <v>0</v>
      </c>
      <c r="BX75" s="122">
        <f>SUM(BX65:BX74)</f>
        <v>95800</v>
      </c>
      <c r="BZ75" s="122">
        <f>SUM(BZ65:BZ74)</f>
        <v>0</v>
      </c>
      <c r="CA75" s="122">
        <f>SUM(CA65:CA74)</f>
        <v>95800</v>
      </c>
      <c r="CC75" s="122">
        <f>SUM(CC65:CC74)</f>
        <v>0</v>
      </c>
      <c r="CD75" s="122">
        <f>SUM(CD65:CD74)</f>
        <v>95800</v>
      </c>
      <c r="CF75" s="122">
        <f>SUM(CF65:CF74)</f>
        <v>0</v>
      </c>
      <c r="CG75" s="122">
        <f>SUM(CG65:CG74)</f>
        <v>95800</v>
      </c>
      <c r="CI75" s="122">
        <f>SUM(CI65:CI74)</f>
        <v>0</v>
      </c>
      <c r="CJ75" s="122">
        <f>SUM(CJ65:CJ74)</f>
        <v>95800</v>
      </c>
      <c r="CL75" s="319">
        <f>SUM(CL65:CL74)</f>
        <v>0</v>
      </c>
      <c r="CM75" s="122">
        <f>SUM(CM65:CM74)</f>
        <v>95800</v>
      </c>
      <c r="CO75" s="122">
        <f>SUM(CO65:CO74)</f>
        <v>0</v>
      </c>
      <c r="CP75" s="122">
        <f>SUM(CP65:CP74)</f>
        <v>95800</v>
      </c>
      <c r="CR75" s="122">
        <f>SUM(CR65:CR74)</f>
        <v>0</v>
      </c>
      <c r="CS75" s="122">
        <f>SUM(CS65:CS74)</f>
        <v>95800</v>
      </c>
      <c r="CU75" s="122">
        <f>SUM(CU65:CU74)</f>
        <v>6200</v>
      </c>
      <c r="CV75" s="122">
        <f>SUM(CV65:CV74)</f>
        <v>102000</v>
      </c>
      <c r="CX75" s="122">
        <f>SUM(CX65:CX74)</f>
        <v>0</v>
      </c>
      <c r="CY75" s="122">
        <f>SUM(CY65:CY74)</f>
        <v>102000</v>
      </c>
      <c r="DA75" s="122">
        <f>SUM(DA65:DA74)</f>
        <v>101379.42</v>
      </c>
      <c r="DC75" s="122">
        <f>SUM(DC65:DC74)</f>
        <v>99300</v>
      </c>
      <c r="DE75" s="122">
        <f>SUM(DE65:DE74)</f>
        <v>0</v>
      </c>
      <c r="DF75" s="122">
        <f>SUM(DF65:DF74)</f>
        <v>99300</v>
      </c>
      <c r="DH75" s="122">
        <f>SUM(DH65:DH74)</f>
        <v>0</v>
      </c>
      <c r="DI75" s="122">
        <f>SUM(DI65:DI74)</f>
        <v>99300</v>
      </c>
      <c r="DK75" s="122">
        <f>SUM(DK65:DK74)</f>
        <v>0</v>
      </c>
      <c r="DL75" s="122">
        <f>SUM(DL65:DL74)</f>
        <v>99300</v>
      </c>
      <c r="DN75" s="122">
        <f>SUM(DN65:DN74)</f>
        <v>0</v>
      </c>
      <c r="DO75" s="122">
        <f>SUM(DO65:DO74)</f>
        <v>99300</v>
      </c>
      <c r="DQ75" s="122">
        <f>SUM(DQ65:DQ74)</f>
        <v>0</v>
      </c>
      <c r="DR75" s="122">
        <f>SUM(DR65:DR74)</f>
        <v>99300</v>
      </c>
      <c r="DT75" s="122">
        <f>SUM(DT65:DT74)</f>
        <v>800</v>
      </c>
      <c r="DU75" s="122">
        <f>SUM(DU65:DU74)</f>
        <v>100100</v>
      </c>
      <c r="DW75" s="122">
        <f>SUM(DW65:DW74)</f>
        <v>0</v>
      </c>
      <c r="DX75" s="122">
        <f>SUM(DX65:DX74)</f>
        <v>100100</v>
      </c>
      <c r="DZ75" s="122">
        <f>SUM(DZ65:DZ74)</f>
        <v>0</v>
      </c>
      <c r="EA75" s="122">
        <f>SUM(EA65:EA74)</f>
        <v>100100</v>
      </c>
      <c r="EC75" s="122">
        <f>SUM(EC65:EC74)</f>
        <v>1750</v>
      </c>
      <c r="ED75" s="122">
        <f>SUM(ED65:ED74)</f>
        <v>101850</v>
      </c>
      <c r="EF75" s="122">
        <f>SUM(EF65:EF74)</f>
        <v>1500</v>
      </c>
      <c r="EG75" s="122">
        <f>SUM(EG65:EG74)</f>
        <v>103350</v>
      </c>
      <c r="EI75" s="122">
        <f>SUM(EI65:EI74)</f>
        <v>102157.12000000001</v>
      </c>
      <c r="EK75" s="122">
        <f>SUM(EK65:EK74)</f>
        <v>105840</v>
      </c>
      <c r="EL75" s="377">
        <f>EK75/EI75-1</f>
        <v>3.6051133782941225E-2</v>
      </c>
    </row>
    <row r="76" spans="1:142" ht="14.25" customHeight="1" thickTop="1" thickBot="1">
      <c r="A76" s="64" t="s">
        <v>323</v>
      </c>
      <c r="B76" s="65" t="s">
        <v>358</v>
      </c>
      <c r="C76" s="284" t="s">
        <v>331</v>
      </c>
      <c r="D76" s="66">
        <f>D73</f>
        <v>0</v>
      </c>
      <c r="E76" s="67"/>
      <c r="F76" s="66">
        <f>F73</f>
        <v>0</v>
      </c>
      <c r="G76" s="67"/>
      <c r="H76" s="66"/>
      <c r="I76" s="66">
        <f>I73</f>
        <v>0</v>
      </c>
      <c r="J76" s="68"/>
      <c r="K76" s="69"/>
      <c r="L76" s="123">
        <f>L73</f>
        <v>2000</v>
      </c>
      <c r="M76" s="70" t="e">
        <f t="shared" si="167"/>
        <v>#DIV/0!</v>
      </c>
      <c r="N76" s="70" t="e">
        <f t="shared" si="168"/>
        <v>#DIV/0!</v>
      </c>
      <c r="Q76" s="123">
        <f>Q73</f>
        <v>2000</v>
      </c>
      <c r="R76" s="123">
        <f>R73</f>
        <v>484</v>
      </c>
      <c r="S76" s="123">
        <f>S73</f>
        <v>2000</v>
      </c>
      <c r="T76" s="123">
        <f>T73</f>
        <v>0</v>
      </c>
      <c r="U76" s="155">
        <f t="shared" si="126"/>
        <v>0</v>
      </c>
      <c r="Y76" s="123">
        <f>Y73</f>
        <v>2000</v>
      </c>
      <c r="AA76" s="123">
        <f>AA73</f>
        <v>1000</v>
      </c>
      <c r="AB76" s="123">
        <f>AB73</f>
        <v>-1000</v>
      </c>
      <c r="AE76" s="123">
        <f>AE73</f>
        <v>2200</v>
      </c>
      <c r="AF76" s="182"/>
      <c r="AH76" s="123">
        <f>AH73</f>
        <v>2134</v>
      </c>
      <c r="AI76" s="17">
        <f t="shared" si="127"/>
        <v>0.97</v>
      </c>
      <c r="AK76" s="123">
        <f>AK73</f>
        <v>6000</v>
      </c>
      <c r="AL76" s="193">
        <f t="shared" si="169"/>
        <v>3</v>
      </c>
      <c r="AM76" s="17">
        <f t="shared" si="170"/>
        <v>2.7272727272727271</v>
      </c>
      <c r="AN76" s="17">
        <f t="shared" si="171"/>
        <v>2.8116213683223994</v>
      </c>
      <c r="AS76" s="123">
        <f>AS73</f>
        <v>6000</v>
      </c>
      <c r="AU76" s="123">
        <f>AU73</f>
        <v>0</v>
      </c>
      <c r="AV76" s="123">
        <f>AV73</f>
        <v>6000</v>
      </c>
      <c r="AX76" s="123">
        <f>AX73</f>
        <v>0</v>
      </c>
      <c r="AY76" s="123">
        <f>AY73</f>
        <v>6000</v>
      </c>
      <c r="BA76" s="123">
        <f>BA73</f>
        <v>0</v>
      </c>
      <c r="BB76" s="123">
        <f>BB73</f>
        <v>6000</v>
      </c>
      <c r="BD76" s="123">
        <f>BD73</f>
        <v>0</v>
      </c>
      <c r="BE76" s="123">
        <f>BE73</f>
        <v>6000</v>
      </c>
      <c r="BG76" s="123">
        <f>BG73</f>
        <v>500</v>
      </c>
      <c r="BH76" s="123">
        <f>BH73</f>
        <v>6500</v>
      </c>
      <c r="BJ76" s="123">
        <f>BJ73</f>
        <v>6450</v>
      </c>
      <c r="BK76" s="236">
        <f t="shared" si="172"/>
        <v>0.99230769230769234</v>
      </c>
      <c r="BM76" s="123">
        <f>BM73</f>
        <v>1000</v>
      </c>
      <c r="BN76" s="236">
        <f t="shared" si="173"/>
        <v>0.15503875968992248</v>
      </c>
      <c r="BO76" s="236">
        <f t="shared" si="174"/>
        <v>0.15384615384615385</v>
      </c>
      <c r="BQ76" s="123">
        <f>BQ73</f>
        <v>0</v>
      </c>
      <c r="BR76" s="123">
        <f>BR73</f>
        <v>1000</v>
      </c>
      <c r="BT76" s="123">
        <f>BT73</f>
        <v>0</v>
      </c>
      <c r="BU76" s="123">
        <f>BU73</f>
        <v>1000</v>
      </c>
      <c r="BW76" s="123">
        <f>BW73</f>
        <v>0</v>
      </c>
      <c r="BX76" s="123">
        <f>BX73</f>
        <v>1000</v>
      </c>
      <c r="BZ76" s="123">
        <f>BZ73</f>
        <v>0</v>
      </c>
      <c r="CA76" s="123">
        <f>CA73</f>
        <v>1000</v>
      </c>
      <c r="CC76" s="123">
        <f>CC73</f>
        <v>0</v>
      </c>
      <c r="CD76" s="123">
        <f>CD73</f>
        <v>1000</v>
      </c>
      <c r="CF76" s="123">
        <f>CF73</f>
        <v>0</v>
      </c>
      <c r="CG76" s="123">
        <f>CG73</f>
        <v>1000</v>
      </c>
      <c r="CI76" s="123">
        <f>CI73</f>
        <v>0</v>
      </c>
      <c r="CJ76" s="123">
        <f>CJ73</f>
        <v>1000</v>
      </c>
      <c r="CL76" s="319">
        <f>CL73</f>
        <v>0</v>
      </c>
      <c r="CM76" s="123">
        <f>CM73</f>
        <v>1000</v>
      </c>
      <c r="CO76" s="123">
        <f>CO73</f>
        <v>0</v>
      </c>
      <c r="CP76" s="123">
        <f>CP73</f>
        <v>1000</v>
      </c>
      <c r="CR76" s="123">
        <f>CR73</f>
        <v>0</v>
      </c>
      <c r="CS76" s="123">
        <f>CS73</f>
        <v>1000</v>
      </c>
      <c r="CU76" s="123">
        <f>CU73</f>
        <v>-1000</v>
      </c>
      <c r="CV76" s="123">
        <f>CV73</f>
        <v>0</v>
      </c>
      <c r="CX76" s="123">
        <f>CX73</f>
        <v>0</v>
      </c>
      <c r="CY76" s="123">
        <f>CY73</f>
        <v>0</v>
      </c>
      <c r="DA76" s="123">
        <f>DA73</f>
        <v>0</v>
      </c>
      <c r="DC76" s="123">
        <f>DC73</f>
        <v>0</v>
      </c>
      <c r="DE76" s="123">
        <f>DE73</f>
        <v>0</v>
      </c>
      <c r="DF76" s="123">
        <f>DF73</f>
        <v>0</v>
      </c>
      <c r="DH76" s="123">
        <f>DH73</f>
        <v>0</v>
      </c>
      <c r="DI76" s="123">
        <f>DI73</f>
        <v>0</v>
      </c>
      <c r="DK76" s="123">
        <f>DK73</f>
        <v>0</v>
      </c>
      <c r="DL76" s="123">
        <f>DL73</f>
        <v>0</v>
      </c>
      <c r="DN76" s="123">
        <f>DN73</f>
        <v>0</v>
      </c>
      <c r="DO76" s="123">
        <f>DO73</f>
        <v>0</v>
      </c>
      <c r="DQ76" s="123">
        <f>DQ73</f>
        <v>0</v>
      </c>
      <c r="DR76" s="123">
        <f>DR73</f>
        <v>0</v>
      </c>
      <c r="DT76" s="123">
        <f>DT73</f>
        <v>0</v>
      </c>
      <c r="DU76" s="123">
        <f>DU73</f>
        <v>0</v>
      </c>
      <c r="DW76" s="123">
        <f>DW73</f>
        <v>0</v>
      </c>
      <c r="DX76" s="123">
        <f>DX73</f>
        <v>0</v>
      </c>
      <c r="DZ76" s="123">
        <f>DZ73</f>
        <v>0</v>
      </c>
      <c r="EA76" s="123">
        <f>EA73</f>
        <v>0</v>
      </c>
      <c r="EC76" s="123">
        <f>EC73</f>
        <v>0</v>
      </c>
      <c r="ED76" s="123">
        <f>ED73</f>
        <v>0</v>
      </c>
      <c r="EF76" s="123">
        <f>EF73</f>
        <v>0</v>
      </c>
      <c r="EG76" s="123">
        <f>EG73</f>
        <v>0</v>
      </c>
      <c r="EI76" s="123">
        <f>EI73</f>
        <v>0</v>
      </c>
      <c r="EK76" s="123">
        <f>EK73</f>
        <v>0</v>
      </c>
    </row>
    <row r="77" spans="1:142" ht="14.25" customHeight="1" thickTop="1">
      <c r="A77" s="13" t="s">
        <v>631</v>
      </c>
      <c r="B77" s="371" t="s">
        <v>143</v>
      </c>
      <c r="C77" s="37" t="s">
        <v>144</v>
      </c>
      <c r="D77" s="167"/>
      <c r="E77" s="168"/>
      <c r="F77" s="167"/>
      <c r="G77" s="168"/>
      <c r="H77" s="167"/>
      <c r="I77" s="167"/>
      <c r="J77" s="169"/>
      <c r="K77" s="170"/>
      <c r="L77" s="121"/>
      <c r="M77" s="350"/>
      <c r="N77" s="350"/>
      <c r="Q77" s="349"/>
      <c r="R77" s="349"/>
      <c r="S77" s="349"/>
      <c r="T77" s="349"/>
      <c r="U77" s="155"/>
      <c r="Y77" s="349"/>
      <c r="AA77" s="349"/>
      <c r="AB77" s="349"/>
      <c r="AE77" s="121"/>
      <c r="AF77" s="187"/>
      <c r="AH77" s="121"/>
      <c r="AI77" s="224"/>
      <c r="AK77" s="121"/>
      <c r="AL77" s="193"/>
      <c r="AM77" s="17"/>
      <c r="AN77" s="17"/>
      <c r="AS77" s="349"/>
      <c r="AU77" s="349"/>
      <c r="AV77" s="349"/>
      <c r="AX77" s="349"/>
      <c r="AY77" s="349"/>
      <c r="BA77" s="349"/>
      <c r="BB77" s="349"/>
      <c r="BD77" s="349"/>
      <c r="BE77" s="349"/>
      <c r="BG77" s="121"/>
      <c r="BH77" s="121"/>
      <c r="BJ77" s="121"/>
      <c r="BK77" s="291"/>
      <c r="BM77" s="121"/>
      <c r="BN77" s="291"/>
      <c r="BO77" s="291"/>
      <c r="BQ77" s="349"/>
      <c r="BR77" s="349"/>
      <c r="BT77" s="349"/>
      <c r="BU77" s="349"/>
      <c r="BW77" s="349"/>
      <c r="BX77" s="349"/>
      <c r="BZ77" s="349"/>
      <c r="CA77" s="349"/>
      <c r="CC77" s="349"/>
      <c r="CD77" s="349"/>
      <c r="CF77" s="349"/>
      <c r="CG77" s="349"/>
      <c r="CI77" s="349"/>
      <c r="CJ77" s="349"/>
      <c r="CL77" s="121"/>
      <c r="CM77" s="349"/>
      <c r="CO77" s="349"/>
      <c r="CP77" s="349"/>
      <c r="CR77" s="349"/>
      <c r="CS77" s="349"/>
      <c r="CU77" s="349"/>
      <c r="CV77" s="349"/>
      <c r="CX77" s="121"/>
      <c r="CY77" s="121"/>
      <c r="DA77" s="121"/>
      <c r="DC77" s="121"/>
      <c r="DE77" s="121"/>
      <c r="DF77" s="121"/>
      <c r="DH77" s="121"/>
      <c r="DI77" s="121"/>
      <c r="DK77" s="121"/>
      <c r="DL77" s="121"/>
      <c r="DN77" s="121"/>
      <c r="DO77" s="121"/>
      <c r="DQ77" s="121"/>
      <c r="DR77" s="121"/>
      <c r="DT77" s="121"/>
      <c r="DU77" s="121"/>
      <c r="DW77" s="121"/>
      <c r="DX77" s="121"/>
      <c r="DZ77" s="121"/>
      <c r="EA77" s="121"/>
      <c r="EC77" s="299">
        <v>4000</v>
      </c>
      <c r="ED77" s="15">
        <f t="shared" ref="ED77" si="175">EA77+EC77</f>
        <v>4000</v>
      </c>
      <c r="EF77" s="299">
        <v>100</v>
      </c>
      <c r="EG77" s="15">
        <f t="shared" ref="EG77" si="176">ED77+EF77</f>
        <v>4100</v>
      </c>
      <c r="EI77" s="36">
        <v>4012</v>
      </c>
      <c r="EK77" s="36">
        <v>0</v>
      </c>
    </row>
    <row r="78" spans="1:142" ht="14.25" customHeight="1">
      <c r="A78" s="13" t="s">
        <v>631</v>
      </c>
      <c r="B78" s="371" t="s">
        <v>118</v>
      </c>
      <c r="C78" s="4" t="s">
        <v>119</v>
      </c>
      <c r="D78" s="167"/>
      <c r="E78" s="168"/>
      <c r="F78" s="167"/>
      <c r="G78" s="168"/>
      <c r="H78" s="167"/>
      <c r="I78" s="167"/>
      <c r="J78" s="169"/>
      <c r="K78" s="170"/>
      <c r="L78" s="121"/>
      <c r="M78" s="350"/>
      <c r="N78" s="350"/>
      <c r="Q78" s="349"/>
      <c r="R78" s="349"/>
      <c r="S78" s="349"/>
      <c r="T78" s="349"/>
      <c r="U78" s="155"/>
      <c r="Y78" s="349"/>
      <c r="AA78" s="349"/>
      <c r="AB78" s="349"/>
      <c r="AE78" s="121"/>
      <c r="AF78" s="187"/>
      <c r="AH78" s="121"/>
      <c r="AI78" s="224"/>
      <c r="AK78" s="121"/>
      <c r="AL78" s="193"/>
      <c r="AM78" s="17"/>
      <c r="AN78" s="17"/>
      <c r="AS78" s="349"/>
      <c r="AU78" s="349"/>
      <c r="AV78" s="349"/>
      <c r="AX78" s="349"/>
      <c r="AY78" s="349"/>
      <c r="BA78" s="349"/>
      <c r="BB78" s="349"/>
      <c r="BD78" s="349"/>
      <c r="BE78" s="349"/>
      <c r="BG78" s="121"/>
      <c r="BH78" s="121"/>
      <c r="BJ78" s="121"/>
      <c r="BK78" s="291"/>
      <c r="BM78" s="121"/>
      <c r="BN78" s="291"/>
      <c r="BO78" s="291"/>
      <c r="BQ78" s="349"/>
      <c r="BR78" s="349"/>
      <c r="BT78" s="349"/>
      <c r="BU78" s="349"/>
      <c r="BW78" s="349"/>
      <c r="BX78" s="349"/>
      <c r="BZ78" s="349"/>
      <c r="CA78" s="349"/>
      <c r="CC78" s="349"/>
      <c r="CD78" s="349"/>
      <c r="CF78" s="349"/>
      <c r="CG78" s="349"/>
      <c r="CI78" s="349"/>
      <c r="CJ78" s="349"/>
      <c r="CL78" s="121"/>
      <c r="CM78" s="349"/>
      <c r="CO78" s="349"/>
      <c r="CP78" s="349"/>
      <c r="CR78" s="349"/>
      <c r="CS78" s="349"/>
      <c r="CU78" s="349"/>
      <c r="CV78" s="349"/>
      <c r="CX78" s="121"/>
      <c r="CY78" s="121"/>
      <c r="DA78" s="121"/>
      <c r="DC78" s="121"/>
      <c r="DE78" s="349"/>
      <c r="DF78" s="349"/>
      <c r="DH78" s="349"/>
      <c r="DI78" s="349"/>
      <c r="DK78" s="349"/>
      <c r="DL78" s="349"/>
      <c r="DN78" s="349"/>
      <c r="DO78" s="349"/>
      <c r="DQ78" s="349"/>
      <c r="DR78" s="349"/>
      <c r="DT78" s="121"/>
      <c r="DU78" s="121"/>
      <c r="DW78" s="121"/>
      <c r="DX78" s="121"/>
      <c r="DZ78" s="299">
        <v>26000</v>
      </c>
      <c r="EA78" s="15">
        <f t="shared" ref="EA78" si="177">DX78+DZ78</f>
        <v>26000</v>
      </c>
      <c r="EC78" s="299">
        <v>1110</v>
      </c>
      <c r="ED78" s="15">
        <f t="shared" ref="ED78" si="178">EA78+EC78</f>
        <v>27110</v>
      </c>
      <c r="EF78" s="36"/>
      <c r="EG78" s="15">
        <f t="shared" ref="EG78" si="179">ED78+EF78</f>
        <v>27110</v>
      </c>
      <c r="EI78" s="36">
        <v>27106.58</v>
      </c>
      <c r="EK78" s="36">
        <v>0</v>
      </c>
    </row>
    <row r="79" spans="1:142" ht="14.25" customHeight="1" thickBot="1">
      <c r="A79" s="54" t="s">
        <v>631</v>
      </c>
      <c r="B79" s="372" t="s">
        <v>317</v>
      </c>
      <c r="C79" s="431" t="s">
        <v>632</v>
      </c>
      <c r="D79" s="432"/>
      <c r="E79" s="432"/>
      <c r="F79" s="432"/>
      <c r="G79" s="432"/>
      <c r="H79" s="432"/>
      <c r="I79" s="432"/>
      <c r="J79" s="432"/>
      <c r="K79" s="432"/>
      <c r="L79" s="431"/>
      <c r="M79" s="432"/>
      <c r="N79" s="432"/>
      <c r="O79" s="432"/>
      <c r="P79" s="432"/>
      <c r="Q79" s="432"/>
      <c r="R79" s="432"/>
      <c r="S79" s="432"/>
      <c r="T79" s="432"/>
      <c r="U79" s="432"/>
      <c r="V79" s="432"/>
      <c r="W79" s="432"/>
      <c r="Y79" s="349"/>
      <c r="AA79" s="349"/>
      <c r="AB79" s="349"/>
      <c r="AE79" s="121"/>
      <c r="AF79" s="187"/>
      <c r="AH79" s="121"/>
      <c r="AI79" s="224"/>
      <c r="AK79" s="121"/>
      <c r="AL79" s="193"/>
      <c r="AM79" s="17"/>
      <c r="AN79" s="17"/>
      <c r="AS79" s="349"/>
      <c r="AU79" s="349"/>
      <c r="AV79" s="349"/>
      <c r="AX79" s="349"/>
      <c r="AY79" s="349"/>
      <c r="BA79" s="349"/>
      <c r="BB79" s="349"/>
      <c r="BD79" s="349"/>
      <c r="BE79" s="349"/>
      <c r="BG79" s="121"/>
      <c r="BH79" s="121"/>
      <c r="BJ79" s="121"/>
      <c r="BK79" s="291"/>
      <c r="BM79" s="121"/>
      <c r="BN79" s="291"/>
      <c r="BO79" s="291"/>
      <c r="BQ79" s="349"/>
      <c r="BR79" s="349"/>
      <c r="BT79" s="349"/>
      <c r="BU79" s="349"/>
      <c r="BW79" s="349"/>
      <c r="BX79" s="349"/>
      <c r="BZ79" s="349"/>
      <c r="CA79" s="349"/>
      <c r="CC79" s="349"/>
      <c r="CD79" s="349"/>
      <c r="CF79" s="349"/>
      <c r="CG79" s="349"/>
      <c r="CI79" s="349"/>
      <c r="CJ79" s="349"/>
      <c r="CL79" s="121"/>
      <c r="CM79" s="349"/>
      <c r="CO79" s="349"/>
      <c r="CP79" s="349"/>
      <c r="CR79" s="349"/>
      <c r="CS79" s="349"/>
      <c r="CU79" s="349"/>
      <c r="CV79" s="349"/>
      <c r="CX79" s="121"/>
      <c r="CY79" s="121"/>
      <c r="DA79" s="121"/>
      <c r="DC79" s="121"/>
      <c r="DE79" s="349"/>
      <c r="DF79" s="349"/>
      <c r="DH79" s="349"/>
      <c r="DI79" s="349"/>
      <c r="DK79" s="349"/>
      <c r="DL79" s="349"/>
      <c r="DN79" s="349"/>
      <c r="DO79" s="349"/>
      <c r="DQ79" s="349"/>
      <c r="DR79" s="349"/>
      <c r="DT79" s="121"/>
      <c r="DU79" s="121"/>
      <c r="DW79" s="121"/>
      <c r="DX79" s="121"/>
      <c r="DZ79" s="122">
        <f>SUM(DZ78)</f>
        <v>26000</v>
      </c>
      <c r="EA79" s="122">
        <f>SUM(EA78)</f>
        <v>26000</v>
      </c>
      <c r="EC79" s="122">
        <f>SUM(EC77:EC78)</f>
        <v>5110</v>
      </c>
      <c r="ED79" s="122">
        <f>SUM(ED77:ED78)</f>
        <v>31110</v>
      </c>
      <c r="EF79" s="122">
        <f>SUM(EF77:EF78)</f>
        <v>100</v>
      </c>
      <c r="EG79" s="122">
        <f>SUM(EG77:EG78)</f>
        <v>31210</v>
      </c>
      <c r="EI79" s="122">
        <f>SUM(EI77:EI78)</f>
        <v>31118.58</v>
      </c>
      <c r="EK79" s="122">
        <f>SUM(EK77:EK78)</f>
        <v>0</v>
      </c>
    </row>
    <row r="80" spans="1:142" outlineLevel="1">
      <c r="A80" s="12">
        <v>3330</v>
      </c>
      <c r="B80" s="1" t="s">
        <v>151</v>
      </c>
      <c r="C80" s="4" t="s">
        <v>152</v>
      </c>
      <c r="I80" s="36"/>
      <c r="J80" s="14"/>
      <c r="K80" t="s">
        <v>333</v>
      </c>
      <c r="L80" s="118">
        <v>1000</v>
      </c>
      <c r="M80" s="17" t="e">
        <f t="shared" si="167"/>
        <v>#DIV/0!</v>
      </c>
      <c r="N80" s="17" t="e">
        <f t="shared" si="168"/>
        <v>#DIV/0!</v>
      </c>
      <c r="Q80" s="118">
        <v>1000</v>
      </c>
      <c r="R80" s="15">
        <v>0</v>
      </c>
      <c r="S80" s="118">
        <v>0</v>
      </c>
      <c r="T80" s="15">
        <f>S80-Q80</f>
        <v>-1000</v>
      </c>
      <c r="U80" s="16">
        <f t="shared" si="126"/>
        <v>-1</v>
      </c>
      <c r="Y80" s="118">
        <v>0</v>
      </c>
      <c r="AF80" s="182"/>
      <c r="AH80" s="15"/>
      <c r="AX80" s="15"/>
      <c r="BD80" s="15"/>
      <c r="BG80" s="15"/>
      <c r="DE80" s="15"/>
      <c r="DH80" s="15"/>
      <c r="DK80" s="15"/>
      <c r="DN80" s="15"/>
      <c r="DQ80" s="15"/>
      <c r="DT80" s="15"/>
      <c r="DW80" s="15"/>
      <c r="DZ80" s="15"/>
      <c r="EC80" s="15"/>
      <c r="EF80" s="15"/>
      <c r="EK80" s="15"/>
    </row>
    <row r="81" spans="1:142" outlineLevel="1">
      <c r="A81" s="12">
        <v>3330</v>
      </c>
      <c r="B81" s="1" t="s">
        <v>164</v>
      </c>
      <c r="C81" s="4" t="s">
        <v>165</v>
      </c>
      <c r="I81" s="36"/>
      <c r="J81" s="14"/>
      <c r="K81" t="s">
        <v>333</v>
      </c>
      <c r="L81" s="118">
        <v>10000</v>
      </c>
      <c r="M81" s="17" t="e">
        <f t="shared" si="167"/>
        <v>#DIV/0!</v>
      </c>
      <c r="N81" s="17" t="e">
        <f t="shared" si="168"/>
        <v>#DIV/0!</v>
      </c>
      <c r="Q81" s="118">
        <v>10000</v>
      </c>
      <c r="R81" s="15">
        <v>10000</v>
      </c>
      <c r="S81" s="118">
        <v>10000</v>
      </c>
      <c r="T81" s="15">
        <f>S81-Q81</f>
        <v>0</v>
      </c>
      <c r="U81" s="16">
        <f t="shared" si="126"/>
        <v>0</v>
      </c>
      <c r="Y81" s="118">
        <v>10000</v>
      </c>
      <c r="AA81" s="118">
        <v>10000</v>
      </c>
      <c r="AB81" s="185">
        <f>AA81-Y81</f>
        <v>0</v>
      </c>
      <c r="AC81" s="187">
        <f t="shared" ref="AC81" si="180">AA81-Y81</f>
        <v>0</v>
      </c>
      <c r="AD81" s="187"/>
      <c r="AE81" s="118">
        <v>10000</v>
      </c>
      <c r="AF81" s="182"/>
      <c r="AH81" s="15">
        <v>10000</v>
      </c>
      <c r="AI81" s="17">
        <f t="shared" si="127"/>
        <v>1</v>
      </c>
      <c r="AK81" s="118">
        <v>10000</v>
      </c>
      <c r="AS81" s="15">
        <f t="shared" ref="AS81" si="181">AR81+AK81</f>
        <v>10000</v>
      </c>
      <c r="AV81" s="15">
        <f t="shared" ref="AV81" si="182">AS81+AU81</f>
        <v>10000</v>
      </c>
      <c r="AX81" s="15"/>
      <c r="AY81" s="15">
        <f t="shared" ref="AY81" si="183">AV81+AX81</f>
        <v>10000</v>
      </c>
      <c r="BB81" s="15">
        <f t="shared" ref="BB81" si="184">AY81+BA81</f>
        <v>10000</v>
      </c>
      <c r="BD81" s="15"/>
      <c r="BE81" s="15">
        <f t="shared" ref="BE81" si="185">BB81+BD81</f>
        <v>10000</v>
      </c>
      <c r="BG81" s="15"/>
      <c r="BH81" s="15">
        <f t="shared" ref="BH81" si="186">BE81+BG81</f>
        <v>10000</v>
      </c>
      <c r="BJ81" s="15">
        <v>10000</v>
      </c>
      <c r="BK81" s="235">
        <f t="shared" ref="BK81:BK82" si="187">BJ81/BH81</f>
        <v>1</v>
      </c>
      <c r="BM81" s="15">
        <v>10000</v>
      </c>
      <c r="BN81" s="235">
        <f t="shared" ref="BN81:BN82" si="188">BM81/BJ81</f>
        <v>1</v>
      </c>
      <c r="BO81" s="235">
        <f t="shared" ref="BO81:BO82" si="189">BM81/BH81</f>
        <v>1</v>
      </c>
      <c r="BQ81" s="15"/>
      <c r="BR81" s="15">
        <f>BM81+BQ81</f>
        <v>10000</v>
      </c>
      <c r="BT81" s="15"/>
      <c r="BU81" s="15">
        <f>BR81+BT81</f>
        <v>10000</v>
      </c>
      <c r="BW81" s="15"/>
      <c r="BX81" s="15">
        <f>BU81+BW81</f>
        <v>10000</v>
      </c>
      <c r="BZ81" s="15"/>
      <c r="CA81" s="15">
        <f>BX81+BZ81</f>
        <v>10000</v>
      </c>
      <c r="CC81" s="15"/>
      <c r="CD81" s="15">
        <f>CA81+CC81</f>
        <v>10000</v>
      </c>
      <c r="CF81" s="15"/>
      <c r="CG81" s="15">
        <f>CD81+CF81</f>
        <v>10000</v>
      </c>
      <c r="CI81" s="15"/>
      <c r="CJ81" s="15">
        <f>CG81+CI81</f>
        <v>10000</v>
      </c>
      <c r="CM81" s="15">
        <f>CJ81+CL81</f>
        <v>10000</v>
      </c>
      <c r="CP81" s="15">
        <f>CM81+CO81</f>
        <v>10000</v>
      </c>
      <c r="CS81" s="15">
        <f>CP81+CR81</f>
        <v>10000</v>
      </c>
      <c r="CV81" s="15">
        <f>CS81+CU81</f>
        <v>10000</v>
      </c>
      <c r="CY81" s="15">
        <f>CV81+CX81</f>
        <v>10000</v>
      </c>
      <c r="DA81" s="15">
        <v>10000</v>
      </c>
      <c r="DC81" s="15">
        <v>10000</v>
      </c>
      <c r="DE81" s="15"/>
      <c r="DF81" s="15">
        <f t="shared" ref="DF81" si="190">DC81+DE81</f>
        <v>10000</v>
      </c>
      <c r="DH81" s="15"/>
      <c r="DI81" s="15">
        <f t="shared" ref="DI81" si="191">DF81+DH81</f>
        <v>10000</v>
      </c>
      <c r="DK81" s="15"/>
      <c r="DL81" s="15">
        <f t="shared" ref="DL81" si="192">DI81+DK81</f>
        <v>10000</v>
      </c>
      <c r="DN81" s="15"/>
      <c r="DO81" s="15">
        <f t="shared" ref="DO81" si="193">DL81+DN81</f>
        <v>10000</v>
      </c>
      <c r="DQ81" s="15"/>
      <c r="DR81" s="15">
        <f t="shared" ref="DR81" si="194">DO81+DQ81</f>
        <v>10000</v>
      </c>
      <c r="DT81" s="15"/>
      <c r="DU81" s="15">
        <f t="shared" ref="DU81" si="195">DR81+DT81</f>
        <v>10000</v>
      </c>
      <c r="DW81" s="15"/>
      <c r="DX81" s="15">
        <f t="shared" ref="DX81" si="196">DU81+DW81</f>
        <v>10000</v>
      </c>
      <c r="DZ81" s="15"/>
      <c r="EA81" s="15">
        <f t="shared" ref="EA81" si="197">DX81+DZ81</f>
        <v>10000</v>
      </c>
      <c r="EC81" s="15"/>
      <c r="ED81" s="15">
        <f t="shared" ref="ED81" si="198">EA81+EC81</f>
        <v>10000</v>
      </c>
      <c r="EF81" s="15"/>
      <c r="EG81" s="15">
        <f t="shared" ref="EG81" si="199">ED81+EF81</f>
        <v>10000</v>
      </c>
      <c r="EI81" s="15">
        <v>10000</v>
      </c>
      <c r="EK81" s="15">
        <v>10000</v>
      </c>
    </row>
    <row r="82" spans="1:142" ht="17.25" customHeight="1" thickBot="1">
      <c r="A82" s="54" t="s">
        <v>324</v>
      </c>
      <c r="B82" s="55" t="s">
        <v>317</v>
      </c>
      <c r="C82" s="283" t="s">
        <v>325</v>
      </c>
      <c r="D82" s="57" t="e">
        <f>#REF!</f>
        <v>#REF!</v>
      </c>
      <c r="E82" s="58"/>
      <c r="F82" s="57" t="e">
        <f>#REF!</f>
        <v>#REF!</v>
      </c>
      <c r="G82" s="58"/>
      <c r="H82" s="57"/>
      <c r="I82" s="57" t="e">
        <f>#REF!</f>
        <v>#REF!</v>
      </c>
      <c r="J82" s="138" t="e">
        <f>I82/$I$324</f>
        <v>#REF!</v>
      </c>
      <c r="K82" s="60"/>
      <c r="L82" s="122">
        <f>SUM(L80:L81)</f>
        <v>11000</v>
      </c>
      <c r="M82" s="61" t="e">
        <f t="shared" si="167"/>
        <v>#REF!</v>
      </c>
      <c r="N82" s="61" t="e">
        <f t="shared" si="168"/>
        <v>#REF!</v>
      </c>
      <c r="O82" s="17">
        <f>L82/$L$324</f>
        <v>2.5522042237068072E-3</v>
      </c>
      <c r="P82" s="17"/>
      <c r="Q82" s="122">
        <f>SUM(Q80:Q81)</f>
        <v>11000</v>
      </c>
      <c r="R82" s="122">
        <f>SUM(R80:R81)</f>
        <v>10000</v>
      </c>
      <c r="S82" s="122">
        <f>SUM(S80:S81)</f>
        <v>10000</v>
      </c>
      <c r="T82" s="122">
        <f>SUM(T80:T81)</f>
        <v>-1000</v>
      </c>
      <c r="U82" s="155">
        <f t="shared" si="126"/>
        <v>-9.0909090909090939E-2</v>
      </c>
      <c r="Y82" s="122">
        <f>SUM(Y80:Y81)</f>
        <v>10000</v>
      </c>
      <c r="AA82" s="122">
        <f>SUM(AA80:AA81)</f>
        <v>10000</v>
      </c>
      <c r="AB82" s="122">
        <f>SUM(AB80:AB81)</f>
        <v>0</v>
      </c>
      <c r="AE82" s="122">
        <f>SUM(AE80:AE81)</f>
        <v>10000</v>
      </c>
      <c r="AF82" s="182"/>
      <c r="AH82" s="122">
        <f>SUM(AH80:AH81)</f>
        <v>10000</v>
      </c>
      <c r="AI82" s="17">
        <f t="shared" si="127"/>
        <v>1</v>
      </c>
      <c r="AK82" s="122">
        <f>SUM(AK80:AK81)</f>
        <v>10000</v>
      </c>
      <c r="AL82" s="193">
        <f>AK82/L82</f>
        <v>0.90909090909090906</v>
      </c>
      <c r="AM82" s="17">
        <f>AK82/AE82</f>
        <v>1</v>
      </c>
      <c r="AN82" s="17">
        <f>AK82/AH82</f>
        <v>1</v>
      </c>
      <c r="AS82" s="122">
        <f>SUM(AS80:AS81)</f>
        <v>10000</v>
      </c>
      <c r="AU82" s="122">
        <f>SUM(AU80:AU81)</f>
        <v>0</v>
      </c>
      <c r="AV82" s="122">
        <f>SUM(AV80:AV81)</f>
        <v>10000</v>
      </c>
      <c r="AX82" s="122">
        <f>SUM(AX80:AX81)</f>
        <v>0</v>
      </c>
      <c r="AY82" s="122">
        <f>SUM(AY80:AY81)</f>
        <v>10000</v>
      </c>
      <c r="BA82" s="122">
        <f>SUM(BA80:BA81)</f>
        <v>0</v>
      </c>
      <c r="BB82" s="122">
        <f>SUM(BB80:BB81)</f>
        <v>10000</v>
      </c>
      <c r="BD82" s="122">
        <f>SUM(BD80:BD81)</f>
        <v>0</v>
      </c>
      <c r="BE82" s="122">
        <f>SUM(BE80:BE81)</f>
        <v>10000</v>
      </c>
      <c r="BG82" s="122">
        <f>SUM(BG80:BG81)</f>
        <v>0</v>
      </c>
      <c r="BH82" s="122">
        <f>SUM(BH80:BH81)</f>
        <v>10000</v>
      </c>
      <c r="BJ82" s="122">
        <f>SUM(BJ80:BJ81)</f>
        <v>10000</v>
      </c>
      <c r="BK82" s="236">
        <f t="shared" si="187"/>
        <v>1</v>
      </c>
      <c r="BM82" s="122">
        <f>SUM(BM80:BM81)</f>
        <v>10000</v>
      </c>
      <c r="BN82" s="236">
        <f t="shared" si="188"/>
        <v>1</v>
      </c>
      <c r="BO82" s="236">
        <f t="shared" si="189"/>
        <v>1</v>
      </c>
      <c r="BQ82" s="122">
        <f>SUM(BQ80:BQ81)</f>
        <v>0</v>
      </c>
      <c r="BR82" s="122">
        <f>SUM(BR80:BR81)</f>
        <v>10000</v>
      </c>
      <c r="BT82" s="122">
        <f>SUM(BT80:BT81)</f>
        <v>0</v>
      </c>
      <c r="BU82" s="122">
        <f>SUM(BU80:BU81)</f>
        <v>10000</v>
      </c>
      <c r="BW82" s="122">
        <f>SUM(BW80:BW81)</f>
        <v>0</v>
      </c>
      <c r="BX82" s="122">
        <f>SUM(BX80:BX81)</f>
        <v>10000</v>
      </c>
      <c r="BZ82" s="122">
        <f>SUM(BZ80:BZ81)</f>
        <v>0</v>
      </c>
      <c r="CA82" s="122">
        <f>SUM(CA80:CA81)</f>
        <v>10000</v>
      </c>
      <c r="CC82" s="122">
        <f>SUM(CC80:CC81)</f>
        <v>0</v>
      </c>
      <c r="CD82" s="122">
        <f>SUM(CD80:CD81)</f>
        <v>10000</v>
      </c>
      <c r="CF82" s="122">
        <f>SUM(CF80:CF81)</f>
        <v>0</v>
      </c>
      <c r="CG82" s="122">
        <f>SUM(CG80:CG81)</f>
        <v>10000</v>
      </c>
      <c r="CI82" s="122">
        <f>SUM(CI80:CI81)</f>
        <v>0</v>
      </c>
      <c r="CJ82" s="122">
        <f>SUM(CJ80:CJ81)</f>
        <v>10000</v>
      </c>
      <c r="CL82" s="319">
        <f>SUM(CL80:CL81)</f>
        <v>0</v>
      </c>
      <c r="CM82" s="122">
        <f>SUM(CM80:CM81)</f>
        <v>10000</v>
      </c>
      <c r="CO82" s="122">
        <f>SUM(CO80:CO81)</f>
        <v>0</v>
      </c>
      <c r="CP82" s="122">
        <f>SUM(CP80:CP81)</f>
        <v>10000</v>
      </c>
      <c r="CR82" s="122">
        <f>SUM(CR80:CR81)</f>
        <v>0</v>
      </c>
      <c r="CS82" s="122">
        <f>SUM(CS80:CS81)</f>
        <v>10000</v>
      </c>
      <c r="CU82" s="122">
        <f>SUM(CU80:CU81)</f>
        <v>0</v>
      </c>
      <c r="CV82" s="122">
        <f>SUM(CV80:CV81)</f>
        <v>10000</v>
      </c>
      <c r="CX82" s="122">
        <f>SUM(CX80:CX81)</f>
        <v>0</v>
      </c>
      <c r="CY82" s="122">
        <f>SUM(CY80:CY81)</f>
        <v>10000</v>
      </c>
      <c r="DA82" s="122">
        <f>SUM(DA80:DA81)</f>
        <v>10000</v>
      </c>
      <c r="DC82" s="122">
        <f>SUM(DC80:DC81)</f>
        <v>10000</v>
      </c>
      <c r="DE82" s="122">
        <f>SUM(DE80:DE81)</f>
        <v>0</v>
      </c>
      <c r="DF82" s="122">
        <f>SUM(DF80:DF81)</f>
        <v>10000</v>
      </c>
      <c r="DH82" s="122">
        <f>SUM(DH80:DH81)</f>
        <v>0</v>
      </c>
      <c r="DI82" s="122">
        <f>SUM(DI80:DI81)</f>
        <v>10000</v>
      </c>
      <c r="DK82" s="122">
        <f>SUM(DK80:DK81)</f>
        <v>0</v>
      </c>
      <c r="DL82" s="122">
        <f>SUM(DL80:DL81)</f>
        <v>10000</v>
      </c>
      <c r="DN82" s="122">
        <f>SUM(DN80:DN81)</f>
        <v>0</v>
      </c>
      <c r="DO82" s="122">
        <f>SUM(DO80:DO81)</f>
        <v>10000</v>
      </c>
      <c r="DQ82" s="122">
        <f>SUM(DQ80:DQ81)</f>
        <v>0</v>
      </c>
      <c r="DR82" s="122">
        <f>SUM(DR80:DR81)</f>
        <v>10000</v>
      </c>
      <c r="DT82" s="122">
        <f>SUM(DT80:DT81)</f>
        <v>0</v>
      </c>
      <c r="DU82" s="122">
        <f>SUM(DU80:DU81)</f>
        <v>10000</v>
      </c>
      <c r="DW82" s="122">
        <f>SUM(DW80:DW81)</f>
        <v>0</v>
      </c>
      <c r="DX82" s="122">
        <f>SUM(DX80:DX81)</f>
        <v>10000</v>
      </c>
      <c r="DZ82" s="122">
        <f>SUM(DZ80:DZ81)</f>
        <v>0</v>
      </c>
      <c r="EA82" s="122">
        <f>SUM(EA80:EA81)</f>
        <v>10000</v>
      </c>
      <c r="EC82" s="122">
        <f>SUM(EC80:EC81)</f>
        <v>0</v>
      </c>
      <c r="ED82" s="122">
        <f>SUM(ED80:ED81)</f>
        <v>10000</v>
      </c>
      <c r="EF82" s="122">
        <f>SUM(EF80:EF81)</f>
        <v>0</v>
      </c>
      <c r="EG82" s="122">
        <f>SUM(EG80:EG81)</f>
        <v>10000</v>
      </c>
      <c r="EI82" s="122">
        <f>SUM(EI80:EI81)</f>
        <v>10000</v>
      </c>
      <c r="EK82" s="122">
        <f>SUM(EK80:EK81)</f>
        <v>10000</v>
      </c>
      <c r="EL82" s="377">
        <f>EK82/EI82-1</f>
        <v>0</v>
      </c>
    </row>
    <row r="83" spans="1:142" ht="17.25" customHeight="1" thickTop="1">
      <c r="A83" s="1" t="s">
        <v>166</v>
      </c>
      <c r="B83" s="1" t="s">
        <v>184</v>
      </c>
      <c r="C83" s="4" t="s">
        <v>185</v>
      </c>
      <c r="D83" s="323"/>
      <c r="E83" s="324"/>
      <c r="F83" s="323"/>
      <c r="G83" s="324"/>
      <c r="H83" s="323"/>
      <c r="I83" s="323"/>
      <c r="J83" s="325"/>
      <c r="K83" s="326"/>
      <c r="L83" s="121"/>
      <c r="M83" s="328"/>
      <c r="N83" s="328"/>
      <c r="O83" s="17"/>
      <c r="P83" s="17"/>
      <c r="Q83" s="327"/>
      <c r="R83" s="327"/>
      <c r="S83" s="327"/>
      <c r="T83" s="327"/>
      <c r="U83" s="155"/>
      <c r="Y83" s="327"/>
      <c r="AA83" s="327"/>
      <c r="AB83" s="327"/>
      <c r="AE83" s="121"/>
      <c r="AF83" s="187"/>
      <c r="AH83" s="121"/>
      <c r="AI83" s="224"/>
      <c r="AK83" s="121"/>
      <c r="AL83" s="193"/>
      <c r="AM83" s="17"/>
      <c r="AN83" s="17"/>
      <c r="AS83" s="327"/>
      <c r="AU83" s="327"/>
      <c r="AV83" s="327"/>
      <c r="AX83" s="327"/>
      <c r="AY83" s="327"/>
      <c r="BA83" s="327"/>
      <c r="BB83" s="327"/>
      <c r="BD83" s="327"/>
      <c r="BE83" s="327"/>
      <c r="BG83" s="121"/>
      <c r="BH83" s="121"/>
      <c r="BJ83" s="121"/>
      <c r="BK83" s="291"/>
      <c r="BM83" s="121"/>
      <c r="BN83" s="291"/>
      <c r="BO83" s="291"/>
      <c r="BQ83" s="327"/>
      <c r="BR83" s="327"/>
      <c r="BT83" s="327"/>
      <c r="BU83" s="327"/>
      <c r="BW83" s="327"/>
      <c r="BX83" s="327"/>
      <c r="BZ83" s="327"/>
      <c r="CA83" s="327"/>
      <c r="CC83" s="327"/>
      <c r="CD83" s="327"/>
      <c r="CF83" s="327"/>
      <c r="CG83" s="327"/>
      <c r="CI83" s="327"/>
      <c r="CJ83" s="327"/>
      <c r="CL83" s="121"/>
      <c r="CM83" s="327"/>
      <c r="CO83" s="327"/>
      <c r="CP83" s="327"/>
      <c r="CR83" s="327"/>
      <c r="CS83" s="327"/>
      <c r="CU83" s="327"/>
      <c r="CV83" s="327"/>
      <c r="CX83" s="121"/>
      <c r="CY83" s="121"/>
      <c r="DA83" s="121"/>
      <c r="DC83" s="121"/>
      <c r="DE83" s="327"/>
      <c r="DF83" s="327"/>
      <c r="DH83" s="327"/>
      <c r="DI83" s="327"/>
      <c r="DK83" s="327"/>
      <c r="DL83" s="327"/>
      <c r="DN83" s="327"/>
      <c r="DO83" s="327"/>
      <c r="DQ83" s="327"/>
      <c r="DR83" s="327"/>
      <c r="DT83" s="327"/>
      <c r="DU83" s="327"/>
      <c r="DW83" s="327"/>
      <c r="DX83" s="327"/>
      <c r="DZ83" s="327"/>
      <c r="EA83" s="327"/>
      <c r="EC83" s="327"/>
      <c r="ED83" s="327"/>
      <c r="EF83" s="121"/>
      <c r="EG83" s="121"/>
      <c r="EI83" s="121"/>
      <c r="EK83" s="36">
        <v>35000</v>
      </c>
      <c r="EL83" s="403"/>
    </row>
    <row r="84" spans="1:142" ht="17.25" customHeight="1">
      <c r="A84" s="1" t="s">
        <v>166</v>
      </c>
      <c r="B84" s="1" t="s">
        <v>143</v>
      </c>
      <c r="C84" s="4" t="s">
        <v>144</v>
      </c>
      <c r="D84" s="323"/>
      <c r="E84" s="324"/>
      <c r="F84" s="323"/>
      <c r="G84" s="324"/>
      <c r="H84" s="323"/>
      <c r="I84" s="323"/>
      <c r="J84" s="325"/>
      <c r="K84" s="326"/>
      <c r="L84" s="121"/>
      <c r="M84" s="328"/>
      <c r="N84" s="328"/>
      <c r="O84" s="17"/>
      <c r="P84" s="17"/>
      <c r="Q84" s="327"/>
      <c r="R84" s="327"/>
      <c r="S84" s="327"/>
      <c r="T84" s="327"/>
      <c r="U84" s="155"/>
      <c r="Y84" s="327"/>
      <c r="AA84" s="327"/>
      <c r="AB84" s="327"/>
      <c r="AE84" s="121"/>
      <c r="AF84" s="187"/>
      <c r="AH84" s="121"/>
      <c r="AI84" s="224"/>
      <c r="AK84" s="121"/>
      <c r="AL84" s="193"/>
      <c r="AM84" s="17"/>
      <c r="AN84" s="17"/>
      <c r="AS84" s="327"/>
      <c r="AU84" s="327"/>
      <c r="AV84" s="327"/>
      <c r="AX84" s="327"/>
      <c r="AY84" s="327"/>
      <c r="BA84" s="327"/>
      <c r="BB84" s="327"/>
      <c r="BD84" s="327"/>
      <c r="BE84" s="327"/>
      <c r="BG84" s="121"/>
      <c r="BH84" s="121"/>
      <c r="BJ84" s="121"/>
      <c r="BK84" s="291"/>
      <c r="BM84" s="121"/>
      <c r="BN84" s="291"/>
      <c r="BO84" s="291"/>
      <c r="BQ84" s="327"/>
      <c r="BR84" s="327"/>
      <c r="BT84" s="327"/>
      <c r="BU84" s="327"/>
      <c r="BW84" s="327"/>
      <c r="BX84" s="327"/>
      <c r="BZ84" s="327"/>
      <c r="CA84" s="327"/>
      <c r="CC84" s="327"/>
      <c r="CD84" s="327"/>
      <c r="CF84" s="327"/>
      <c r="CG84" s="327"/>
      <c r="CI84" s="327"/>
      <c r="CJ84" s="327"/>
      <c r="CL84" s="121"/>
      <c r="CM84" s="327"/>
      <c r="CO84" s="327"/>
      <c r="CP84" s="327"/>
      <c r="CR84" s="327"/>
      <c r="CS84" s="327"/>
      <c r="CU84" s="327"/>
      <c r="CV84" s="327"/>
      <c r="CX84" s="121"/>
      <c r="CY84" s="121"/>
      <c r="DA84" s="121"/>
      <c r="DC84" s="121"/>
      <c r="DE84" s="327"/>
      <c r="DF84" s="327"/>
      <c r="DH84" s="327"/>
      <c r="DI84" s="327"/>
      <c r="DK84" s="327"/>
      <c r="DL84" s="327"/>
      <c r="DN84" s="327"/>
      <c r="DO84" s="327"/>
      <c r="DQ84" s="327"/>
      <c r="DR84" s="327"/>
      <c r="DT84" s="327"/>
      <c r="DU84" s="327"/>
      <c r="DW84" s="327"/>
      <c r="DX84" s="327"/>
      <c r="DZ84" s="327"/>
      <c r="EA84" s="327"/>
      <c r="EC84" s="327"/>
      <c r="ED84" s="327"/>
      <c r="EF84" s="121"/>
      <c r="EG84" s="121"/>
      <c r="EI84" s="121"/>
      <c r="EK84" s="36">
        <v>30000</v>
      </c>
      <c r="EL84" s="403"/>
    </row>
    <row r="85" spans="1:142" ht="17.25" customHeight="1">
      <c r="A85" s="1" t="s">
        <v>166</v>
      </c>
      <c r="B85" s="1" t="s">
        <v>186</v>
      </c>
      <c r="C85" s="4" t="s">
        <v>187</v>
      </c>
      <c r="D85" s="323"/>
      <c r="E85" s="324"/>
      <c r="F85" s="323"/>
      <c r="G85" s="324"/>
      <c r="H85" s="323"/>
      <c r="I85" s="323"/>
      <c r="J85" s="325"/>
      <c r="K85" s="326"/>
      <c r="L85" s="121"/>
      <c r="M85" s="328"/>
      <c r="N85" s="328"/>
      <c r="O85" s="17"/>
      <c r="P85" s="17"/>
      <c r="Q85" s="327"/>
      <c r="R85" s="327"/>
      <c r="S85" s="327"/>
      <c r="T85" s="327"/>
      <c r="U85" s="155"/>
      <c r="Y85" s="327"/>
      <c r="AA85" s="327"/>
      <c r="AB85" s="327"/>
      <c r="AE85" s="121"/>
      <c r="AF85" s="187"/>
      <c r="AH85" s="121"/>
      <c r="AI85" s="224"/>
      <c r="AK85" s="121"/>
      <c r="AL85" s="193"/>
      <c r="AM85" s="17"/>
      <c r="AN85" s="17"/>
      <c r="AS85" s="327"/>
      <c r="AU85" s="327"/>
      <c r="AV85" s="327"/>
      <c r="AX85" s="327"/>
      <c r="AY85" s="327"/>
      <c r="BA85" s="327"/>
      <c r="BB85" s="327"/>
      <c r="BD85" s="327"/>
      <c r="BE85" s="327"/>
      <c r="BG85" s="121"/>
      <c r="BH85" s="121"/>
      <c r="BJ85" s="121"/>
      <c r="BK85" s="291"/>
      <c r="BM85" s="121"/>
      <c r="BN85" s="291"/>
      <c r="BO85" s="291"/>
      <c r="BQ85" s="327"/>
      <c r="BR85" s="327"/>
      <c r="BT85" s="327"/>
      <c r="BU85" s="327"/>
      <c r="BW85" s="327"/>
      <c r="BX85" s="327"/>
      <c r="BZ85" s="327"/>
      <c r="CA85" s="327"/>
      <c r="CC85" s="327"/>
      <c r="CD85" s="327"/>
      <c r="CF85" s="327"/>
      <c r="CG85" s="327"/>
      <c r="CI85" s="327"/>
      <c r="CJ85" s="327"/>
      <c r="CL85" s="121"/>
      <c r="CM85" s="327"/>
      <c r="CO85" s="327"/>
      <c r="CP85" s="327"/>
      <c r="CR85" s="327"/>
      <c r="CS85" s="327"/>
      <c r="CU85" s="327"/>
      <c r="CV85" s="327"/>
      <c r="CX85" s="121"/>
      <c r="CY85" s="121"/>
      <c r="DA85" s="121"/>
      <c r="DC85" s="121"/>
      <c r="DE85" s="327"/>
      <c r="DF85" s="327"/>
      <c r="DH85" s="327"/>
      <c r="DI85" s="327"/>
      <c r="DK85" s="327"/>
      <c r="DL85" s="327"/>
      <c r="DN85" s="327"/>
      <c r="DO85" s="327"/>
      <c r="DQ85" s="327"/>
      <c r="DR85" s="327"/>
      <c r="DT85" s="327"/>
      <c r="DU85" s="327"/>
      <c r="DW85" s="327"/>
      <c r="DX85" s="327"/>
      <c r="DZ85" s="327"/>
      <c r="EA85" s="327"/>
      <c r="EC85" s="327"/>
      <c r="ED85" s="327"/>
      <c r="EF85" s="121"/>
      <c r="EG85" s="121"/>
      <c r="EI85" s="121"/>
      <c r="EK85" s="36">
        <v>7000</v>
      </c>
      <c r="EL85" s="403"/>
    </row>
    <row r="86" spans="1:142" ht="17.25" customHeight="1">
      <c r="A86" s="1" t="s">
        <v>166</v>
      </c>
      <c r="B86" s="1" t="s">
        <v>188</v>
      </c>
      <c r="C86" s="4" t="s">
        <v>189</v>
      </c>
      <c r="D86" s="323"/>
      <c r="E86" s="324"/>
      <c r="F86" s="323"/>
      <c r="G86" s="324"/>
      <c r="H86" s="323"/>
      <c r="I86" s="323"/>
      <c r="J86" s="325"/>
      <c r="K86" s="326"/>
      <c r="L86" s="121"/>
      <c r="M86" s="328"/>
      <c r="N86" s="328"/>
      <c r="O86" s="17"/>
      <c r="P86" s="17"/>
      <c r="Q86" s="327"/>
      <c r="R86" s="327"/>
      <c r="S86" s="327"/>
      <c r="T86" s="327"/>
      <c r="U86" s="155"/>
      <c r="Y86" s="327"/>
      <c r="AA86" s="327"/>
      <c r="AB86" s="327"/>
      <c r="AE86" s="121"/>
      <c r="AF86" s="187"/>
      <c r="AH86" s="121"/>
      <c r="AI86" s="224"/>
      <c r="AK86" s="121"/>
      <c r="AL86" s="193"/>
      <c r="AM86" s="17"/>
      <c r="AN86" s="17"/>
      <c r="AS86" s="327"/>
      <c r="AU86" s="327"/>
      <c r="AV86" s="327"/>
      <c r="AX86" s="327"/>
      <c r="AY86" s="327"/>
      <c r="BA86" s="327"/>
      <c r="BB86" s="327"/>
      <c r="BD86" s="327"/>
      <c r="BE86" s="327"/>
      <c r="BG86" s="121"/>
      <c r="BH86" s="121"/>
      <c r="BJ86" s="121"/>
      <c r="BK86" s="291"/>
      <c r="BM86" s="121"/>
      <c r="BN86" s="291"/>
      <c r="BO86" s="291"/>
      <c r="BQ86" s="327"/>
      <c r="BR86" s="327"/>
      <c r="BT86" s="327"/>
      <c r="BU86" s="327"/>
      <c r="BW86" s="327"/>
      <c r="BX86" s="327"/>
      <c r="BZ86" s="327"/>
      <c r="CA86" s="327"/>
      <c r="CC86" s="327"/>
      <c r="CD86" s="327"/>
      <c r="CF86" s="327"/>
      <c r="CG86" s="327"/>
      <c r="CI86" s="327"/>
      <c r="CJ86" s="327"/>
      <c r="CL86" s="121"/>
      <c r="CM86" s="327"/>
      <c r="CO86" s="327"/>
      <c r="CP86" s="327"/>
      <c r="CR86" s="327"/>
      <c r="CS86" s="327"/>
      <c r="CU86" s="327"/>
      <c r="CV86" s="327"/>
      <c r="CX86" s="121"/>
      <c r="CY86" s="121"/>
      <c r="DA86" s="121"/>
      <c r="DC86" s="121"/>
      <c r="DE86" s="327"/>
      <c r="DF86" s="327"/>
      <c r="DH86" s="327"/>
      <c r="DI86" s="327"/>
      <c r="DK86" s="327"/>
      <c r="DL86" s="327"/>
      <c r="DN86" s="327"/>
      <c r="DO86" s="327"/>
      <c r="DQ86" s="327"/>
      <c r="DR86" s="327"/>
      <c r="DT86" s="327"/>
      <c r="DU86" s="327"/>
      <c r="DW86" s="327"/>
      <c r="DX86" s="327"/>
      <c r="DZ86" s="327"/>
      <c r="EA86" s="327"/>
      <c r="EC86" s="327"/>
      <c r="ED86" s="327"/>
      <c r="EF86" s="121"/>
      <c r="EG86" s="121"/>
      <c r="EI86" s="121"/>
      <c r="EK86" s="36">
        <v>3000</v>
      </c>
      <c r="EL86" s="403"/>
    </row>
    <row r="87" spans="1:142" outlineLevel="1">
      <c r="A87" s="1" t="s">
        <v>166</v>
      </c>
      <c r="B87" s="1" t="s">
        <v>114</v>
      </c>
      <c r="C87" s="430" t="s">
        <v>488</v>
      </c>
      <c r="D87" s="430"/>
      <c r="E87" s="430"/>
      <c r="F87" s="430"/>
      <c r="G87" s="430"/>
      <c r="H87" s="430"/>
      <c r="I87" s="430"/>
      <c r="J87" s="430"/>
      <c r="K87" s="430"/>
      <c r="L87" s="430"/>
      <c r="M87" s="430"/>
      <c r="N87" s="430"/>
      <c r="O87" s="430"/>
      <c r="P87" s="430"/>
      <c r="Q87" s="430"/>
      <c r="AF87" s="182"/>
      <c r="AH87" s="15"/>
      <c r="AX87" s="15"/>
      <c r="BA87" s="227">
        <v>5000</v>
      </c>
      <c r="BB87" s="15">
        <f t="shared" ref="BB87:BB90" si="200">AY87+BA87</f>
        <v>5000</v>
      </c>
      <c r="BD87" s="15"/>
      <c r="BE87" s="15">
        <f t="shared" ref="BE87:BE90" si="201">BB87+BD87</f>
        <v>5000</v>
      </c>
      <c r="BG87" s="15"/>
      <c r="BH87" s="15">
        <f t="shared" ref="BH87:BH90" si="202">BE87+BG87</f>
        <v>5000</v>
      </c>
      <c r="BJ87" s="15">
        <v>3315</v>
      </c>
      <c r="BK87" s="235">
        <f t="shared" ref="BK87:BK90" si="203">BJ87/BH87</f>
        <v>0.66300000000000003</v>
      </c>
      <c r="BM87" s="15">
        <v>3000</v>
      </c>
      <c r="BN87" s="235">
        <f t="shared" ref="BN87:BN90" si="204">BM87/BJ87</f>
        <v>0.90497737556561086</v>
      </c>
      <c r="BO87" s="235">
        <f t="shared" ref="BO87:BO90" si="205">BM87/BH87</f>
        <v>0.6</v>
      </c>
      <c r="BQ87" s="15"/>
      <c r="BR87" s="15">
        <f t="shared" ref="BR87:BR90" si="206">BM87+BQ87</f>
        <v>3000</v>
      </c>
      <c r="BT87" s="15"/>
      <c r="BU87" s="15">
        <f>BR87+BT87</f>
        <v>3000</v>
      </c>
      <c r="BW87" s="15"/>
      <c r="BX87" s="15">
        <f>BU87+BW87</f>
        <v>3000</v>
      </c>
      <c r="BZ87" s="15"/>
      <c r="CA87" s="15">
        <f t="shared" ref="CA87:CA92" si="207">BX87+BZ87</f>
        <v>3000</v>
      </c>
      <c r="CC87" s="15"/>
      <c r="CD87" s="15">
        <f t="shared" ref="CD87:CD92" si="208">CA87+CC87</f>
        <v>3000</v>
      </c>
      <c r="CF87" s="15"/>
      <c r="CG87" s="15">
        <f t="shared" ref="CG87:CG92" si="209">CD87+CF87</f>
        <v>3000</v>
      </c>
      <c r="CI87" s="15"/>
      <c r="CJ87" s="15">
        <f t="shared" ref="CJ87:CJ92" si="210">CG87+CI87</f>
        <v>3000</v>
      </c>
      <c r="CM87" s="15">
        <f t="shared" ref="CM87:CM92" si="211">CJ87+CL87</f>
        <v>3000</v>
      </c>
      <c r="CP87" s="15">
        <f t="shared" ref="CP87:CP92" si="212">CM87+CO87</f>
        <v>3000</v>
      </c>
      <c r="CS87" s="15">
        <f t="shared" ref="CS87:CS92" si="213">CP87+CR87</f>
        <v>3000</v>
      </c>
      <c r="CU87" s="227">
        <v>-3000</v>
      </c>
      <c r="CV87" s="15">
        <f t="shared" ref="CV87:CV92" si="214">CS87+CU87</f>
        <v>0</v>
      </c>
      <c r="CX87" s="227"/>
      <c r="CY87" s="15">
        <f t="shared" ref="CY87:CY92" si="215">CV87+CX87</f>
        <v>0</v>
      </c>
      <c r="DE87" s="15"/>
      <c r="DF87" s="15">
        <f t="shared" ref="DF87:DF90" si="216">DC87+DE87</f>
        <v>0</v>
      </c>
      <c r="DH87" s="227">
        <v>15000</v>
      </c>
      <c r="DI87" s="15">
        <f t="shared" ref="DI87:DI90" si="217">DF87+DH87</f>
        <v>15000</v>
      </c>
      <c r="DK87" s="15"/>
      <c r="DL87" s="15">
        <f t="shared" ref="DL87:DL90" si="218">DI87+DK87</f>
        <v>15000</v>
      </c>
      <c r="DN87" s="15"/>
      <c r="DO87" s="15">
        <f t="shared" ref="DO87:DO90" si="219">DL87+DN87</f>
        <v>15000</v>
      </c>
      <c r="DQ87" s="227">
        <v>3000</v>
      </c>
      <c r="DR87" s="15">
        <f t="shared" ref="DR87:DR91" si="220">DO87+DQ87</f>
        <v>18000</v>
      </c>
      <c r="DT87" s="15"/>
      <c r="DU87" s="15">
        <f t="shared" ref="DU87:DU91" si="221">DR87+DT87</f>
        <v>18000</v>
      </c>
      <c r="DW87" s="15"/>
      <c r="DX87" s="15">
        <f t="shared" ref="DX87:DX91" si="222">DU87+DW87</f>
        <v>18000</v>
      </c>
      <c r="DZ87" s="15"/>
      <c r="EA87" s="15">
        <f t="shared" ref="EA87:EA91" si="223">DX87+DZ87</f>
        <v>18000</v>
      </c>
      <c r="EC87" s="227">
        <v>-3000</v>
      </c>
      <c r="ED87" s="15">
        <f t="shared" ref="ED87:ED91" si="224">EA87+EC87</f>
        <v>15000</v>
      </c>
      <c r="EF87" s="15"/>
      <c r="EG87" s="15">
        <f t="shared" ref="EG87:EG91" si="225">ED87+EF87</f>
        <v>15000</v>
      </c>
      <c r="EI87" s="15">
        <v>14930</v>
      </c>
      <c r="EK87" s="15">
        <v>0</v>
      </c>
    </row>
    <row r="88" spans="1:142" outlineLevel="1" collapsed="1">
      <c r="A88" s="1" t="s">
        <v>166</v>
      </c>
      <c r="B88" s="1" t="s">
        <v>147</v>
      </c>
      <c r="C88" s="4" t="s">
        <v>148</v>
      </c>
      <c r="D88" s="43">
        <v>5000</v>
      </c>
      <c r="E88" s="34">
        <v>187.34</v>
      </c>
      <c r="F88" s="43">
        <v>17000</v>
      </c>
      <c r="G88" s="34">
        <v>55.1</v>
      </c>
      <c r="H88" s="46">
        <v>9367</v>
      </c>
      <c r="I88" s="36">
        <v>9367</v>
      </c>
      <c r="J88" s="14"/>
      <c r="L88" s="118">
        <v>10000</v>
      </c>
      <c r="M88" s="17">
        <f t="shared" ref="M88" si="226">L88/F88-1</f>
        <v>-0.41176470588235292</v>
      </c>
      <c r="N88" s="17">
        <f t="shared" ref="N88" si="227">L88/I88-1</f>
        <v>6.7577666275221437E-2</v>
      </c>
      <c r="Q88" s="118">
        <v>10000</v>
      </c>
      <c r="R88" s="15">
        <v>6942</v>
      </c>
      <c r="S88" s="118">
        <v>9000</v>
      </c>
      <c r="T88" s="15">
        <f>S88-Q88</f>
        <v>-1000</v>
      </c>
      <c r="U88" s="16">
        <f>S88/Q88-1</f>
        <v>-9.9999999999999978E-2</v>
      </c>
      <c r="Y88" s="118">
        <v>14000</v>
      </c>
      <c r="AA88" s="118">
        <v>14000</v>
      </c>
      <c r="AB88" s="185">
        <f t="shared" ref="AB88:AB92" si="228">AA88-Y88</f>
        <v>0</v>
      </c>
      <c r="AC88" s="187">
        <f t="shared" ref="AC88:AC92" si="229">AA88-Y88</f>
        <v>0</v>
      </c>
      <c r="AD88" s="187"/>
      <c r="AE88" s="118">
        <v>14000</v>
      </c>
      <c r="AF88" s="182"/>
      <c r="AH88" s="15">
        <v>12055.81</v>
      </c>
      <c r="AI88" s="17">
        <f t="shared" ref="AI88:AI90" si="230">AH88/AE88</f>
        <v>0.86112928571428571</v>
      </c>
      <c r="AK88" s="118">
        <v>10000</v>
      </c>
      <c r="AS88" s="15">
        <f t="shared" ref="AS88:AS92" si="231">AR88+AK88</f>
        <v>10000</v>
      </c>
      <c r="AV88" s="15">
        <f t="shared" ref="AV88:AV90" si="232">AS88+AU88</f>
        <v>10000</v>
      </c>
      <c r="AX88" s="15"/>
      <c r="AY88" s="15">
        <f t="shared" ref="AY88:AY90" si="233">AV88+AX88</f>
        <v>10000</v>
      </c>
      <c r="BB88" s="15">
        <f t="shared" si="200"/>
        <v>10000</v>
      </c>
      <c r="BD88" s="15"/>
      <c r="BE88" s="15">
        <f t="shared" si="201"/>
        <v>10000</v>
      </c>
      <c r="BG88" s="15"/>
      <c r="BH88" s="15">
        <f t="shared" si="202"/>
        <v>10000</v>
      </c>
      <c r="BJ88" s="15">
        <v>9436.83</v>
      </c>
      <c r="BK88" s="235">
        <f t="shared" si="203"/>
        <v>0.94368299999999994</v>
      </c>
      <c r="BM88" s="15">
        <v>0</v>
      </c>
      <c r="BN88" s="235">
        <f t="shared" si="204"/>
        <v>0</v>
      </c>
      <c r="BO88" s="235">
        <f t="shared" si="205"/>
        <v>0</v>
      </c>
      <c r="BQ88" s="15"/>
      <c r="BR88" s="15">
        <f t="shared" si="206"/>
        <v>0</v>
      </c>
      <c r="BT88" s="15"/>
      <c r="BU88" s="15">
        <f>BR88+BT88</f>
        <v>0</v>
      </c>
      <c r="BW88" s="15"/>
      <c r="BX88" s="15">
        <f>BU88+BW88</f>
        <v>0</v>
      </c>
      <c r="BZ88" s="227">
        <f>21000</f>
        <v>21000</v>
      </c>
      <c r="CA88" s="15">
        <f t="shared" si="207"/>
        <v>21000</v>
      </c>
      <c r="CC88" s="15"/>
      <c r="CD88" s="15">
        <f t="shared" si="208"/>
        <v>21000</v>
      </c>
      <c r="CF88" s="15"/>
      <c r="CG88" s="15">
        <f t="shared" si="209"/>
        <v>21000</v>
      </c>
      <c r="CI88" s="15"/>
      <c r="CJ88" s="15">
        <f t="shared" si="210"/>
        <v>21000</v>
      </c>
      <c r="CM88" s="15">
        <f t="shared" si="211"/>
        <v>21000</v>
      </c>
      <c r="CO88" s="15">
        <v>-15000</v>
      </c>
      <c r="CP88" s="15">
        <f t="shared" si="212"/>
        <v>6000</v>
      </c>
      <c r="CS88" s="15">
        <f t="shared" si="213"/>
        <v>6000</v>
      </c>
      <c r="CU88" s="227">
        <v>-1000</v>
      </c>
      <c r="CV88" s="15">
        <f t="shared" si="214"/>
        <v>5000</v>
      </c>
      <c r="CX88" s="227"/>
      <c r="CY88" s="15">
        <f t="shared" si="215"/>
        <v>5000</v>
      </c>
      <c r="DA88" s="15">
        <v>4718.83</v>
      </c>
      <c r="DE88" s="15"/>
      <c r="DF88" s="15">
        <f t="shared" si="216"/>
        <v>0</v>
      </c>
      <c r="DH88" s="15"/>
      <c r="DI88" s="15">
        <f t="shared" si="217"/>
        <v>0</v>
      </c>
      <c r="DK88" s="15"/>
      <c r="DL88" s="15">
        <f t="shared" si="218"/>
        <v>0</v>
      </c>
      <c r="DN88" s="15"/>
      <c r="DO88" s="15">
        <f t="shared" si="219"/>
        <v>0</v>
      </c>
      <c r="DQ88" s="15"/>
      <c r="DR88" s="15">
        <f t="shared" si="220"/>
        <v>0</v>
      </c>
      <c r="DT88" s="227">
        <v>70000</v>
      </c>
      <c r="DU88" s="15">
        <f t="shared" si="221"/>
        <v>70000</v>
      </c>
      <c r="DW88" s="15"/>
      <c r="DX88" s="15">
        <f t="shared" si="222"/>
        <v>70000</v>
      </c>
      <c r="DZ88" s="15"/>
      <c r="EA88" s="15">
        <f t="shared" si="223"/>
        <v>70000</v>
      </c>
      <c r="EC88" s="227">
        <v>-12000</v>
      </c>
      <c r="ED88" s="15">
        <f t="shared" si="224"/>
        <v>58000</v>
      </c>
      <c r="EF88" s="15"/>
      <c r="EG88" s="15">
        <f t="shared" si="225"/>
        <v>58000</v>
      </c>
      <c r="EI88" s="15">
        <v>57978.76</v>
      </c>
      <c r="EK88" s="15">
        <v>5000</v>
      </c>
    </row>
    <row r="89" spans="1:142" outlineLevel="1">
      <c r="A89" s="1" t="s">
        <v>166</v>
      </c>
      <c r="B89" s="1" t="s">
        <v>158</v>
      </c>
      <c r="C89" s="4" t="s">
        <v>159</v>
      </c>
      <c r="D89" s="43">
        <v>1400</v>
      </c>
      <c r="E89" s="34">
        <v>967.14</v>
      </c>
      <c r="F89" s="43">
        <v>27232</v>
      </c>
      <c r="G89" s="34">
        <v>49.72</v>
      </c>
      <c r="H89" s="46">
        <v>13540</v>
      </c>
      <c r="I89" s="36">
        <v>13540</v>
      </c>
      <c r="J89" s="14"/>
      <c r="K89" t="s">
        <v>333</v>
      </c>
      <c r="L89" s="118">
        <v>15000</v>
      </c>
      <c r="M89" s="17">
        <f t="shared" ref="M89:M107" si="234">L89/F89-1</f>
        <v>-0.44917743830787304</v>
      </c>
      <c r="N89" s="17">
        <f t="shared" ref="N89:N107" si="235">L89/I89-1</f>
        <v>0.10782865583456425</v>
      </c>
      <c r="Q89" s="118">
        <v>15000</v>
      </c>
      <c r="R89" s="15">
        <v>1548</v>
      </c>
      <c r="S89" s="118">
        <v>13000</v>
      </c>
      <c r="T89" s="15">
        <f>S89-Q89</f>
        <v>-2000</v>
      </c>
      <c r="U89" s="16">
        <f>S89/Q89-1</f>
        <v>-0.1333333333333333</v>
      </c>
      <c r="Y89" s="118">
        <v>13000</v>
      </c>
      <c r="AA89" s="118">
        <v>13000</v>
      </c>
      <c r="AB89" s="185">
        <f t="shared" si="228"/>
        <v>0</v>
      </c>
      <c r="AC89" s="187">
        <f t="shared" si="229"/>
        <v>0</v>
      </c>
      <c r="AD89" s="187"/>
      <c r="AE89" s="118">
        <v>20700</v>
      </c>
      <c r="AF89" s="182">
        <f t="shared" ref="AF89:AF131" si="236">AE89-AA89</f>
        <v>7700</v>
      </c>
      <c r="AH89" s="15">
        <v>20687</v>
      </c>
      <c r="AI89" s="17">
        <f t="shared" si="230"/>
        <v>0.99937198067632849</v>
      </c>
      <c r="AK89" s="118">
        <v>20000</v>
      </c>
      <c r="AS89" s="15">
        <f t="shared" si="231"/>
        <v>20000</v>
      </c>
      <c r="AV89" s="15">
        <f t="shared" si="232"/>
        <v>20000</v>
      </c>
      <c r="AX89" s="15"/>
      <c r="AY89" s="15">
        <f t="shared" si="233"/>
        <v>20000</v>
      </c>
      <c r="BB89" s="15">
        <f t="shared" si="200"/>
        <v>20000</v>
      </c>
      <c r="BD89" s="15"/>
      <c r="BE89" s="15">
        <f t="shared" si="201"/>
        <v>20000</v>
      </c>
      <c r="BG89" s="15">
        <v>-2000</v>
      </c>
      <c r="BH89" s="15">
        <f t="shared" si="202"/>
        <v>18000</v>
      </c>
      <c r="BJ89" s="15">
        <v>17344</v>
      </c>
      <c r="BK89" s="235">
        <f t="shared" si="203"/>
        <v>0.96355555555555561</v>
      </c>
      <c r="BM89" s="15">
        <v>15000</v>
      </c>
      <c r="BN89" s="235">
        <f t="shared" si="204"/>
        <v>0.86485239852398521</v>
      </c>
      <c r="BO89" s="235">
        <f t="shared" si="205"/>
        <v>0.83333333333333337</v>
      </c>
      <c r="BQ89" s="15"/>
      <c r="BR89" s="15">
        <f t="shared" si="206"/>
        <v>15000</v>
      </c>
      <c r="BT89" s="15"/>
      <c r="BU89" s="15">
        <f>BR89+BT89</f>
        <v>15000</v>
      </c>
      <c r="BW89" s="15"/>
      <c r="BX89" s="15">
        <f>BU89+BW89</f>
        <v>15000</v>
      </c>
      <c r="BZ89" s="15"/>
      <c r="CA89" s="15">
        <f t="shared" si="207"/>
        <v>15000</v>
      </c>
      <c r="CC89" s="15"/>
      <c r="CD89" s="15">
        <f t="shared" si="208"/>
        <v>15000</v>
      </c>
      <c r="CF89" s="15"/>
      <c r="CG89" s="15">
        <f t="shared" si="209"/>
        <v>15000</v>
      </c>
      <c r="CI89" s="15"/>
      <c r="CJ89" s="15">
        <f t="shared" si="210"/>
        <v>15000</v>
      </c>
      <c r="CM89" s="15">
        <f t="shared" si="211"/>
        <v>15000</v>
      </c>
      <c r="CO89" s="15">
        <v>-2000</v>
      </c>
      <c r="CP89" s="15">
        <f t="shared" si="212"/>
        <v>13000</v>
      </c>
      <c r="CS89" s="15">
        <f t="shared" si="213"/>
        <v>13000</v>
      </c>
      <c r="CU89" s="227">
        <v>-4500</v>
      </c>
      <c r="CV89" s="15">
        <f t="shared" si="214"/>
        <v>8500</v>
      </c>
      <c r="CX89" s="227"/>
      <c r="CY89" s="15">
        <f t="shared" si="215"/>
        <v>8500</v>
      </c>
      <c r="DA89" s="15">
        <v>8116</v>
      </c>
      <c r="DC89" s="15">
        <v>8500</v>
      </c>
      <c r="DE89" s="15"/>
      <c r="DF89" s="15">
        <f t="shared" si="216"/>
        <v>8500</v>
      </c>
      <c r="DH89" s="15"/>
      <c r="DI89" s="15">
        <f t="shared" si="217"/>
        <v>8500</v>
      </c>
      <c r="DK89" s="15"/>
      <c r="DL89" s="15">
        <f t="shared" si="218"/>
        <v>8500</v>
      </c>
      <c r="DN89" s="15"/>
      <c r="DO89" s="15">
        <f t="shared" si="219"/>
        <v>8500</v>
      </c>
      <c r="DQ89" s="15"/>
      <c r="DR89" s="15">
        <f t="shared" si="220"/>
        <v>8500</v>
      </c>
      <c r="DT89" s="227">
        <v>3000</v>
      </c>
      <c r="DU89" s="15">
        <f t="shared" si="221"/>
        <v>11500</v>
      </c>
      <c r="DW89" s="15"/>
      <c r="DX89" s="15">
        <f t="shared" si="222"/>
        <v>11500</v>
      </c>
      <c r="DZ89" s="15"/>
      <c r="EA89" s="15">
        <f t="shared" si="223"/>
        <v>11500</v>
      </c>
      <c r="EC89" s="227">
        <v>5800</v>
      </c>
      <c r="ED89" s="15">
        <f t="shared" si="224"/>
        <v>17300</v>
      </c>
      <c r="EF89" s="227">
        <v>3000</v>
      </c>
      <c r="EG89" s="15">
        <f t="shared" si="225"/>
        <v>20300</v>
      </c>
      <c r="EI89" s="15">
        <v>20291</v>
      </c>
      <c r="EK89" s="15">
        <v>21000</v>
      </c>
    </row>
    <row r="90" spans="1:142" outlineLevel="1">
      <c r="A90" s="1" t="s">
        <v>166</v>
      </c>
      <c r="B90" s="1" t="s">
        <v>162</v>
      </c>
      <c r="C90" s="4" t="s">
        <v>163</v>
      </c>
      <c r="D90" s="43">
        <v>5000</v>
      </c>
      <c r="E90" s="34">
        <v>93.68</v>
      </c>
      <c r="F90" s="43">
        <v>5000</v>
      </c>
      <c r="G90" s="34">
        <v>93.68</v>
      </c>
      <c r="H90" s="46">
        <v>4684</v>
      </c>
      <c r="I90" s="36"/>
      <c r="J90" s="14"/>
      <c r="K90" t="s">
        <v>333</v>
      </c>
      <c r="L90" s="118">
        <v>5000</v>
      </c>
      <c r="M90" s="17">
        <f t="shared" si="234"/>
        <v>0</v>
      </c>
      <c r="N90" s="17" t="e">
        <f t="shared" si="235"/>
        <v>#DIV/0!</v>
      </c>
      <c r="Q90" s="118">
        <v>5000</v>
      </c>
      <c r="R90" s="15">
        <v>2718</v>
      </c>
      <c r="S90" s="118">
        <v>4000</v>
      </c>
      <c r="T90" s="15">
        <f>S90-Q90</f>
        <v>-1000</v>
      </c>
      <c r="U90" s="16">
        <f>S90/Q90-1</f>
        <v>-0.19999999999999996</v>
      </c>
      <c r="Y90" s="118">
        <v>5700</v>
      </c>
      <c r="AA90" s="118">
        <v>5700</v>
      </c>
      <c r="AB90" s="185">
        <f t="shared" si="228"/>
        <v>0</v>
      </c>
      <c r="AC90" s="187">
        <f t="shared" si="229"/>
        <v>0</v>
      </c>
      <c r="AD90" s="187"/>
      <c r="AE90" s="118">
        <v>5700</v>
      </c>
      <c r="AF90" s="182"/>
      <c r="AH90" s="15">
        <v>5116</v>
      </c>
      <c r="AI90" s="17">
        <f t="shared" si="230"/>
        <v>0.89754385964912275</v>
      </c>
      <c r="AK90" s="118">
        <v>6000</v>
      </c>
      <c r="AS90" s="15">
        <f t="shared" si="231"/>
        <v>6000</v>
      </c>
      <c r="AV90" s="15">
        <f t="shared" si="232"/>
        <v>6000</v>
      </c>
      <c r="AX90" s="15"/>
      <c r="AY90" s="15">
        <f t="shared" si="233"/>
        <v>6000</v>
      </c>
      <c r="BB90" s="15">
        <f t="shared" si="200"/>
        <v>6000</v>
      </c>
      <c r="BD90" s="15">
        <v>3000</v>
      </c>
      <c r="BE90" s="15">
        <f t="shared" si="201"/>
        <v>9000</v>
      </c>
      <c r="BG90" s="15"/>
      <c r="BH90" s="15">
        <f t="shared" si="202"/>
        <v>9000</v>
      </c>
      <c r="BJ90" s="15">
        <v>7784</v>
      </c>
      <c r="BK90" s="235">
        <f t="shared" si="203"/>
        <v>0.86488888888888893</v>
      </c>
      <c r="BM90" s="196">
        <f>12*1100</f>
        <v>13200</v>
      </c>
      <c r="BN90" s="235">
        <f t="shared" si="204"/>
        <v>1.6957862281603289</v>
      </c>
      <c r="BO90" s="235">
        <f t="shared" si="205"/>
        <v>1.4666666666666666</v>
      </c>
      <c r="BQ90" s="15"/>
      <c r="BR90" s="15">
        <f t="shared" si="206"/>
        <v>13200</v>
      </c>
      <c r="BT90" s="15"/>
      <c r="BU90" s="15">
        <f>BR90+BT90</f>
        <v>13200</v>
      </c>
      <c r="BW90" s="15"/>
      <c r="BX90" s="15">
        <f>BU90+BW90</f>
        <v>13200</v>
      </c>
      <c r="BZ90" s="15"/>
      <c r="CA90" s="15">
        <f t="shared" si="207"/>
        <v>13200</v>
      </c>
      <c r="CC90" s="15"/>
      <c r="CD90" s="15">
        <f t="shared" si="208"/>
        <v>13200</v>
      </c>
      <c r="CF90" s="15"/>
      <c r="CG90" s="15">
        <f t="shared" si="209"/>
        <v>13200</v>
      </c>
      <c r="CI90" s="15"/>
      <c r="CJ90" s="15">
        <f t="shared" si="210"/>
        <v>13200</v>
      </c>
      <c r="CL90" s="15">
        <v>500</v>
      </c>
      <c r="CM90" s="15">
        <f t="shared" si="211"/>
        <v>13700</v>
      </c>
      <c r="CO90" s="15">
        <v>2000</v>
      </c>
      <c r="CP90" s="15">
        <f t="shared" si="212"/>
        <v>15700</v>
      </c>
      <c r="CS90" s="15">
        <f t="shared" si="213"/>
        <v>15700</v>
      </c>
      <c r="CU90" s="227">
        <v>1000</v>
      </c>
      <c r="CV90" s="15">
        <f t="shared" si="214"/>
        <v>16700</v>
      </c>
      <c r="CX90" s="227"/>
      <c r="CY90" s="15">
        <f t="shared" si="215"/>
        <v>16700</v>
      </c>
      <c r="DA90" s="15">
        <v>16554.59</v>
      </c>
      <c r="DC90" s="15">
        <v>17000</v>
      </c>
      <c r="DE90" s="15"/>
      <c r="DF90" s="15">
        <f t="shared" si="216"/>
        <v>17000</v>
      </c>
      <c r="DH90" s="15"/>
      <c r="DI90" s="15">
        <f t="shared" si="217"/>
        <v>17000</v>
      </c>
      <c r="DK90" s="15"/>
      <c r="DL90" s="15">
        <f t="shared" si="218"/>
        <v>17000</v>
      </c>
      <c r="DN90" s="15"/>
      <c r="DO90" s="15">
        <f t="shared" si="219"/>
        <v>17000</v>
      </c>
      <c r="DQ90" s="15"/>
      <c r="DR90" s="15">
        <f t="shared" si="220"/>
        <v>17000</v>
      </c>
      <c r="DT90" s="15"/>
      <c r="DU90" s="15">
        <f t="shared" si="221"/>
        <v>17000</v>
      </c>
      <c r="DW90" s="15"/>
      <c r="DX90" s="15">
        <f t="shared" si="222"/>
        <v>17000</v>
      </c>
      <c r="DZ90" s="15"/>
      <c r="EA90" s="15">
        <f t="shared" si="223"/>
        <v>17000</v>
      </c>
      <c r="EC90" s="227">
        <v>-5000</v>
      </c>
      <c r="ED90" s="15">
        <f t="shared" si="224"/>
        <v>12000</v>
      </c>
      <c r="EF90" s="227">
        <v>1000</v>
      </c>
      <c r="EG90" s="15">
        <f t="shared" si="225"/>
        <v>13000</v>
      </c>
      <c r="EI90" s="15">
        <v>12921</v>
      </c>
      <c r="EK90" s="15">
        <v>15000</v>
      </c>
    </row>
    <row r="91" spans="1:142" outlineLevel="1">
      <c r="A91" s="1" t="s">
        <v>166</v>
      </c>
      <c r="B91" s="1" t="s">
        <v>116</v>
      </c>
      <c r="C91" s="4" t="s">
        <v>117</v>
      </c>
      <c r="D91" s="43">
        <v>1000</v>
      </c>
      <c r="E91" s="34">
        <v>0</v>
      </c>
      <c r="F91" s="43">
        <v>1000</v>
      </c>
      <c r="G91" s="34">
        <v>0</v>
      </c>
      <c r="H91" s="46">
        <v>0</v>
      </c>
      <c r="I91" s="36">
        <v>0</v>
      </c>
      <c r="J91" s="14"/>
      <c r="M91" s="17">
        <f t="shared" si="234"/>
        <v>-1</v>
      </c>
      <c r="N91" s="17" t="e">
        <f t="shared" si="235"/>
        <v>#DIV/0!</v>
      </c>
      <c r="Y91" s="118"/>
      <c r="AB91" s="185"/>
      <c r="AC91" s="187"/>
      <c r="AD91" s="187"/>
      <c r="AF91" s="182"/>
      <c r="AH91" s="15"/>
      <c r="AS91" s="15"/>
      <c r="AX91" s="15"/>
      <c r="BD91" s="15"/>
      <c r="BG91" s="15"/>
      <c r="BZ91" s="227">
        <v>4000</v>
      </c>
      <c r="CA91" s="15">
        <f t="shared" si="207"/>
        <v>4000</v>
      </c>
      <c r="CC91" s="15"/>
      <c r="CD91" s="15">
        <f t="shared" si="208"/>
        <v>4000</v>
      </c>
      <c r="CF91" s="15"/>
      <c r="CG91" s="15">
        <f t="shared" si="209"/>
        <v>4000</v>
      </c>
      <c r="CI91" s="15"/>
      <c r="CJ91" s="15">
        <f t="shared" si="210"/>
        <v>4000</v>
      </c>
      <c r="CM91" s="15">
        <f t="shared" si="211"/>
        <v>4000</v>
      </c>
      <c r="CO91" s="15">
        <v>-4000</v>
      </c>
      <c r="CP91" s="15">
        <f t="shared" si="212"/>
        <v>0</v>
      </c>
      <c r="CS91" s="15">
        <f t="shared" si="213"/>
        <v>0</v>
      </c>
      <c r="CV91" s="15">
        <f t="shared" si="214"/>
        <v>0</v>
      </c>
      <c r="CY91" s="15">
        <f t="shared" si="215"/>
        <v>0</v>
      </c>
      <c r="DE91" s="15"/>
      <c r="DH91" s="15"/>
      <c r="DK91" s="15"/>
      <c r="DN91" s="15"/>
      <c r="DQ91" s="227">
        <v>27000</v>
      </c>
      <c r="DR91" s="15">
        <f t="shared" si="220"/>
        <v>27000</v>
      </c>
      <c r="DT91" s="227">
        <v>5000</v>
      </c>
      <c r="DU91" s="15">
        <f t="shared" si="221"/>
        <v>32000</v>
      </c>
      <c r="DW91" s="15"/>
      <c r="DX91" s="15">
        <f t="shared" si="222"/>
        <v>32000</v>
      </c>
      <c r="DZ91" s="227">
        <v>6000</v>
      </c>
      <c r="EA91" s="15">
        <f t="shared" si="223"/>
        <v>38000</v>
      </c>
      <c r="EC91" s="15"/>
      <c r="ED91" s="15">
        <f t="shared" si="224"/>
        <v>38000</v>
      </c>
      <c r="EF91" s="15"/>
      <c r="EG91" s="15">
        <f t="shared" si="225"/>
        <v>38000</v>
      </c>
      <c r="EI91" s="15">
        <v>37628.58</v>
      </c>
      <c r="EK91" s="15">
        <v>0</v>
      </c>
    </row>
    <row r="92" spans="1:142" outlineLevel="1">
      <c r="A92" s="1" t="s">
        <v>166</v>
      </c>
      <c r="B92" s="1" t="s">
        <v>118</v>
      </c>
      <c r="C92" s="4" t="s">
        <v>119</v>
      </c>
      <c r="D92" s="43">
        <v>2000</v>
      </c>
      <c r="E92" s="34">
        <v>36.049999999999997</v>
      </c>
      <c r="F92" s="43">
        <v>2000</v>
      </c>
      <c r="G92" s="34">
        <v>36.049999999999997</v>
      </c>
      <c r="H92" s="46">
        <v>721</v>
      </c>
      <c r="I92" s="36">
        <v>721</v>
      </c>
      <c r="J92" s="14"/>
      <c r="L92" s="118">
        <v>1000</v>
      </c>
      <c r="M92" s="17">
        <f t="shared" si="234"/>
        <v>-0.5</v>
      </c>
      <c r="N92" s="17">
        <f t="shared" si="235"/>
        <v>0.38696255201109575</v>
      </c>
      <c r="Q92" s="118">
        <v>1000</v>
      </c>
      <c r="R92" s="15">
        <v>349</v>
      </c>
      <c r="S92" s="118">
        <v>1000</v>
      </c>
      <c r="T92" s="15">
        <f>S92-Q92</f>
        <v>0</v>
      </c>
      <c r="U92" s="16">
        <f>S92/Q92-1</f>
        <v>0</v>
      </c>
      <c r="Y92" s="118">
        <v>1000</v>
      </c>
      <c r="AA92" s="118">
        <v>3000</v>
      </c>
      <c r="AB92" s="185">
        <f t="shared" si="228"/>
        <v>2000</v>
      </c>
      <c r="AC92" s="187">
        <f t="shared" si="229"/>
        <v>2000</v>
      </c>
      <c r="AD92" s="187"/>
      <c r="AE92" s="118">
        <v>11000</v>
      </c>
      <c r="AF92" s="182">
        <f t="shared" si="236"/>
        <v>8000</v>
      </c>
      <c r="AH92" s="15">
        <v>10923</v>
      </c>
      <c r="AI92" s="17">
        <f t="shared" ref="AI92" si="237">AH92/AE92</f>
        <v>0.99299999999999999</v>
      </c>
      <c r="AK92" s="118">
        <v>15000</v>
      </c>
      <c r="AS92" s="15">
        <f t="shared" si="231"/>
        <v>15000</v>
      </c>
      <c r="AV92" s="15">
        <f>AS92+AU92</f>
        <v>15000</v>
      </c>
      <c r="AX92" s="15"/>
      <c r="AY92" s="15">
        <f>AV92+AX92</f>
        <v>15000</v>
      </c>
      <c r="BB92" s="15">
        <f>AY92+BA92</f>
        <v>15000</v>
      </c>
      <c r="BD92" s="15">
        <v>-13000</v>
      </c>
      <c r="BE92" s="15">
        <f>BB92+BD92</f>
        <v>2000</v>
      </c>
      <c r="BG92" s="15"/>
      <c r="BH92" s="15">
        <f>BE92+BG92</f>
        <v>2000</v>
      </c>
      <c r="BJ92" s="15">
        <v>938</v>
      </c>
      <c r="BK92" s="235">
        <f t="shared" ref="BK92" si="238">BJ92/BH92</f>
        <v>0.46899999999999997</v>
      </c>
      <c r="BM92" s="15">
        <v>2000</v>
      </c>
      <c r="BN92" s="235">
        <f t="shared" ref="BN92" si="239">BM92/BJ92</f>
        <v>2.1321961620469083</v>
      </c>
      <c r="BO92" s="235">
        <f t="shared" ref="BO92" si="240">BM92/BH92</f>
        <v>1</v>
      </c>
      <c r="BQ92" s="15"/>
      <c r="BR92" s="15">
        <f>BM92+BQ92</f>
        <v>2000</v>
      </c>
      <c r="BT92" s="15"/>
      <c r="BU92" s="15">
        <f>BR92+BT92</f>
        <v>2000</v>
      </c>
      <c r="BW92" s="15"/>
      <c r="BX92" s="15">
        <f>BU92+BW92</f>
        <v>2000</v>
      </c>
      <c r="BZ92" s="227">
        <v>1000</v>
      </c>
      <c r="CA92" s="15">
        <f t="shared" si="207"/>
        <v>3000</v>
      </c>
      <c r="CC92" s="15"/>
      <c r="CD92" s="15">
        <f t="shared" si="208"/>
        <v>3000</v>
      </c>
      <c r="CF92" s="15"/>
      <c r="CG92" s="15">
        <f t="shared" si="209"/>
        <v>3000</v>
      </c>
      <c r="CI92" s="15"/>
      <c r="CJ92" s="15">
        <f t="shared" si="210"/>
        <v>3000</v>
      </c>
      <c r="CM92" s="15">
        <f t="shared" si="211"/>
        <v>3000</v>
      </c>
      <c r="CP92" s="15">
        <f t="shared" si="212"/>
        <v>3000</v>
      </c>
      <c r="CS92" s="15">
        <f t="shared" si="213"/>
        <v>3000</v>
      </c>
      <c r="CU92" s="227">
        <v>-500</v>
      </c>
      <c r="CV92" s="15">
        <f t="shared" si="214"/>
        <v>2500</v>
      </c>
      <c r="CX92" s="227"/>
      <c r="CY92" s="15">
        <f t="shared" si="215"/>
        <v>2500</v>
      </c>
      <c r="DA92" s="15">
        <v>2449</v>
      </c>
      <c r="DC92" s="15">
        <v>40000</v>
      </c>
      <c r="DE92" s="15"/>
      <c r="DF92" s="15">
        <f>DC92+DE92</f>
        <v>40000</v>
      </c>
      <c r="DH92" s="15"/>
      <c r="DI92" s="15">
        <f>DF92+DH92</f>
        <v>40000</v>
      </c>
      <c r="DK92" s="15"/>
      <c r="DL92" s="15">
        <f>DI92+DK92</f>
        <v>40000</v>
      </c>
      <c r="DN92" s="15"/>
      <c r="DO92" s="15">
        <f>DL92+DN92</f>
        <v>40000</v>
      </c>
      <c r="DQ92" s="227">
        <v>-3000</v>
      </c>
      <c r="DR92" s="15">
        <f>DO92+DQ92</f>
        <v>37000</v>
      </c>
      <c r="DT92" s="15"/>
      <c r="DU92" s="15">
        <f>DR92+DT92</f>
        <v>37000</v>
      </c>
      <c r="DW92" s="15"/>
      <c r="DX92" s="15">
        <f>DU92+DW92</f>
        <v>37000</v>
      </c>
      <c r="DZ92" s="15"/>
      <c r="EA92" s="15">
        <f>DX92+DZ92</f>
        <v>37000</v>
      </c>
      <c r="EC92" s="227">
        <v>-18700</v>
      </c>
      <c r="ED92" s="15">
        <f>EA92+EC92</f>
        <v>18300</v>
      </c>
      <c r="EF92" s="15"/>
      <c r="EG92" s="15">
        <f>ED92+EF92</f>
        <v>18300</v>
      </c>
      <c r="EI92" s="15">
        <v>18138.86</v>
      </c>
      <c r="EK92" s="15">
        <v>200000</v>
      </c>
    </row>
    <row r="93" spans="1:142" outlineLevel="1">
      <c r="A93" s="1" t="s">
        <v>166</v>
      </c>
      <c r="B93" s="2" t="s">
        <v>209</v>
      </c>
      <c r="C93" t="s">
        <v>615</v>
      </c>
      <c r="D93" s="43"/>
      <c r="E93" s="34"/>
      <c r="F93" s="43"/>
      <c r="G93" s="34"/>
      <c r="H93" s="46"/>
      <c r="I93" s="36"/>
      <c r="J93" s="14"/>
      <c r="M93" s="17"/>
      <c r="N93" s="17"/>
      <c r="U93" s="16"/>
      <c r="Y93" s="118"/>
      <c r="AB93" s="185"/>
      <c r="AC93" s="187"/>
      <c r="AD93" s="187"/>
      <c r="AF93" s="182"/>
      <c r="AH93" s="15"/>
      <c r="AI93" s="17"/>
      <c r="AS93" s="15"/>
      <c r="AV93" s="15"/>
      <c r="AX93" s="15"/>
      <c r="AY93" s="15"/>
      <c r="BB93" s="15"/>
      <c r="BD93" s="15"/>
      <c r="BE93" s="15"/>
      <c r="BG93" s="15"/>
      <c r="BH93" s="15"/>
      <c r="BK93" s="235"/>
      <c r="BM93" s="15"/>
      <c r="BN93" s="235"/>
      <c r="BO93" s="235"/>
      <c r="BQ93" s="15"/>
      <c r="BR93" s="15"/>
      <c r="BT93" s="15"/>
      <c r="BU93" s="15"/>
      <c r="BW93" s="15"/>
      <c r="BX93" s="15"/>
      <c r="BZ93" s="227"/>
      <c r="CA93" s="15"/>
      <c r="CC93" s="15"/>
      <c r="CD93" s="15"/>
      <c r="CF93" s="15"/>
      <c r="CG93" s="15"/>
      <c r="CI93" s="15"/>
      <c r="CJ93" s="15"/>
      <c r="CM93" s="15"/>
      <c r="CP93" s="15"/>
      <c r="CS93" s="15"/>
      <c r="CU93" s="227"/>
      <c r="CV93" s="15"/>
      <c r="CX93" s="227"/>
      <c r="CY93" s="15"/>
      <c r="DE93" s="15"/>
      <c r="DF93" s="15"/>
      <c r="DH93" s="15"/>
      <c r="DI93" s="15"/>
      <c r="DK93" s="227">
        <f>1244540.66</f>
        <v>1244540.6599999999</v>
      </c>
      <c r="DL93" s="15">
        <f>DI93+DK93</f>
        <v>1244540.6599999999</v>
      </c>
      <c r="DN93" s="15"/>
      <c r="DO93" s="15">
        <f>DL93+DN93</f>
        <v>1244540.6599999999</v>
      </c>
      <c r="DQ93" s="15"/>
      <c r="DR93" s="15">
        <f>DO93+DQ93</f>
        <v>1244540.6599999999</v>
      </c>
      <c r="DT93" s="15"/>
      <c r="DU93" s="15">
        <f>DR93+DT93</f>
        <v>1244540.6599999999</v>
      </c>
      <c r="DW93" s="15"/>
      <c r="DX93" s="15">
        <f>DU93+DW93</f>
        <v>1244540.6599999999</v>
      </c>
      <c r="DZ93" s="15"/>
      <c r="EA93" s="15">
        <f>DX93+DZ93</f>
        <v>1244540.6599999999</v>
      </c>
      <c r="EC93" s="15"/>
      <c r="ED93" s="15">
        <f>EA93+EC93</f>
        <v>1244540.6599999999</v>
      </c>
      <c r="EF93" s="15"/>
      <c r="EG93" s="15">
        <f>ED93+EF93</f>
        <v>1244540.6599999999</v>
      </c>
      <c r="EI93" s="15">
        <v>1244540.6599999999</v>
      </c>
      <c r="EK93" s="15">
        <f>7300+150000</f>
        <v>157300</v>
      </c>
    </row>
    <row r="94" spans="1:142" outlineLevel="1">
      <c r="A94" s="1" t="s">
        <v>166</v>
      </c>
      <c r="B94" s="1" t="s">
        <v>589</v>
      </c>
      <c r="C94" s="4" t="s">
        <v>590</v>
      </c>
      <c r="D94" s="43"/>
      <c r="E94" s="34"/>
      <c r="F94" s="43"/>
      <c r="G94" s="34"/>
      <c r="H94" s="46"/>
      <c r="I94" s="36"/>
      <c r="J94" s="14"/>
      <c r="M94" s="17"/>
      <c r="N94" s="17"/>
      <c r="U94" s="16"/>
      <c r="Y94" s="118"/>
      <c r="AB94" s="185"/>
      <c r="AC94" s="187"/>
      <c r="AD94" s="187"/>
      <c r="AF94" s="182"/>
      <c r="AH94" s="15"/>
      <c r="AI94" s="17"/>
      <c r="AS94" s="15"/>
      <c r="AV94" s="15"/>
      <c r="AX94" s="15"/>
      <c r="AY94" s="15"/>
      <c r="BB94" s="15"/>
      <c r="BD94" s="15"/>
      <c r="BE94" s="15"/>
      <c r="BG94" s="15"/>
      <c r="BH94" s="15"/>
      <c r="BK94" s="235"/>
      <c r="BM94" s="15"/>
      <c r="BN94" s="235"/>
      <c r="BO94" s="235"/>
      <c r="BQ94" s="15"/>
      <c r="BR94" s="15"/>
      <c r="BT94" s="15"/>
      <c r="BU94" s="15"/>
      <c r="BW94" s="15"/>
      <c r="BX94" s="15"/>
      <c r="BZ94" s="227"/>
      <c r="CA94" s="15"/>
      <c r="CC94" s="15"/>
      <c r="CD94" s="15"/>
      <c r="CF94" s="15"/>
      <c r="CG94" s="15"/>
      <c r="CI94" s="15"/>
      <c r="CJ94" s="15"/>
      <c r="CM94" s="15"/>
      <c r="CP94" s="15"/>
      <c r="CS94" s="15"/>
      <c r="CU94" s="227"/>
      <c r="CV94" s="15"/>
      <c r="CX94" s="227"/>
      <c r="CY94" s="15"/>
      <c r="DC94" s="15">
        <v>378000</v>
      </c>
      <c r="DE94" s="15"/>
      <c r="DF94" s="15">
        <f>DC94+DE94</f>
        <v>378000</v>
      </c>
      <c r="DH94" s="15"/>
      <c r="DI94" s="15">
        <f>DF94+DH94</f>
        <v>378000</v>
      </c>
      <c r="DK94" s="227">
        <v>-378000</v>
      </c>
      <c r="DL94" s="15">
        <f>DI94+DK94</f>
        <v>0</v>
      </c>
      <c r="DN94" s="15"/>
      <c r="DO94" s="15">
        <f>DL94+DN94</f>
        <v>0</v>
      </c>
      <c r="DQ94" s="15"/>
      <c r="DR94" s="15">
        <f>DO94+DQ94</f>
        <v>0</v>
      </c>
      <c r="DT94" s="15"/>
      <c r="DU94" s="15">
        <f>DR94+DT94</f>
        <v>0</v>
      </c>
      <c r="DW94" s="15"/>
      <c r="DX94" s="15">
        <f>DU94+DW94</f>
        <v>0</v>
      </c>
      <c r="DZ94" s="15"/>
      <c r="EA94" s="15">
        <f>DX94+DZ94</f>
        <v>0</v>
      </c>
      <c r="EC94" s="15"/>
      <c r="ED94" s="15">
        <f>EA94+EC94</f>
        <v>0</v>
      </c>
      <c r="EF94" s="15"/>
      <c r="EG94" s="15">
        <f>ED94+EF94</f>
        <v>0</v>
      </c>
      <c r="EI94" s="15">
        <v>0</v>
      </c>
      <c r="EK94" s="15">
        <v>0</v>
      </c>
    </row>
    <row r="95" spans="1:142" outlineLevel="1">
      <c r="A95" s="1" t="s">
        <v>166</v>
      </c>
      <c r="B95" s="4" t="s">
        <v>46</v>
      </c>
      <c r="C95" s="4" t="s">
        <v>167</v>
      </c>
      <c r="D95" s="43">
        <v>14400</v>
      </c>
      <c r="E95" s="34">
        <v>196.61</v>
      </c>
      <c r="F95" s="43">
        <v>52232</v>
      </c>
      <c r="G95" s="34">
        <v>54.2</v>
      </c>
      <c r="H95" s="46">
        <v>28312</v>
      </c>
      <c r="I95" s="36"/>
      <c r="J95" s="14"/>
      <c r="M95" s="17"/>
      <c r="N95" s="17"/>
      <c r="Y95" s="118"/>
      <c r="AF95" s="182"/>
      <c r="AH95" s="15"/>
      <c r="AX95" s="15"/>
      <c r="BD95" s="15"/>
      <c r="BG95" s="15"/>
      <c r="DE95" s="15"/>
      <c r="DH95" s="15"/>
      <c r="DK95" s="15"/>
      <c r="DN95" s="15"/>
      <c r="DQ95" s="15"/>
      <c r="DT95" s="15"/>
      <c r="DW95" s="15"/>
      <c r="DZ95" s="15"/>
      <c r="EC95" s="15"/>
      <c r="EF95" s="15"/>
      <c r="EK95" s="15"/>
    </row>
    <row r="96" spans="1:142" ht="17.25" customHeight="1" thickBot="1">
      <c r="A96" s="54" t="s">
        <v>166</v>
      </c>
      <c r="B96" s="55" t="s">
        <v>317</v>
      </c>
      <c r="C96" s="283" t="s">
        <v>167</v>
      </c>
      <c r="D96" s="57">
        <f>SUM(D88:D92)</f>
        <v>14400</v>
      </c>
      <c r="E96" s="58"/>
      <c r="F96" s="57">
        <f>SUM(F88:F92)</f>
        <v>52232</v>
      </c>
      <c r="G96" s="58"/>
      <c r="H96" s="57"/>
      <c r="I96" s="57">
        <f>SUM(I88:I92)</f>
        <v>23628</v>
      </c>
      <c r="J96" s="138" t="e">
        <f>I96/$I$324</f>
        <v>#REF!</v>
      </c>
      <c r="K96" s="60"/>
      <c r="L96" s="122">
        <f>SUM(L88:L92)</f>
        <v>31000</v>
      </c>
      <c r="M96" s="61">
        <f>L96/F96-1</f>
        <v>-0.40649410323173529</v>
      </c>
      <c r="N96" s="61">
        <f>L96/I96-1</f>
        <v>0.3120027086507533</v>
      </c>
      <c r="O96" s="17">
        <f>L96/$L$324</f>
        <v>7.192575539537365E-3</v>
      </c>
      <c r="P96" s="17"/>
      <c r="Q96" s="122">
        <f>SUM(Q88:Q92)</f>
        <v>31000</v>
      </c>
      <c r="R96" s="122">
        <f>SUM(R88:R92)</f>
        <v>11557</v>
      </c>
      <c r="S96" s="122">
        <f>SUM(S88:S92)</f>
        <v>27000</v>
      </c>
      <c r="T96" s="122">
        <f>SUM(T88:T92)</f>
        <v>-4000</v>
      </c>
      <c r="U96" s="155">
        <f>S96/Q96-1</f>
        <v>-0.12903225806451613</v>
      </c>
      <c r="Y96" s="122">
        <f>SUM(Y88:Y92)</f>
        <v>33700</v>
      </c>
      <c r="AA96" s="122">
        <f>SUM(AA88:AA92)</f>
        <v>35700</v>
      </c>
      <c r="AB96" s="122">
        <f>SUM(AB88:AB92)</f>
        <v>2000</v>
      </c>
      <c r="AE96" s="122">
        <f>SUM(AE88:AE92)</f>
        <v>51400</v>
      </c>
      <c r="AF96" s="182"/>
      <c r="AH96" s="122">
        <f>SUM(AH88:AH92)</f>
        <v>48781.81</v>
      </c>
      <c r="AI96" s="17">
        <f t="shared" ref="AI96:AI97" si="241">AH96/AE96</f>
        <v>0.94906245136186762</v>
      </c>
      <c r="AK96" s="122">
        <f>SUM(AK88:AK92)</f>
        <v>51000</v>
      </c>
      <c r="AL96" s="193">
        <f t="shared" ref="AL96:AL97" si="242">AK96/L96</f>
        <v>1.6451612903225807</v>
      </c>
      <c r="AM96" s="17">
        <f t="shared" ref="AM96:AM97" si="243">AK96/AE96</f>
        <v>0.99221789883268485</v>
      </c>
      <c r="AN96" s="17">
        <f t="shared" ref="AN96:AN97" si="244">AK96/AH96</f>
        <v>1.0454716624905882</v>
      </c>
      <c r="AS96" s="122">
        <f>SUM(AS88:AS92)</f>
        <v>51000</v>
      </c>
      <c r="AU96" s="122">
        <f>SUM(AU88:AU92)</f>
        <v>0</v>
      </c>
      <c r="AV96" s="122">
        <f>SUM(AV88:AV92)</f>
        <v>51000</v>
      </c>
      <c r="AX96" s="122">
        <f>SUM(AX88:AX92)</f>
        <v>0</v>
      </c>
      <c r="AY96" s="122">
        <f>SUM(AY88:AY92)</f>
        <v>51000</v>
      </c>
      <c r="BA96" s="122">
        <f>SUM(BA87:BA92)</f>
        <v>5000</v>
      </c>
      <c r="BB96" s="122">
        <f>SUM(BB87:BB92)</f>
        <v>56000</v>
      </c>
      <c r="BD96" s="122">
        <f>SUM(BD87:BD92)</f>
        <v>-10000</v>
      </c>
      <c r="BE96" s="122">
        <f>SUM(BE87:BE92)</f>
        <v>46000</v>
      </c>
      <c r="BG96" s="122">
        <f>SUM(BG87:BG92)</f>
        <v>-2000</v>
      </c>
      <c r="BH96" s="122">
        <f>SUM(BH87:BH92)</f>
        <v>44000</v>
      </c>
      <c r="BJ96" s="122">
        <f>SUM(BJ87:BJ92)</f>
        <v>38817.83</v>
      </c>
      <c r="BK96" s="236">
        <f t="shared" ref="BK96:BK97" si="245">BJ96/BH96</f>
        <v>0.88222340909090913</v>
      </c>
      <c r="BM96" s="122">
        <f>SUM(BM87:BM92)</f>
        <v>33200</v>
      </c>
      <c r="BN96" s="236">
        <f t="shared" ref="BN96:BN97" si="246">BM96/BJ96</f>
        <v>0.85527707241749473</v>
      </c>
      <c r="BO96" s="236">
        <f t="shared" ref="BO96:BO97" si="247">BM96/BH96</f>
        <v>0.75454545454545452</v>
      </c>
      <c r="BQ96" s="122">
        <f>SUM(BQ87:BQ92)</f>
        <v>0</v>
      </c>
      <c r="BR96" s="122">
        <f>SUM(BR87:BR92)</f>
        <v>33200</v>
      </c>
      <c r="BT96" s="122">
        <f>SUM(BT87:BT92)</f>
        <v>0</v>
      </c>
      <c r="BU96" s="122">
        <f>SUM(BU87:BU92)</f>
        <v>33200</v>
      </c>
      <c r="BW96" s="122">
        <f>SUM(BW87:BW92)</f>
        <v>0</v>
      </c>
      <c r="BX96" s="122">
        <f>SUM(BX87:BX92)</f>
        <v>33200</v>
      </c>
      <c r="BZ96" s="122">
        <f>SUM(BZ87:BZ92)</f>
        <v>26000</v>
      </c>
      <c r="CA96" s="122">
        <f>SUM(CA87:CA92)</f>
        <v>59200</v>
      </c>
      <c r="CC96" s="122">
        <f>SUM(CC87:CC92)</f>
        <v>0</v>
      </c>
      <c r="CD96" s="122">
        <f>SUM(CD87:CD92)</f>
        <v>59200</v>
      </c>
      <c r="CF96" s="122">
        <f>SUM(CF87:CF92)</f>
        <v>0</v>
      </c>
      <c r="CG96" s="122">
        <f>SUM(CG87:CG92)</f>
        <v>59200</v>
      </c>
      <c r="CI96" s="122">
        <f>SUM(CI87:CI92)</f>
        <v>0</v>
      </c>
      <c r="CJ96" s="122">
        <f>SUM(CJ87:CJ92)</f>
        <v>59200</v>
      </c>
      <c r="CL96" s="319">
        <f>SUM(CL87:CL92)</f>
        <v>500</v>
      </c>
      <c r="CM96" s="122">
        <f>SUM(CM87:CM92)</f>
        <v>59700</v>
      </c>
      <c r="CO96" s="122">
        <f>SUM(CO87:CO92)</f>
        <v>-19000</v>
      </c>
      <c r="CP96" s="122">
        <f>SUM(CP87:CP92)</f>
        <v>40700</v>
      </c>
      <c r="CR96" s="122">
        <f>SUM(CR87:CR92)</f>
        <v>0</v>
      </c>
      <c r="CS96" s="122">
        <f>SUM(CS87:CS92)</f>
        <v>40700</v>
      </c>
      <c r="CU96" s="122">
        <f>SUM(CU87:CU92)</f>
        <v>-8000</v>
      </c>
      <c r="CV96" s="122">
        <f>SUM(CV87:CV92)</f>
        <v>32700</v>
      </c>
      <c r="CX96" s="122">
        <f>SUM(CX87:CX92)</f>
        <v>0</v>
      </c>
      <c r="CY96" s="122">
        <f>SUM(CY87:CY92)</f>
        <v>32700</v>
      </c>
      <c r="DA96" s="122">
        <f>SUM(DA87:DA92)</f>
        <v>31838.42</v>
      </c>
      <c r="DC96" s="122">
        <f>SUM(DC87:DC92)</f>
        <v>65500</v>
      </c>
      <c r="DE96" s="122">
        <f>SUM(DE87:DE92)</f>
        <v>0</v>
      </c>
      <c r="DF96" s="122">
        <f>SUM(DF87:DF92)</f>
        <v>65500</v>
      </c>
      <c r="DH96" s="122">
        <f>SUM(DH87:DH92)</f>
        <v>15000</v>
      </c>
      <c r="DI96" s="122">
        <f>SUM(DI87:DI92)</f>
        <v>80500</v>
      </c>
      <c r="DK96" s="122">
        <f>SUM(DK87:DK92)</f>
        <v>0</v>
      </c>
      <c r="DL96" s="122">
        <f>SUM(DL87:DL92)</f>
        <v>80500</v>
      </c>
      <c r="DN96" s="122">
        <f>SUM(DN87:DN92)</f>
        <v>0</v>
      </c>
      <c r="DO96" s="122">
        <f>SUM(DO87:DO92)</f>
        <v>80500</v>
      </c>
      <c r="DQ96" s="122">
        <f>SUM(DQ87:DQ92)</f>
        <v>27000</v>
      </c>
      <c r="DR96" s="122">
        <f>SUM(DR87:DR92)</f>
        <v>107500</v>
      </c>
      <c r="DT96" s="122">
        <f>SUM(DT87:DT92)</f>
        <v>78000</v>
      </c>
      <c r="DU96" s="122">
        <f>SUM(DU87:DU92)</f>
        <v>185500</v>
      </c>
      <c r="DW96" s="122">
        <f>SUM(DW87:DW92)</f>
        <v>0</v>
      </c>
      <c r="DX96" s="122">
        <f>SUM(DX87:DX92)</f>
        <v>185500</v>
      </c>
      <c r="DZ96" s="122">
        <f>SUM(DZ87:DZ92)</f>
        <v>6000</v>
      </c>
      <c r="EA96" s="122">
        <f>SUM(EA87:EA92)</f>
        <v>191500</v>
      </c>
      <c r="EC96" s="122">
        <f>SUM(EC87:EC92)</f>
        <v>-32900</v>
      </c>
      <c r="ED96" s="122">
        <f>SUM(ED87:ED92)</f>
        <v>158600</v>
      </c>
      <c r="EF96" s="122">
        <f>SUM(EF87:EF92)</f>
        <v>4000</v>
      </c>
      <c r="EG96" s="122">
        <f>SUM(EG87:EG92)</f>
        <v>162600</v>
      </c>
      <c r="EI96" s="122">
        <f>SUM(EI87:EI92)</f>
        <v>161888.20000000001</v>
      </c>
      <c r="EK96" s="122">
        <f>SUM(EK83:EK92)</f>
        <v>316000</v>
      </c>
      <c r="EL96" s="377">
        <f>EK96/EI96-1</f>
        <v>0.95196438035631981</v>
      </c>
    </row>
    <row r="97" spans="1:142" ht="15.75" customHeight="1" thickTop="1" thickBot="1">
      <c r="A97" s="64" t="s">
        <v>166</v>
      </c>
      <c r="B97" s="65" t="s">
        <v>358</v>
      </c>
      <c r="C97" s="284" t="s">
        <v>334</v>
      </c>
      <c r="D97" s="66">
        <f>D92</f>
        <v>2000</v>
      </c>
      <c r="E97" s="67"/>
      <c r="F97" s="66">
        <f>F92</f>
        <v>2000</v>
      </c>
      <c r="G97" s="67"/>
      <c r="H97" s="66"/>
      <c r="I97" s="66">
        <f>I92</f>
        <v>721</v>
      </c>
      <c r="J97" s="68"/>
      <c r="K97" s="69"/>
      <c r="L97" s="123">
        <f>L92</f>
        <v>1000</v>
      </c>
      <c r="M97" s="70">
        <f>L97/F97-1</f>
        <v>-0.5</v>
      </c>
      <c r="N97" s="70">
        <f>L97/I97-1</f>
        <v>0.38696255201109575</v>
      </c>
      <c r="Q97" s="123">
        <f>Q92</f>
        <v>1000</v>
      </c>
      <c r="R97" s="123">
        <f>R92</f>
        <v>349</v>
      </c>
      <c r="S97" s="123">
        <f>S92</f>
        <v>1000</v>
      </c>
      <c r="T97" s="123">
        <f>T92</f>
        <v>0</v>
      </c>
      <c r="U97" s="155">
        <f>S97/Q97-1</f>
        <v>0</v>
      </c>
      <c r="Y97" s="123">
        <f>Y92</f>
        <v>1000</v>
      </c>
      <c r="AA97" s="123">
        <f>AA92</f>
        <v>3000</v>
      </c>
      <c r="AB97" s="123">
        <f>AB92</f>
        <v>2000</v>
      </c>
      <c r="AE97" s="123">
        <f>AE92</f>
        <v>11000</v>
      </c>
      <c r="AF97" s="182"/>
      <c r="AH97" s="123">
        <f>AH92</f>
        <v>10923</v>
      </c>
      <c r="AI97" s="17">
        <f t="shared" si="241"/>
        <v>0.99299999999999999</v>
      </c>
      <c r="AK97" s="123">
        <f>AK92</f>
        <v>15000</v>
      </c>
      <c r="AL97" s="193">
        <f t="shared" si="242"/>
        <v>15</v>
      </c>
      <c r="AM97" s="17">
        <f t="shared" si="243"/>
        <v>1.3636363636363635</v>
      </c>
      <c r="AN97" s="17">
        <f t="shared" si="244"/>
        <v>1.3732491073880801</v>
      </c>
      <c r="AS97" s="123">
        <f>AS92</f>
        <v>15000</v>
      </c>
      <c r="AU97" s="123">
        <f>AU92</f>
        <v>0</v>
      </c>
      <c r="AV97" s="123">
        <f>AV92</f>
        <v>15000</v>
      </c>
      <c r="AX97" s="123">
        <f>AX92</f>
        <v>0</v>
      </c>
      <c r="AY97" s="123">
        <f>AY92</f>
        <v>15000</v>
      </c>
      <c r="BA97" s="123">
        <f>BA92</f>
        <v>0</v>
      </c>
      <c r="BB97" s="123">
        <f>BB92</f>
        <v>15000</v>
      </c>
      <c r="BD97" s="123">
        <f>BD92</f>
        <v>-13000</v>
      </c>
      <c r="BE97" s="123">
        <f>BE92</f>
        <v>2000</v>
      </c>
      <c r="BG97" s="123">
        <f>BG92</f>
        <v>0</v>
      </c>
      <c r="BH97" s="123">
        <f>BH92</f>
        <v>2000</v>
      </c>
      <c r="BJ97" s="123">
        <f>BJ92</f>
        <v>938</v>
      </c>
      <c r="BK97" s="236">
        <f t="shared" si="245"/>
        <v>0.46899999999999997</v>
      </c>
      <c r="BM97" s="123">
        <f>BM92</f>
        <v>2000</v>
      </c>
      <c r="BN97" s="236">
        <f t="shared" si="246"/>
        <v>2.1321961620469083</v>
      </c>
      <c r="BO97" s="236">
        <f t="shared" si="247"/>
        <v>1</v>
      </c>
      <c r="BQ97" s="123">
        <f>BQ92</f>
        <v>0</v>
      </c>
      <c r="BR97" s="123">
        <f>BR92</f>
        <v>2000</v>
      </c>
      <c r="BT97" s="123">
        <f>BT92</f>
        <v>0</v>
      </c>
      <c r="BU97" s="123">
        <f>BU92</f>
        <v>2000</v>
      </c>
      <c r="BW97" s="123">
        <f>BW92</f>
        <v>0</v>
      </c>
      <c r="BX97" s="123">
        <f>BX92</f>
        <v>2000</v>
      </c>
      <c r="BZ97" s="123">
        <f>BZ92</f>
        <v>1000</v>
      </c>
      <c r="CA97" s="123">
        <f>CA92</f>
        <v>3000</v>
      </c>
      <c r="CC97" s="123">
        <f>CC92</f>
        <v>0</v>
      </c>
      <c r="CD97" s="123">
        <f>CD92</f>
        <v>3000</v>
      </c>
      <c r="CF97" s="123">
        <f>CF92</f>
        <v>0</v>
      </c>
      <c r="CG97" s="123">
        <f>CG92</f>
        <v>3000</v>
      </c>
      <c r="CI97" s="123">
        <f>CI92</f>
        <v>0</v>
      </c>
      <c r="CJ97" s="123">
        <f>CJ92</f>
        <v>3000</v>
      </c>
      <c r="CL97" s="319">
        <f>CL92</f>
        <v>0</v>
      </c>
      <c r="CM97" s="123">
        <f>CM92</f>
        <v>3000</v>
      </c>
      <c r="CO97" s="123">
        <f>CO92</f>
        <v>0</v>
      </c>
      <c r="CP97" s="123">
        <f>CP92</f>
        <v>3000</v>
      </c>
      <c r="CR97" s="123">
        <f>CR92</f>
        <v>0</v>
      </c>
      <c r="CS97" s="123">
        <f>CS92</f>
        <v>3000</v>
      </c>
      <c r="CU97" s="123">
        <f>CU92</f>
        <v>-500</v>
      </c>
      <c r="CV97" s="123">
        <f>CV92</f>
        <v>2500</v>
      </c>
      <c r="CX97" s="123">
        <f>CX92</f>
        <v>0</v>
      </c>
      <c r="CY97" s="123">
        <f>CY92</f>
        <v>2500</v>
      </c>
      <c r="DA97" s="123">
        <f>DA92</f>
        <v>2449</v>
      </c>
      <c r="DC97" s="123">
        <f>DC92</f>
        <v>40000</v>
      </c>
      <c r="DE97" s="123">
        <f>DE92</f>
        <v>0</v>
      </c>
      <c r="DF97" s="123">
        <f>DF92</f>
        <v>40000</v>
      </c>
      <c r="DH97" s="123">
        <f>DH92</f>
        <v>0</v>
      </c>
      <c r="DI97" s="123">
        <f>DI92</f>
        <v>40000</v>
      </c>
      <c r="DK97" s="123">
        <f>DK92</f>
        <v>0</v>
      </c>
      <c r="DL97" s="123">
        <f>DL92</f>
        <v>40000</v>
      </c>
      <c r="DN97" s="123">
        <f>DN92</f>
        <v>0</v>
      </c>
      <c r="DO97" s="123">
        <f>DO92</f>
        <v>40000</v>
      </c>
      <c r="DQ97" s="123">
        <f>DQ92</f>
        <v>-3000</v>
      </c>
      <c r="DR97" s="123">
        <f>DR92</f>
        <v>37000</v>
      </c>
      <c r="DT97" s="123">
        <f>DT92</f>
        <v>0</v>
      </c>
      <c r="DU97" s="123">
        <f>DU92</f>
        <v>37000</v>
      </c>
      <c r="DW97" s="123">
        <f>DW92</f>
        <v>0</v>
      </c>
      <c r="DX97" s="123">
        <f>DX92</f>
        <v>37000</v>
      </c>
      <c r="DZ97" s="123">
        <f>DZ92</f>
        <v>0</v>
      </c>
      <c r="EA97" s="123">
        <f>EA92</f>
        <v>37000</v>
      </c>
      <c r="EC97" s="123">
        <f>EC92</f>
        <v>-18700</v>
      </c>
      <c r="ED97" s="123">
        <f>ED92</f>
        <v>18300</v>
      </c>
      <c r="EF97" s="123">
        <f>EF92</f>
        <v>0</v>
      </c>
      <c r="EG97" s="123">
        <f>EG92</f>
        <v>18300</v>
      </c>
      <c r="EI97" s="123">
        <f>EI92</f>
        <v>18138.86</v>
      </c>
      <c r="EK97" s="123">
        <f>EK92</f>
        <v>200000</v>
      </c>
    </row>
    <row r="98" spans="1:142" ht="15" customHeight="1" thickTop="1" thickBot="1">
      <c r="A98" s="75" t="s">
        <v>166</v>
      </c>
      <c r="B98" s="76" t="s">
        <v>278</v>
      </c>
      <c r="C98" s="285" t="s">
        <v>167</v>
      </c>
      <c r="D98" s="167"/>
      <c r="E98" s="168"/>
      <c r="F98" s="167"/>
      <c r="G98" s="168"/>
      <c r="H98" s="167"/>
      <c r="I98" s="167"/>
      <c r="J98" s="169"/>
      <c r="K98" s="170"/>
      <c r="L98" s="349"/>
      <c r="M98" s="350"/>
      <c r="N98" s="350"/>
      <c r="Q98" s="349"/>
      <c r="R98" s="349"/>
      <c r="S98" s="349"/>
      <c r="T98" s="349"/>
      <c r="U98" s="155"/>
      <c r="Y98" s="349"/>
      <c r="AA98" s="349"/>
      <c r="AB98" s="349"/>
      <c r="AE98" s="349"/>
      <c r="AF98" s="182"/>
      <c r="AH98" s="349"/>
      <c r="AI98" s="17"/>
      <c r="AK98" s="349"/>
      <c r="AL98" s="193"/>
      <c r="AM98" s="17"/>
      <c r="AN98" s="17"/>
      <c r="AS98" s="349"/>
      <c r="AU98" s="349"/>
      <c r="AV98" s="349"/>
      <c r="AX98" s="349"/>
      <c r="AY98" s="349"/>
      <c r="BA98" s="349"/>
      <c r="BB98" s="349"/>
      <c r="BD98" s="349"/>
      <c r="BE98" s="349"/>
      <c r="BG98" s="349"/>
      <c r="BH98" s="349"/>
      <c r="BJ98" s="349"/>
      <c r="BK98" s="329"/>
      <c r="BM98" s="349"/>
      <c r="BN98" s="329"/>
      <c r="BO98" s="329"/>
      <c r="BQ98" s="349"/>
      <c r="BR98" s="349"/>
      <c r="BT98" s="349"/>
      <c r="BU98" s="349"/>
      <c r="BW98" s="349"/>
      <c r="BX98" s="349"/>
      <c r="BZ98" s="349"/>
      <c r="CA98" s="349"/>
      <c r="CC98" s="349"/>
      <c r="CD98" s="349"/>
      <c r="CF98" s="349"/>
      <c r="CG98" s="349"/>
      <c r="CI98" s="349"/>
      <c r="CJ98" s="349"/>
      <c r="CL98" s="121"/>
      <c r="CM98" s="349"/>
      <c r="CO98" s="349"/>
      <c r="CP98" s="349"/>
      <c r="CR98" s="349"/>
      <c r="CS98" s="349"/>
      <c r="CU98" s="349"/>
      <c r="CV98" s="349"/>
      <c r="CX98" s="349"/>
      <c r="CY98" s="349"/>
      <c r="DA98" s="121"/>
      <c r="DC98" s="124">
        <f>DC94</f>
        <v>378000</v>
      </c>
      <c r="DE98" s="124">
        <f>DE94</f>
        <v>0</v>
      </c>
      <c r="DF98" s="124">
        <f>DF94</f>
        <v>378000</v>
      </c>
      <c r="DH98" s="124">
        <f>DH94</f>
        <v>0</v>
      </c>
      <c r="DI98" s="124">
        <f>DI94</f>
        <v>378000</v>
      </c>
      <c r="DK98" s="124">
        <f>DK94+DK93</f>
        <v>866540.65999999992</v>
      </c>
      <c r="DL98" s="124">
        <f>DL94+DL93</f>
        <v>1244540.6599999999</v>
      </c>
      <c r="DN98" s="124">
        <f>DN94+DN93</f>
        <v>0</v>
      </c>
      <c r="DO98" s="124">
        <f>DO94+DO93</f>
        <v>1244540.6599999999</v>
      </c>
      <c r="DQ98" s="124">
        <f>DQ94+DQ93</f>
        <v>0</v>
      </c>
      <c r="DR98" s="124">
        <f>DR94+DR93</f>
        <v>1244540.6599999999</v>
      </c>
      <c r="DT98" s="124">
        <f>DT94+DT93</f>
        <v>0</v>
      </c>
      <c r="DU98" s="124">
        <f>DU94+DU93</f>
        <v>1244540.6599999999</v>
      </c>
      <c r="DW98" s="124">
        <f>DW94+DW93</f>
        <v>0</v>
      </c>
      <c r="DX98" s="124">
        <f>DX94+DX93</f>
        <v>1244540.6599999999</v>
      </c>
      <c r="DZ98" s="124">
        <f>DZ94+DZ93</f>
        <v>0</v>
      </c>
      <c r="EA98" s="124">
        <f>EA94+EA93</f>
        <v>1244540.6599999999</v>
      </c>
      <c r="EC98" s="124">
        <f>EC94+EC93</f>
        <v>0</v>
      </c>
      <c r="ED98" s="124">
        <f>ED94+ED93</f>
        <v>1244540.6599999999</v>
      </c>
      <c r="EF98" s="124">
        <f>EF94+EF93</f>
        <v>0</v>
      </c>
      <c r="EG98" s="124">
        <f>EG94+EG93</f>
        <v>1244540.6599999999</v>
      </c>
      <c r="EI98" s="124">
        <f>EI94+EI93</f>
        <v>1244540.6599999999</v>
      </c>
      <c r="EK98" s="124">
        <f>EK94+EK93</f>
        <v>157300</v>
      </c>
      <c r="EL98" s="377">
        <f>EK98/EI98-1</f>
        <v>-0.8736079864196642</v>
      </c>
    </row>
    <row r="99" spans="1:142" ht="15.75" outlineLevel="1" thickTop="1">
      <c r="A99" s="1" t="s">
        <v>168</v>
      </c>
      <c r="B99" s="1" t="s">
        <v>147</v>
      </c>
      <c r="C99" s="4" t="s">
        <v>148</v>
      </c>
      <c r="D99" s="43">
        <v>2000</v>
      </c>
      <c r="E99" s="34">
        <v>0</v>
      </c>
      <c r="F99" s="43">
        <v>2000</v>
      </c>
      <c r="G99" s="34">
        <v>0</v>
      </c>
      <c r="H99" s="46">
        <v>0</v>
      </c>
      <c r="I99" s="36">
        <v>0</v>
      </c>
      <c r="J99" s="14"/>
      <c r="L99" s="118">
        <v>1000</v>
      </c>
      <c r="M99" s="17">
        <f t="shared" si="234"/>
        <v>-0.5</v>
      </c>
      <c r="N99" s="17" t="e">
        <f t="shared" si="235"/>
        <v>#DIV/0!</v>
      </c>
      <c r="Q99" s="118">
        <v>1000</v>
      </c>
      <c r="R99" s="15">
        <v>0</v>
      </c>
      <c r="S99" s="118">
        <v>1000</v>
      </c>
      <c r="T99" s="15">
        <f t="shared" ref="T99:T107" si="248">S99-Q99</f>
        <v>0</v>
      </c>
      <c r="U99" s="16">
        <f t="shared" ref="U99:U107" si="249">S99/Q99-1</f>
        <v>0</v>
      </c>
      <c r="Y99" s="118">
        <v>1000</v>
      </c>
      <c r="AA99" s="118">
        <v>0</v>
      </c>
      <c r="AB99" s="185">
        <f t="shared" ref="AB99:AB107" si="250">AA99-Y99</f>
        <v>-1000</v>
      </c>
      <c r="AC99" s="187">
        <f t="shared" ref="AC99:AC107" si="251">AA99-Y99</f>
        <v>-1000</v>
      </c>
      <c r="AD99" s="187"/>
      <c r="AE99" s="118">
        <v>0</v>
      </c>
      <c r="AF99" s="182"/>
      <c r="AH99" s="15">
        <v>0</v>
      </c>
      <c r="AK99" s="118">
        <v>0</v>
      </c>
      <c r="AS99" s="15">
        <f t="shared" ref="AS99:AS107" si="252">AR99+AK99</f>
        <v>0</v>
      </c>
      <c r="AV99" s="15">
        <f t="shared" ref="AV99:AV107" si="253">AS99+AU99</f>
        <v>0</v>
      </c>
      <c r="AX99" s="15"/>
      <c r="AY99" s="15">
        <f t="shared" ref="AY99:AY107" si="254">AV99+AX99</f>
        <v>0</v>
      </c>
      <c r="BB99" s="15">
        <f t="shared" ref="BB99:BB107" si="255">AY99+BA99</f>
        <v>0</v>
      </c>
      <c r="BD99" s="15"/>
      <c r="BE99" s="15">
        <f t="shared" ref="BE99:BE107" si="256">BB99+BD99</f>
        <v>0</v>
      </c>
      <c r="BG99" s="15"/>
      <c r="BH99" s="15">
        <f t="shared" ref="BH99:BH107" si="257">BE99+BG99</f>
        <v>0</v>
      </c>
      <c r="BM99" s="15"/>
      <c r="BQ99" s="15"/>
      <c r="BR99" s="15"/>
      <c r="BT99" s="15"/>
      <c r="BU99" s="15"/>
      <c r="BW99" s="15"/>
      <c r="BX99" s="15"/>
      <c r="BZ99" s="15"/>
      <c r="CA99" s="15"/>
      <c r="CC99" s="15"/>
      <c r="CD99" s="15"/>
      <c r="CF99" s="15"/>
      <c r="CG99" s="15"/>
      <c r="CI99" s="15"/>
      <c r="CJ99" s="15"/>
      <c r="CM99" s="15"/>
      <c r="CP99" s="15"/>
      <c r="CS99" s="15"/>
      <c r="CV99" s="15"/>
      <c r="CY99" s="15"/>
      <c r="DE99" s="15"/>
      <c r="DF99" s="15">
        <f t="shared" ref="DF99:DF107" si="258">DC99+DE99</f>
        <v>0</v>
      </c>
      <c r="DH99" s="15"/>
      <c r="DI99" s="15">
        <f t="shared" ref="DI99:DI107" si="259">DF99+DH99</f>
        <v>0</v>
      </c>
      <c r="DK99" s="15"/>
      <c r="DL99" s="15">
        <f t="shared" ref="DL99:DL107" si="260">DI99+DK99</f>
        <v>0</v>
      </c>
      <c r="DN99" s="15"/>
      <c r="DO99" s="15">
        <f t="shared" ref="DO99:DO107" si="261">DL99+DN99</f>
        <v>0</v>
      </c>
      <c r="DQ99" s="15"/>
      <c r="DR99" s="15">
        <f t="shared" ref="DR99:DR107" si="262">DO99+DQ99</f>
        <v>0</v>
      </c>
      <c r="DT99" s="15"/>
      <c r="DU99" s="15">
        <f t="shared" ref="DU99:DU107" si="263">DR99+DT99</f>
        <v>0</v>
      </c>
      <c r="DW99" s="15"/>
      <c r="DX99" s="15">
        <f t="shared" ref="DX99:DX107" si="264">DU99+DW99</f>
        <v>0</v>
      </c>
      <c r="DZ99" s="15"/>
      <c r="EA99" s="15">
        <f t="shared" ref="EA99:EA107" si="265">DX99+DZ99</f>
        <v>0</v>
      </c>
      <c r="EC99" s="15"/>
      <c r="ED99" s="15">
        <f t="shared" ref="ED99:ED107" si="266">EA99+EC99</f>
        <v>0</v>
      </c>
      <c r="EF99" s="15"/>
      <c r="EG99" s="15">
        <f t="shared" ref="EG99:EG107" si="267">ED99+EF99</f>
        <v>0</v>
      </c>
      <c r="EK99" s="15"/>
    </row>
    <row r="100" spans="1:142" outlineLevel="1">
      <c r="A100" s="1" t="s">
        <v>168</v>
      </c>
      <c r="B100" s="1" t="s">
        <v>158</v>
      </c>
      <c r="C100" s="4" t="s">
        <v>159</v>
      </c>
      <c r="D100" s="43">
        <v>2100</v>
      </c>
      <c r="E100" s="34">
        <v>22.86</v>
      </c>
      <c r="F100" s="43">
        <v>2100</v>
      </c>
      <c r="G100" s="34">
        <v>22.86</v>
      </c>
      <c r="H100" s="46">
        <v>480</v>
      </c>
      <c r="I100" s="36">
        <v>1000</v>
      </c>
      <c r="K100" t="s">
        <v>333</v>
      </c>
      <c r="L100" s="118">
        <v>2500</v>
      </c>
      <c r="M100" s="17">
        <f t="shared" si="234"/>
        <v>0.19047619047619047</v>
      </c>
      <c r="N100" s="17">
        <f t="shared" si="235"/>
        <v>1.5</v>
      </c>
      <c r="Q100" s="118">
        <v>2500</v>
      </c>
      <c r="R100" s="15">
        <v>732</v>
      </c>
      <c r="S100" s="118">
        <v>1500</v>
      </c>
      <c r="T100" s="15">
        <f t="shared" si="248"/>
        <v>-1000</v>
      </c>
      <c r="U100" s="16">
        <f t="shared" si="249"/>
        <v>-0.4</v>
      </c>
      <c r="Y100" s="118">
        <v>1500</v>
      </c>
      <c r="AA100" s="118">
        <v>1500</v>
      </c>
      <c r="AB100" s="185">
        <f t="shared" si="250"/>
        <v>0</v>
      </c>
      <c r="AC100" s="187">
        <f t="shared" si="251"/>
        <v>0</v>
      </c>
      <c r="AD100" s="187"/>
      <c r="AE100" s="118">
        <v>3100</v>
      </c>
      <c r="AF100" s="182">
        <f t="shared" si="236"/>
        <v>1600</v>
      </c>
      <c r="AH100" s="15">
        <v>3008</v>
      </c>
      <c r="AI100" s="17">
        <f t="shared" ref="AI100:AI102" si="268">AH100/AE100</f>
        <v>0.9703225806451613</v>
      </c>
      <c r="AK100" s="118">
        <v>3100</v>
      </c>
      <c r="AS100" s="15">
        <f t="shared" si="252"/>
        <v>3100</v>
      </c>
      <c r="AV100" s="15">
        <f t="shared" si="253"/>
        <v>3100</v>
      </c>
      <c r="AX100" s="15"/>
      <c r="AY100" s="15">
        <f t="shared" si="254"/>
        <v>3100</v>
      </c>
      <c r="BB100" s="15">
        <f t="shared" si="255"/>
        <v>3100</v>
      </c>
      <c r="BD100" s="15">
        <v>-1500</v>
      </c>
      <c r="BE100" s="15">
        <f t="shared" si="256"/>
        <v>1600</v>
      </c>
      <c r="BG100" s="15">
        <v>5000</v>
      </c>
      <c r="BH100" s="15">
        <f t="shared" si="257"/>
        <v>6600</v>
      </c>
      <c r="BJ100" s="15">
        <v>6248</v>
      </c>
      <c r="BK100" s="235">
        <f t="shared" ref="BK100:BK102" si="269">BJ100/BH100</f>
        <v>0.94666666666666666</v>
      </c>
      <c r="BM100" s="15">
        <f>2*1250+3500</f>
        <v>6000</v>
      </c>
      <c r="BN100" s="235">
        <f t="shared" ref="BN100:BN107" si="270">BM100/BJ100</f>
        <v>0.96030729833546735</v>
      </c>
      <c r="BO100" s="235">
        <f t="shared" ref="BO100:BO107" si="271">BM100/BH100</f>
        <v>0.90909090909090906</v>
      </c>
      <c r="BQ100" s="15"/>
      <c r="BR100" s="15">
        <f t="shared" ref="BR100:BR102" si="272">BM100+BQ100</f>
        <v>6000</v>
      </c>
      <c r="BT100" s="15"/>
      <c r="BU100" s="15">
        <f>BR100+BT100</f>
        <v>6000</v>
      </c>
      <c r="BW100" s="15"/>
      <c r="BX100" s="15">
        <f>BU100+BW100</f>
        <v>6000</v>
      </c>
      <c r="BZ100" s="15"/>
      <c r="CA100" s="15">
        <f>BX100+BZ100</f>
        <v>6000</v>
      </c>
      <c r="CC100" s="15"/>
      <c r="CD100" s="15">
        <f>CA100+CC100</f>
        <v>6000</v>
      </c>
      <c r="CF100" s="15"/>
      <c r="CG100" s="15">
        <f>CD100+CF100</f>
        <v>6000</v>
      </c>
      <c r="CI100" s="15"/>
      <c r="CJ100" s="15">
        <f>CG100+CI100</f>
        <v>6000</v>
      </c>
      <c r="CM100" s="15">
        <f>CJ100+CL100</f>
        <v>6000</v>
      </c>
      <c r="CO100" s="15">
        <v>-3000</v>
      </c>
      <c r="CP100" s="15">
        <f>CM100+CO100</f>
        <v>3000</v>
      </c>
      <c r="CS100" s="15">
        <f>CP100+CR100</f>
        <v>3000</v>
      </c>
      <c r="CU100" s="227">
        <v>-1000</v>
      </c>
      <c r="CV100" s="15">
        <f>CS100+CU100</f>
        <v>2000</v>
      </c>
      <c r="CX100" s="227"/>
      <c r="CY100" s="15">
        <f>CV100+CX100</f>
        <v>2000</v>
      </c>
      <c r="DA100" s="15">
        <v>1997</v>
      </c>
      <c r="DC100" s="15">
        <v>2000</v>
      </c>
      <c r="DE100" s="227">
        <v>3200</v>
      </c>
      <c r="DF100" s="15">
        <f t="shared" si="258"/>
        <v>5200</v>
      </c>
      <c r="DH100" s="15"/>
      <c r="DI100" s="15">
        <f t="shared" si="259"/>
        <v>5200</v>
      </c>
      <c r="DK100" s="15"/>
      <c r="DL100" s="15">
        <f t="shared" si="260"/>
        <v>5200</v>
      </c>
      <c r="DN100" s="15"/>
      <c r="DO100" s="15">
        <f t="shared" si="261"/>
        <v>5200</v>
      </c>
      <c r="DQ100" s="15"/>
      <c r="DR100" s="15">
        <f t="shared" si="262"/>
        <v>5200</v>
      </c>
      <c r="DT100" s="227">
        <v>1800</v>
      </c>
      <c r="DU100" s="15">
        <f t="shared" si="263"/>
        <v>7000</v>
      </c>
      <c r="DW100" s="15"/>
      <c r="DX100" s="15">
        <f t="shared" si="264"/>
        <v>7000</v>
      </c>
      <c r="DZ100" s="15"/>
      <c r="EA100" s="15">
        <f t="shared" si="265"/>
        <v>7000</v>
      </c>
      <c r="EC100" s="227">
        <v>-2000</v>
      </c>
      <c r="ED100" s="15">
        <f t="shared" si="266"/>
        <v>5000</v>
      </c>
      <c r="EF100" s="15"/>
      <c r="EG100" s="15">
        <f t="shared" si="267"/>
        <v>5000</v>
      </c>
      <c r="EI100" s="15">
        <v>4704.8</v>
      </c>
      <c r="EK100" s="15">
        <v>5000</v>
      </c>
    </row>
    <row r="101" spans="1:142" outlineLevel="1">
      <c r="A101" s="1" t="s">
        <v>168</v>
      </c>
      <c r="B101" s="1" t="s">
        <v>160</v>
      </c>
      <c r="C101" s="4" t="s">
        <v>161</v>
      </c>
      <c r="D101" s="43">
        <v>67000</v>
      </c>
      <c r="E101" s="34">
        <v>17.93</v>
      </c>
      <c r="F101" s="43">
        <v>67000</v>
      </c>
      <c r="G101" s="34">
        <v>17.93</v>
      </c>
      <c r="H101" s="46">
        <v>12010</v>
      </c>
      <c r="I101" s="36">
        <v>40000</v>
      </c>
      <c r="J101" s="14"/>
      <c r="K101" t="s">
        <v>333</v>
      </c>
      <c r="L101" s="118">
        <v>48800</v>
      </c>
      <c r="M101" s="17">
        <f t="shared" si="234"/>
        <v>-0.27164179104477615</v>
      </c>
      <c r="N101" s="17">
        <f t="shared" si="235"/>
        <v>0.21999999999999997</v>
      </c>
      <c r="Q101" s="118">
        <v>48800</v>
      </c>
      <c r="R101" s="15">
        <v>6224</v>
      </c>
      <c r="S101" s="118">
        <v>30000</v>
      </c>
      <c r="T101" s="15">
        <f t="shared" si="248"/>
        <v>-18800</v>
      </c>
      <c r="U101" s="16">
        <f t="shared" si="249"/>
        <v>-0.38524590163934425</v>
      </c>
      <c r="Y101" s="118">
        <v>30000</v>
      </c>
      <c r="AA101" s="118">
        <v>25000</v>
      </c>
      <c r="AB101" s="185">
        <f t="shared" si="250"/>
        <v>-5000</v>
      </c>
      <c r="AC101" s="187">
        <f t="shared" si="251"/>
        <v>-5000</v>
      </c>
      <c r="AD101" s="187"/>
      <c r="AE101" s="118">
        <v>25000</v>
      </c>
      <c r="AF101" s="182"/>
      <c r="AH101" s="15">
        <v>23224.32</v>
      </c>
      <c r="AI101" s="17">
        <f t="shared" si="268"/>
        <v>0.92897280000000004</v>
      </c>
      <c r="AK101" s="118">
        <v>25000</v>
      </c>
      <c r="AS101" s="15">
        <f t="shared" si="252"/>
        <v>25000</v>
      </c>
      <c r="AV101" s="15">
        <f t="shared" si="253"/>
        <v>25000</v>
      </c>
      <c r="AX101" s="15"/>
      <c r="AY101" s="15">
        <f t="shared" si="254"/>
        <v>25000</v>
      </c>
      <c r="BB101" s="15">
        <f t="shared" si="255"/>
        <v>25000</v>
      </c>
      <c r="BD101" s="15"/>
      <c r="BE101" s="15">
        <f t="shared" si="256"/>
        <v>25000</v>
      </c>
      <c r="BG101" s="15">
        <v>1500</v>
      </c>
      <c r="BH101" s="15">
        <f t="shared" si="257"/>
        <v>26500</v>
      </c>
      <c r="BJ101" s="15">
        <v>26263.33</v>
      </c>
      <c r="BK101" s="235">
        <f t="shared" si="269"/>
        <v>0.99106905660377365</v>
      </c>
      <c r="BM101" s="196">
        <f>12*7100</f>
        <v>85200</v>
      </c>
      <c r="BN101" s="235">
        <f t="shared" si="270"/>
        <v>3.2440669176376336</v>
      </c>
      <c r="BO101" s="235">
        <f t="shared" si="271"/>
        <v>3.2150943396226417</v>
      </c>
      <c r="BQ101" s="15"/>
      <c r="BR101" s="15">
        <f t="shared" si="272"/>
        <v>85200</v>
      </c>
      <c r="BT101" s="15"/>
      <c r="BU101" s="15">
        <f>BR101+BT101</f>
        <v>85200</v>
      </c>
      <c r="BW101" s="15"/>
      <c r="BX101" s="15">
        <f>BU101+BW101</f>
        <v>85200</v>
      </c>
      <c r="BZ101" s="15"/>
      <c r="CA101" s="15">
        <f>BX101+BZ101</f>
        <v>85200</v>
      </c>
      <c r="CC101" s="15"/>
      <c r="CD101" s="15">
        <f>CA101+CC101</f>
        <v>85200</v>
      </c>
      <c r="CF101" s="15"/>
      <c r="CG101" s="15">
        <f>CD101+CF101</f>
        <v>85200</v>
      </c>
      <c r="CI101" s="15"/>
      <c r="CJ101" s="15">
        <f>CG101+CI101</f>
        <v>85200</v>
      </c>
      <c r="CL101" s="15">
        <v>10000</v>
      </c>
      <c r="CM101" s="15">
        <f>CJ101+CL101</f>
        <v>95200</v>
      </c>
      <c r="CO101" s="15">
        <v>10000</v>
      </c>
      <c r="CP101" s="15">
        <f>CM101+CO101</f>
        <v>105200</v>
      </c>
      <c r="CS101" s="15">
        <f>CP101+CR101</f>
        <v>105200</v>
      </c>
      <c r="CU101" s="227">
        <v>8800</v>
      </c>
      <c r="CV101" s="15">
        <f>CS101+CU101</f>
        <v>114000</v>
      </c>
      <c r="CX101" s="227"/>
      <c r="CY101" s="15">
        <f>CV101+CX101</f>
        <v>114000</v>
      </c>
      <c r="DA101" s="15">
        <v>113862</v>
      </c>
      <c r="DC101" s="15">
        <v>110000</v>
      </c>
      <c r="DE101" s="227">
        <v>-3200</v>
      </c>
      <c r="DF101" s="15">
        <f t="shared" si="258"/>
        <v>106800</v>
      </c>
      <c r="DH101" s="15"/>
      <c r="DI101" s="15">
        <f t="shared" si="259"/>
        <v>106800</v>
      </c>
      <c r="DK101" s="15"/>
      <c r="DL101" s="15">
        <f t="shared" si="260"/>
        <v>106800</v>
      </c>
      <c r="DN101" s="15"/>
      <c r="DO101" s="15">
        <f t="shared" si="261"/>
        <v>106800</v>
      </c>
      <c r="DQ101" s="227">
        <v>-37800</v>
      </c>
      <c r="DR101" s="15">
        <f t="shared" si="262"/>
        <v>69000</v>
      </c>
      <c r="DT101" s="15"/>
      <c r="DU101" s="15">
        <f t="shared" si="263"/>
        <v>69000</v>
      </c>
      <c r="DW101" s="15"/>
      <c r="DX101" s="15">
        <f t="shared" si="264"/>
        <v>69000</v>
      </c>
      <c r="DZ101" s="227">
        <v>8000</v>
      </c>
      <c r="EA101" s="15">
        <f t="shared" si="265"/>
        <v>77000</v>
      </c>
      <c r="EC101" s="227">
        <v>10000</v>
      </c>
      <c r="ED101" s="15">
        <f t="shared" si="266"/>
        <v>87000</v>
      </c>
      <c r="EF101" s="227">
        <v>10600</v>
      </c>
      <c r="EG101" s="15">
        <f t="shared" si="267"/>
        <v>97600</v>
      </c>
      <c r="EI101" s="15">
        <v>97519</v>
      </c>
      <c r="EK101" s="15">
        <v>100000</v>
      </c>
    </row>
    <row r="102" spans="1:142" outlineLevel="1">
      <c r="A102" s="1" t="s">
        <v>168</v>
      </c>
      <c r="B102" s="1" t="s">
        <v>162</v>
      </c>
      <c r="C102" s="4" t="s">
        <v>163</v>
      </c>
      <c r="D102" s="43">
        <v>5500</v>
      </c>
      <c r="E102" s="34">
        <v>86.33</v>
      </c>
      <c r="F102" s="43">
        <v>5500</v>
      </c>
      <c r="G102" s="34">
        <v>86.33</v>
      </c>
      <c r="H102" s="46">
        <v>4747.8900000000003</v>
      </c>
      <c r="I102" s="36">
        <v>6000</v>
      </c>
      <c r="J102" s="14"/>
      <c r="K102" t="s">
        <v>333</v>
      </c>
      <c r="L102" s="118">
        <v>8000</v>
      </c>
      <c r="M102" s="17">
        <f t="shared" si="234"/>
        <v>0.45454545454545459</v>
      </c>
      <c r="N102" s="17">
        <f t="shared" si="235"/>
        <v>0.33333333333333326</v>
      </c>
      <c r="Q102" s="118">
        <v>8000</v>
      </c>
      <c r="R102" s="15">
        <v>3008</v>
      </c>
      <c r="S102" s="118">
        <v>7000</v>
      </c>
      <c r="T102" s="15">
        <f t="shared" si="248"/>
        <v>-1000</v>
      </c>
      <c r="U102" s="16">
        <f t="shared" si="249"/>
        <v>-0.125</v>
      </c>
      <c r="Y102" s="118">
        <v>7000</v>
      </c>
      <c r="AA102" s="118">
        <v>7000</v>
      </c>
      <c r="AB102" s="185">
        <f t="shared" si="250"/>
        <v>0</v>
      </c>
      <c r="AC102" s="187">
        <f t="shared" si="251"/>
        <v>0</v>
      </c>
      <c r="AD102" s="187"/>
      <c r="AE102" s="118">
        <v>7000</v>
      </c>
      <c r="AF102" s="182"/>
      <c r="AH102" s="15">
        <v>5929.1</v>
      </c>
      <c r="AI102" s="17">
        <f t="shared" si="268"/>
        <v>0.84701428571428572</v>
      </c>
      <c r="AK102" s="118">
        <v>6100</v>
      </c>
      <c r="AS102" s="15">
        <f t="shared" si="252"/>
        <v>6100</v>
      </c>
      <c r="AV102" s="15">
        <f t="shared" si="253"/>
        <v>6100</v>
      </c>
      <c r="AX102" s="15"/>
      <c r="AY102" s="15">
        <f t="shared" si="254"/>
        <v>6100</v>
      </c>
      <c r="BB102" s="15">
        <f t="shared" si="255"/>
        <v>6100</v>
      </c>
      <c r="BD102" s="15">
        <v>2900</v>
      </c>
      <c r="BE102" s="15">
        <f t="shared" si="256"/>
        <v>9000</v>
      </c>
      <c r="BG102" s="15"/>
      <c r="BH102" s="15">
        <f t="shared" si="257"/>
        <v>9000</v>
      </c>
      <c r="BJ102" s="15">
        <v>5210</v>
      </c>
      <c r="BK102" s="235">
        <f t="shared" si="269"/>
        <v>0.5788888888888889</v>
      </c>
      <c r="BM102" s="196">
        <f>850*12</f>
        <v>10200</v>
      </c>
      <c r="BN102" s="235">
        <f t="shared" si="270"/>
        <v>1.9577735124760076</v>
      </c>
      <c r="BO102" s="235">
        <f t="shared" si="271"/>
        <v>1.1333333333333333</v>
      </c>
      <c r="BQ102" s="15"/>
      <c r="BR102" s="15">
        <f t="shared" si="272"/>
        <v>10200</v>
      </c>
      <c r="BT102" s="15"/>
      <c r="BU102" s="15">
        <f>BR102+BT102</f>
        <v>10200</v>
      </c>
      <c r="BW102" s="15"/>
      <c r="BX102" s="15">
        <f>BU102+BW102</f>
        <v>10200</v>
      </c>
      <c r="BZ102" s="15"/>
      <c r="CA102" s="15">
        <f>BX102+BZ102</f>
        <v>10200</v>
      </c>
      <c r="CC102" s="15"/>
      <c r="CD102" s="15">
        <f>CA102+CC102</f>
        <v>10200</v>
      </c>
      <c r="CF102" s="15"/>
      <c r="CG102" s="15">
        <f>CD102+CF102</f>
        <v>10200</v>
      </c>
      <c r="CI102" s="15"/>
      <c r="CJ102" s="15">
        <f>CG102+CI102</f>
        <v>10200</v>
      </c>
      <c r="CM102" s="15">
        <f>CJ102+CL102</f>
        <v>10200</v>
      </c>
      <c r="CO102" s="15">
        <v>3000</v>
      </c>
      <c r="CP102" s="15">
        <f>CM102+CO102</f>
        <v>13200</v>
      </c>
      <c r="CS102" s="15">
        <f>CP102+CR102</f>
        <v>13200</v>
      </c>
      <c r="CU102" s="227">
        <v>-2000</v>
      </c>
      <c r="CV102" s="15">
        <f>CS102+CU102</f>
        <v>11200</v>
      </c>
      <c r="CX102" s="227"/>
      <c r="CY102" s="15">
        <f>CV102+CX102</f>
        <v>11200</v>
      </c>
      <c r="DA102" s="15">
        <v>11097.8</v>
      </c>
      <c r="DC102" s="15">
        <v>11000</v>
      </c>
      <c r="DE102" s="15"/>
      <c r="DF102" s="15">
        <f t="shared" si="258"/>
        <v>11000</v>
      </c>
      <c r="DH102" s="15"/>
      <c r="DI102" s="15">
        <f t="shared" si="259"/>
        <v>11000</v>
      </c>
      <c r="DK102" s="15"/>
      <c r="DL102" s="15">
        <f t="shared" si="260"/>
        <v>11000</v>
      </c>
      <c r="DN102" s="15"/>
      <c r="DO102" s="15">
        <f t="shared" si="261"/>
        <v>11000</v>
      </c>
      <c r="DQ102" s="15"/>
      <c r="DR102" s="15">
        <f t="shared" si="262"/>
        <v>11000</v>
      </c>
      <c r="DT102" s="15"/>
      <c r="DU102" s="15">
        <f t="shared" si="263"/>
        <v>11000</v>
      </c>
      <c r="DW102" s="15"/>
      <c r="DX102" s="15">
        <f t="shared" si="264"/>
        <v>11000</v>
      </c>
      <c r="DZ102" s="15"/>
      <c r="EA102" s="15">
        <f t="shared" si="265"/>
        <v>11000</v>
      </c>
      <c r="EC102" s="15"/>
      <c r="ED102" s="15">
        <f t="shared" si="266"/>
        <v>11000</v>
      </c>
      <c r="EF102" s="227">
        <v>-3000</v>
      </c>
      <c r="EG102" s="15">
        <f t="shared" si="267"/>
        <v>8000</v>
      </c>
      <c r="EI102" s="15">
        <v>7606.1</v>
      </c>
      <c r="EK102" s="15">
        <v>9000</v>
      </c>
    </row>
    <row r="103" spans="1:142" outlineLevel="1">
      <c r="A103" s="1" t="s">
        <v>168</v>
      </c>
      <c r="B103" s="1" t="s">
        <v>116</v>
      </c>
      <c r="C103" s="4" t="s">
        <v>117</v>
      </c>
      <c r="D103" s="43">
        <v>0</v>
      </c>
      <c r="E103" s="34">
        <v>0</v>
      </c>
      <c r="F103" s="43">
        <v>1000</v>
      </c>
      <c r="G103" s="34">
        <v>95</v>
      </c>
      <c r="H103" s="46">
        <v>950</v>
      </c>
      <c r="I103" s="36">
        <v>950</v>
      </c>
      <c r="J103" s="14"/>
      <c r="L103" s="118">
        <v>1000</v>
      </c>
      <c r="M103" s="17">
        <f t="shared" si="234"/>
        <v>0</v>
      </c>
      <c r="N103" s="17">
        <f t="shared" si="235"/>
        <v>5.2631578947368363E-2</v>
      </c>
      <c r="Q103" s="118">
        <v>1000</v>
      </c>
      <c r="R103" s="15">
        <v>0</v>
      </c>
      <c r="S103" s="118">
        <v>1000</v>
      </c>
      <c r="T103" s="15">
        <f t="shared" si="248"/>
        <v>0</v>
      </c>
      <c r="U103" s="16">
        <f t="shared" si="249"/>
        <v>0</v>
      </c>
      <c r="Y103" s="118">
        <v>1000</v>
      </c>
      <c r="AA103" s="118">
        <v>0</v>
      </c>
      <c r="AB103" s="185">
        <f t="shared" si="250"/>
        <v>-1000</v>
      </c>
      <c r="AC103" s="187">
        <f t="shared" si="251"/>
        <v>-1000</v>
      </c>
      <c r="AD103" s="187"/>
      <c r="AE103" s="118">
        <v>0</v>
      </c>
      <c r="AF103" s="182"/>
      <c r="AH103" s="15">
        <v>0</v>
      </c>
      <c r="AK103" s="118">
        <v>0</v>
      </c>
      <c r="AS103" s="15">
        <f t="shared" si="252"/>
        <v>0</v>
      </c>
      <c r="AV103" s="15">
        <f t="shared" si="253"/>
        <v>0</v>
      </c>
      <c r="AX103" s="15"/>
      <c r="AY103" s="15">
        <f t="shared" si="254"/>
        <v>0</v>
      </c>
      <c r="BB103" s="15">
        <f t="shared" si="255"/>
        <v>0</v>
      </c>
      <c r="BD103" s="15"/>
      <c r="BE103" s="15">
        <f t="shared" si="256"/>
        <v>0</v>
      </c>
      <c r="BG103" s="15"/>
      <c r="BH103" s="15">
        <f t="shared" si="257"/>
        <v>0</v>
      </c>
      <c r="BM103" s="15"/>
      <c r="BN103" s="235" t="e">
        <f t="shared" si="270"/>
        <v>#DIV/0!</v>
      </c>
      <c r="BO103" s="235" t="e">
        <f t="shared" si="271"/>
        <v>#DIV/0!</v>
      </c>
      <c r="BQ103" s="15"/>
      <c r="BR103" s="15"/>
      <c r="BT103" s="15"/>
      <c r="BU103" s="15"/>
      <c r="BW103" s="15"/>
      <c r="BX103" s="15"/>
      <c r="BZ103" s="15"/>
      <c r="CA103" s="15"/>
      <c r="CC103" s="15"/>
      <c r="CD103" s="15"/>
      <c r="CF103" s="15"/>
      <c r="CG103" s="15"/>
      <c r="CI103" s="15"/>
      <c r="CJ103" s="15"/>
      <c r="CM103" s="15"/>
      <c r="CP103" s="15"/>
      <c r="CS103" s="15"/>
      <c r="CV103" s="15"/>
      <c r="CY103" s="15"/>
      <c r="DE103" s="15"/>
      <c r="DF103" s="15">
        <f t="shared" si="258"/>
        <v>0</v>
      </c>
      <c r="DH103" s="15"/>
      <c r="DI103" s="15">
        <f t="shared" si="259"/>
        <v>0</v>
      </c>
      <c r="DK103" s="15"/>
      <c r="DL103" s="15">
        <f t="shared" si="260"/>
        <v>0</v>
      </c>
      <c r="DN103" s="15"/>
      <c r="DO103" s="15">
        <f t="shared" si="261"/>
        <v>0</v>
      </c>
      <c r="DQ103" s="15"/>
      <c r="DR103" s="15">
        <f t="shared" si="262"/>
        <v>0</v>
      </c>
      <c r="DT103" s="15"/>
      <c r="DU103" s="15">
        <f t="shared" si="263"/>
        <v>0</v>
      </c>
      <c r="DW103" s="15"/>
      <c r="DX103" s="15">
        <f t="shared" si="264"/>
        <v>0</v>
      </c>
      <c r="DZ103" s="15"/>
      <c r="EA103" s="15">
        <f t="shared" si="265"/>
        <v>0</v>
      </c>
      <c r="EC103" s="15"/>
      <c r="ED103" s="15">
        <f t="shared" si="266"/>
        <v>0</v>
      </c>
      <c r="EF103" s="15"/>
      <c r="EG103" s="15">
        <f t="shared" si="267"/>
        <v>0</v>
      </c>
      <c r="EK103" s="15"/>
    </row>
    <row r="104" spans="1:142" outlineLevel="1">
      <c r="A104" s="1" t="s">
        <v>168</v>
      </c>
      <c r="B104" s="1" t="s">
        <v>118</v>
      </c>
      <c r="C104" s="4" t="s">
        <v>119</v>
      </c>
      <c r="D104" s="43">
        <v>0</v>
      </c>
      <c r="E104" s="34">
        <v>0</v>
      </c>
      <c r="F104" s="43">
        <v>2393</v>
      </c>
      <c r="G104" s="34">
        <v>100</v>
      </c>
      <c r="H104" s="46">
        <v>2393</v>
      </c>
      <c r="I104" s="36">
        <v>4000</v>
      </c>
      <c r="J104" s="14"/>
      <c r="L104" s="118">
        <v>5000</v>
      </c>
      <c r="M104" s="17">
        <f t="shared" si="234"/>
        <v>1.0894274968658588</v>
      </c>
      <c r="N104" s="17">
        <f t="shared" si="235"/>
        <v>0.25</v>
      </c>
      <c r="Q104" s="118">
        <v>5000</v>
      </c>
      <c r="R104" s="15">
        <v>484</v>
      </c>
      <c r="S104" s="118">
        <v>3000</v>
      </c>
      <c r="T104" s="15">
        <f t="shared" si="248"/>
        <v>-2000</v>
      </c>
      <c r="U104" s="16">
        <f t="shared" si="249"/>
        <v>-0.4</v>
      </c>
      <c r="Y104" s="118">
        <v>3000</v>
      </c>
      <c r="AA104" s="118">
        <v>3000</v>
      </c>
      <c r="AB104" s="185">
        <f t="shared" si="250"/>
        <v>0</v>
      </c>
      <c r="AC104" s="187">
        <f t="shared" si="251"/>
        <v>0</v>
      </c>
      <c r="AD104" s="187"/>
      <c r="AE104" s="118">
        <v>3000</v>
      </c>
      <c r="AF104" s="182"/>
      <c r="AH104" s="15">
        <v>2565</v>
      </c>
      <c r="AI104" s="17">
        <f t="shared" ref="AI104:AI107" si="273">AH104/AE104</f>
        <v>0.85499999999999998</v>
      </c>
      <c r="AK104" s="118">
        <v>4000</v>
      </c>
      <c r="AS104" s="15">
        <f t="shared" si="252"/>
        <v>4000</v>
      </c>
      <c r="AV104" s="15">
        <f t="shared" si="253"/>
        <v>4000</v>
      </c>
      <c r="AX104" s="15"/>
      <c r="AY104" s="15">
        <f t="shared" si="254"/>
        <v>4000</v>
      </c>
      <c r="BB104" s="15">
        <f t="shared" si="255"/>
        <v>4000</v>
      </c>
      <c r="BD104" s="15">
        <v>-2000</v>
      </c>
      <c r="BE104" s="15">
        <f t="shared" si="256"/>
        <v>2000</v>
      </c>
      <c r="BG104" s="15"/>
      <c r="BH104" s="15">
        <f t="shared" si="257"/>
        <v>2000</v>
      </c>
      <c r="BJ104" s="15">
        <v>950</v>
      </c>
      <c r="BK104" s="235">
        <f t="shared" ref="BK104" si="274">BJ104/BH104</f>
        <v>0.47499999999999998</v>
      </c>
      <c r="BM104" s="15">
        <v>1000</v>
      </c>
      <c r="BN104" s="235">
        <f t="shared" si="270"/>
        <v>1.0526315789473684</v>
      </c>
      <c r="BO104" s="235">
        <f t="shared" si="271"/>
        <v>0.5</v>
      </c>
      <c r="BQ104" s="15"/>
      <c r="BR104" s="15">
        <f t="shared" ref="BR104:BR107" si="275">BM104+BQ104</f>
        <v>1000</v>
      </c>
      <c r="BT104" s="15"/>
      <c r="BU104" s="15">
        <f>BR104+BT104</f>
        <v>1000</v>
      </c>
      <c r="BW104" s="15"/>
      <c r="BX104" s="15">
        <f>BU104+BW104</f>
        <v>1000</v>
      </c>
      <c r="BZ104" s="15"/>
      <c r="CA104" s="15">
        <f>BX104+BZ104</f>
        <v>1000</v>
      </c>
      <c r="CC104" s="15"/>
      <c r="CD104" s="15">
        <f>CA104+CC104</f>
        <v>1000</v>
      </c>
      <c r="CF104" s="15"/>
      <c r="CG104" s="15">
        <f>CD104+CF104</f>
        <v>1000</v>
      </c>
      <c r="CI104" s="15"/>
      <c r="CJ104" s="15">
        <f>CG104+CI104</f>
        <v>1000</v>
      </c>
      <c r="CM104" s="15">
        <f>CJ104+CL104</f>
        <v>1000</v>
      </c>
      <c r="CP104" s="15">
        <f>CM104+CO104</f>
        <v>1000</v>
      </c>
      <c r="CS104" s="15">
        <f>CP104+CR104</f>
        <v>1000</v>
      </c>
      <c r="CU104" s="227">
        <v>-1000</v>
      </c>
      <c r="CV104" s="15">
        <f>CS104+CU104</f>
        <v>0</v>
      </c>
      <c r="CX104" s="227"/>
      <c r="CY104" s="15">
        <f>CV104+CX104</f>
        <v>0</v>
      </c>
      <c r="DC104" s="15">
        <v>2000</v>
      </c>
      <c r="DE104" s="15"/>
      <c r="DF104" s="15">
        <f t="shared" si="258"/>
        <v>2000</v>
      </c>
      <c r="DH104" s="15"/>
      <c r="DI104" s="15">
        <f t="shared" si="259"/>
        <v>2000</v>
      </c>
      <c r="DK104" s="15"/>
      <c r="DL104" s="15">
        <f t="shared" si="260"/>
        <v>2000</v>
      </c>
      <c r="DN104" s="15"/>
      <c r="DO104" s="15">
        <f t="shared" si="261"/>
        <v>2000</v>
      </c>
      <c r="DQ104" s="15"/>
      <c r="DR104" s="15">
        <f t="shared" si="262"/>
        <v>2000</v>
      </c>
      <c r="DT104" s="15"/>
      <c r="DU104" s="15">
        <f t="shared" si="263"/>
        <v>2000</v>
      </c>
      <c r="DW104" s="15"/>
      <c r="DX104" s="15">
        <f t="shared" si="264"/>
        <v>2000</v>
      </c>
      <c r="DZ104" s="15"/>
      <c r="EA104" s="15">
        <f t="shared" si="265"/>
        <v>2000</v>
      </c>
      <c r="EC104" s="227">
        <v>-2000</v>
      </c>
      <c r="ED104" s="15">
        <f t="shared" si="266"/>
        <v>0</v>
      </c>
      <c r="EF104" s="15"/>
      <c r="EG104" s="15">
        <f t="shared" si="267"/>
        <v>0</v>
      </c>
      <c r="EK104" s="15"/>
    </row>
    <row r="105" spans="1:142" outlineLevel="1">
      <c r="A105" s="1" t="s">
        <v>168</v>
      </c>
      <c r="B105" s="1" t="s">
        <v>149</v>
      </c>
      <c r="C105" s="4" t="s">
        <v>150</v>
      </c>
      <c r="D105" s="43">
        <v>0</v>
      </c>
      <c r="E105" s="34">
        <v>0</v>
      </c>
      <c r="F105" s="43">
        <v>504</v>
      </c>
      <c r="G105" s="34">
        <v>100</v>
      </c>
      <c r="H105" s="46">
        <v>504</v>
      </c>
      <c r="I105" s="36">
        <v>504</v>
      </c>
      <c r="J105" s="14"/>
      <c r="L105" s="118">
        <v>500</v>
      </c>
      <c r="M105" s="17">
        <f t="shared" si="234"/>
        <v>-7.9365079365079083E-3</v>
      </c>
      <c r="N105" s="17">
        <f t="shared" si="235"/>
        <v>-7.9365079365079083E-3</v>
      </c>
      <c r="Q105" s="118">
        <v>500</v>
      </c>
      <c r="R105" s="15">
        <v>0</v>
      </c>
      <c r="S105" s="118">
        <v>0</v>
      </c>
      <c r="T105" s="15">
        <f t="shared" si="248"/>
        <v>-500</v>
      </c>
      <c r="U105" s="16">
        <f t="shared" si="249"/>
        <v>-1</v>
      </c>
      <c r="Y105" s="118">
        <v>600</v>
      </c>
      <c r="AA105" s="118">
        <v>600</v>
      </c>
      <c r="AB105" s="185">
        <f t="shared" si="250"/>
        <v>0</v>
      </c>
      <c r="AC105" s="187">
        <f t="shared" si="251"/>
        <v>0</v>
      </c>
      <c r="AD105" s="187"/>
      <c r="AE105" s="118">
        <v>600</v>
      </c>
      <c r="AF105" s="182"/>
      <c r="AH105" s="15">
        <v>528</v>
      </c>
      <c r="AI105" s="17">
        <f t="shared" si="273"/>
        <v>0.88</v>
      </c>
      <c r="AK105" s="118">
        <v>500</v>
      </c>
      <c r="AS105" s="15">
        <f t="shared" si="252"/>
        <v>500</v>
      </c>
      <c r="AV105" s="15">
        <f t="shared" si="253"/>
        <v>500</v>
      </c>
      <c r="AX105" s="15"/>
      <c r="AY105" s="15">
        <f t="shared" si="254"/>
        <v>500</v>
      </c>
      <c r="BB105" s="15">
        <f t="shared" si="255"/>
        <v>500</v>
      </c>
      <c r="BD105" s="15"/>
      <c r="BE105" s="15">
        <f t="shared" si="256"/>
        <v>500</v>
      </c>
      <c r="BG105" s="15">
        <v>-500</v>
      </c>
      <c r="BH105" s="15">
        <f t="shared" si="257"/>
        <v>0</v>
      </c>
      <c r="BJ105" s="15">
        <v>0</v>
      </c>
      <c r="BM105" s="15">
        <v>0</v>
      </c>
      <c r="BN105" s="235" t="e">
        <f t="shared" si="270"/>
        <v>#DIV/0!</v>
      </c>
      <c r="BO105" s="235" t="e">
        <f t="shared" si="271"/>
        <v>#DIV/0!</v>
      </c>
      <c r="BQ105" s="15"/>
      <c r="BR105" s="15">
        <f t="shared" si="275"/>
        <v>0</v>
      </c>
      <c r="BT105" s="15"/>
      <c r="BU105" s="15">
        <f>BR105+BT105</f>
        <v>0</v>
      </c>
      <c r="BW105" s="15"/>
      <c r="BX105" s="15">
        <f>BU105+BW105</f>
        <v>0</v>
      </c>
      <c r="BZ105" s="15"/>
      <c r="CA105" s="15">
        <f>BX105+BZ105</f>
        <v>0</v>
      </c>
      <c r="CC105" s="15"/>
      <c r="CD105" s="15">
        <f>CA105+CC105</f>
        <v>0</v>
      </c>
      <c r="CF105" s="15"/>
      <c r="CG105" s="15">
        <f>CD105+CF105</f>
        <v>0</v>
      </c>
      <c r="CI105" s="15"/>
      <c r="CJ105" s="15">
        <f>CG105+CI105</f>
        <v>0</v>
      </c>
      <c r="CM105" s="15">
        <f>CJ105+CL105</f>
        <v>0</v>
      </c>
      <c r="CP105" s="15">
        <f>CM105+CO105</f>
        <v>0</v>
      </c>
      <c r="CS105" s="15">
        <f>CP105+CR105</f>
        <v>0</v>
      </c>
      <c r="CV105" s="15">
        <f>CS105+CU105</f>
        <v>0</v>
      </c>
      <c r="CY105" s="15">
        <f>CV105+CX105</f>
        <v>0</v>
      </c>
      <c r="DC105" s="15">
        <v>0</v>
      </c>
      <c r="DE105" s="15"/>
      <c r="DF105" s="15">
        <f t="shared" si="258"/>
        <v>0</v>
      </c>
      <c r="DH105" s="15"/>
      <c r="DI105" s="15">
        <f t="shared" si="259"/>
        <v>0</v>
      </c>
      <c r="DK105" s="15"/>
      <c r="DL105" s="15">
        <f t="shared" si="260"/>
        <v>0</v>
      </c>
      <c r="DN105" s="15"/>
      <c r="DO105" s="15">
        <f t="shared" si="261"/>
        <v>0</v>
      </c>
      <c r="DQ105" s="15"/>
      <c r="DR105" s="15">
        <f t="shared" si="262"/>
        <v>0</v>
      </c>
      <c r="DT105" s="15"/>
      <c r="DU105" s="15">
        <f t="shared" si="263"/>
        <v>0</v>
      </c>
      <c r="DW105" s="15"/>
      <c r="DX105" s="15">
        <f t="shared" si="264"/>
        <v>0</v>
      </c>
      <c r="DZ105" s="15"/>
      <c r="EA105" s="15">
        <f t="shared" si="265"/>
        <v>0</v>
      </c>
      <c r="EC105" s="15"/>
      <c r="ED105" s="15">
        <f t="shared" si="266"/>
        <v>0</v>
      </c>
      <c r="EF105" s="15"/>
      <c r="EG105" s="15">
        <f t="shared" si="267"/>
        <v>0</v>
      </c>
      <c r="EK105" s="15"/>
    </row>
    <row r="106" spans="1:142" outlineLevel="1">
      <c r="A106" s="1" t="s">
        <v>168</v>
      </c>
      <c r="B106" s="1" t="s">
        <v>151</v>
      </c>
      <c r="C106" s="4" t="s">
        <v>152</v>
      </c>
      <c r="D106" s="43">
        <v>1000</v>
      </c>
      <c r="E106" s="34">
        <v>0</v>
      </c>
      <c r="F106" s="43">
        <v>1000</v>
      </c>
      <c r="G106" s="34">
        <v>0</v>
      </c>
      <c r="H106" s="46">
        <v>0</v>
      </c>
      <c r="I106" s="36">
        <v>0</v>
      </c>
      <c r="J106" s="14"/>
      <c r="L106" s="118">
        <v>1000</v>
      </c>
      <c r="M106" s="17">
        <f t="shared" si="234"/>
        <v>0</v>
      </c>
      <c r="N106" s="17" t="e">
        <f t="shared" si="235"/>
        <v>#DIV/0!</v>
      </c>
      <c r="Q106" s="118">
        <v>1000</v>
      </c>
      <c r="R106" s="15">
        <v>0</v>
      </c>
      <c r="S106" s="118">
        <v>1000</v>
      </c>
      <c r="T106" s="15">
        <f t="shared" si="248"/>
        <v>0</v>
      </c>
      <c r="U106" s="16">
        <f t="shared" si="249"/>
        <v>0</v>
      </c>
      <c r="Y106" s="118">
        <v>400</v>
      </c>
      <c r="AA106" s="118">
        <v>400</v>
      </c>
      <c r="AB106" s="185">
        <f t="shared" si="250"/>
        <v>0</v>
      </c>
      <c r="AC106" s="187">
        <f t="shared" si="251"/>
        <v>0</v>
      </c>
      <c r="AD106" s="187"/>
      <c r="AE106" s="118">
        <v>400</v>
      </c>
      <c r="AF106" s="182"/>
      <c r="AH106" s="15">
        <v>0</v>
      </c>
      <c r="AI106" s="17">
        <f t="shared" si="273"/>
        <v>0</v>
      </c>
      <c r="AK106" s="118">
        <v>0</v>
      </c>
      <c r="AS106" s="15">
        <f t="shared" si="252"/>
        <v>0</v>
      </c>
      <c r="AV106" s="15">
        <f t="shared" si="253"/>
        <v>0</v>
      </c>
      <c r="AX106" s="15"/>
      <c r="AY106" s="15">
        <f t="shared" si="254"/>
        <v>0</v>
      </c>
      <c r="BB106" s="15">
        <f t="shared" si="255"/>
        <v>0</v>
      </c>
      <c r="BD106" s="15"/>
      <c r="BE106" s="15">
        <f t="shared" si="256"/>
        <v>0</v>
      </c>
      <c r="BG106" s="15"/>
      <c r="BH106" s="15">
        <f t="shared" si="257"/>
        <v>0</v>
      </c>
      <c r="BJ106" s="15">
        <v>0</v>
      </c>
      <c r="BM106" s="15">
        <v>0</v>
      </c>
      <c r="BN106" s="235" t="e">
        <f t="shared" si="270"/>
        <v>#DIV/0!</v>
      </c>
      <c r="BO106" s="235" t="e">
        <f t="shared" si="271"/>
        <v>#DIV/0!</v>
      </c>
      <c r="BQ106" s="15"/>
      <c r="BR106" s="15">
        <f t="shared" si="275"/>
        <v>0</v>
      </c>
      <c r="BT106" s="15"/>
      <c r="BU106" s="15">
        <f>BR106+BT106</f>
        <v>0</v>
      </c>
      <c r="BW106" s="15"/>
      <c r="BX106" s="15">
        <f>BU106+BW106</f>
        <v>0</v>
      </c>
      <c r="BZ106" s="15"/>
      <c r="CA106" s="15">
        <f>BX106+BZ106</f>
        <v>0</v>
      </c>
      <c r="CC106" s="15"/>
      <c r="CD106" s="15">
        <f>CA106+CC106</f>
        <v>0</v>
      </c>
      <c r="CF106" s="15"/>
      <c r="CG106" s="15">
        <f>CD106+CF106</f>
        <v>0</v>
      </c>
      <c r="CI106" s="15"/>
      <c r="CJ106" s="15">
        <f>CG106+CI106</f>
        <v>0</v>
      </c>
      <c r="CM106" s="15">
        <f>CJ106+CL106</f>
        <v>0</v>
      </c>
      <c r="CP106" s="15">
        <f>CM106+CO106</f>
        <v>0</v>
      </c>
      <c r="CS106" s="15">
        <f>CP106+CR106</f>
        <v>0</v>
      </c>
      <c r="CV106" s="15">
        <f>CS106+CU106</f>
        <v>0</v>
      </c>
      <c r="CY106" s="15">
        <f>CV106+CX106</f>
        <v>0</v>
      </c>
      <c r="DC106" s="15">
        <v>0</v>
      </c>
      <c r="DE106" s="15"/>
      <c r="DF106" s="15">
        <f t="shared" si="258"/>
        <v>0</v>
      </c>
      <c r="DH106" s="15"/>
      <c r="DI106" s="15">
        <f t="shared" si="259"/>
        <v>0</v>
      </c>
      <c r="DK106" s="15"/>
      <c r="DL106" s="15">
        <f t="shared" si="260"/>
        <v>0</v>
      </c>
      <c r="DN106" s="15"/>
      <c r="DO106" s="15">
        <f t="shared" si="261"/>
        <v>0</v>
      </c>
      <c r="DQ106" s="15"/>
      <c r="DR106" s="15">
        <f t="shared" si="262"/>
        <v>0</v>
      </c>
      <c r="DT106" s="15"/>
      <c r="DU106" s="15">
        <f t="shared" si="263"/>
        <v>0</v>
      </c>
      <c r="DW106" s="15"/>
      <c r="DX106" s="15">
        <f t="shared" si="264"/>
        <v>0</v>
      </c>
      <c r="DZ106" s="15"/>
      <c r="EA106" s="15">
        <f t="shared" si="265"/>
        <v>0</v>
      </c>
      <c r="EC106" s="227">
        <v>1000</v>
      </c>
      <c r="ED106" s="15">
        <f t="shared" si="266"/>
        <v>1000</v>
      </c>
      <c r="EF106" s="227">
        <v>-1000</v>
      </c>
      <c r="EG106" s="15">
        <f t="shared" si="267"/>
        <v>0</v>
      </c>
      <c r="EK106" s="15"/>
    </row>
    <row r="107" spans="1:142" outlineLevel="1">
      <c r="A107" s="1" t="s">
        <v>168</v>
      </c>
      <c r="B107" s="1" t="s">
        <v>108</v>
      </c>
      <c r="C107" s="4" t="s">
        <v>109</v>
      </c>
      <c r="D107" s="43">
        <v>10000</v>
      </c>
      <c r="E107" s="34">
        <v>200</v>
      </c>
      <c r="F107" s="43">
        <v>20000</v>
      </c>
      <c r="G107" s="34">
        <v>100</v>
      </c>
      <c r="H107" s="46">
        <v>20000</v>
      </c>
      <c r="I107" s="36">
        <v>20000</v>
      </c>
      <c r="J107" s="14"/>
      <c r="K107" t="s">
        <v>333</v>
      </c>
      <c r="L107" s="118">
        <v>10000</v>
      </c>
      <c r="M107" s="17">
        <f t="shared" si="234"/>
        <v>-0.5</v>
      </c>
      <c r="N107" s="17">
        <f t="shared" si="235"/>
        <v>-0.5</v>
      </c>
      <c r="Q107" s="118">
        <v>10000</v>
      </c>
      <c r="S107" s="118">
        <v>10000</v>
      </c>
      <c r="T107" s="15">
        <f t="shared" si="248"/>
        <v>0</v>
      </c>
      <c r="U107" s="15">
        <f t="shared" si="249"/>
        <v>0</v>
      </c>
      <c r="Y107" s="118">
        <v>10000</v>
      </c>
      <c r="AA107" s="118">
        <v>10000</v>
      </c>
      <c r="AB107" s="185">
        <f t="shared" si="250"/>
        <v>0</v>
      </c>
      <c r="AC107" s="187">
        <f t="shared" si="251"/>
        <v>0</v>
      </c>
      <c r="AD107" s="187"/>
      <c r="AE107" s="118">
        <v>10000</v>
      </c>
      <c r="AF107" s="182"/>
      <c r="AH107" s="15">
        <v>10000</v>
      </c>
      <c r="AI107" s="17">
        <f t="shared" si="273"/>
        <v>1</v>
      </c>
      <c r="AK107" s="118">
        <v>10000</v>
      </c>
      <c r="AS107" s="15">
        <f t="shared" si="252"/>
        <v>10000</v>
      </c>
      <c r="AV107" s="15">
        <f t="shared" si="253"/>
        <v>10000</v>
      </c>
      <c r="AX107" s="15"/>
      <c r="AY107" s="15">
        <f t="shared" si="254"/>
        <v>10000</v>
      </c>
      <c r="BB107" s="15">
        <f t="shared" si="255"/>
        <v>10000</v>
      </c>
      <c r="BD107" s="15"/>
      <c r="BE107" s="15">
        <f t="shared" si="256"/>
        <v>10000</v>
      </c>
      <c r="BG107" s="15"/>
      <c r="BH107" s="15">
        <f t="shared" si="257"/>
        <v>10000</v>
      </c>
      <c r="BJ107" s="15">
        <v>10000</v>
      </c>
      <c r="BK107" s="235">
        <f t="shared" ref="BK107" si="276">BJ107/BH107</f>
        <v>1</v>
      </c>
      <c r="BM107" s="15">
        <v>10000</v>
      </c>
      <c r="BN107" s="235">
        <f t="shared" si="270"/>
        <v>1</v>
      </c>
      <c r="BO107" s="235">
        <f t="shared" si="271"/>
        <v>1</v>
      </c>
      <c r="BQ107" s="15"/>
      <c r="BR107" s="15">
        <f t="shared" si="275"/>
        <v>10000</v>
      </c>
      <c r="BT107" s="15"/>
      <c r="BU107" s="15">
        <f>BR107+BT107</f>
        <v>10000</v>
      </c>
      <c r="BW107" s="15"/>
      <c r="BX107" s="15">
        <f>BU107+BW107</f>
        <v>10000</v>
      </c>
      <c r="BZ107" s="15"/>
      <c r="CA107" s="15">
        <f>BX107+BZ107</f>
        <v>10000</v>
      </c>
      <c r="CC107" s="15"/>
      <c r="CD107" s="15">
        <f>CA107+CC107</f>
        <v>10000</v>
      </c>
      <c r="CF107" s="15"/>
      <c r="CG107" s="15">
        <f>CD107+CF107</f>
        <v>10000</v>
      </c>
      <c r="CI107" s="15"/>
      <c r="CJ107" s="15">
        <f>CG107+CI107</f>
        <v>10000</v>
      </c>
      <c r="CM107" s="15">
        <f>CJ107+CL107</f>
        <v>10000</v>
      </c>
      <c r="CP107" s="15">
        <f>CM107+CO107</f>
        <v>10000</v>
      </c>
      <c r="CS107" s="15">
        <f>CP107+CR107</f>
        <v>10000</v>
      </c>
      <c r="CV107" s="15">
        <f>CS107+CU107</f>
        <v>10000</v>
      </c>
      <c r="CY107" s="15">
        <f>CV107+CX107</f>
        <v>10000</v>
      </c>
      <c r="DA107" s="15">
        <v>10000</v>
      </c>
      <c r="DC107" s="15">
        <v>10000</v>
      </c>
      <c r="DE107" s="15"/>
      <c r="DF107" s="15">
        <f t="shared" si="258"/>
        <v>10000</v>
      </c>
      <c r="DH107" s="15"/>
      <c r="DI107" s="15">
        <f t="shared" si="259"/>
        <v>10000</v>
      </c>
      <c r="DK107" s="15"/>
      <c r="DL107" s="15">
        <f t="shared" si="260"/>
        <v>10000</v>
      </c>
      <c r="DN107" s="15"/>
      <c r="DO107" s="15">
        <f t="shared" si="261"/>
        <v>10000</v>
      </c>
      <c r="DQ107" s="15"/>
      <c r="DR107" s="15">
        <f t="shared" si="262"/>
        <v>10000</v>
      </c>
      <c r="DT107" s="15"/>
      <c r="DU107" s="15">
        <f t="shared" si="263"/>
        <v>10000</v>
      </c>
      <c r="DW107" s="15"/>
      <c r="DX107" s="15">
        <f t="shared" si="264"/>
        <v>10000</v>
      </c>
      <c r="DZ107" s="15"/>
      <c r="EA107" s="15">
        <f t="shared" si="265"/>
        <v>10000</v>
      </c>
      <c r="EC107" s="15"/>
      <c r="ED107" s="15">
        <f t="shared" si="266"/>
        <v>10000</v>
      </c>
      <c r="EF107" s="15"/>
      <c r="EG107" s="15">
        <f t="shared" si="267"/>
        <v>10000</v>
      </c>
      <c r="EI107" s="15">
        <v>10000</v>
      </c>
      <c r="EK107" s="15">
        <v>10000</v>
      </c>
    </row>
    <row r="108" spans="1:142" outlineLevel="1">
      <c r="A108" s="1" t="s">
        <v>168</v>
      </c>
      <c r="B108" s="4" t="s">
        <v>46</v>
      </c>
      <c r="C108" s="4" t="s">
        <v>169</v>
      </c>
      <c r="D108" s="43">
        <v>87600</v>
      </c>
      <c r="E108" s="34">
        <v>46.9</v>
      </c>
      <c r="F108" s="43">
        <v>101497</v>
      </c>
      <c r="G108" s="34">
        <v>40.479999999999997</v>
      </c>
      <c r="H108" s="46">
        <v>41084.89</v>
      </c>
      <c r="Y108" s="118"/>
      <c r="AF108" s="182"/>
      <c r="AH108" s="15"/>
      <c r="AX108" s="15"/>
      <c r="BD108" s="15"/>
      <c r="BG108" s="15"/>
      <c r="DE108" s="15"/>
      <c r="DH108" s="15"/>
      <c r="DK108" s="15"/>
      <c r="DN108" s="15"/>
      <c r="DQ108" s="15"/>
      <c r="DT108" s="15"/>
      <c r="DW108" s="15"/>
      <c r="DZ108" s="15"/>
      <c r="EC108" s="15"/>
      <c r="EF108" s="15"/>
      <c r="EK108" s="15"/>
    </row>
    <row r="109" spans="1:142" outlineLevel="1">
      <c r="A109" s="1" t="s">
        <v>170</v>
      </c>
      <c r="B109" s="4" t="s">
        <v>48</v>
      </c>
      <c r="C109" s="4" t="s">
        <v>171</v>
      </c>
      <c r="D109" s="43">
        <v>102000</v>
      </c>
      <c r="E109" s="34">
        <v>68.040000000000006</v>
      </c>
      <c r="F109" s="43">
        <v>153729</v>
      </c>
      <c r="G109" s="34">
        <v>45.14</v>
      </c>
      <c r="H109" s="46">
        <v>69396.89</v>
      </c>
      <c r="I109" s="36"/>
      <c r="J109" s="14"/>
      <c r="Y109" s="118"/>
      <c r="AF109" s="182"/>
      <c r="AH109" s="15"/>
      <c r="AX109" s="15"/>
      <c r="BD109" s="15"/>
      <c r="BG109" s="15"/>
      <c r="DE109" s="15"/>
      <c r="DH109" s="15"/>
      <c r="DK109" s="15"/>
      <c r="DN109" s="15"/>
      <c r="DQ109" s="15"/>
      <c r="DT109" s="15"/>
      <c r="DW109" s="15"/>
      <c r="DZ109" s="15"/>
      <c r="EC109" s="15"/>
      <c r="EF109" s="15"/>
      <c r="EK109" s="15"/>
    </row>
    <row r="110" spans="1:142" ht="14.25" customHeight="1" thickBot="1">
      <c r="A110" s="54" t="s">
        <v>168</v>
      </c>
      <c r="B110" s="55" t="s">
        <v>317</v>
      </c>
      <c r="C110" s="283" t="s">
        <v>654</v>
      </c>
      <c r="D110" s="57">
        <f>SUM(D99:D107)</f>
        <v>87600</v>
      </c>
      <c r="E110" s="58"/>
      <c r="F110" s="57">
        <f>SUM(F99:F107)</f>
        <v>101497</v>
      </c>
      <c r="G110" s="58"/>
      <c r="H110" s="57"/>
      <c r="I110" s="57">
        <f>SUM(I99:I107)</f>
        <v>72454</v>
      </c>
      <c r="J110" s="138" t="e">
        <f>I110/$I$324</f>
        <v>#REF!</v>
      </c>
      <c r="K110" s="60"/>
      <c r="L110" s="122">
        <f>SUM(L99:L107)</f>
        <v>77800</v>
      </c>
      <c r="M110" s="61">
        <f>L110/F110-1</f>
        <v>-0.23347488103096647</v>
      </c>
      <c r="N110" s="61">
        <f>L110/I110-1</f>
        <v>7.3784746183785499E-2</v>
      </c>
      <c r="O110" s="17">
        <f>L110/$L$324</f>
        <v>1.805104441858087E-2</v>
      </c>
      <c r="P110" s="17"/>
      <c r="Q110" s="122">
        <f>SUM(Q99:Q107)</f>
        <v>77800</v>
      </c>
      <c r="R110" s="122">
        <f>SUM(R99:R107)</f>
        <v>10448</v>
      </c>
      <c r="S110" s="122">
        <f>SUM(S99:S107)</f>
        <v>54500</v>
      </c>
      <c r="T110" s="122">
        <f>SUM(T99:T107)</f>
        <v>-23300</v>
      </c>
      <c r="U110" s="155">
        <f>S110/Q110-1</f>
        <v>-0.2994858611825193</v>
      </c>
      <c r="Y110" s="122">
        <f>SUM(Y99:Y107)</f>
        <v>54500</v>
      </c>
      <c r="AA110" s="122">
        <f>SUM(AA99:AA107)</f>
        <v>47500</v>
      </c>
      <c r="AB110" s="122">
        <f>SUM(AB99:AB107)</f>
        <v>-7000</v>
      </c>
      <c r="AE110" s="122">
        <f>SUM(AE99:AE107)</f>
        <v>49100</v>
      </c>
      <c r="AF110" s="182"/>
      <c r="AH110" s="122">
        <f>SUM(AH99:AH107)</f>
        <v>45254.42</v>
      </c>
      <c r="AI110" s="17">
        <f t="shared" ref="AI110:AI111" si="277">AH110/AE110</f>
        <v>0.92167861507128301</v>
      </c>
      <c r="AK110" s="122">
        <f>SUM(AK99:AK107)</f>
        <v>48700</v>
      </c>
      <c r="AL110" s="193">
        <f t="shared" ref="AL110:AL111" si="278">AK110/L110</f>
        <v>0.62596401028277637</v>
      </c>
      <c r="AM110" s="17">
        <f t="shared" ref="AM110:AM111" si="279">AK110/AE110</f>
        <v>0.99185336048879835</v>
      </c>
      <c r="AN110" s="17">
        <f t="shared" ref="AN110:AN111" si="280">AK110/AH110</f>
        <v>1.0761379772406763</v>
      </c>
      <c r="AS110" s="122">
        <f>SUM(AS99:AS107)</f>
        <v>48700</v>
      </c>
      <c r="AU110" s="122">
        <f>SUM(AU99:AU107)</f>
        <v>0</v>
      </c>
      <c r="AV110" s="122">
        <f>SUM(AV99:AV107)</f>
        <v>48700</v>
      </c>
      <c r="AX110" s="122">
        <f>SUM(AX99:AX107)</f>
        <v>0</v>
      </c>
      <c r="AY110" s="122">
        <f>SUM(AY99:AY107)</f>
        <v>48700</v>
      </c>
      <c r="BA110" s="122">
        <f>SUM(BA99:BA107)</f>
        <v>0</v>
      </c>
      <c r="BB110" s="122">
        <f>SUM(BB99:BB107)</f>
        <v>48700</v>
      </c>
      <c r="BD110" s="122">
        <f>SUM(BD99:BD107)</f>
        <v>-600</v>
      </c>
      <c r="BE110" s="122">
        <f>SUM(BE99:BE107)</f>
        <v>48100</v>
      </c>
      <c r="BG110" s="122">
        <f>SUM(BG99:BG107)</f>
        <v>6000</v>
      </c>
      <c r="BH110" s="122">
        <f>SUM(BH99:BH107)</f>
        <v>54100</v>
      </c>
      <c r="BJ110" s="122">
        <f>SUM(BJ99:BJ107)</f>
        <v>48671.33</v>
      </c>
      <c r="BK110" s="236">
        <f t="shared" ref="BK110" si="281">BJ110/BH110</f>
        <v>0.8996548983364141</v>
      </c>
      <c r="BM110" s="122">
        <f>SUM(BM99:BM107)</f>
        <v>112400</v>
      </c>
      <c r="BN110" s="236">
        <f t="shared" ref="BN110:BN111" si="282">BM110/BJ110</f>
        <v>2.3093677530488685</v>
      </c>
      <c r="BO110" s="236">
        <f t="shared" ref="BO110:BO111" si="283">BM110/BH110</f>
        <v>2.0776340110905731</v>
      </c>
      <c r="BQ110" s="122">
        <f>SUM(BQ99:BQ107)</f>
        <v>0</v>
      </c>
      <c r="BR110" s="122">
        <f>SUM(BR99:BR107)</f>
        <v>112400</v>
      </c>
      <c r="BT110" s="122">
        <f>SUM(BT99:BT107)</f>
        <v>0</v>
      </c>
      <c r="BU110" s="122">
        <f>SUM(BU99:BU107)</f>
        <v>112400</v>
      </c>
      <c r="BW110" s="122">
        <f>SUM(BW99:BW107)</f>
        <v>0</v>
      </c>
      <c r="BX110" s="122">
        <f>SUM(BX99:BX107)</f>
        <v>112400</v>
      </c>
      <c r="BZ110" s="122">
        <f>SUM(BZ99:BZ107)</f>
        <v>0</v>
      </c>
      <c r="CA110" s="122">
        <f>SUM(CA99:CA107)</f>
        <v>112400</v>
      </c>
      <c r="CC110" s="122">
        <f>SUM(CC99:CC107)</f>
        <v>0</v>
      </c>
      <c r="CD110" s="122">
        <f>SUM(CD99:CD107)</f>
        <v>112400</v>
      </c>
      <c r="CF110" s="122">
        <f>SUM(CF99:CF107)</f>
        <v>0</v>
      </c>
      <c r="CG110" s="122">
        <f>SUM(CG99:CG107)</f>
        <v>112400</v>
      </c>
      <c r="CI110" s="122">
        <f>SUM(CI99:CI107)</f>
        <v>0</v>
      </c>
      <c r="CJ110" s="122">
        <f>SUM(CJ99:CJ107)</f>
        <v>112400</v>
      </c>
      <c r="CL110" s="319">
        <f>SUM(CL99:CL107)</f>
        <v>10000</v>
      </c>
      <c r="CM110" s="122">
        <f>SUM(CM99:CM107)</f>
        <v>122400</v>
      </c>
      <c r="CO110" s="122">
        <f>SUM(CO99:CO107)</f>
        <v>10000</v>
      </c>
      <c r="CP110" s="122">
        <f>SUM(CP99:CP107)</f>
        <v>132400</v>
      </c>
      <c r="CR110" s="122">
        <f>SUM(CR99:CR107)</f>
        <v>0</v>
      </c>
      <c r="CS110" s="122">
        <f>SUM(CS99:CS107)</f>
        <v>132400</v>
      </c>
      <c r="CU110" s="122">
        <f>SUM(CU99:CU107)</f>
        <v>4800</v>
      </c>
      <c r="CV110" s="122">
        <f>SUM(CV99:CV107)</f>
        <v>137200</v>
      </c>
      <c r="CX110" s="122">
        <f>SUM(CX99:CX107)</f>
        <v>0</v>
      </c>
      <c r="CY110" s="122">
        <f>SUM(CY99:CY107)</f>
        <v>137200</v>
      </c>
      <c r="DA110" s="122">
        <f>SUM(DA99:DA107)</f>
        <v>136956.79999999999</v>
      </c>
      <c r="DC110" s="122">
        <f>SUM(DC99:DC107)</f>
        <v>135000</v>
      </c>
      <c r="DE110" s="122">
        <f>SUM(DE99:DE107)</f>
        <v>0</v>
      </c>
      <c r="DF110" s="122">
        <f>SUM(DF99:DF107)</f>
        <v>135000</v>
      </c>
      <c r="DH110" s="122">
        <f>SUM(DH99:DH107)</f>
        <v>0</v>
      </c>
      <c r="DI110" s="122">
        <f>SUM(DI99:DI107)</f>
        <v>135000</v>
      </c>
      <c r="DK110" s="122">
        <f>SUM(DK99:DK107)</f>
        <v>0</v>
      </c>
      <c r="DL110" s="122">
        <f>SUM(DL99:DL107)</f>
        <v>135000</v>
      </c>
      <c r="DN110" s="122">
        <f>SUM(DN99:DN107)</f>
        <v>0</v>
      </c>
      <c r="DO110" s="122">
        <f>SUM(DO99:DO107)</f>
        <v>135000</v>
      </c>
      <c r="DQ110" s="122">
        <f>SUM(DQ99:DQ107)</f>
        <v>-37800</v>
      </c>
      <c r="DR110" s="122">
        <f>SUM(DR99:DR107)</f>
        <v>97200</v>
      </c>
      <c r="DT110" s="122">
        <f>SUM(DT99:DT107)</f>
        <v>1800</v>
      </c>
      <c r="DU110" s="122">
        <f>SUM(DU99:DU107)</f>
        <v>99000</v>
      </c>
      <c r="DW110" s="122">
        <f>SUM(DW99:DW107)</f>
        <v>0</v>
      </c>
      <c r="DX110" s="122">
        <f>SUM(DX99:DX107)</f>
        <v>99000</v>
      </c>
      <c r="DZ110" s="122">
        <f>SUM(DZ99:DZ107)</f>
        <v>8000</v>
      </c>
      <c r="EA110" s="122">
        <f>SUM(EA99:EA107)</f>
        <v>107000</v>
      </c>
      <c r="EC110" s="122">
        <f>SUM(EC99:EC107)</f>
        <v>7000</v>
      </c>
      <c r="ED110" s="122">
        <f>SUM(ED99:ED107)</f>
        <v>114000</v>
      </c>
      <c r="EF110" s="122">
        <f>SUM(EF99:EF107)</f>
        <v>6600</v>
      </c>
      <c r="EG110" s="122">
        <f>SUM(EG99:EG107)</f>
        <v>120600</v>
      </c>
      <c r="EI110" s="122">
        <f>SUM(EI99:EI107)</f>
        <v>119829.90000000001</v>
      </c>
      <c r="EK110" s="122">
        <f>SUM(EK99:EK107)</f>
        <v>124000</v>
      </c>
      <c r="EL110" s="377">
        <f>EK110/EI110-1</f>
        <v>3.4800162563767501E-2</v>
      </c>
    </row>
    <row r="111" spans="1:142" ht="15" customHeight="1" thickTop="1" thickBot="1">
      <c r="A111" s="64" t="s">
        <v>168</v>
      </c>
      <c r="B111" s="65" t="s">
        <v>358</v>
      </c>
      <c r="C111" s="284" t="s">
        <v>335</v>
      </c>
      <c r="D111" s="66">
        <f>D104</f>
        <v>0</v>
      </c>
      <c r="E111" s="67"/>
      <c r="F111" s="66">
        <f>F104</f>
        <v>2393</v>
      </c>
      <c r="G111" s="67"/>
      <c r="H111" s="66"/>
      <c r="I111" s="66">
        <f>I104</f>
        <v>4000</v>
      </c>
      <c r="J111" s="68"/>
      <c r="K111" s="69"/>
      <c r="L111" s="123">
        <f>L104</f>
        <v>5000</v>
      </c>
      <c r="M111" s="70">
        <f>L111/F111-1</f>
        <v>1.0894274968658588</v>
      </c>
      <c r="N111" s="70">
        <f>L111/I111-1</f>
        <v>0.25</v>
      </c>
      <c r="Q111" s="123">
        <f>Q104</f>
        <v>5000</v>
      </c>
      <c r="R111" s="123">
        <f>R104</f>
        <v>484</v>
      </c>
      <c r="S111" s="123">
        <f>S104</f>
        <v>3000</v>
      </c>
      <c r="T111" s="123">
        <f>T104</f>
        <v>-2000</v>
      </c>
      <c r="U111" s="155">
        <f>S111/Q111-1</f>
        <v>-0.4</v>
      </c>
      <c r="Y111" s="123">
        <f>Y104</f>
        <v>3000</v>
      </c>
      <c r="AA111" s="123">
        <f>AA104</f>
        <v>3000</v>
      </c>
      <c r="AB111" s="123">
        <f>AB104</f>
        <v>0</v>
      </c>
      <c r="AE111" s="123">
        <f>AE104</f>
        <v>3000</v>
      </c>
      <c r="AF111" s="182"/>
      <c r="AH111" s="123">
        <f>AH104</f>
        <v>2565</v>
      </c>
      <c r="AI111" s="17">
        <f t="shared" si="277"/>
        <v>0.85499999999999998</v>
      </c>
      <c r="AK111" s="123">
        <f>AK104</f>
        <v>4000</v>
      </c>
      <c r="AL111" s="193">
        <f t="shared" si="278"/>
        <v>0.8</v>
      </c>
      <c r="AM111" s="17">
        <f t="shared" si="279"/>
        <v>1.3333333333333333</v>
      </c>
      <c r="AN111" s="17">
        <f t="shared" si="280"/>
        <v>1.5594541910331383</v>
      </c>
      <c r="AS111" s="123">
        <f>AS104</f>
        <v>4000</v>
      </c>
      <c r="AU111" s="123">
        <f>AU104</f>
        <v>0</v>
      </c>
      <c r="AV111" s="123">
        <f>AV104</f>
        <v>4000</v>
      </c>
      <c r="AX111" s="123">
        <f>AX104</f>
        <v>0</v>
      </c>
      <c r="AY111" s="123">
        <f>AY104</f>
        <v>4000</v>
      </c>
      <c r="BA111" s="123">
        <f>BA104</f>
        <v>0</v>
      </c>
      <c r="BB111" s="123">
        <f>BB104</f>
        <v>4000</v>
      </c>
      <c r="BD111" s="123">
        <f>BD104</f>
        <v>-2000</v>
      </c>
      <c r="BE111" s="123">
        <f>BE104</f>
        <v>2000</v>
      </c>
      <c r="BG111" s="123">
        <f>BG104</f>
        <v>0</v>
      </c>
      <c r="BH111" s="123">
        <f>BH104</f>
        <v>2000</v>
      </c>
      <c r="BJ111" s="123">
        <f>BJ104</f>
        <v>950</v>
      </c>
      <c r="BK111" s="236">
        <f t="shared" ref="BK111" si="284">BJ111/BH111</f>
        <v>0.47499999999999998</v>
      </c>
      <c r="BM111" s="123">
        <f>BM104</f>
        <v>1000</v>
      </c>
      <c r="BN111" s="236">
        <f t="shared" si="282"/>
        <v>1.0526315789473684</v>
      </c>
      <c r="BO111" s="236">
        <f t="shared" si="283"/>
        <v>0.5</v>
      </c>
      <c r="BQ111" s="123">
        <f>BQ104</f>
        <v>0</v>
      </c>
      <c r="BR111" s="123">
        <f>BR104</f>
        <v>1000</v>
      </c>
      <c r="BT111" s="123">
        <f>BT104</f>
        <v>0</v>
      </c>
      <c r="BU111" s="123">
        <f>BU104</f>
        <v>1000</v>
      </c>
      <c r="BW111" s="123">
        <f>BW104</f>
        <v>0</v>
      </c>
      <c r="BX111" s="123">
        <f>BX104</f>
        <v>1000</v>
      </c>
      <c r="BZ111" s="123">
        <f>BZ104</f>
        <v>0</v>
      </c>
      <c r="CA111" s="123">
        <f>CA104</f>
        <v>1000</v>
      </c>
      <c r="CC111" s="123">
        <f>CC104</f>
        <v>0</v>
      </c>
      <c r="CD111" s="123">
        <f>CD104</f>
        <v>1000</v>
      </c>
      <c r="CF111" s="123">
        <f>CF104</f>
        <v>0</v>
      </c>
      <c r="CG111" s="123">
        <f>CG104</f>
        <v>1000</v>
      </c>
      <c r="CI111" s="123">
        <f>CI104</f>
        <v>0</v>
      </c>
      <c r="CJ111" s="123">
        <f>CJ104</f>
        <v>1000</v>
      </c>
      <c r="CL111" s="319">
        <f>CL104</f>
        <v>0</v>
      </c>
      <c r="CM111" s="123">
        <f>CM104</f>
        <v>1000</v>
      </c>
      <c r="CO111" s="123">
        <f>CO104</f>
        <v>0</v>
      </c>
      <c r="CP111" s="123">
        <f>CP104</f>
        <v>1000</v>
      </c>
      <c r="CR111" s="123">
        <f>CR104</f>
        <v>0</v>
      </c>
      <c r="CS111" s="123">
        <f>CS104</f>
        <v>1000</v>
      </c>
      <c r="CU111" s="123">
        <f>CU104</f>
        <v>-1000</v>
      </c>
      <c r="CV111" s="123">
        <f>CV104</f>
        <v>0</v>
      </c>
      <c r="CX111" s="123">
        <f>CX104</f>
        <v>0</v>
      </c>
      <c r="CY111" s="123">
        <f>CY104</f>
        <v>0</v>
      </c>
      <c r="DA111" s="123">
        <f>DA104</f>
        <v>0</v>
      </c>
      <c r="DC111" s="123">
        <f>DC104</f>
        <v>2000</v>
      </c>
      <c r="DE111" s="123">
        <f>DE104</f>
        <v>0</v>
      </c>
      <c r="DF111" s="123">
        <f>DF104</f>
        <v>2000</v>
      </c>
      <c r="DH111" s="123">
        <f>DH104</f>
        <v>0</v>
      </c>
      <c r="DI111" s="123">
        <f>DI104</f>
        <v>2000</v>
      </c>
      <c r="DK111" s="123">
        <f>DK104</f>
        <v>0</v>
      </c>
      <c r="DL111" s="123">
        <f>DL104</f>
        <v>2000</v>
      </c>
      <c r="DN111" s="123">
        <f>DN104</f>
        <v>0</v>
      </c>
      <c r="DO111" s="123">
        <f>DO104</f>
        <v>2000</v>
      </c>
      <c r="DQ111" s="123">
        <f>DQ104</f>
        <v>0</v>
      </c>
      <c r="DR111" s="123">
        <f>DR104</f>
        <v>2000</v>
      </c>
      <c r="DT111" s="123">
        <f>DT104</f>
        <v>0</v>
      </c>
      <c r="DU111" s="123">
        <f>DU104</f>
        <v>2000</v>
      </c>
      <c r="DW111" s="123">
        <f>DW104</f>
        <v>0</v>
      </c>
      <c r="DX111" s="123">
        <f>DX104</f>
        <v>2000</v>
      </c>
      <c r="DZ111" s="123">
        <f>DZ104</f>
        <v>0</v>
      </c>
      <c r="EA111" s="123">
        <f>EA104</f>
        <v>2000</v>
      </c>
      <c r="EC111" s="123">
        <f>EC104</f>
        <v>-2000</v>
      </c>
      <c r="ED111" s="123">
        <f>ED104</f>
        <v>0</v>
      </c>
      <c r="EF111" s="123">
        <f>EF104</f>
        <v>0</v>
      </c>
      <c r="EG111" s="123">
        <f>EG104</f>
        <v>0</v>
      </c>
      <c r="EI111" s="123">
        <f>EI104</f>
        <v>0</v>
      </c>
      <c r="EK111" s="123">
        <f>EK104</f>
        <v>0</v>
      </c>
    </row>
    <row r="112" spans="1:142" ht="15.75" outlineLevel="1" thickTop="1">
      <c r="A112" s="1" t="s">
        <v>172</v>
      </c>
      <c r="B112" s="1" t="s">
        <v>116</v>
      </c>
      <c r="C112" s="4" t="s">
        <v>117</v>
      </c>
      <c r="D112" s="43">
        <v>36000</v>
      </c>
      <c r="E112" s="34">
        <v>7</v>
      </c>
      <c r="F112" s="43">
        <v>146000</v>
      </c>
      <c r="G112" s="34">
        <v>1.73</v>
      </c>
      <c r="H112" s="46">
        <v>2520</v>
      </c>
      <c r="I112" s="36">
        <v>2520</v>
      </c>
      <c r="J112" s="14"/>
      <c r="L112" s="118">
        <v>0</v>
      </c>
      <c r="M112" s="17">
        <f>L112/F112-1</f>
        <v>-1</v>
      </c>
      <c r="N112" s="17">
        <f>L112/I112-1</f>
        <v>-1</v>
      </c>
      <c r="Y112" s="118"/>
      <c r="AF112" s="182"/>
      <c r="AH112" s="15"/>
      <c r="AX112" s="15"/>
      <c r="BD112" s="15"/>
      <c r="BG112" s="15"/>
      <c r="BM112">
        <v>0</v>
      </c>
      <c r="BQ112" s="15"/>
      <c r="BR112" s="15">
        <f t="shared" ref="BR112:BR113" si="285">BM112+BQ112</f>
        <v>0</v>
      </c>
      <c r="BT112" s="15"/>
      <c r="BU112" s="15">
        <f>BR112+BT112</f>
        <v>0</v>
      </c>
      <c r="BW112" s="15"/>
      <c r="BX112" s="15">
        <f>BU112+BW112</f>
        <v>0</v>
      </c>
      <c r="BZ112" s="15"/>
      <c r="CA112" s="15">
        <f>BX112+BZ112</f>
        <v>0</v>
      </c>
      <c r="CC112" s="15"/>
      <c r="CD112" s="15">
        <f>CA112+CC112</f>
        <v>0</v>
      </c>
      <c r="CF112" s="15"/>
      <c r="CG112" s="15">
        <f>CD112+CF112</f>
        <v>0</v>
      </c>
      <c r="CI112" s="15"/>
      <c r="CJ112" s="15">
        <f>CG112+CI112</f>
        <v>0</v>
      </c>
      <c r="CM112" s="15">
        <f>CJ112+CL112</f>
        <v>0</v>
      </c>
      <c r="CP112" s="15">
        <f>CM112+CO112</f>
        <v>0</v>
      </c>
      <c r="CS112" s="15">
        <f>CP112+CR112</f>
        <v>0</v>
      </c>
      <c r="CV112" s="15">
        <f>CS112+CU112</f>
        <v>0</v>
      </c>
      <c r="CY112" s="15">
        <f>CV112+CX112</f>
        <v>0</v>
      </c>
      <c r="DA112" s="15">
        <v>0</v>
      </c>
      <c r="DC112" s="15">
        <v>0</v>
      </c>
      <c r="DE112" s="15"/>
      <c r="DH112" s="15"/>
      <c r="DK112" s="15"/>
      <c r="DN112" s="15"/>
      <c r="DQ112" s="15"/>
      <c r="DT112" s="15"/>
      <c r="DW112" s="15"/>
      <c r="DZ112" s="15"/>
      <c r="EC112" s="15"/>
      <c r="EF112" s="15"/>
      <c r="EK112" s="15"/>
    </row>
    <row r="113" spans="1:142" outlineLevel="1">
      <c r="A113" s="1" t="s">
        <v>172</v>
      </c>
      <c r="B113" s="1" t="s">
        <v>209</v>
      </c>
      <c r="C113" s="4" t="s">
        <v>210</v>
      </c>
      <c r="D113" s="43">
        <v>0</v>
      </c>
      <c r="E113" s="34">
        <v>0</v>
      </c>
      <c r="F113" s="43">
        <v>0</v>
      </c>
      <c r="G113" s="34">
        <v>0</v>
      </c>
      <c r="H113" s="46">
        <v>108900</v>
      </c>
      <c r="I113" s="36">
        <v>135000</v>
      </c>
      <c r="J113" s="14"/>
      <c r="L113" s="118">
        <v>0</v>
      </c>
      <c r="M113" s="17" t="e">
        <f>L113/F113-1</f>
        <v>#DIV/0!</v>
      </c>
      <c r="N113" s="17">
        <f>L113/I113-1</f>
        <v>-1</v>
      </c>
      <c r="Q113" s="118">
        <v>23000</v>
      </c>
      <c r="R113" s="15">
        <v>22990</v>
      </c>
      <c r="S113" s="118">
        <v>23000</v>
      </c>
      <c r="T113" s="15">
        <f>S113-Q113</f>
        <v>0</v>
      </c>
      <c r="U113" s="16">
        <f>S113/Q113-1</f>
        <v>0</v>
      </c>
      <c r="V113" s="140">
        <v>23000</v>
      </c>
      <c r="W113">
        <v>23000</v>
      </c>
      <c r="Y113" s="118">
        <v>23000</v>
      </c>
      <c r="AA113" s="118">
        <v>23000</v>
      </c>
      <c r="AB113" s="185">
        <f t="shared" ref="AB113" si="286">AA113-Y113</f>
        <v>0</v>
      </c>
      <c r="AC113" s="187">
        <f t="shared" ref="AC113" si="287">AA113-Y113</f>
        <v>0</v>
      </c>
      <c r="AD113" s="187"/>
      <c r="AE113" s="118">
        <v>23000</v>
      </c>
      <c r="AF113" s="182"/>
      <c r="AH113" s="15">
        <v>22990</v>
      </c>
      <c r="AI113" s="17">
        <f t="shared" ref="AI113" si="288">AH113/AE113</f>
        <v>0.99956521739130433</v>
      </c>
      <c r="AK113" s="118">
        <v>0</v>
      </c>
      <c r="AX113" s="15"/>
      <c r="BD113" s="15"/>
      <c r="BG113" s="15"/>
      <c r="BM113">
        <v>0</v>
      </c>
      <c r="BQ113" s="15"/>
      <c r="BR113" s="15">
        <f t="shared" si="285"/>
        <v>0</v>
      </c>
      <c r="BT113" s="15"/>
      <c r="BU113" s="15">
        <f>BR113+BT113</f>
        <v>0</v>
      </c>
      <c r="BW113" s="15"/>
      <c r="BX113" s="15">
        <f>BU113+BW113</f>
        <v>0</v>
      </c>
      <c r="BZ113" s="15"/>
      <c r="CA113" s="15">
        <f>BX113+BZ113</f>
        <v>0</v>
      </c>
      <c r="CC113" s="15"/>
      <c r="CD113" s="15">
        <f>CA113+CC113</f>
        <v>0</v>
      </c>
      <c r="CF113" s="15"/>
      <c r="CG113" s="15">
        <f>CD113+CF113</f>
        <v>0</v>
      </c>
      <c r="CI113" s="15"/>
      <c r="CJ113" s="15">
        <f>CG113+CI113</f>
        <v>0</v>
      </c>
      <c r="CM113" s="15">
        <f>CJ113+CL113</f>
        <v>0</v>
      </c>
      <c r="CP113" s="15">
        <f>CM113+CO113</f>
        <v>0</v>
      </c>
      <c r="CS113" s="15">
        <f>CP113+CR113</f>
        <v>0</v>
      </c>
      <c r="CV113" s="15">
        <f>CS113+CU113</f>
        <v>0</v>
      </c>
      <c r="CY113" s="15">
        <f>CV113+CX113</f>
        <v>0</v>
      </c>
      <c r="DA113" s="15">
        <v>0</v>
      </c>
      <c r="DC113" s="15">
        <v>0</v>
      </c>
      <c r="DE113" s="15"/>
      <c r="DH113" s="15"/>
      <c r="DK113" s="15"/>
      <c r="DN113" s="15"/>
      <c r="DQ113" s="15"/>
      <c r="DT113" s="15"/>
      <c r="DW113" s="15"/>
      <c r="DZ113" s="15"/>
      <c r="EC113" s="15"/>
      <c r="EF113" s="15"/>
      <c r="EK113" s="15"/>
    </row>
    <row r="114" spans="1:142" ht="17.25" customHeight="1" outlineLevel="1">
      <c r="A114" s="1" t="s">
        <v>172</v>
      </c>
      <c r="B114" s="4" t="s">
        <v>46</v>
      </c>
      <c r="C114" s="4" t="s">
        <v>173</v>
      </c>
      <c r="D114" s="43">
        <v>36000</v>
      </c>
      <c r="E114" s="34">
        <v>309.5</v>
      </c>
      <c r="F114" s="43">
        <v>146000</v>
      </c>
      <c r="G114" s="34">
        <v>76.319999999999993</v>
      </c>
      <c r="H114" s="46">
        <v>111420</v>
      </c>
      <c r="I114" s="36"/>
      <c r="J114" s="14"/>
      <c r="Y114" s="118"/>
      <c r="AF114" s="182"/>
      <c r="AH114" s="15"/>
      <c r="AS114" s="15">
        <f t="shared" ref="AS114" si="289">AR114+AK114</f>
        <v>0</v>
      </c>
      <c r="AX114" s="15"/>
      <c r="BD114" s="15"/>
      <c r="BG114" s="15"/>
      <c r="DE114" s="15"/>
      <c r="DH114" s="15"/>
      <c r="DK114" s="15"/>
      <c r="DN114" s="15"/>
      <c r="DQ114" s="15"/>
      <c r="DT114" s="15"/>
      <c r="DW114" s="15"/>
      <c r="DZ114" s="15"/>
      <c r="EC114" s="15"/>
      <c r="EF114" s="15"/>
      <c r="EK114" s="15"/>
    </row>
    <row r="115" spans="1:142" ht="17.25" customHeight="1" thickBot="1">
      <c r="A115" s="54" t="s">
        <v>172</v>
      </c>
      <c r="B115" s="55" t="s">
        <v>317</v>
      </c>
      <c r="C115" s="283" t="s">
        <v>173</v>
      </c>
      <c r="D115" s="57">
        <f>D112</f>
        <v>36000</v>
      </c>
      <c r="E115" s="58"/>
      <c r="F115" s="57">
        <f>F112</f>
        <v>146000</v>
      </c>
      <c r="G115" s="58"/>
      <c r="H115" s="57"/>
      <c r="I115" s="57">
        <f>I112</f>
        <v>2520</v>
      </c>
      <c r="J115" s="138" t="e">
        <f>I115/$I$324</f>
        <v>#REF!</v>
      </c>
      <c r="K115" s="60"/>
      <c r="L115" s="122">
        <f>L112</f>
        <v>0</v>
      </c>
      <c r="M115" s="61">
        <f t="shared" ref="M115:M122" si="290">L115/F115-1</f>
        <v>-1</v>
      </c>
      <c r="N115" s="61">
        <f t="shared" ref="N115:N122" si="291">L115/I115-1</f>
        <v>-1</v>
      </c>
      <c r="O115" s="17">
        <f>L115/$L$324</f>
        <v>0</v>
      </c>
      <c r="P115" s="17"/>
      <c r="Q115" s="122">
        <f t="shared" ref="Q115:T116" si="292">Q112</f>
        <v>0</v>
      </c>
      <c r="R115" s="122">
        <f t="shared" si="292"/>
        <v>0</v>
      </c>
      <c r="S115" s="122">
        <f t="shared" si="292"/>
        <v>0</v>
      </c>
      <c r="T115" s="122">
        <f t="shared" si="292"/>
        <v>0</v>
      </c>
      <c r="U115" s="155" t="e">
        <f>S115/Q115-1</f>
        <v>#DIV/0!</v>
      </c>
      <c r="Y115" s="122">
        <f>Y112</f>
        <v>0</v>
      </c>
      <c r="AA115" s="122">
        <f>AA112</f>
        <v>0</v>
      </c>
      <c r="AB115" s="122">
        <f>AB112</f>
        <v>0</v>
      </c>
      <c r="AE115" s="122">
        <f>AE112</f>
        <v>0</v>
      </c>
      <c r="AF115" s="182"/>
      <c r="AH115" s="122">
        <f>AH112</f>
        <v>0</v>
      </c>
      <c r="AI115" s="17" t="e">
        <f t="shared" ref="AI115:AI118" si="293">AH115/AE115</f>
        <v>#DIV/0!</v>
      </c>
      <c r="AK115" s="122">
        <f>AK112</f>
        <v>0</v>
      </c>
      <c r="AL115" s="193" t="e">
        <f t="shared" ref="AL115:AL116" si="294">AK115/L115</f>
        <v>#DIV/0!</v>
      </c>
      <c r="AM115" s="17" t="e">
        <f t="shared" ref="AM115:AM116" si="295">AK115/AE115</f>
        <v>#DIV/0!</v>
      </c>
      <c r="AN115" s="17" t="e">
        <f t="shared" ref="AN115:AN116" si="296">AK115/AH115</f>
        <v>#DIV/0!</v>
      </c>
      <c r="AS115" s="122">
        <f>AS112</f>
        <v>0</v>
      </c>
      <c r="AU115" s="122">
        <f>AU112</f>
        <v>0</v>
      </c>
      <c r="AV115" s="122">
        <f>AV112</f>
        <v>0</v>
      </c>
      <c r="AX115" s="122">
        <f>AX112</f>
        <v>0</v>
      </c>
      <c r="AY115" s="122">
        <f>AY112</f>
        <v>0</v>
      </c>
      <c r="BA115" s="122">
        <f>BA112</f>
        <v>0</v>
      </c>
      <c r="BB115" s="122">
        <f>BB112</f>
        <v>0</v>
      </c>
      <c r="BD115" s="122">
        <f>BD112</f>
        <v>0</v>
      </c>
      <c r="BE115" s="122">
        <f>BE112</f>
        <v>0</v>
      </c>
      <c r="BG115" s="122">
        <f>BG112</f>
        <v>0</v>
      </c>
      <c r="BH115" s="122">
        <f>BH112</f>
        <v>0</v>
      </c>
      <c r="BJ115" s="122">
        <f>BJ112</f>
        <v>0</v>
      </c>
      <c r="BK115" s="236" t="e">
        <f t="shared" ref="BK115:BK116" si="297">BJ115/BH115</f>
        <v>#DIV/0!</v>
      </c>
      <c r="BM115" s="122">
        <f>BM112</f>
        <v>0</v>
      </c>
      <c r="BN115" s="236" t="e">
        <f t="shared" ref="BN115:BN116" si="298">BM115/BJ115</f>
        <v>#DIV/0!</v>
      </c>
      <c r="BO115" s="236" t="e">
        <f t="shared" ref="BO115:BO116" si="299">BM115/BH115</f>
        <v>#DIV/0!</v>
      </c>
      <c r="BQ115" s="122">
        <f>BQ112</f>
        <v>0</v>
      </c>
      <c r="BR115" s="122">
        <f>BR112</f>
        <v>0</v>
      </c>
      <c r="BT115" s="122">
        <f>BT112</f>
        <v>0</v>
      </c>
      <c r="BU115" s="122">
        <f>BU112</f>
        <v>0</v>
      </c>
      <c r="BW115" s="122">
        <f>BW112</f>
        <v>0</v>
      </c>
      <c r="BX115" s="122">
        <f>BX112</f>
        <v>0</v>
      </c>
      <c r="BZ115" s="122">
        <f>BZ112</f>
        <v>0</v>
      </c>
      <c r="CA115" s="122">
        <f>CA112</f>
        <v>0</v>
      </c>
      <c r="CC115" s="122">
        <f>CC112</f>
        <v>0</v>
      </c>
      <c r="CD115" s="122">
        <f>CD112</f>
        <v>0</v>
      </c>
      <c r="CF115" s="122">
        <f>CF112</f>
        <v>0</v>
      </c>
      <c r="CG115" s="122">
        <f>CG112</f>
        <v>0</v>
      </c>
      <c r="CI115" s="122">
        <f>CI112</f>
        <v>0</v>
      </c>
      <c r="CJ115" s="122">
        <f>CJ112</f>
        <v>0</v>
      </c>
      <c r="CL115" s="319">
        <f>CL112</f>
        <v>0</v>
      </c>
      <c r="CM115" s="122">
        <f>CM112</f>
        <v>0</v>
      </c>
      <c r="CO115" s="122">
        <f>CO112</f>
        <v>0</v>
      </c>
      <c r="CP115" s="122">
        <f>CP112</f>
        <v>0</v>
      </c>
      <c r="CR115" s="122">
        <f>CR112</f>
        <v>0</v>
      </c>
      <c r="CS115" s="122">
        <f>CS112</f>
        <v>0</v>
      </c>
      <c r="CU115" s="122">
        <f>CU112</f>
        <v>0</v>
      </c>
      <c r="CV115" s="122">
        <f>CV112</f>
        <v>0</v>
      </c>
      <c r="CX115" s="122">
        <f>CX112</f>
        <v>0</v>
      </c>
      <c r="CY115" s="122">
        <f>CY112</f>
        <v>0</v>
      </c>
      <c r="DA115" s="122">
        <f>DA112</f>
        <v>0</v>
      </c>
      <c r="DC115" s="122">
        <f>DC112</f>
        <v>0</v>
      </c>
      <c r="DE115" s="122">
        <f>DE112</f>
        <v>0</v>
      </c>
      <c r="DF115" s="122">
        <f>DF112</f>
        <v>0</v>
      </c>
      <c r="DH115" s="122">
        <f>DH112</f>
        <v>0</v>
      </c>
      <c r="DI115" s="122">
        <f>DI112</f>
        <v>0</v>
      </c>
      <c r="DK115" s="122">
        <f>DK112</f>
        <v>0</v>
      </c>
      <c r="DL115" s="122">
        <f>DL112</f>
        <v>0</v>
      </c>
      <c r="DN115" s="122">
        <f>DN112</f>
        <v>0</v>
      </c>
      <c r="DO115" s="122">
        <f>DO112</f>
        <v>0</v>
      </c>
      <c r="DQ115" s="122">
        <f>DQ112</f>
        <v>0</v>
      </c>
      <c r="DR115" s="122">
        <f>DR112</f>
        <v>0</v>
      </c>
      <c r="DT115" s="122">
        <f>DT112</f>
        <v>0</v>
      </c>
      <c r="DU115" s="122">
        <f>DU112</f>
        <v>0</v>
      </c>
      <c r="DW115" s="122">
        <f>DW112</f>
        <v>0</v>
      </c>
      <c r="DX115" s="122">
        <f>DX112</f>
        <v>0</v>
      </c>
      <c r="DZ115" s="122">
        <f>DZ112</f>
        <v>0</v>
      </c>
      <c r="EA115" s="122">
        <f>EA112</f>
        <v>0</v>
      </c>
      <c r="EC115" s="122">
        <f>EC112</f>
        <v>0</v>
      </c>
      <c r="ED115" s="122">
        <f>ED112</f>
        <v>0</v>
      </c>
      <c r="EF115" s="122">
        <f>EF112</f>
        <v>0</v>
      </c>
      <c r="EG115" s="122">
        <f>EG112</f>
        <v>0</v>
      </c>
      <c r="EI115" s="122">
        <f>EI112</f>
        <v>0</v>
      </c>
      <c r="EK115" s="122">
        <f>EK112</f>
        <v>0</v>
      </c>
    </row>
    <row r="116" spans="1:142" ht="17.25" customHeight="1" thickTop="1" thickBot="1">
      <c r="A116" s="75" t="s">
        <v>172</v>
      </c>
      <c r="B116" s="76" t="s">
        <v>278</v>
      </c>
      <c r="C116" s="285" t="s">
        <v>336</v>
      </c>
      <c r="D116" s="78">
        <f>D113</f>
        <v>0</v>
      </c>
      <c r="E116" s="79"/>
      <c r="F116" s="78">
        <f>F113</f>
        <v>0</v>
      </c>
      <c r="G116" s="79"/>
      <c r="H116" s="78"/>
      <c r="I116" s="78">
        <f>I113</f>
        <v>135000</v>
      </c>
      <c r="J116" s="80"/>
      <c r="K116" s="77"/>
      <c r="L116" s="124">
        <f>L113</f>
        <v>0</v>
      </c>
      <c r="M116" s="81" t="e">
        <f t="shared" si="290"/>
        <v>#DIV/0!</v>
      </c>
      <c r="N116" s="81">
        <f t="shared" si="291"/>
        <v>-1</v>
      </c>
      <c r="Q116" s="124">
        <f t="shared" si="292"/>
        <v>23000</v>
      </c>
      <c r="R116" s="124">
        <f t="shared" si="292"/>
        <v>22990</v>
      </c>
      <c r="S116" s="124">
        <f t="shared" si="292"/>
        <v>23000</v>
      </c>
      <c r="T116" s="124">
        <f t="shared" si="292"/>
        <v>0</v>
      </c>
      <c r="U116" s="156">
        <f>S116/Q116-1</f>
        <v>0</v>
      </c>
      <c r="Y116" s="124">
        <f>Y113</f>
        <v>23000</v>
      </c>
      <c r="AA116" s="124">
        <f>AA113</f>
        <v>23000</v>
      </c>
      <c r="AB116" s="124">
        <f>AB113</f>
        <v>0</v>
      </c>
      <c r="AE116" s="124">
        <f>AE113</f>
        <v>23000</v>
      </c>
      <c r="AF116" s="182"/>
      <c r="AH116" s="124">
        <f>AH113</f>
        <v>22990</v>
      </c>
      <c r="AI116" s="17">
        <f t="shared" si="293"/>
        <v>0.99956521739130433</v>
      </c>
      <c r="AK116" s="124">
        <f>AK113</f>
        <v>0</v>
      </c>
      <c r="AL116" s="193" t="e">
        <f t="shared" si="294"/>
        <v>#DIV/0!</v>
      </c>
      <c r="AM116" s="17">
        <f t="shared" si="295"/>
        <v>0</v>
      </c>
      <c r="AN116" s="17">
        <f t="shared" si="296"/>
        <v>0</v>
      </c>
      <c r="AS116" s="124">
        <f>AS113</f>
        <v>0</v>
      </c>
      <c r="AU116" s="124">
        <f>AU113</f>
        <v>0</v>
      </c>
      <c r="AV116" s="124">
        <f>AV113</f>
        <v>0</v>
      </c>
      <c r="AX116" s="124">
        <f>AX113</f>
        <v>0</v>
      </c>
      <c r="AY116" s="124">
        <f>AY113</f>
        <v>0</v>
      </c>
      <c r="BA116" s="124">
        <f>BA113</f>
        <v>0</v>
      </c>
      <c r="BB116" s="124">
        <f>BB113</f>
        <v>0</v>
      </c>
      <c r="BD116" s="124">
        <f>BD113</f>
        <v>0</v>
      </c>
      <c r="BE116" s="124">
        <f>BE113</f>
        <v>0</v>
      </c>
      <c r="BG116" s="124">
        <f>BG113</f>
        <v>0</v>
      </c>
      <c r="BH116" s="124">
        <f>BH113</f>
        <v>0</v>
      </c>
      <c r="BJ116" s="124">
        <f>BJ113</f>
        <v>0</v>
      </c>
      <c r="BK116" s="237" t="e">
        <f t="shared" si="297"/>
        <v>#DIV/0!</v>
      </c>
      <c r="BM116" s="124">
        <f>BM113</f>
        <v>0</v>
      </c>
      <c r="BN116" s="237" t="e">
        <f t="shared" si="298"/>
        <v>#DIV/0!</v>
      </c>
      <c r="BO116" s="237" t="e">
        <f t="shared" si="299"/>
        <v>#DIV/0!</v>
      </c>
      <c r="BQ116" s="124">
        <f>BQ113</f>
        <v>0</v>
      </c>
      <c r="BR116" s="124">
        <f>BR113</f>
        <v>0</v>
      </c>
      <c r="BT116" s="124">
        <f>BT113</f>
        <v>0</v>
      </c>
      <c r="BU116" s="124">
        <f>BU113</f>
        <v>0</v>
      </c>
      <c r="BW116" s="124">
        <f>BW113</f>
        <v>0</v>
      </c>
      <c r="BX116" s="124">
        <f>BX113</f>
        <v>0</v>
      </c>
      <c r="BZ116" s="124">
        <f>BZ113</f>
        <v>0</v>
      </c>
      <c r="CA116" s="124">
        <f>CA113</f>
        <v>0</v>
      </c>
      <c r="CC116" s="124">
        <f>CC113</f>
        <v>0</v>
      </c>
      <c r="CD116" s="124">
        <f>CD113</f>
        <v>0</v>
      </c>
      <c r="CF116" s="124">
        <f>CF113</f>
        <v>0</v>
      </c>
      <c r="CG116" s="124">
        <f>CG113</f>
        <v>0</v>
      </c>
      <c r="CI116" s="124">
        <f>CI113</f>
        <v>0</v>
      </c>
      <c r="CJ116" s="124">
        <f>CJ113</f>
        <v>0</v>
      </c>
      <c r="CL116" s="319">
        <f>CL113</f>
        <v>0</v>
      </c>
      <c r="CM116" s="124">
        <f>CM113</f>
        <v>0</v>
      </c>
      <c r="CO116" s="124">
        <f>CO113</f>
        <v>0</v>
      </c>
      <c r="CP116" s="124">
        <f>CP113</f>
        <v>0</v>
      </c>
      <c r="CR116" s="124">
        <f>CR113</f>
        <v>0</v>
      </c>
      <c r="CS116" s="124">
        <f>CS113</f>
        <v>0</v>
      </c>
      <c r="CU116" s="124">
        <f>CU113</f>
        <v>0</v>
      </c>
      <c r="CV116" s="124">
        <f>CV113</f>
        <v>0</v>
      </c>
      <c r="CX116" s="124">
        <f>CX113</f>
        <v>0</v>
      </c>
      <c r="CY116" s="124">
        <f>CY113</f>
        <v>0</v>
      </c>
      <c r="DA116" s="124">
        <f>DA113</f>
        <v>0</v>
      </c>
      <c r="DC116" s="124">
        <f>DC113</f>
        <v>0</v>
      </c>
      <c r="DE116" s="124">
        <f>DE113</f>
        <v>0</v>
      </c>
      <c r="DF116" s="124">
        <f>DF113</f>
        <v>0</v>
      </c>
      <c r="DH116" s="124">
        <f>DH113</f>
        <v>0</v>
      </c>
      <c r="DI116" s="124">
        <f>DI113</f>
        <v>0</v>
      </c>
      <c r="DK116" s="124">
        <f>DK113</f>
        <v>0</v>
      </c>
      <c r="DL116" s="124">
        <f>DL113</f>
        <v>0</v>
      </c>
      <c r="DN116" s="124">
        <f>DN113</f>
        <v>0</v>
      </c>
      <c r="DO116" s="124">
        <f>DO113</f>
        <v>0</v>
      </c>
      <c r="DQ116" s="124">
        <f>DQ113</f>
        <v>0</v>
      </c>
      <c r="DR116" s="124">
        <f>DR113</f>
        <v>0</v>
      </c>
      <c r="DT116" s="124">
        <f>DT113</f>
        <v>0</v>
      </c>
      <c r="DU116" s="124">
        <f>DU113</f>
        <v>0</v>
      </c>
      <c r="DW116" s="124">
        <f>DW113</f>
        <v>0</v>
      </c>
      <c r="DX116" s="124">
        <f>DX113</f>
        <v>0</v>
      </c>
      <c r="DZ116" s="124">
        <f>DZ113</f>
        <v>0</v>
      </c>
      <c r="EA116" s="124">
        <f>EA113</f>
        <v>0</v>
      </c>
      <c r="EC116" s="124">
        <f>EC113</f>
        <v>0</v>
      </c>
      <c r="ED116" s="124">
        <f>ED113</f>
        <v>0</v>
      </c>
      <c r="EF116" s="124">
        <f>EF113</f>
        <v>0</v>
      </c>
      <c r="EG116" s="124">
        <f>EG113</f>
        <v>0</v>
      </c>
      <c r="EI116" s="124">
        <f>EI113</f>
        <v>0</v>
      </c>
      <c r="EK116" s="124">
        <f>EK113</f>
        <v>0</v>
      </c>
    </row>
    <row r="117" spans="1:142" ht="15.75" customHeight="1" thickTop="1">
      <c r="A117" s="1" t="s">
        <v>174</v>
      </c>
      <c r="B117" s="1" t="s">
        <v>143</v>
      </c>
      <c r="C117" s="4" t="s">
        <v>144</v>
      </c>
      <c r="D117" s="43"/>
      <c r="E117" s="34"/>
      <c r="F117" s="43"/>
      <c r="G117" s="34"/>
      <c r="H117" s="46"/>
      <c r="I117" s="36"/>
      <c r="J117" s="14"/>
      <c r="L117" s="118">
        <v>0</v>
      </c>
      <c r="M117" s="17" t="e">
        <f>L117/F117-1</f>
        <v>#DIV/0!</v>
      </c>
      <c r="N117" s="17" t="e">
        <f>L117/I117-1</f>
        <v>#DIV/0!</v>
      </c>
      <c r="Q117" s="118">
        <v>9500</v>
      </c>
      <c r="R117" s="15">
        <v>0</v>
      </c>
      <c r="S117" s="118">
        <v>9500</v>
      </c>
      <c r="T117" s="15">
        <f>S117-Q117</f>
        <v>0</v>
      </c>
      <c r="U117" s="16">
        <f>S117/Q117-1</f>
        <v>0</v>
      </c>
      <c r="V117" s="140">
        <v>9500</v>
      </c>
      <c r="W117">
        <v>9500</v>
      </c>
      <c r="Y117" s="118">
        <v>9500</v>
      </c>
      <c r="AA117" s="118">
        <v>9500</v>
      </c>
      <c r="AB117" s="185">
        <f t="shared" ref="AB117:AB118" si="300">AA117-Y117</f>
        <v>0</v>
      </c>
      <c r="AC117" s="187">
        <f t="shared" ref="AC117:AC122" si="301">AA117-Y117</f>
        <v>0</v>
      </c>
      <c r="AD117" s="187"/>
      <c r="AE117" s="118">
        <v>9500</v>
      </c>
      <c r="AF117" s="182"/>
      <c r="AH117" s="15">
        <v>9500</v>
      </c>
      <c r="AI117" s="17">
        <f t="shared" si="293"/>
        <v>1</v>
      </c>
      <c r="AK117" s="118">
        <v>0</v>
      </c>
      <c r="AS117" s="15">
        <f t="shared" ref="AS117:AS118" si="302">AR117+AK117</f>
        <v>0</v>
      </c>
      <c r="AV117" s="15">
        <f t="shared" ref="AV117:AV118" si="303">AS117+AU117</f>
        <v>0</v>
      </c>
      <c r="AX117" s="15"/>
      <c r="AY117" s="15">
        <f t="shared" ref="AY117:AY118" si="304">AV117+AX117</f>
        <v>0</v>
      </c>
      <c r="BB117" s="15">
        <f t="shared" ref="BB117:BB118" si="305">AY117+BA117</f>
        <v>0</v>
      </c>
      <c r="BD117" s="15"/>
      <c r="BE117" s="15">
        <f t="shared" ref="BE117:BE118" si="306">BB117+BD117</f>
        <v>0</v>
      </c>
      <c r="BG117" s="15"/>
      <c r="BH117" s="15">
        <f t="shared" ref="BH117:BH118" si="307">BE117+BG117</f>
        <v>0</v>
      </c>
      <c r="BM117" s="15"/>
      <c r="BQ117" s="15"/>
      <c r="BR117" s="15"/>
      <c r="BT117" s="15"/>
      <c r="BU117" s="15"/>
      <c r="BW117" s="15"/>
      <c r="BX117" s="15"/>
      <c r="BZ117" s="15"/>
      <c r="CA117" s="15"/>
      <c r="CC117" s="15"/>
      <c r="CD117" s="15"/>
      <c r="CF117" s="15"/>
      <c r="CG117" s="15"/>
      <c r="CI117" s="15"/>
      <c r="CJ117" s="15"/>
      <c r="CM117" s="15"/>
      <c r="CP117" s="15"/>
      <c r="CS117" s="15"/>
      <c r="CV117" s="15"/>
      <c r="CY117" s="15"/>
      <c r="DE117" s="15"/>
      <c r="DF117" s="15">
        <f t="shared" ref="DF117:DF118" si="308">DC117+DE117</f>
        <v>0</v>
      </c>
      <c r="DH117" s="15"/>
      <c r="DI117" s="15">
        <f t="shared" ref="DI117:DI118" si="309">DF117+DH117</f>
        <v>0</v>
      </c>
      <c r="DK117" s="15"/>
      <c r="DL117" s="15">
        <f t="shared" ref="DL117:DL118" si="310">DI117+DK117</f>
        <v>0</v>
      </c>
      <c r="DN117" s="15"/>
      <c r="DO117" s="15">
        <f t="shared" ref="DO117:DO118" si="311">DL117+DN117</f>
        <v>0</v>
      </c>
      <c r="DQ117" s="15"/>
      <c r="DR117" s="15">
        <f t="shared" ref="DR117:DR118" si="312">DO117+DQ117</f>
        <v>0</v>
      </c>
      <c r="DT117" s="15"/>
      <c r="DU117" s="15">
        <f t="shared" ref="DU117:DU118" si="313">DR117+DT117</f>
        <v>0</v>
      </c>
      <c r="DW117" s="15"/>
      <c r="DX117" s="15">
        <f t="shared" ref="DX117:DX118" si="314">DU117+DW117</f>
        <v>0</v>
      </c>
      <c r="DZ117" s="15"/>
      <c r="EA117" s="15">
        <f t="shared" ref="EA117:EA118" si="315">DX117+DZ117</f>
        <v>0</v>
      </c>
      <c r="EC117" s="15"/>
      <c r="ED117" s="15">
        <f t="shared" ref="ED117:ED118" si="316">EA117+EC117</f>
        <v>0</v>
      </c>
      <c r="EF117" s="15"/>
      <c r="EG117" s="15">
        <f t="shared" ref="EG117:EG118" si="317">ED117+EF117</f>
        <v>0</v>
      </c>
      <c r="EK117" s="15"/>
    </row>
    <row r="118" spans="1:142" ht="15.75" customHeight="1">
      <c r="A118" s="1" t="s">
        <v>174</v>
      </c>
      <c r="B118" s="1" t="s">
        <v>114</v>
      </c>
      <c r="C118" s="4" t="s">
        <v>115</v>
      </c>
      <c r="D118" s="43"/>
      <c r="E118" s="34"/>
      <c r="F118" s="43"/>
      <c r="G118" s="34"/>
      <c r="H118" s="46"/>
      <c r="I118" s="36"/>
      <c r="J118" s="14"/>
      <c r="M118" s="17"/>
      <c r="N118" s="17"/>
      <c r="U118" s="16"/>
      <c r="Y118" s="118"/>
      <c r="AA118" s="118">
        <v>9500</v>
      </c>
      <c r="AB118" s="185">
        <f t="shared" si="300"/>
        <v>9500</v>
      </c>
      <c r="AC118" s="187">
        <f t="shared" si="301"/>
        <v>9500</v>
      </c>
      <c r="AD118" s="187"/>
      <c r="AE118" s="118">
        <v>9500</v>
      </c>
      <c r="AF118" s="182"/>
      <c r="AH118" s="15">
        <v>0</v>
      </c>
      <c r="AI118" s="17">
        <f t="shared" si="293"/>
        <v>0</v>
      </c>
      <c r="AK118" s="118">
        <v>9500</v>
      </c>
      <c r="AS118" s="15">
        <f t="shared" si="302"/>
        <v>9500</v>
      </c>
      <c r="AU118" s="15">
        <v>33300</v>
      </c>
      <c r="AV118" s="15">
        <f t="shared" si="303"/>
        <v>42800</v>
      </c>
      <c r="AX118" s="15"/>
      <c r="AY118" s="15">
        <f t="shared" si="304"/>
        <v>42800</v>
      </c>
      <c r="BB118" s="15">
        <f t="shared" si="305"/>
        <v>42800</v>
      </c>
      <c r="BD118" s="15"/>
      <c r="BE118" s="15">
        <f t="shared" si="306"/>
        <v>42800</v>
      </c>
      <c r="BG118" s="15"/>
      <c r="BH118" s="15">
        <f t="shared" si="307"/>
        <v>42800</v>
      </c>
      <c r="BJ118" s="15">
        <v>42768.9</v>
      </c>
      <c r="BK118" s="235">
        <f t="shared" ref="BK118" si="318">BJ118/BH118</f>
        <v>0.99927336448598136</v>
      </c>
      <c r="BM118" s="15">
        <v>10000</v>
      </c>
      <c r="BN118" s="235">
        <f t="shared" ref="BN118" si="319">BM118/BJ118</f>
        <v>0.23381475791989037</v>
      </c>
      <c r="BO118" s="235">
        <f t="shared" ref="BO118" si="320">BM118/BH118</f>
        <v>0.23364485981308411</v>
      </c>
      <c r="BQ118" s="15"/>
      <c r="BR118" s="15">
        <f>BM118+BQ118</f>
        <v>10000</v>
      </c>
      <c r="BT118" s="15"/>
      <c r="BU118" s="15">
        <f>BR118+BT118</f>
        <v>10000</v>
      </c>
      <c r="BW118" s="15"/>
      <c r="BX118" s="15">
        <f>BU118+BW118</f>
        <v>10000</v>
      </c>
      <c r="BZ118" s="15"/>
      <c r="CA118" s="15">
        <f>BX118+BZ118</f>
        <v>10000</v>
      </c>
      <c r="CC118" s="15"/>
      <c r="CD118" s="15">
        <f>CA118+CC118</f>
        <v>10000</v>
      </c>
      <c r="CF118" s="15"/>
      <c r="CG118" s="15">
        <f>CD118+CF118</f>
        <v>10000</v>
      </c>
      <c r="CI118" s="15"/>
      <c r="CJ118" s="15">
        <f>CG118+CI118</f>
        <v>10000</v>
      </c>
      <c r="CM118" s="15">
        <f>CJ118+CL118</f>
        <v>10000</v>
      </c>
      <c r="CO118" s="15">
        <v>-5000</v>
      </c>
      <c r="CP118" s="15">
        <f>CM118+CO118</f>
        <v>5000</v>
      </c>
      <c r="CS118" s="15">
        <f>CP118+CR118</f>
        <v>5000</v>
      </c>
      <c r="CU118" s="227">
        <v>-5000</v>
      </c>
      <c r="CV118" s="15">
        <f>CS118+CU118</f>
        <v>0</v>
      </c>
      <c r="CX118" s="227"/>
      <c r="CY118" s="15">
        <f>CV118+CX118</f>
        <v>0</v>
      </c>
      <c r="DA118" s="15">
        <v>0</v>
      </c>
      <c r="DE118" s="15"/>
      <c r="DF118" s="15">
        <f t="shared" si="308"/>
        <v>0</v>
      </c>
      <c r="DH118" s="15"/>
      <c r="DI118" s="15">
        <f t="shared" si="309"/>
        <v>0</v>
      </c>
      <c r="DK118" s="15"/>
      <c r="DL118" s="15">
        <f t="shared" si="310"/>
        <v>0</v>
      </c>
      <c r="DN118" s="15"/>
      <c r="DO118" s="15">
        <f t="shared" si="311"/>
        <v>0</v>
      </c>
      <c r="DQ118" s="15"/>
      <c r="DR118" s="15">
        <f t="shared" si="312"/>
        <v>0</v>
      </c>
      <c r="DT118" s="15"/>
      <c r="DU118" s="15">
        <f t="shared" si="313"/>
        <v>0</v>
      </c>
      <c r="DW118" s="15"/>
      <c r="DX118" s="15">
        <f t="shared" si="314"/>
        <v>0</v>
      </c>
      <c r="DZ118" s="15"/>
      <c r="EA118" s="15">
        <f t="shared" si="315"/>
        <v>0</v>
      </c>
      <c r="EC118" s="15"/>
      <c r="ED118" s="15">
        <f t="shared" si="316"/>
        <v>0</v>
      </c>
      <c r="EF118" s="15"/>
      <c r="EG118" s="15">
        <f t="shared" si="317"/>
        <v>0</v>
      </c>
      <c r="EK118" s="15"/>
    </row>
    <row r="119" spans="1:142" outlineLevel="2">
      <c r="A119" s="1" t="s">
        <v>174</v>
      </c>
      <c r="B119" s="1" t="s">
        <v>147</v>
      </c>
      <c r="C119" s="4" t="s">
        <v>148</v>
      </c>
      <c r="D119" s="43">
        <v>50000</v>
      </c>
      <c r="E119" s="34">
        <v>0</v>
      </c>
      <c r="F119" s="43">
        <v>50000</v>
      </c>
      <c r="G119" s="34">
        <v>0</v>
      </c>
      <c r="H119" s="46">
        <v>0</v>
      </c>
      <c r="I119" s="36">
        <v>0</v>
      </c>
      <c r="J119" s="14"/>
      <c r="M119" s="17">
        <f t="shared" si="290"/>
        <v>-1</v>
      </c>
      <c r="N119" s="17" t="e">
        <f t="shared" si="291"/>
        <v>#DIV/0!</v>
      </c>
      <c r="Y119" s="118"/>
      <c r="AC119" s="187"/>
      <c r="AD119" s="187"/>
      <c r="AF119" s="182"/>
      <c r="AH119" s="15"/>
      <c r="AX119" s="15"/>
      <c r="BD119" s="15"/>
      <c r="BG119" s="15"/>
      <c r="CL119" s="15">
        <v>1000</v>
      </c>
      <c r="CM119" s="15">
        <f>CJ119+CL119</f>
        <v>1000</v>
      </c>
      <c r="CP119" s="15">
        <f>CM119+CO119</f>
        <v>1000</v>
      </c>
      <c r="CS119" s="15">
        <f>CP119+CR119</f>
        <v>1000</v>
      </c>
      <c r="CV119" s="15">
        <f>CS119+CU119</f>
        <v>1000</v>
      </c>
      <c r="CY119" s="15">
        <f>CV119+CX119</f>
        <v>1000</v>
      </c>
      <c r="DA119" s="15">
        <v>999</v>
      </c>
      <c r="DE119" s="15"/>
      <c r="DH119" s="15"/>
      <c r="DK119" s="15"/>
      <c r="DN119" s="15"/>
      <c r="DQ119" s="15"/>
      <c r="DT119" s="15"/>
      <c r="DW119" s="15"/>
      <c r="DZ119" s="15"/>
      <c r="EC119" s="15"/>
      <c r="EF119" s="15"/>
      <c r="EK119" s="15"/>
    </row>
    <row r="120" spans="1:142" outlineLevel="2">
      <c r="A120" s="1" t="s">
        <v>174</v>
      </c>
      <c r="B120" s="1" t="s">
        <v>116</v>
      </c>
      <c r="C120" s="4" t="s">
        <v>117</v>
      </c>
      <c r="D120" s="43">
        <v>7000</v>
      </c>
      <c r="E120" s="34">
        <v>0</v>
      </c>
      <c r="F120" s="43">
        <v>7000</v>
      </c>
      <c r="G120" s="34">
        <v>0</v>
      </c>
      <c r="H120" s="46">
        <v>0</v>
      </c>
      <c r="I120" s="36">
        <v>0</v>
      </c>
      <c r="J120" s="14"/>
      <c r="M120" s="17">
        <f t="shared" si="290"/>
        <v>-1</v>
      </c>
      <c r="N120" s="17" t="e">
        <f t="shared" si="291"/>
        <v>#DIV/0!</v>
      </c>
      <c r="Y120" s="118"/>
      <c r="AC120" s="187"/>
      <c r="AD120" s="187"/>
      <c r="AF120" s="182"/>
      <c r="AH120" s="15"/>
      <c r="AX120" s="15"/>
      <c r="BD120" s="15">
        <v>75000</v>
      </c>
      <c r="BE120" s="15">
        <f t="shared" ref="BE120:BE121" si="321">BB120+BD120</f>
        <v>75000</v>
      </c>
      <c r="BG120" s="15"/>
      <c r="BH120" s="15">
        <f t="shared" ref="BH120:BH121" si="322">BE120+BG120</f>
        <v>75000</v>
      </c>
      <c r="BJ120" s="15">
        <v>72600</v>
      </c>
      <c r="BK120" s="235">
        <f t="shared" ref="BK120:BK121" si="323">BJ120/BH120</f>
        <v>0.96799999999999997</v>
      </c>
      <c r="BM120" s="15">
        <v>20000</v>
      </c>
      <c r="BN120" s="235">
        <f t="shared" ref="BN120:BN121" si="324">BM120/BJ120</f>
        <v>0.27548209366391185</v>
      </c>
      <c r="BO120" s="235">
        <f t="shared" ref="BO120:BO121" si="325">BM120/BH120</f>
        <v>0.26666666666666666</v>
      </c>
      <c r="BQ120" s="15"/>
      <c r="BR120" s="15">
        <f t="shared" ref="BR120:BR122" si="326">BM120+BQ120</f>
        <v>20000</v>
      </c>
      <c r="BT120" s="15"/>
      <c r="BU120" s="15">
        <f>BR120+BT120</f>
        <v>20000</v>
      </c>
      <c r="BW120" s="15"/>
      <c r="BX120" s="15">
        <f>BU120+BW120</f>
        <v>20000</v>
      </c>
      <c r="BZ120" s="15"/>
      <c r="CA120" s="15">
        <f>BX120+BZ120</f>
        <v>20000</v>
      </c>
      <c r="CC120" s="15"/>
      <c r="CD120" s="15">
        <f>CA120+CC120</f>
        <v>20000</v>
      </c>
      <c r="CF120" s="15"/>
      <c r="CG120" s="15">
        <f>CD120+CF120</f>
        <v>20000</v>
      </c>
      <c r="CI120" s="15"/>
      <c r="CJ120" s="15">
        <f>CG120+CI120</f>
        <v>20000</v>
      </c>
      <c r="CM120" s="15">
        <f>CJ120+CL120</f>
        <v>20000</v>
      </c>
      <c r="CO120" s="15">
        <v>-20000</v>
      </c>
      <c r="CP120" s="15">
        <f>CM120+CO120</f>
        <v>0</v>
      </c>
      <c r="CS120" s="15">
        <f>CP120+CR120</f>
        <v>0</v>
      </c>
      <c r="CV120" s="15">
        <f>CS120+CU120</f>
        <v>0</v>
      </c>
      <c r="CY120" s="15">
        <f>CV120+CX120</f>
        <v>0</v>
      </c>
      <c r="DC120" s="15">
        <f>(66000+8000+18000+12000+0.02*DC122)*1.21+160</f>
        <v>126000</v>
      </c>
      <c r="DE120" s="15"/>
      <c r="DF120" s="15">
        <f t="shared" ref="DF120:DF121" si="327">DC120+DE120</f>
        <v>126000</v>
      </c>
      <c r="DH120" s="15"/>
      <c r="DI120" s="15">
        <f t="shared" ref="DI120:DI121" si="328">DF120+DH120</f>
        <v>126000</v>
      </c>
      <c r="DK120" s="15"/>
      <c r="DL120" s="15">
        <f t="shared" ref="DL120:DL121" si="329">DI120+DK120</f>
        <v>126000</v>
      </c>
      <c r="DN120" s="15"/>
      <c r="DO120" s="15">
        <f t="shared" ref="DO120:DO121" si="330">DL120+DN120</f>
        <v>126000</v>
      </c>
      <c r="DQ120" s="15"/>
      <c r="DR120" s="15">
        <f t="shared" ref="DR120:DR121" si="331">DO120+DQ120</f>
        <v>126000</v>
      </c>
      <c r="DT120" s="15"/>
      <c r="DU120" s="15">
        <f t="shared" ref="DU120:DU121" si="332">DR120+DT120</f>
        <v>126000</v>
      </c>
      <c r="DW120" s="15"/>
      <c r="DX120" s="15">
        <f t="shared" ref="DX120:DX121" si="333">DU120+DW120</f>
        <v>126000</v>
      </c>
      <c r="DZ120" s="15"/>
      <c r="EA120" s="15">
        <f t="shared" ref="EA120:EA121" si="334">DX120+DZ120</f>
        <v>126000</v>
      </c>
      <c r="EC120" s="227">
        <v>-24000</v>
      </c>
      <c r="ED120" s="15">
        <f t="shared" ref="ED120:ED121" si="335">EA120+EC120</f>
        <v>102000</v>
      </c>
      <c r="EF120" s="15"/>
      <c r="EG120" s="15">
        <f t="shared" ref="EG120:EG121" si="336">ED120+EF120</f>
        <v>102000</v>
      </c>
      <c r="EI120" s="15">
        <v>101640</v>
      </c>
      <c r="EK120" s="15"/>
    </row>
    <row r="121" spans="1:142" outlineLevel="2">
      <c r="A121" s="1" t="s">
        <v>174</v>
      </c>
      <c r="B121" s="1" t="s">
        <v>118</v>
      </c>
      <c r="C121" s="4" t="s">
        <v>119</v>
      </c>
      <c r="D121" s="43">
        <v>398000</v>
      </c>
      <c r="E121" s="34">
        <v>2.4500000000000002</v>
      </c>
      <c r="F121" s="43">
        <v>398000</v>
      </c>
      <c r="G121" s="34">
        <v>2.4500000000000002</v>
      </c>
      <c r="H121" s="46">
        <v>9765</v>
      </c>
      <c r="I121" s="36">
        <v>9765</v>
      </c>
      <c r="J121" s="14"/>
      <c r="L121" s="118">
        <f>'[1]2020'!$Q$23+'[1]2020'!$Q$41+'[1]2020'!$Q$42</f>
        <v>330000</v>
      </c>
      <c r="M121" s="17">
        <f t="shared" si="290"/>
        <v>-0.17085427135678388</v>
      </c>
      <c r="N121" s="17">
        <f t="shared" si="291"/>
        <v>32.794162826420894</v>
      </c>
      <c r="Q121" s="118">
        <v>674000</v>
      </c>
      <c r="R121" s="15">
        <v>550715</v>
      </c>
      <c r="S121" s="158">
        <v>740000</v>
      </c>
      <c r="T121" s="15">
        <f>S121-Q121</f>
        <v>66000</v>
      </c>
      <c r="U121" s="16">
        <f>S121/Q121-1</f>
        <v>9.7922848664688367E-2</v>
      </c>
      <c r="V121" s="140">
        <v>310000</v>
      </c>
      <c r="X121">
        <v>-20000</v>
      </c>
      <c r="Y121" s="118">
        <v>740000</v>
      </c>
      <c r="AA121" s="118">
        <v>740000</v>
      </c>
      <c r="AB121" s="185">
        <f t="shared" ref="AB121:AB122" si="337">AA121-Y121</f>
        <v>0</v>
      </c>
      <c r="AC121" s="187">
        <f t="shared" si="301"/>
        <v>0</v>
      </c>
      <c r="AD121" s="187"/>
      <c r="AE121" s="118">
        <v>740000</v>
      </c>
      <c r="AF121" s="182"/>
      <c r="AH121" s="15">
        <v>716318.59</v>
      </c>
      <c r="AI121" s="17">
        <f t="shared" ref="AI121:AI122" si="338">AH121/AE121</f>
        <v>0.96799809459459452</v>
      </c>
      <c r="AK121" s="183">
        <f>(28000+30000)*1.21+35000+320+4500</f>
        <v>110000</v>
      </c>
      <c r="AS121" s="15">
        <f t="shared" ref="AS121:AS122" si="339">AR121+AK121</f>
        <v>110000</v>
      </c>
      <c r="AV121" s="15">
        <f t="shared" ref="AV121" si="340">AS121+AU121</f>
        <v>110000</v>
      </c>
      <c r="AX121" s="15"/>
      <c r="AY121" s="15">
        <f t="shared" ref="AY121" si="341">AV121+AX121</f>
        <v>110000</v>
      </c>
      <c r="BB121" s="15">
        <f t="shared" ref="BB121" si="342">AY121+BA121</f>
        <v>110000</v>
      </c>
      <c r="BD121" s="15">
        <v>-20000</v>
      </c>
      <c r="BE121" s="15">
        <f t="shared" si="321"/>
        <v>90000</v>
      </c>
      <c r="BG121" s="15">
        <v>-1500</v>
      </c>
      <c r="BH121" s="15">
        <f t="shared" si="322"/>
        <v>88500</v>
      </c>
      <c r="BJ121" s="15">
        <v>84700</v>
      </c>
      <c r="BK121" s="235">
        <f t="shared" si="323"/>
        <v>0.95706214689265534</v>
      </c>
      <c r="BM121" s="290">
        <v>1720000</v>
      </c>
      <c r="BN121" s="235">
        <f t="shared" si="324"/>
        <v>20.306965761511215</v>
      </c>
      <c r="BO121" s="235">
        <f t="shared" si="325"/>
        <v>19.435028248587571</v>
      </c>
      <c r="BQ121" s="15"/>
      <c r="BR121" s="15">
        <f t="shared" si="326"/>
        <v>1720000</v>
      </c>
      <c r="BT121" s="15"/>
      <c r="BU121" s="15">
        <f>BR121+BT121</f>
        <v>1720000</v>
      </c>
      <c r="BW121" s="15">
        <v>220000</v>
      </c>
      <c r="BX121" s="15">
        <f>BU121+BW121</f>
        <v>1940000</v>
      </c>
      <c r="BZ121" s="15"/>
      <c r="CA121" s="15">
        <f>BX121+BZ121</f>
        <v>1940000</v>
      </c>
      <c r="CC121" s="15"/>
      <c r="CD121" s="15">
        <f>CA121+CC121</f>
        <v>1940000</v>
      </c>
      <c r="CF121" s="15"/>
      <c r="CG121" s="15">
        <f>CD121+CF121</f>
        <v>1940000</v>
      </c>
      <c r="CH121">
        <v>32338.48</v>
      </c>
      <c r="CI121" s="227">
        <v>33000</v>
      </c>
      <c r="CJ121" s="15">
        <f>CG121+CI121</f>
        <v>1973000</v>
      </c>
      <c r="CM121" s="15">
        <f>CJ121+CL121</f>
        <v>1973000</v>
      </c>
      <c r="CP121" s="15">
        <f>CM121+CO121</f>
        <v>1973000</v>
      </c>
      <c r="CS121" s="15">
        <f>CP121+CR121</f>
        <v>1973000</v>
      </c>
      <c r="CU121" s="227">
        <v>8000</v>
      </c>
      <c r="CV121" s="15">
        <f>CS121+CU121</f>
        <v>1981000</v>
      </c>
      <c r="CX121" s="227"/>
      <c r="CY121" s="15">
        <f>CV121+CX121</f>
        <v>1981000</v>
      </c>
      <c r="DA121" s="15">
        <v>1980397.69</v>
      </c>
      <c r="DE121" s="15"/>
      <c r="DF121" s="15">
        <f t="shared" si="327"/>
        <v>0</v>
      </c>
      <c r="DH121" s="15"/>
      <c r="DI121" s="15">
        <f t="shared" si="328"/>
        <v>0</v>
      </c>
      <c r="DK121" s="15"/>
      <c r="DL121" s="15">
        <f t="shared" si="329"/>
        <v>0</v>
      </c>
      <c r="DN121" s="15"/>
      <c r="DO121" s="15">
        <f t="shared" si="330"/>
        <v>0</v>
      </c>
      <c r="DQ121" s="15"/>
      <c r="DR121" s="15">
        <f t="shared" si="331"/>
        <v>0</v>
      </c>
      <c r="DT121" s="15"/>
      <c r="DU121" s="15">
        <f t="shared" si="332"/>
        <v>0</v>
      </c>
      <c r="DW121" s="15"/>
      <c r="DX121" s="15">
        <f t="shared" si="333"/>
        <v>0</v>
      </c>
      <c r="DZ121" s="15"/>
      <c r="EA121" s="15">
        <f t="shared" si="334"/>
        <v>0</v>
      </c>
      <c r="EC121" s="15"/>
      <c r="ED121" s="15">
        <f t="shared" si="335"/>
        <v>0</v>
      </c>
      <c r="EF121" s="15"/>
      <c r="EG121" s="15">
        <f t="shared" si="336"/>
        <v>0</v>
      </c>
      <c r="EK121" s="15">
        <v>10000</v>
      </c>
    </row>
    <row r="122" spans="1:142" outlineLevel="2">
      <c r="A122" s="1" t="s">
        <v>174</v>
      </c>
      <c r="B122" s="1" t="s">
        <v>209</v>
      </c>
      <c r="C122" s="4" t="s">
        <v>328</v>
      </c>
      <c r="D122" s="43"/>
      <c r="E122" s="34"/>
      <c r="F122" s="43"/>
      <c r="G122" s="34"/>
      <c r="H122" s="46"/>
      <c r="I122" s="36"/>
      <c r="J122" s="14"/>
      <c r="L122" s="118">
        <f>'[1]2020'!$Q$13+'[1]2020'!$Q$14</f>
        <v>500000</v>
      </c>
      <c r="M122" s="17" t="e">
        <f t="shared" si="290"/>
        <v>#DIV/0!</v>
      </c>
      <c r="N122" s="17" t="e">
        <f t="shared" si="291"/>
        <v>#DIV/0!</v>
      </c>
      <c r="Q122" s="118">
        <v>177000</v>
      </c>
      <c r="R122" s="15">
        <v>175690</v>
      </c>
      <c r="S122" s="118">
        <v>201000</v>
      </c>
      <c r="T122" s="15">
        <f>S122-Q122</f>
        <v>24000</v>
      </c>
      <c r="U122" s="16">
        <f>S122/Q122-1</f>
        <v>0.13559322033898313</v>
      </c>
      <c r="V122" s="140">
        <v>477000</v>
      </c>
      <c r="W122">
        <v>-23000</v>
      </c>
      <c r="Y122" s="118">
        <v>201000</v>
      </c>
      <c r="AA122" s="118">
        <v>218000</v>
      </c>
      <c r="AB122" s="185">
        <f t="shared" si="337"/>
        <v>17000</v>
      </c>
      <c r="AC122" s="187">
        <f t="shared" si="301"/>
        <v>17000</v>
      </c>
      <c r="AD122" s="187"/>
      <c r="AE122" s="118">
        <v>218000</v>
      </c>
      <c r="AF122" s="182"/>
      <c r="AH122" s="15">
        <v>216547.72</v>
      </c>
      <c r="AI122" s="17">
        <f t="shared" si="338"/>
        <v>0.99333816513761464</v>
      </c>
      <c r="AK122" s="183">
        <v>0</v>
      </c>
      <c r="AS122" s="15">
        <f t="shared" si="339"/>
        <v>0</v>
      </c>
      <c r="AX122" s="15"/>
      <c r="BD122" s="15"/>
      <c r="BG122" s="15"/>
      <c r="BM122" s="290">
        <v>315000</v>
      </c>
      <c r="BQ122" s="15"/>
      <c r="BR122" s="15">
        <f t="shared" si="326"/>
        <v>315000</v>
      </c>
      <c r="BT122" s="15"/>
      <c r="BU122" s="15">
        <f>BR122+BT122</f>
        <v>315000</v>
      </c>
      <c r="BW122" s="15"/>
      <c r="BX122" s="15">
        <f>BU122+BW122</f>
        <v>315000</v>
      </c>
      <c r="BZ122" s="15"/>
      <c r="CA122" s="15">
        <f>BX122+BZ122</f>
        <v>315000</v>
      </c>
      <c r="CC122" s="15"/>
      <c r="CD122" s="15">
        <f>CA122+CC122</f>
        <v>315000</v>
      </c>
      <c r="CF122" s="15"/>
      <c r="CG122" s="15">
        <f>CD122+CF122</f>
        <v>315000</v>
      </c>
      <c r="CI122" s="15"/>
      <c r="CJ122" s="15">
        <f>CG122+CI122</f>
        <v>315000</v>
      </c>
      <c r="CL122" s="15">
        <v>48300</v>
      </c>
      <c r="CM122" s="15">
        <f>CJ122+CL122</f>
        <v>363300</v>
      </c>
      <c r="CN122">
        <v>48300</v>
      </c>
      <c r="CP122" s="15">
        <f>CM122+CO122</f>
        <v>363300</v>
      </c>
      <c r="CS122" s="15">
        <f>CP122+CR122</f>
        <v>363300</v>
      </c>
      <c r="CU122" s="227">
        <v>21500</v>
      </c>
      <c r="CV122" s="15">
        <f>CS122+CU122</f>
        <v>384800</v>
      </c>
      <c r="CX122" s="227"/>
      <c r="CY122" s="15">
        <f>CV122+CX122</f>
        <v>384800</v>
      </c>
      <c r="DA122" s="15">
        <v>384506</v>
      </c>
      <c r="DD122" s="15">
        <v>1800000</v>
      </c>
      <c r="DE122" s="15"/>
      <c r="DH122" s="15"/>
      <c r="DK122" s="15"/>
      <c r="DN122" s="15"/>
      <c r="DQ122" s="15"/>
      <c r="DT122" s="15"/>
      <c r="DW122" s="15"/>
      <c r="DZ122" s="15"/>
      <c r="EC122" s="15"/>
      <c r="EF122" s="15"/>
      <c r="EK122" s="15"/>
    </row>
    <row r="123" spans="1:142" outlineLevel="2">
      <c r="A123" s="1" t="s">
        <v>174</v>
      </c>
      <c r="B123" s="4" t="s">
        <v>46</v>
      </c>
      <c r="C123" s="4" t="s">
        <v>175</v>
      </c>
      <c r="D123" s="43">
        <v>455000</v>
      </c>
      <c r="E123" s="34">
        <v>2.15</v>
      </c>
      <c r="F123" s="43">
        <v>455000</v>
      </c>
      <c r="G123" s="34">
        <v>2.15</v>
      </c>
      <c r="H123" s="46">
        <v>9765</v>
      </c>
      <c r="I123" s="36"/>
      <c r="J123" s="14"/>
      <c r="Y123" s="118"/>
      <c r="AF123" s="182"/>
      <c r="AH123" s="15"/>
      <c r="AX123" s="15"/>
      <c r="BD123" s="15"/>
      <c r="BG123" s="15"/>
      <c r="DE123" s="15"/>
      <c r="DH123" s="15"/>
      <c r="DK123" s="15"/>
      <c r="DN123" s="15"/>
      <c r="DQ123" s="15"/>
      <c r="DT123" s="15"/>
      <c r="DW123" s="15"/>
      <c r="DZ123" s="15"/>
      <c r="EC123" s="15"/>
      <c r="EF123" s="15"/>
      <c r="EK123" s="15"/>
    </row>
    <row r="124" spans="1:142" ht="17.25" customHeight="1" thickBot="1">
      <c r="A124" s="54" t="s">
        <v>174</v>
      </c>
      <c r="B124" s="55" t="s">
        <v>317</v>
      </c>
      <c r="C124" s="283" t="s">
        <v>337</v>
      </c>
      <c r="D124" s="57">
        <f>SUM(D119:D121)</f>
        <v>455000</v>
      </c>
      <c r="E124" s="58"/>
      <c r="F124" s="57">
        <f>SUM(F119:F121)</f>
        <v>455000</v>
      </c>
      <c r="G124" s="58"/>
      <c r="H124" s="57"/>
      <c r="I124" s="57">
        <f>SUM(I119:I121)</f>
        <v>9765</v>
      </c>
      <c r="J124" s="138" t="e">
        <f>I124/$I$324</f>
        <v>#REF!</v>
      </c>
      <c r="K124" s="60"/>
      <c r="L124" s="122">
        <f>SUM(L117:L121)</f>
        <v>330000</v>
      </c>
      <c r="M124" s="61">
        <f t="shared" ref="M124:M131" si="343">L124/F124-1</f>
        <v>-0.27472527472527475</v>
      </c>
      <c r="N124" s="61">
        <f t="shared" ref="N124:N131" si="344">L124/I124-1</f>
        <v>32.794162826420894</v>
      </c>
      <c r="O124" s="17">
        <f>L124/$L$324</f>
        <v>7.6566126711204205E-2</v>
      </c>
      <c r="P124" s="17"/>
      <c r="Q124" s="122">
        <f>SUM(Q117:Q121)</f>
        <v>683500</v>
      </c>
      <c r="R124" s="122">
        <f>SUM(R117:R121)</f>
        <v>550715</v>
      </c>
      <c r="S124" s="122">
        <f>SUM(S117:S121)</f>
        <v>749500</v>
      </c>
      <c r="T124" s="122">
        <f>SUM(T117:T121)</f>
        <v>66000</v>
      </c>
      <c r="U124" s="155">
        <f t="shared" ref="U124:U131" si="345">S124/Q124-1</f>
        <v>9.6561814191660655E-2</v>
      </c>
      <c r="Y124" s="122">
        <f>SUM(Y117:Y121)</f>
        <v>749500</v>
      </c>
      <c r="AA124" s="122">
        <f>SUM(AA117:AA121)</f>
        <v>759000</v>
      </c>
      <c r="AB124" s="122">
        <f>SUM(AB117:AB121)</f>
        <v>9500</v>
      </c>
      <c r="AE124" s="122">
        <f>SUM(AE117:AE121)</f>
        <v>759000</v>
      </c>
      <c r="AF124" s="182"/>
      <c r="AH124" s="122">
        <f>SUM(AH117:AH121)</f>
        <v>725818.59</v>
      </c>
      <c r="AI124" s="17">
        <f t="shared" ref="AI124:AI127" si="346">AH124/AE124</f>
        <v>0.95628272727272723</v>
      </c>
      <c r="AK124" s="122">
        <f>SUM(AK117:AK121)</f>
        <v>119500</v>
      </c>
      <c r="AL124" s="193">
        <f t="shared" ref="AL124:AL126" si="347">AK124/L124</f>
        <v>0.36212121212121212</v>
      </c>
      <c r="AM124" s="17">
        <f t="shared" ref="AM124:AM126" si="348">AK124/AE124</f>
        <v>0.15744400527009222</v>
      </c>
      <c r="AN124" s="17">
        <f t="shared" ref="AN124:AN126" si="349">AK124/AH124</f>
        <v>0.16464169097680456</v>
      </c>
      <c r="AS124" s="122">
        <f>SUM(AS117:AS121)</f>
        <v>119500</v>
      </c>
      <c r="AU124" s="122">
        <f>SUM(AU117:AU121)</f>
        <v>33300</v>
      </c>
      <c r="AV124" s="122">
        <f>SUM(AV117:AV121)</f>
        <v>152800</v>
      </c>
      <c r="AX124" s="122">
        <f>SUM(AX117:AX121)</f>
        <v>0</v>
      </c>
      <c r="AY124" s="122">
        <f>SUM(AY117:AY121)</f>
        <v>152800</v>
      </c>
      <c r="BA124" s="122">
        <f>SUM(BA117:BA121)</f>
        <v>0</v>
      </c>
      <c r="BB124" s="122">
        <f>SUM(BB117:BB121)</f>
        <v>152800</v>
      </c>
      <c r="BD124" s="122">
        <f>SUM(BD117:BD121)</f>
        <v>55000</v>
      </c>
      <c r="BE124" s="122">
        <f>SUM(BE117:BE121)</f>
        <v>207800</v>
      </c>
      <c r="BG124" s="122">
        <f>SUM(BG117:BG121)</f>
        <v>-1500</v>
      </c>
      <c r="BH124" s="122">
        <f>SUM(BH117:BH121)</f>
        <v>206300</v>
      </c>
      <c r="BJ124" s="122">
        <f>SUM(BJ117:BJ121)</f>
        <v>200068.9</v>
      </c>
      <c r="BK124" s="236">
        <f t="shared" ref="BK124:BK126" si="350">BJ124/BH124</f>
        <v>0.96979592825981575</v>
      </c>
      <c r="BM124" s="122">
        <f>SUM(BM117:BM121)</f>
        <v>1750000</v>
      </c>
      <c r="BN124" s="236">
        <f t="shared" ref="BN124:BN126" si="351">BM124/BJ124</f>
        <v>8.7469866630945639</v>
      </c>
      <c r="BO124" s="236">
        <f t="shared" ref="BO124:BO126" si="352">BM124/BH124</f>
        <v>8.4827920504120211</v>
      </c>
      <c r="BQ124" s="122">
        <f>SUM(BQ117:BQ121)</f>
        <v>0</v>
      </c>
      <c r="BR124" s="122">
        <f>SUM(BR117:BR121)</f>
        <v>1750000</v>
      </c>
      <c r="BT124" s="122">
        <f>SUM(BT117:BT121)</f>
        <v>0</v>
      </c>
      <c r="BU124" s="122">
        <f>SUM(BU117:BU121)</f>
        <v>1750000</v>
      </c>
      <c r="BW124" s="122">
        <f>SUM(BW117:BW121)</f>
        <v>220000</v>
      </c>
      <c r="BX124" s="122">
        <f>SUM(BX117:BX121)</f>
        <v>1970000</v>
      </c>
      <c r="BZ124" s="122">
        <f>SUM(BZ117:BZ121)</f>
        <v>0</v>
      </c>
      <c r="CA124" s="122">
        <f>SUM(CA117:CA121)</f>
        <v>1970000</v>
      </c>
      <c r="CC124" s="122">
        <f>SUM(CC117:CC121)</f>
        <v>0</v>
      </c>
      <c r="CD124" s="122">
        <f>SUM(CD117:CD121)</f>
        <v>1970000</v>
      </c>
      <c r="CF124" s="122">
        <f>SUM(CF117:CF121)</f>
        <v>0</v>
      </c>
      <c r="CG124" s="122">
        <f>SUM(CG117:CG121)</f>
        <v>1970000</v>
      </c>
      <c r="CI124" s="122">
        <f>SUM(CI117:CI121)</f>
        <v>33000</v>
      </c>
      <c r="CJ124" s="122">
        <f>SUM(CJ117:CJ121)</f>
        <v>2003000</v>
      </c>
      <c r="CL124" s="319">
        <f>SUM(CL117:CL121)</f>
        <v>1000</v>
      </c>
      <c r="CM124" s="122">
        <f>SUM(CM117:CM121)</f>
        <v>2004000</v>
      </c>
      <c r="CO124" s="122">
        <f>SUM(CO117:CO121)</f>
        <v>-25000</v>
      </c>
      <c r="CP124" s="122">
        <f>SUM(CP117:CP121)</f>
        <v>1979000</v>
      </c>
      <c r="CR124" s="122">
        <f>SUM(CR117:CR121)</f>
        <v>0</v>
      </c>
      <c r="CS124" s="122">
        <f>SUM(CS117:CS121)</f>
        <v>1979000</v>
      </c>
      <c r="CU124" s="122">
        <f>SUM(CU117:CU121)</f>
        <v>3000</v>
      </c>
      <c r="CV124" s="122">
        <f>SUM(CV117:CV121)</f>
        <v>1982000</v>
      </c>
      <c r="CX124" s="122">
        <f>SUM(CX117:CX121)</f>
        <v>0</v>
      </c>
      <c r="CY124" s="122">
        <f>SUM(CY117:CY121)</f>
        <v>1982000</v>
      </c>
      <c r="DA124" s="122">
        <f>SUM(DA117:DA122)</f>
        <v>2365902.69</v>
      </c>
      <c r="DC124" s="122">
        <f>SUM(DC117:DC121)</f>
        <v>126000</v>
      </c>
      <c r="DE124" s="122">
        <f>SUM(DE117:DE121)</f>
        <v>0</v>
      </c>
      <c r="DF124" s="122">
        <f>SUM(DF117:DF121)</f>
        <v>126000</v>
      </c>
      <c r="DH124" s="122">
        <f>SUM(DH117:DH121)</f>
        <v>0</v>
      </c>
      <c r="DI124" s="122">
        <f>SUM(DI117:DI121)</f>
        <v>126000</v>
      </c>
      <c r="DK124" s="122">
        <f>SUM(DK117:DK121)</f>
        <v>0</v>
      </c>
      <c r="DL124" s="122">
        <f>SUM(DL117:DL121)</f>
        <v>126000</v>
      </c>
      <c r="DN124" s="122">
        <f>SUM(DN117:DN121)</f>
        <v>0</v>
      </c>
      <c r="DO124" s="122">
        <f>SUM(DO117:DO121)</f>
        <v>126000</v>
      </c>
      <c r="DQ124" s="122">
        <f>SUM(DQ117:DQ121)</f>
        <v>0</v>
      </c>
      <c r="DR124" s="122">
        <f>SUM(DR117:DR121)</f>
        <v>126000</v>
      </c>
      <c r="DT124" s="122">
        <f>SUM(DT117:DT121)</f>
        <v>0</v>
      </c>
      <c r="DU124" s="122">
        <f>SUM(DU117:DU121)</f>
        <v>126000</v>
      </c>
      <c r="DW124" s="122">
        <f>SUM(DW117:DW121)</f>
        <v>0</v>
      </c>
      <c r="DX124" s="122">
        <f>SUM(DX117:DX121)</f>
        <v>126000</v>
      </c>
      <c r="DZ124" s="122">
        <f>SUM(DZ117:DZ121)</f>
        <v>0</v>
      </c>
      <c r="EA124" s="122">
        <f>SUM(EA117:EA121)</f>
        <v>126000</v>
      </c>
      <c r="EC124" s="122">
        <f>SUM(EC117:EC121)</f>
        <v>-24000</v>
      </c>
      <c r="ED124" s="122">
        <f>SUM(ED117:ED121)</f>
        <v>102000</v>
      </c>
      <c r="EF124" s="122">
        <f>SUM(EF117:EF121)</f>
        <v>0</v>
      </c>
      <c r="EG124" s="122">
        <f>SUM(EG117:EG121)</f>
        <v>102000</v>
      </c>
      <c r="EI124" s="122">
        <f>SUM(EI117:EI121)</f>
        <v>101640</v>
      </c>
      <c r="EK124" s="122">
        <f>SUM(EK117:EK121)</f>
        <v>10000</v>
      </c>
      <c r="EL124" s="377">
        <f>EK124/EI124-1</f>
        <v>-0.90161353797717436</v>
      </c>
    </row>
    <row r="125" spans="1:142" ht="16.5" customHeight="1" thickTop="1" thickBot="1">
      <c r="A125" s="64" t="s">
        <v>174</v>
      </c>
      <c r="B125" s="65" t="s">
        <v>358</v>
      </c>
      <c r="C125" s="284" t="s">
        <v>338</v>
      </c>
      <c r="D125" s="66">
        <f>D121</f>
        <v>398000</v>
      </c>
      <c r="E125" s="67"/>
      <c r="F125" s="66">
        <f>F121</f>
        <v>398000</v>
      </c>
      <c r="G125" s="67"/>
      <c r="H125" s="66"/>
      <c r="I125" s="66">
        <f>I121</f>
        <v>9765</v>
      </c>
      <c r="J125" s="68"/>
      <c r="K125" s="69"/>
      <c r="L125" s="123">
        <f>L121</f>
        <v>330000</v>
      </c>
      <c r="M125" s="70">
        <f t="shared" si="343"/>
        <v>-0.17085427135678388</v>
      </c>
      <c r="N125" s="70">
        <f t="shared" si="344"/>
        <v>32.794162826420894</v>
      </c>
      <c r="Q125" s="123">
        <f t="shared" ref="Q125:T126" si="353">Q121</f>
        <v>674000</v>
      </c>
      <c r="R125" s="123">
        <f t="shared" si="353"/>
        <v>550715</v>
      </c>
      <c r="S125" s="123">
        <f t="shared" si="353"/>
        <v>740000</v>
      </c>
      <c r="T125" s="123">
        <f t="shared" si="353"/>
        <v>66000</v>
      </c>
      <c r="U125" s="155">
        <f t="shared" si="345"/>
        <v>9.7922848664688367E-2</v>
      </c>
      <c r="Y125" s="123">
        <f>Y121</f>
        <v>740000</v>
      </c>
      <c r="AA125" s="123">
        <f>AA121</f>
        <v>740000</v>
      </c>
      <c r="AB125" s="123">
        <f>AB121</f>
        <v>0</v>
      </c>
      <c r="AE125" s="123">
        <f>AE121</f>
        <v>740000</v>
      </c>
      <c r="AF125" s="182"/>
      <c r="AH125" s="123">
        <f>AH121</f>
        <v>716318.59</v>
      </c>
      <c r="AI125" s="17">
        <f t="shared" si="346"/>
        <v>0.96799809459459452</v>
      </c>
      <c r="AK125" s="123">
        <f>AK121</f>
        <v>110000</v>
      </c>
      <c r="AL125" s="193">
        <f t="shared" si="347"/>
        <v>0.33333333333333331</v>
      </c>
      <c r="AM125" s="17">
        <f t="shared" si="348"/>
        <v>0.14864864864864866</v>
      </c>
      <c r="AN125" s="17">
        <f t="shared" si="349"/>
        <v>0.15356295583505658</v>
      </c>
      <c r="AS125" s="123">
        <f>AS121</f>
        <v>110000</v>
      </c>
      <c r="AU125" s="123">
        <f>AU121</f>
        <v>0</v>
      </c>
      <c r="AV125" s="123">
        <f>AV121</f>
        <v>110000</v>
      </c>
      <c r="AX125" s="123">
        <f>AX121</f>
        <v>0</v>
      </c>
      <c r="AY125" s="123">
        <f>AY121</f>
        <v>110000</v>
      </c>
      <c r="BA125" s="123">
        <f>BA121</f>
        <v>0</v>
      </c>
      <c r="BB125" s="123">
        <f>BB121</f>
        <v>110000</v>
      </c>
      <c r="BD125" s="123">
        <f>BD121</f>
        <v>-20000</v>
      </c>
      <c r="BE125" s="123">
        <f>BE121</f>
        <v>90000</v>
      </c>
      <c r="BG125" s="123">
        <f>BG121</f>
        <v>-1500</v>
      </c>
      <c r="BH125" s="123">
        <f>BH121</f>
        <v>88500</v>
      </c>
      <c r="BJ125" s="123">
        <f>BJ121</f>
        <v>84700</v>
      </c>
      <c r="BK125" s="236">
        <f t="shared" si="350"/>
        <v>0.95706214689265534</v>
      </c>
      <c r="BM125" s="123">
        <f>BM121</f>
        <v>1720000</v>
      </c>
      <c r="BN125" s="236">
        <f t="shared" si="351"/>
        <v>20.306965761511215</v>
      </c>
      <c r="BO125" s="236">
        <f t="shared" si="352"/>
        <v>19.435028248587571</v>
      </c>
      <c r="BQ125" s="123">
        <f>BQ121</f>
        <v>0</v>
      </c>
      <c r="BR125" s="123">
        <f>BR121</f>
        <v>1720000</v>
      </c>
      <c r="BT125" s="123">
        <f>BT121</f>
        <v>0</v>
      </c>
      <c r="BU125" s="123">
        <f>BU121</f>
        <v>1720000</v>
      </c>
      <c r="BW125" s="123">
        <f>BW121</f>
        <v>220000</v>
      </c>
      <c r="BX125" s="123">
        <f>BX121</f>
        <v>1940000</v>
      </c>
      <c r="BZ125" s="123">
        <f>BZ121</f>
        <v>0</v>
      </c>
      <c r="CA125" s="123">
        <f>CA121</f>
        <v>1940000</v>
      </c>
      <c r="CC125" s="123">
        <f>CC121</f>
        <v>0</v>
      </c>
      <c r="CD125" s="123">
        <f>CD121</f>
        <v>1940000</v>
      </c>
      <c r="CF125" s="123">
        <f>CF121</f>
        <v>0</v>
      </c>
      <c r="CG125" s="123">
        <f>CG121</f>
        <v>1940000</v>
      </c>
      <c r="CI125" s="123">
        <f>CI121</f>
        <v>33000</v>
      </c>
      <c r="CJ125" s="123">
        <f>CJ121</f>
        <v>1973000</v>
      </c>
      <c r="CL125" s="319">
        <f>CL121</f>
        <v>0</v>
      </c>
      <c r="CM125" s="123">
        <f>CM121</f>
        <v>1973000</v>
      </c>
      <c r="CO125" s="123">
        <f>CO121</f>
        <v>0</v>
      </c>
      <c r="CP125" s="123">
        <f>CP121</f>
        <v>1973000</v>
      </c>
      <c r="CR125" s="123">
        <f>CR121</f>
        <v>0</v>
      </c>
      <c r="CS125" s="123">
        <f>CS121</f>
        <v>1973000</v>
      </c>
      <c r="CU125" s="123">
        <f>CU121</f>
        <v>8000</v>
      </c>
      <c r="CV125" s="123">
        <f>CV121</f>
        <v>1981000</v>
      </c>
      <c r="CX125" s="123">
        <f>CX121</f>
        <v>0</v>
      </c>
      <c r="CY125" s="123">
        <f>CY121</f>
        <v>1981000</v>
      </c>
      <c r="DA125" s="123">
        <f>DA121</f>
        <v>1980397.69</v>
      </c>
      <c r="DC125" s="123">
        <f>DC121</f>
        <v>0</v>
      </c>
      <c r="DE125" s="123">
        <f>DE121</f>
        <v>0</v>
      </c>
      <c r="DF125" s="123">
        <f>DF121</f>
        <v>0</v>
      </c>
      <c r="DH125" s="123">
        <f>DH121</f>
        <v>0</v>
      </c>
      <c r="DI125" s="123">
        <f>DI121</f>
        <v>0</v>
      </c>
      <c r="DK125" s="123">
        <f>DK121</f>
        <v>0</v>
      </c>
      <c r="DL125" s="123">
        <f>DL121</f>
        <v>0</v>
      </c>
      <c r="DN125" s="123">
        <f>DN121</f>
        <v>0</v>
      </c>
      <c r="DO125" s="123">
        <f>DO121</f>
        <v>0</v>
      </c>
      <c r="DQ125" s="123">
        <f>DQ121</f>
        <v>0</v>
      </c>
      <c r="DR125" s="123">
        <f>DR121</f>
        <v>0</v>
      </c>
      <c r="DT125" s="123">
        <f>DT121</f>
        <v>0</v>
      </c>
      <c r="DU125" s="123">
        <f>DU121</f>
        <v>0</v>
      </c>
      <c r="DW125" s="123">
        <f>DW121</f>
        <v>0</v>
      </c>
      <c r="DX125" s="123">
        <f>DX121</f>
        <v>0</v>
      </c>
      <c r="DZ125" s="123">
        <f>DZ121</f>
        <v>0</v>
      </c>
      <c r="EA125" s="123">
        <f>EA121</f>
        <v>0</v>
      </c>
      <c r="EC125" s="123">
        <f>EC121</f>
        <v>0</v>
      </c>
      <c r="ED125" s="123">
        <f>ED121</f>
        <v>0</v>
      </c>
      <c r="EF125" s="123">
        <f>EF121</f>
        <v>0</v>
      </c>
      <c r="EG125" s="123">
        <f>EG121</f>
        <v>0</v>
      </c>
      <c r="EI125" s="123">
        <f>EI121</f>
        <v>0</v>
      </c>
      <c r="EK125" s="123">
        <f>EK121</f>
        <v>10000</v>
      </c>
      <c r="EL125" s="377" t="e">
        <f>EK125/EI125-1</f>
        <v>#DIV/0!</v>
      </c>
    </row>
    <row r="126" spans="1:142" ht="15.75" customHeight="1" thickTop="1" thickBot="1">
      <c r="A126" s="75" t="s">
        <v>174</v>
      </c>
      <c r="B126" s="76" t="s">
        <v>278</v>
      </c>
      <c r="C126" s="285" t="s">
        <v>339</v>
      </c>
      <c r="D126" s="78">
        <f>D122</f>
        <v>0</v>
      </c>
      <c r="E126" s="79"/>
      <c r="F126" s="78">
        <f>F122</f>
        <v>0</v>
      </c>
      <c r="G126" s="79"/>
      <c r="H126" s="78"/>
      <c r="I126" s="78">
        <f>I122</f>
        <v>0</v>
      </c>
      <c r="J126" s="80"/>
      <c r="K126" s="77"/>
      <c r="L126" s="124">
        <f>L122</f>
        <v>500000</v>
      </c>
      <c r="M126" s="81" t="e">
        <f t="shared" si="343"/>
        <v>#DIV/0!</v>
      </c>
      <c r="N126" s="81" t="e">
        <f t="shared" si="344"/>
        <v>#DIV/0!</v>
      </c>
      <c r="Q126" s="124">
        <f t="shared" si="353"/>
        <v>177000</v>
      </c>
      <c r="R126" s="124">
        <f t="shared" si="353"/>
        <v>175690</v>
      </c>
      <c r="S126" s="124">
        <f t="shared" si="353"/>
        <v>201000</v>
      </c>
      <c r="T126" s="124">
        <f t="shared" si="353"/>
        <v>24000</v>
      </c>
      <c r="U126" s="156">
        <f t="shared" si="345"/>
        <v>0.13559322033898313</v>
      </c>
      <c r="Y126" s="124">
        <f>Y122</f>
        <v>201000</v>
      </c>
      <c r="AA126" s="124">
        <f>AA122</f>
        <v>218000</v>
      </c>
      <c r="AB126" s="124">
        <f>AB122</f>
        <v>17000</v>
      </c>
      <c r="AE126" s="124">
        <f>AE122</f>
        <v>218000</v>
      </c>
      <c r="AF126" s="182"/>
      <c r="AH126" s="124">
        <f>AH122</f>
        <v>216547.72</v>
      </c>
      <c r="AI126" s="17">
        <f t="shared" si="346"/>
        <v>0.99333816513761464</v>
      </c>
      <c r="AK126" s="124">
        <f>AK122</f>
        <v>0</v>
      </c>
      <c r="AL126" s="193">
        <f t="shared" si="347"/>
        <v>0</v>
      </c>
      <c r="AM126" s="17">
        <f t="shared" si="348"/>
        <v>0</v>
      </c>
      <c r="AN126" s="17">
        <f t="shared" si="349"/>
        <v>0</v>
      </c>
      <c r="AS126" s="124">
        <f>AS122</f>
        <v>0</v>
      </c>
      <c r="AU126" s="124">
        <f>AU122</f>
        <v>0</v>
      </c>
      <c r="AV126" s="124">
        <f>AV122</f>
        <v>0</v>
      </c>
      <c r="AX126" s="124">
        <f>AX122</f>
        <v>0</v>
      </c>
      <c r="AY126" s="124">
        <f>AY122</f>
        <v>0</v>
      </c>
      <c r="BA126" s="124">
        <f>BA122</f>
        <v>0</v>
      </c>
      <c r="BB126" s="124">
        <f>BB122</f>
        <v>0</v>
      </c>
      <c r="BD126" s="124">
        <f>BD122</f>
        <v>0</v>
      </c>
      <c r="BE126" s="124">
        <f>BE122</f>
        <v>0</v>
      </c>
      <c r="BG126" s="124">
        <f>BG122</f>
        <v>0</v>
      </c>
      <c r="BH126" s="124">
        <f>BH122</f>
        <v>0</v>
      </c>
      <c r="BJ126" s="124">
        <f>BJ122</f>
        <v>0</v>
      </c>
      <c r="BK126" s="237" t="e">
        <f t="shared" si="350"/>
        <v>#DIV/0!</v>
      </c>
      <c r="BM126" s="124">
        <f>BM122</f>
        <v>315000</v>
      </c>
      <c r="BN126" s="237" t="e">
        <f t="shared" si="351"/>
        <v>#DIV/0!</v>
      </c>
      <c r="BO126" s="237" t="e">
        <f t="shared" si="352"/>
        <v>#DIV/0!</v>
      </c>
      <c r="BQ126" s="124">
        <f>BQ122</f>
        <v>0</v>
      </c>
      <c r="BR126" s="124">
        <f>BR122</f>
        <v>315000</v>
      </c>
      <c r="BT126" s="124">
        <f>BT122</f>
        <v>0</v>
      </c>
      <c r="BU126" s="124">
        <f>BU122</f>
        <v>315000</v>
      </c>
      <c r="BW126" s="124">
        <f>BW122</f>
        <v>0</v>
      </c>
      <c r="BX126" s="124">
        <f>BX122</f>
        <v>315000</v>
      </c>
      <c r="BZ126" s="124">
        <f>BZ122</f>
        <v>0</v>
      </c>
      <c r="CA126" s="124">
        <f>CA122</f>
        <v>315000</v>
      </c>
      <c r="CC126" s="124">
        <f>CC122</f>
        <v>0</v>
      </c>
      <c r="CD126" s="124">
        <f>CD122</f>
        <v>315000</v>
      </c>
      <c r="CF126" s="124">
        <f>CF122</f>
        <v>0</v>
      </c>
      <c r="CG126" s="124">
        <f>CG122</f>
        <v>315000</v>
      </c>
      <c r="CI126" s="124">
        <f>CI122</f>
        <v>0</v>
      </c>
      <c r="CJ126" s="124">
        <f>CJ122</f>
        <v>315000</v>
      </c>
      <c r="CL126" s="319">
        <f>CL122</f>
        <v>48300</v>
      </c>
      <c r="CM126" s="124">
        <f>CM122</f>
        <v>363300</v>
      </c>
      <c r="CO126" s="124">
        <f>CO122</f>
        <v>0</v>
      </c>
      <c r="CP126" s="124">
        <f>CP122</f>
        <v>363300</v>
      </c>
      <c r="CR126" s="124">
        <f>CR122</f>
        <v>0</v>
      </c>
      <c r="CS126" s="124">
        <f>CS122</f>
        <v>363300</v>
      </c>
      <c r="CU126" s="124">
        <f>CU122</f>
        <v>21500</v>
      </c>
      <c r="CV126" s="124">
        <f>CV122</f>
        <v>384800</v>
      </c>
      <c r="CX126" s="124">
        <f>CX122</f>
        <v>0</v>
      </c>
      <c r="CY126" s="124">
        <f>CY122</f>
        <v>384800</v>
      </c>
      <c r="DA126" s="124">
        <f>DA122</f>
        <v>384506</v>
      </c>
      <c r="DC126" s="124">
        <f>DC122</f>
        <v>0</v>
      </c>
      <c r="DE126" s="124">
        <f>DE122</f>
        <v>0</v>
      </c>
      <c r="DF126" s="124">
        <f>DF122</f>
        <v>0</v>
      </c>
      <c r="DH126" s="124">
        <f>DH122</f>
        <v>0</v>
      </c>
      <c r="DI126" s="124">
        <f>DI122</f>
        <v>0</v>
      </c>
      <c r="DK126" s="124">
        <f>DK122</f>
        <v>0</v>
      </c>
      <c r="DL126" s="124">
        <f>DL122</f>
        <v>0</v>
      </c>
      <c r="DN126" s="124">
        <f>DN122</f>
        <v>0</v>
      </c>
      <c r="DO126" s="124">
        <f>DO122</f>
        <v>0</v>
      </c>
      <c r="DQ126" s="124">
        <f>DQ122</f>
        <v>0</v>
      </c>
      <c r="DR126" s="124">
        <f>DR122</f>
        <v>0</v>
      </c>
      <c r="DT126" s="124">
        <f>DT122</f>
        <v>0</v>
      </c>
      <c r="DU126" s="124">
        <f>DU122</f>
        <v>0</v>
      </c>
      <c r="DW126" s="124">
        <f>DW122</f>
        <v>0</v>
      </c>
      <c r="DX126" s="124">
        <f>DX122</f>
        <v>0</v>
      </c>
      <c r="DZ126" s="124">
        <f>DZ122</f>
        <v>0</v>
      </c>
      <c r="EA126" s="124">
        <f>EA122</f>
        <v>0</v>
      </c>
      <c r="EC126" s="124">
        <f>EC122</f>
        <v>0</v>
      </c>
      <c r="ED126" s="124">
        <f>ED122</f>
        <v>0</v>
      </c>
      <c r="EF126" s="124">
        <f>EF122</f>
        <v>0</v>
      </c>
      <c r="EG126" s="124">
        <f>EG122</f>
        <v>0</v>
      </c>
      <c r="EI126" s="124">
        <f>EI122</f>
        <v>0</v>
      </c>
      <c r="EK126" s="124">
        <f>EK122</f>
        <v>0</v>
      </c>
    </row>
    <row r="127" spans="1:142" ht="15.75" outlineLevel="1" thickTop="1">
      <c r="A127" s="1" t="s">
        <v>176</v>
      </c>
      <c r="B127" s="1" t="s">
        <v>114</v>
      </c>
      <c r="C127" s="4" t="s">
        <v>115</v>
      </c>
      <c r="D127" s="43">
        <v>30000</v>
      </c>
      <c r="E127" s="34">
        <v>73.569999999999993</v>
      </c>
      <c r="F127" s="43">
        <v>30000</v>
      </c>
      <c r="G127" s="34">
        <v>73.569999999999993</v>
      </c>
      <c r="H127" s="46">
        <v>22070.400000000001</v>
      </c>
      <c r="I127" s="36">
        <v>22070</v>
      </c>
      <c r="J127" s="14"/>
      <c r="L127" s="118">
        <f>'[1]2020'!$Q$56</f>
        <v>10000</v>
      </c>
      <c r="M127" s="17">
        <f t="shared" si="343"/>
        <v>-0.66666666666666674</v>
      </c>
      <c r="N127" s="17">
        <f t="shared" si="344"/>
        <v>-0.54689623923878572</v>
      </c>
      <c r="Q127" s="118">
        <v>10000</v>
      </c>
      <c r="R127" s="15">
        <v>0</v>
      </c>
      <c r="S127" s="118">
        <v>10000</v>
      </c>
      <c r="T127" s="15">
        <f>S127-Q127</f>
        <v>0</v>
      </c>
      <c r="U127" s="16">
        <f t="shared" si="345"/>
        <v>0</v>
      </c>
      <c r="Y127" s="118">
        <v>10000</v>
      </c>
      <c r="AA127" s="118">
        <v>36000</v>
      </c>
      <c r="AB127" s="185">
        <f t="shared" ref="AB127:AB131" si="354">AA127-Y127</f>
        <v>26000</v>
      </c>
      <c r="AC127" s="187">
        <f t="shared" ref="AC127:AC128" si="355">AA127-Y127</f>
        <v>26000</v>
      </c>
      <c r="AD127" s="187"/>
      <c r="AE127" s="118">
        <v>36000</v>
      </c>
      <c r="AF127" s="182"/>
      <c r="AH127" s="15">
        <v>27752.560000000001</v>
      </c>
      <c r="AI127" s="17">
        <f t="shared" si="346"/>
        <v>0.7709044444444445</v>
      </c>
      <c r="AK127" s="118">
        <v>0</v>
      </c>
      <c r="AS127" s="15">
        <f t="shared" ref="AS127" si="356">AR127+AK127</f>
        <v>0</v>
      </c>
      <c r="AV127" s="15">
        <f t="shared" ref="AV127" si="357">AS127+AU127</f>
        <v>0</v>
      </c>
      <c r="AX127" s="15"/>
      <c r="AY127" s="15">
        <f t="shared" ref="AY127" si="358">AV127+AX127</f>
        <v>0</v>
      </c>
      <c r="BB127" s="15">
        <f t="shared" ref="BB127" si="359">AY127+BA127</f>
        <v>0</v>
      </c>
      <c r="BD127" s="15"/>
      <c r="BE127" s="15">
        <f t="shared" ref="BE127" si="360">BB127+BD127</f>
        <v>0</v>
      </c>
      <c r="BG127" s="15"/>
      <c r="BH127" s="15">
        <f t="shared" ref="BH127" si="361">BE127+BG127</f>
        <v>0</v>
      </c>
      <c r="BM127" s="15"/>
      <c r="BQ127" s="15"/>
      <c r="BR127" s="15"/>
      <c r="BT127" s="15"/>
      <c r="BU127" s="15"/>
      <c r="BW127" s="15"/>
      <c r="BX127" s="15"/>
      <c r="BZ127" s="15"/>
      <c r="CA127" s="15"/>
      <c r="CC127" s="15"/>
      <c r="CD127" s="15"/>
      <c r="CF127" s="15"/>
      <c r="CG127" s="15"/>
      <c r="CI127" s="15"/>
      <c r="CJ127" s="15"/>
      <c r="CM127" s="15"/>
      <c r="CP127" s="15"/>
      <c r="CS127" s="15"/>
      <c r="CV127" s="15"/>
      <c r="CY127" s="15"/>
      <c r="DE127" s="15"/>
      <c r="DF127" s="15">
        <f t="shared" ref="DF127" si="362">DC127+DE127</f>
        <v>0</v>
      </c>
      <c r="DH127" s="15"/>
      <c r="DI127" s="15">
        <f t="shared" ref="DI127" si="363">DF127+DH127</f>
        <v>0</v>
      </c>
      <c r="DK127" s="15"/>
      <c r="DL127" s="15">
        <f t="shared" ref="DL127" si="364">DI127+DK127</f>
        <v>0</v>
      </c>
      <c r="DN127" s="15"/>
      <c r="DO127" s="15">
        <f t="shared" ref="DO127" si="365">DL127+DN127</f>
        <v>0</v>
      </c>
      <c r="DQ127" s="15"/>
      <c r="DR127" s="15">
        <f t="shared" ref="DR127" si="366">DO127+DQ127</f>
        <v>0</v>
      </c>
      <c r="DT127" s="15"/>
      <c r="DU127" s="15">
        <f t="shared" ref="DU127" si="367">DR127+DT127</f>
        <v>0</v>
      </c>
      <c r="DW127" s="15"/>
      <c r="DX127" s="15">
        <f t="shared" ref="DX127" si="368">DU127+DW127</f>
        <v>0</v>
      </c>
      <c r="DZ127" s="15"/>
      <c r="EA127" s="15">
        <f t="shared" ref="EA127" si="369">DX127+DZ127</f>
        <v>0</v>
      </c>
      <c r="EC127" s="15"/>
      <c r="ED127" s="15">
        <f t="shared" ref="ED127" si="370">EA127+EC127</f>
        <v>0</v>
      </c>
      <c r="EF127" s="15"/>
      <c r="EG127" s="15">
        <f t="shared" ref="EG127" si="371">ED127+EF127</f>
        <v>0</v>
      </c>
      <c r="EK127" s="15"/>
    </row>
    <row r="128" spans="1:142" outlineLevel="1">
      <c r="A128" s="1" t="s">
        <v>176</v>
      </c>
      <c r="B128" s="1" t="s">
        <v>147</v>
      </c>
      <c r="C128" s="4" t="s">
        <v>148</v>
      </c>
      <c r="D128" s="43">
        <v>2000</v>
      </c>
      <c r="E128" s="34">
        <v>91.66</v>
      </c>
      <c r="F128" s="43">
        <v>2000</v>
      </c>
      <c r="G128" s="34">
        <v>91.66</v>
      </c>
      <c r="H128" s="46">
        <v>1833.15</v>
      </c>
      <c r="I128" s="36">
        <v>2000</v>
      </c>
      <c r="J128" s="14"/>
      <c r="L128" s="118">
        <v>2000</v>
      </c>
      <c r="M128" s="17">
        <f t="shared" si="343"/>
        <v>0</v>
      </c>
      <c r="N128" s="17">
        <f t="shared" si="344"/>
        <v>0</v>
      </c>
      <c r="Q128" s="118">
        <v>2000</v>
      </c>
      <c r="R128" s="15">
        <v>0</v>
      </c>
      <c r="S128" s="118">
        <v>1000</v>
      </c>
      <c r="T128" s="15">
        <f>S128-Q128</f>
        <v>-1000</v>
      </c>
      <c r="U128" s="16">
        <f t="shared" si="345"/>
        <v>-0.5</v>
      </c>
      <c r="Y128" s="118">
        <v>1000</v>
      </c>
      <c r="AA128" s="118">
        <v>0</v>
      </c>
      <c r="AB128" s="185">
        <f t="shared" si="354"/>
        <v>-1000</v>
      </c>
      <c r="AC128" s="187">
        <f t="shared" si="355"/>
        <v>-1000</v>
      </c>
      <c r="AD128" s="187"/>
      <c r="AE128" s="118">
        <v>0</v>
      </c>
      <c r="AF128" s="182"/>
      <c r="AH128" s="15">
        <v>0</v>
      </c>
      <c r="AX128" s="15"/>
      <c r="BD128" s="15"/>
      <c r="BG128" s="15"/>
      <c r="DE128" s="15"/>
      <c r="DH128" s="15"/>
      <c r="DK128" s="15"/>
      <c r="DN128" s="15"/>
      <c r="DQ128" s="15"/>
      <c r="DT128" s="15"/>
      <c r="DW128" s="15"/>
      <c r="DZ128" s="15"/>
      <c r="EC128" s="15"/>
      <c r="EF128" s="15"/>
      <c r="EK128" s="15"/>
    </row>
    <row r="129" spans="1:142" outlineLevel="1">
      <c r="A129" s="1" t="s">
        <v>176</v>
      </c>
      <c r="B129" s="1" t="s">
        <v>162</v>
      </c>
      <c r="C129" s="4" t="s">
        <v>163</v>
      </c>
      <c r="D129" s="43">
        <v>16500</v>
      </c>
      <c r="E129" s="34">
        <v>131.85</v>
      </c>
      <c r="F129" s="43">
        <v>26500</v>
      </c>
      <c r="G129" s="34">
        <v>82.1</v>
      </c>
      <c r="H129" s="46">
        <v>21756</v>
      </c>
      <c r="I129" s="36">
        <v>26500</v>
      </c>
      <c r="J129" s="14"/>
      <c r="K129" t="s">
        <v>333</v>
      </c>
      <c r="L129" s="118">
        <v>34000</v>
      </c>
      <c r="M129" s="17">
        <f t="shared" si="343"/>
        <v>0.28301886792452824</v>
      </c>
      <c r="N129" s="17">
        <f t="shared" si="344"/>
        <v>0.28301886792452824</v>
      </c>
      <c r="Q129" s="118">
        <v>34000</v>
      </c>
      <c r="R129" s="15">
        <v>14220</v>
      </c>
      <c r="S129" s="118">
        <v>30000</v>
      </c>
      <c r="T129" s="15">
        <f>S129-Q129</f>
        <v>-4000</v>
      </c>
      <c r="U129" s="16">
        <f t="shared" si="345"/>
        <v>-0.11764705882352944</v>
      </c>
      <c r="Y129" s="118">
        <v>33000</v>
      </c>
      <c r="AA129" s="118">
        <v>35000</v>
      </c>
      <c r="AB129" s="185">
        <f t="shared" si="354"/>
        <v>2000</v>
      </c>
      <c r="AC129" s="187">
        <f t="shared" ref="AC129:AC131" si="372">AA129-Y129</f>
        <v>2000</v>
      </c>
      <c r="AD129" s="187"/>
      <c r="AE129" s="118">
        <v>35000</v>
      </c>
      <c r="AF129" s="182"/>
      <c r="AH129" s="15">
        <v>33163</v>
      </c>
      <c r="AI129" s="17">
        <f t="shared" ref="AI129:AI131" si="373">AH129/AE129</f>
        <v>0.94751428571428575</v>
      </c>
      <c r="AK129" s="118">
        <v>35000</v>
      </c>
      <c r="AS129" s="15">
        <f t="shared" ref="AS129" si="374">AR129+AK129</f>
        <v>35000</v>
      </c>
      <c r="AV129" s="15">
        <f t="shared" ref="AV129" si="375">AS129+AU129</f>
        <v>35000</v>
      </c>
      <c r="AX129" s="15"/>
      <c r="AY129" s="15">
        <f t="shared" ref="AY129" si="376">AV129+AX129</f>
        <v>35000</v>
      </c>
      <c r="BB129" s="15">
        <f t="shared" ref="BB129" si="377">AY129+BA129</f>
        <v>35000</v>
      </c>
      <c r="BD129" s="15">
        <v>20000</v>
      </c>
      <c r="BE129" s="15">
        <f t="shared" ref="BE129" si="378">BB129+BD129</f>
        <v>55000</v>
      </c>
      <c r="BG129" s="15"/>
      <c r="BH129" s="15">
        <f t="shared" ref="BH129" si="379">BE129+BG129</f>
        <v>55000</v>
      </c>
      <c r="BJ129" s="15">
        <v>43196</v>
      </c>
      <c r="BK129" s="235">
        <f t="shared" ref="BK129" si="380">BJ129/BH129</f>
        <v>0.78538181818181818</v>
      </c>
      <c r="BM129" s="196">
        <f>12*(6900)</f>
        <v>82800</v>
      </c>
      <c r="BN129" s="235">
        <f t="shared" ref="BN129" si="381">BM129/BJ129</f>
        <v>1.9168441522363182</v>
      </c>
      <c r="BO129" s="235">
        <f t="shared" ref="BO129" si="382">BM129/BH129</f>
        <v>1.5054545454545454</v>
      </c>
      <c r="BQ129" s="15"/>
      <c r="BR129" s="15">
        <f t="shared" ref="BR129" si="383">BM129+BQ129</f>
        <v>82800</v>
      </c>
      <c r="BT129" s="15"/>
      <c r="BU129" s="15">
        <f>BR129+BT129</f>
        <v>82800</v>
      </c>
      <c r="BW129" s="15"/>
      <c r="BX129" s="15">
        <f>BU129+BW129</f>
        <v>82800</v>
      </c>
      <c r="BZ129" s="15"/>
      <c r="CA129" s="15">
        <f>BX129+BZ129</f>
        <v>82800</v>
      </c>
      <c r="CC129" s="15"/>
      <c r="CD129" s="15">
        <f>CA129+CC129</f>
        <v>82800</v>
      </c>
      <c r="CF129" s="15"/>
      <c r="CG129" s="15">
        <f>CD129+CF129</f>
        <v>82800</v>
      </c>
      <c r="CI129" s="15"/>
      <c r="CJ129" s="15">
        <f>CG129+CI129</f>
        <v>82800</v>
      </c>
      <c r="CM129" s="15">
        <f>CJ129+CL129</f>
        <v>82800</v>
      </c>
      <c r="CO129" s="15">
        <v>6000</v>
      </c>
      <c r="CP129" s="15">
        <f>CM129+CO129</f>
        <v>88800</v>
      </c>
      <c r="CS129" s="15">
        <f>CP129+CR129</f>
        <v>88800</v>
      </c>
      <c r="CU129" s="227">
        <v>-2800</v>
      </c>
      <c r="CV129" s="15">
        <f>CS129+CU129</f>
        <v>86000</v>
      </c>
      <c r="CX129" s="227"/>
      <c r="CY129" s="15">
        <f>CV129+CX129</f>
        <v>86000</v>
      </c>
      <c r="DA129" s="15">
        <v>85553.25</v>
      </c>
      <c r="DC129" s="15">
        <v>80000</v>
      </c>
      <c r="DE129" s="15"/>
      <c r="DF129" s="15">
        <f t="shared" ref="DF129" si="384">DC129+DE129</f>
        <v>80000</v>
      </c>
      <c r="DH129" s="15"/>
      <c r="DI129" s="15">
        <f t="shared" ref="DI129:DI131" si="385">DF129+DH129</f>
        <v>80000</v>
      </c>
      <c r="DK129" s="15"/>
      <c r="DL129" s="15">
        <f t="shared" ref="DL129:DL131" si="386">DI129+DK129</f>
        <v>80000</v>
      </c>
      <c r="DN129" s="15"/>
      <c r="DO129" s="15">
        <f t="shared" ref="DO129:DO131" si="387">DL129+DN129</f>
        <v>80000</v>
      </c>
      <c r="DQ129" s="15"/>
      <c r="DR129" s="15">
        <f t="shared" ref="DR129:DR131" si="388">DO129+DQ129</f>
        <v>80000</v>
      </c>
      <c r="DT129" s="15"/>
      <c r="DU129" s="15">
        <f t="shared" ref="DU129:DU131" si="389">DR129+DT129</f>
        <v>80000</v>
      </c>
      <c r="DW129" s="15"/>
      <c r="DX129" s="15">
        <f t="shared" ref="DX129:DX131" si="390">DU129+DW129</f>
        <v>80000</v>
      </c>
      <c r="DZ129" s="15"/>
      <c r="EA129" s="15">
        <f t="shared" ref="EA129:EA131" si="391">DX129+DZ129</f>
        <v>80000</v>
      </c>
      <c r="EC129" s="15"/>
      <c r="ED129" s="15">
        <f t="shared" ref="ED129:ED131" si="392">EA129+EC129</f>
        <v>80000</v>
      </c>
      <c r="EF129" s="227">
        <v>-15588</v>
      </c>
      <c r="EG129" s="15">
        <f t="shared" ref="EG129:EG131" si="393">ED129+EF129</f>
        <v>64412</v>
      </c>
      <c r="EI129" s="15">
        <v>56811</v>
      </c>
      <c r="EK129" s="15">
        <v>60000</v>
      </c>
    </row>
    <row r="130" spans="1:142" outlineLevel="1">
      <c r="A130" s="1" t="s">
        <v>176</v>
      </c>
      <c r="B130" s="1" t="s">
        <v>116</v>
      </c>
      <c r="C130" s="4" t="s">
        <v>117</v>
      </c>
      <c r="D130" s="43">
        <v>10000</v>
      </c>
      <c r="E130" s="34">
        <v>6.61</v>
      </c>
      <c r="F130" s="43">
        <v>10000</v>
      </c>
      <c r="G130" s="34">
        <v>6.61</v>
      </c>
      <c r="H130" s="46">
        <v>660.66</v>
      </c>
      <c r="I130" s="36">
        <v>25000</v>
      </c>
      <c r="J130" s="14"/>
      <c r="L130" s="118">
        <v>10000</v>
      </c>
      <c r="M130" s="17">
        <f t="shared" si="343"/>
        <v>0</v>
      </c>
      <c r="N130" s="17">
        <f t="shared" si="344"/>
        <v>-0.6</v>
      </c>
      <c r="Q130" s="118">
        <v>10000</v>
      </c>
      <c r="R130" s="15">
        <v>0</v>
      </c>
      <c r="S130" s="118">
        <v>5000</v>
      </c>
      <c r="T130" s="15">
        <f>S130-Q130</f>
        <v>-5000</v>
      </c>
      <c r="U130" s="16">
        <f t="shared" si="345"/>
        <v>-0.5</v>
      </c>
      <c r="Y130" s="118">
        <v>5000</v>
      </c>
      <c r="AA130" s="118">
        <v>5000</v>
      </c>
      <c r="AB130" s="185">
        <f t="shared" si="354"/>
        <v>0</v>
      </c>
      <c r="AC130" s="187">
        <f t="shared" si="372"/>
        <v>0</v>
      </c>
      <c r="AD130" s="187"/>
      <c r="AE130" s="118">
        <v>5000</v>
      </c>
      <c r="AF130" s="182"/>
      <c r="AH130" s="15">
        <v>0</v>
      </c>
      <c r="AI130" s="17">
        <f t="shared" si="373"/>
        <v>0</v>
      </c>
      <c r="AX130" s="15"/>
      <c r="BD130" s="15"/>
      <c r="BG130" s="15"/>
      <c r="BQ130" s="227">
        <v>5000</v>
      </c>
      <c r="BR130" s="15">
        <f t="shared" ref="BR130:BR131" si="394">BM130+BQ130</f>
        <v>5000</v>
      </c>
      <c r="BT130" s="15"/>
      <c r="BU130" s="15">
        <f>BR130+BT130</f>
        <v>5000</v>
      </c>
      <c r="BW130" s="15"/>
      <c r="BX130" s="15">
        <f>BU130+BW130</f>
        <v>5000</v>
      </c>
      <c r="BZ130" s="15"/>
      <c r="CA130" s="15">
        <f>BX130+BZ130</f>
        <v>5000</v>
      </c>
      <c r="CC130" s="15"/>
      <c r="CD130" s="15">
        <f>CA130+CC130</f>
        <v>5000</v>
      </c>
      <c r="CF130" s="15"/>
      <c r="CG130" s="15">
        <f>CD130+CF130</f>
        <v>5000</v>
      </c>
      <c r="CI130" s="15"/>
      <c r="CJ130" s="15">
        <f>CG130+CI130</f>
        <v>5000</v>
      </c>
      <c r="CM130" s="15">
        <f>CJ130+CL130</f>
        <v>5000</v>
      </c>
      <c r="CP130" s="15">
        <f>CM130+CO130</f>
        <v>5000</v>
      </c>
      <c r="CS130" s="15">
        <f>CP130+CR130</f>
        <v>5000</v>
      </c>
      <c r="CU130" s="227">
        <v>-1000</v>
      </c>
      <c r="CV130" s="15">
        <f>CS130+CU130</f>
        <v>4000</v>
      </c>
      <c r="CX130" s="227"/>
      <c r="CY130" s="15">
        <f>CV130+CX130</f>
        <v>4000</v>
      </c>
      <c r="DA130" s="15">
        <v>3630</v>
      </c>
      <c r="DC130" s="15">
        <v>4000</v>
      </c>
      <c r="DE130" s="15"/>
      <c r="DF130" s="15">
        <f t="shared" ref="DF130:DF131" si="395">DC130+DE130</f>
        <v>4000</v>
      </c>
      <c r="DH130" s="15"/>
      <c r="DI130" s="15">
        <f t="shared" si="385"/>
        <v>4000</v>
      </c>
      <c r="DK130" s="15"/>
      <c r="DL130" s="15">
        <f t="shared" si="386"/>
        <v>4000</v>
      </c>
      <c r="DN130" s="15"/>
      <c r="DO130" s="15">
        <f t="shared" si="387"/>
        <v>4000</v>
      </c>
      <c r="DQ130" s="15"/>
      <c r="DR130" s="15">
        <f t="shared" si="388"/>
        <v>4000</v>
      </c>
      <c r="DT130" s="15"/>
      <c r="DU130" s="15">
        <f t="shared" si="389"/>
        <v>4000</v>
      </c>
      <c r="DW130" s="15"/>
      <c r="DX130" s="15">
        <f t="shared" si="390"/>
        <v>4000</v>
      </c>
      <c r="DZ130" s="15"/>
      <c r="EA130" s="15">
        <f t="shared" si="391"/>
        <v>4000</v>
      </c>
      <c r="EC130" s="227">
        <v>-4000</v>
      </c>
      <c r="ED130" s="15">
        <f t="shared" si="392"/>
        <v>0</v>
      </c>
      <c r="EF130" s="15"/>
      <c r="EG130" s="15">
        <f t="shared" si="393"/>
        <v>0</v>
      </c>
      <c r="EI130" s="15">
        <v>0</v>
      </c>
      <c r="EK130" s="15"/>
    </row>
    <row r="131" spans="1:142" outlineLevel="1">
      <c r="A131" s="1" t="s">
        <v>176</v>
      </c>
      <c r="B131" s="1" t="s">
        <v>118</v>
      </c>
      <c r="C131" s="4" t="s">
        <v>119</v>
      </c>
      <c r="D131" s="43">
        <v>5000</v>
      </c>
      <c r="E131" s="34">
        <v>0</v>
      </c>
      <c r="F131" s="43">
        <v>5000</v>
      </c>
      <c r="G131" s="34">
        <v>0</v>
      </c>
      <c r="H131" s="46">
        <v>0</v>
      </c>
      <c r="I131" s="36">
        <v>20301</v>
      </c>
      <c r="J131" s="14"/>
      <c r="L131" s="118">
        <v>10000</v>
      </c>
      <c r="M131" s="17">
        <f t="shared" si="343"/>
        <v>1</v>
      </c>
      <c r="N131" s="17">
        <f t="shared" si="344"/>
        <v>-0.50741342790995514</v>
      </c>
      <c r="Q131" s="118">
        <v>10000</v>
      </c>
      <c r="R131" s="15">
        <v>0</v>
      </c>
      <c r="S131" s="118">
        <v>10000</v>
      </c>
      <c r="T131" s="15">
        <f>S131-Q131</f>
        <v>0</v>
      </c>
      <c r="U131" s="16">
        <f t="shared" si="345"/>
        <v>0</v>
      </c>
      <c r="Y131" s="118">
        <v>10000</v>
      </c>
      <c r="AA131" s="118">
        <v>10000</v>
      </c>
      <c r="AB131" s="185">
        <f t="shared" si="354"/>
        <v>0</v>
      </c>
      <c r="AC131" s="187">
        <f t="shared" si="372"/>
        <v>0</v>
      </c>
      <c r="AD131" s="187"/>
      <c r="AE131" s="118">
        <v>31300</v>
      </c>
      <c r="AF131" s="182">
        <f t="shared" si="236"/>
        <v>21300</v>
      </c>
      <c r="AH131" s="15">
        <v>31258.43</v>
      </c>
      <c r="AI131" s="17">
        <f t="shared" si="373"/>
        <v>0.99867188498402559</v>
      </c>
      <c r="AK131" s="118">
        <v>40000</v>
      </c>
      <c r="AS131" s="15">
        <f t="shared" ref="AS131" si="396">AR131+AK131</f>
        <v>40000</v>
      </c>
      <c r="AV131" s="15">
        <f t="shared" ref="AV131" si="397">AS131+AU131</f>
        <v>40000</v>
      </c>
      <c r="AX131" s="15">
        <v>49297.26</v>
      </c>
      <c r="AY131" s="15">
        <f t="shared" ref="AY131" si="398">AV131+AX131</f>
        <v>89297.260000000009</v>
      </c>
      <c r="BB131" s="15">
        <f t="shared" ref="BB131" si="399">AY131+BA131</f>
        <v>89297.260000000009</v>
      </c>
      <c r="BD131" s="15">
        <v>5703</v>
      </c>
      <c r="BE131" s="15">
        <f t="shared" ref="BE131" si="400">BB131+BD131</f>
        <v>95000.260000000009</v>
      </c>
      <c r="BG131" s="15"/>
      <c r="BH131" s="15">
        <f t="shared" ref="BH131" si="401">BE131+BG131</f>
        <v>95000.260000000009</v>
      </c>
      <c r="BJ131" s="15">
        <v>55732.3</v>
      </c>
      <c r="BK131" s="235">
        <f t="shared" ref="BK131" si="402">BJ131/BH131</f>
        <v>0.58665418389381252</v>
      </c>
      <c r="BM131" s="15">
        <v>30000</v>
      </c>
      <c r="BN131" s="235">
        <f t="shared" ref="BN131" si="403">BM131/BJ131</f>
        <v>0.53828749217240268</v>
      </c>
      <c r="BO131" s="235">
        <f t="shared" ref="BO131" si="404">BM131/BH131</f>
        <v>0.31578860942064785</v>
      </c>
      <c r="BR131" s="15">
        <f t="shared" si="394"/>
        <v>30000</v>
      </c>
      <c r="BU131" s="15">
        <f>BR131+BT131</f>
        <v>30000</v>
      </c>
      <c r="BX131" s="15">
        <f>BU131+BW131</f>
        <v>30000</v>
      </c>
      <c r="CA131" s="15">
        <f>BX131+BZ131</f>
        <v>30000</v>
      </c>
      <c r="CD131" s="15">
        <f>CA131+CC131</f>
        <v>30000</v>
      </c>
      <c r="CG131" s="15">
        <f>CD131+CF131</f>
        <v>30000</v>
      </c>
      <c r="CI131" s="227">
        <v>-18000</v>
      </c>
      <c r="CJ131" s="15">
        <f>CG131+CI131</f>
        <v>12000</v>
      </c>
      <c r="CM131" s="15">
        <f>CJ131+CL131</f>
        <v>12000</v>
      </c>
      <c r="CP131" s="15">
        <f>CM131+CO131</f>
        <v>12000</v>
      </c>
      <c r="CS131" s="15">
        <f>CP131+CR131</f>
        <v>12000</v>
      </c>
      <c r="CU131" s="227">
        <v>-1500</v>
      </c>
      <c r="CV131" s="15">
        <f>CS131+CU131</f>
        <v>10500</v>
      </c>
      <c r="CX131" s="227"/>
      <c r="CY131" s="15">
        <f>CV131+CX131</f>
        <v>10500</v>
      </c>
      <c r="DA131" s="15">
        <v>10164</v>
      </c>
      <c r="DC131" s="15">
        <v>10000</v>
      </c>
      <c r="DE131" s="15"/>
      <c r="DF131" s="15">
        <f t="shared" si="395"/>
        <v>10000</v>
      </c>
      <c r="DH131" s="15"/>
      <c r="DI131" s="15">
        <f t="shared" si="385"/>
        <v>10000</v>
      </c>
      <c r="DK131" s="15"/>
      <c r="DL131" s="15">
        <f t="shared" si="386"/>
        <v>10000</v>
      </c>
      <c r="DN131" s="15"/>
      <c r="DO131" s="15">
        <f t="shared" si="387"/>
        <v>10000</v>
      </c>
      <c r="DQ131" s="227">
        <v>15000</v>
      </c>
      <c r="DR131" s="15">
        <f t="shared" si="388"/>
        <v>25000</v>
      </c>
      <c r="DT131" s="227">
        <v>5000</v>
      </c>
      <c r="DU131" s="15">
        <f t="shared" si="389"/>
        <v>30000</v>
      </c>
      <c r="DW131" s="15"/>
      <c r="DX131" s="15">
        <f t="shared" si="390"/>
        <v>30000</v>
      </c>
      <c r="DZ131" s="15"/>
      <c r="EA131" s="15">
        <f t="shared" si="391"/>
        <v>30000</v>
      </c>
      <c r="EC131" s="227">
        <v>-4000</v>
      </c>
      <c r="ED131" s="15">
        <f t="shared" si="392"/>
        <v>26000</v>
      </c>
      <c r="EF131" s="15"/>
      <c r="EG131" s="15">
        <f t="shared" si="393"/>
        <v>26000</v>
      </c>
      <c r="EI131" s="15">
        <v>25725.81</v>
      </c>
      <c r="EK131" s="15">
        <v>30000</v>
      </c>
    </row>
    <row r="132" spans="1:142" ht="13.5" customHeight="1" outlineLevel="1">
      <c r="A132" s="1" t="s">
        <v>176</v>
      </c>
      <c r="B132" s="4" t="s">
        <v>46</v>
      </c>
      <c r="C132" s="4" t="s">
        <v>177</v>
      </c>
      <c r="D132" s="43">
        <v>63500</v>
      </c>
      <c r="E132" s="34">
        <v>72.95</v>
      </c>
      <c r="F132" s="43">
        <v>73500</v>
      </c>
      <c r="G132" s="34">
        <v>63.02</v>
      </c>
      <c r="H132" s="46">
        <v>46320.21</v>
      </c>
      <c r="I132" s="36"/>
      <c r="J132" s="14"/>
      <c r="Y132" s="118"/>
      <c r="AF132" s="182"/>
      <c r="AH132" s="15"/>
      <c r="AX132" s="15"/>
      <c r="BD132" s="15"/>
      <c r="BG132" s="15"/>
      <c r="DE132" s="15"/>
      <c r="DH132" s="15"/>
      <c r="DK132" s="15"/>
      <c r="DN132" s="15"/>
      <c r="DQ132" s="15"/>
      <c r="DT132" s="15"/>
      <c r="DW132" s="15"/>
      <c r="DZ132" s="15"/>
      <c r="EC132" s="15"/>
      <c r="EF132" s="15"/>
      <c r="EK132" s="15"/>
    </row>
    <row r="133" spans="1:142" ht="15.75" customHeight="1" thickBot="1">
      <c r="A133" s="54" t="s">
        <v>176</v>
      </c>
      <c r="B133" s="55" t="s">
        <v>317</v>
      </c>
      <c r="C133" s="283" t="s">
        <v>177</v>
      </c>
      <c r="D133" s="57">
        <f>SUM(D127:D131)</f>
        <v>63500</v>
      </c>
      <c r="E133" s="58"/>
      <c r="F133" s="57">
        <f>SUM(F127:F131)</f>
        <v>73500</v>
      </c>
      <c r="G133" s="58"/>
      <c r="H133" s="57"/>
      <c r="I133" s="57">
        <f>SUM(I127:I131)</f>
        <v>95871</v>
      </c>
      <c r="J133" s="138" t="e">
        <f>I133/$I$324</f>
        <v>#REF!</v>
      </c>
      <c r="K133" s="60"/>
      <c r="L133" s="122">
        <f>SUM(L127:L131)</f>
        <v>66000</v>
      </c>
      <c r="M133" s="61">
        <f>L133/F133-1</f>
        <v>-0.10204081632653061</v>
      </c>
      <c r="N133" s="61">
        <f>L133/I133-1</f>
        <v>-0.31157492881058924</v>
      </c>
      <c r="O133" s="17">
        <f>L133/$L$324</f>
        <v>1.5313225342240841E-2</v>
      </c>
      <c r="P133" s="17"/>
      <c r="Q133" s="122">
        <f>SUM(Q127:Q131)</f>
        <v>66000</v>
      </c>
      <c r="R133" s="122">
        <f>SUM(R127:R131)</f>
        <v>14220</v>
      </c>
      <c r="S133" s="122">
        <f>SUM(S127:S131)</f>
        <v>56000</v>
      </c>
      <c r="T133" s="122">
        <f>SUM(T127:T131)</f>
        <v>-10000</v>
      </c>
      <c r="U133" s="155">
        <f>S133/Q133-1</f>
        <v>-0.15151515151515149</v>
      </c>
      <c r="Y133" s="122">
        <f>SUM(Y127:Y131)</f>
        <v>59000</v>
      </c>
      <c r="AA133" s="122">
        <f>SUM(AA127:AA131)</f>
        <v>86000</v>
      </c>
      <c r="AB133" s="122">
        <f>SUM(AB127:AB131)</f>
        <v>27000</v>
      </c>
      <c r="AE133" s="122">
        <f>SUM(AE127:AE131)</f>
        <v>107300</v>
      </c>
      <c r="AF133" s="182"/>
      <c r="AH133" s="122">
        <f>SUM(AH127:AH131)</f>
        <v>92173.989999999991</v>
      </c>
      <c r="AI133" s="17">
        <f t="shared" ref="AI133:AI134" si="405">AH133/AE133</f>
        <v>0.85903066169617881</v>
      </c>
      <c r="AK133" s="122">
        <f>SUM(AK127:AK131)</f>
        <v>75000</v>
      </c>
      <c r="AL133" s="193">
        <f t="shared" ref="AL133:AL134" si="406">AK133/L133</f>
        <v>1.1363636363636365</v>
      </c>
      <c r="AM133" s="17">
        <f t="shared" ref="AM133:AM134" si="407">AK133/AE133</f>
        <v>0.69897483690587137</v>
      </c>
      <c r="AN133" s="17">
        <f t="shared" ref="AN133:AN134" si="408">AK133/AH133</f>
        <v>0.81367856593817856</v>
      </c>
      <c r="AS133" s="122">
        <f>SUM(AS127:AS131)</f>
        <v>75000</v>
      </c>
      <c r="AU133" s="122">
        <f>SUM(AU127:AU131)</f>
        <v>0</v>
      </c>
      <c r="AV133" s="122">
        <f>SUM(AV127:AV131)</f>
        <v>75000</v>
      </c>
      <c r="AX133" s="122">
        <f>SUM(AX127:AX131)</f>
        <v>49297.26</v>
      </c>
      <c r="AY133" s="122">
        <f>SUM(AY127:AY131)</f>
        <v>124297.26000000001</v>
      </c>
      <c r="BA133" s="122">
        <f>SUM(BA127:BA131)</f>
        <v>0</v>
      </c>
      <c r="BB133" s="122">
        <f>SUM(BB127:BB131)</f>
        <v>124297.26000000001</v>
      </c>
      <c r="BD133" s="122">
        <f>SUM(BD127:BD131)</f>
        <v>25703</v>
      </c>
      <c r="BE133" s="122">
        <f>SUM(BE127:BE131)</f>
        <v>150000.26</v>
      </c>
      <c r="BG133" s="122">
        <f>SUM(BG127:BG131)</f>
        <v>0</v>
      </c>
      <c r="BH133" s="122">
        <f>SUM(BH127:BH131)</f>
        <v>150000.26</v>
      </c>
      <c r="BJ133" s="122">
        <f>SUM(BJ127:BJ131)</f>
        <v>98928.3</v>
      </c>
      <c r="BK133" s="236">
        <f t="shared" ref="BK133:BK134" si="409">BJ133/BH133</f>
        <v>0.65952085683051476</v>
      </c>
      <c r="BM133" s="122">
        <f>SUM(BM127:BM131)</f>
        <v>112800</v>
      </c>
      <c r="BN133" s="236">
        <f t="shared" ref="BN133:BN134" si="410">BM133/BJ133</f>
        <v>1.1402197348989116</v>
      </c>
      <c r="BO133" s="236">
        <f t="shared" ref="BO133:BO134" si="411">BM133/BH133</f>
        <v>0.75199869653559259</v>
      </c>
      <c r="BQ133" s="122">
        <f>SUM(BQ127:BQ131)</f>
        <v>5000</v>
      </c>
      <c r="BR133" s="122">
        <f>SUM(BR127:BR131)</f>
        <v>117800</v>
      </c>
      <c r="BT133" s="122">
        <f>SUM(BT127:BT131)</f>
        <v>0</v>
      </c>
      <c r="BU133" s="122">
        <f>SUM(BU127:BU131)</f>
        <v>117800</v>
      </c>
      <c r="BW133" s="122">
        <f>SUM(BW127:BW131)</f>
        <v>0</v>
      </c>
      <c r="BX133" s="122">
        <f>SUM(BX127:BX131)</f>
        <v>117800</v>
      </c>
      <c r="BZ133" s="122">
        <f>SUM(BZ127:BZ131)</f>
        <v>0</v>
      </c>
      <c r="CA133" s="122">
        <f>SUM(CA127:CA131)</f>
        <v>117800</v>
      </c>
      <c r="CC133" s="122">
        <f>SUM(CC127:CC131)</f>
        <v>0</v>
      </c>
      <c r="CD133" s="122">
        <f>SUM(CD127:CD131)</f>
        <v>117800</v>
      </c>
      <c r="CF133" s="122">
        <f>SUM(CF127:CF131)</f>
        <v>0</v>
      </c>
      <c r="CG133" s="122">
        <f>SUM(CG127:CG131)</f>
        <v>117800</v>
      </c>
      <c r="CI133" s="122">
        <f>SUM(CI127:CI131)</f>
        <v>-18000</v>
      </c>
      <c r="CJ133" s="122">
        <f>SUM(CJ127:CJ131)</f>
        <v>99800</v>
      </c>
      <c r="CL133" s="319">
        <f>SUM(CL127:CL131)</f>
        <v>0</v>
      </c>
      <c r="CM133" s="122">
        <f>SUM(CM127:CM131)</f>
        <v>99800</v>
      </c>
      <c r="CO133" s="122">
        <f>SUM(CO127:CO131)</f>
        <v>6000</v>
      </c>
      <c r="CP133" s="122">
        <f>SUM(CP127:CP131)</f>
        <v>105800</v>
      </c>
      <c r="CR133" s="122">
        <f>SUM(CR127:CR131)</f>
        <v>0</v>
      </c>
      <c r="CS133" s="122">
        <f>SUM(CS127:CS131)</f>
        <v>105800</v>
      </c>
      <c r="CU133" s="122">
        <f>SUM(CU127:CU131)</f>
        <v>-5300</v>
      </c>
      <c r="CV133" s="122">
        <f>SUM(CV127:CV131)</f>
        <v>100500</v>
      </c>
      <c r="CX133" s="122">
        <f>SUM(CX127:CX131)</f>
        <v>0</v>
      </c>
      <c r="CY133" s="122">
        <f>SUM(CY127:CY131)</f>
        <v>100500</v>
      </c>
      <c r="DA133" s="122">
        <f>SUM(DA127:DA131)</f>
        <v>99347.25</v>
      </c>
      <c r="DC133" s="122">
        <f>SUM(DC127:DC131)</f>
        <v>94000</v>
      </c>
      <c r="DE133" s="122">
        <f>SUM(DE127:DE131)</f>
        <v>0</v>
      </c>
      <c r="DF133" s="122">
        <f>SUM(DF127:DF131)</f>
        <v>94000</v>
      </c>
      <c r="DH133" s="122">
        <f>SUM(DH127:DH131)</f>
        <v>0</v>
      </c>
      <c r="DI133" s="122">
        <f>SUM(DI127:DI131)</f>
        <v>94000</v>
      </c>
      <c r="DK133" s="122">
        <f>SUM(DK127:DK131)</f>
        <v>0</v>
      </c>
      <c r="DL133" s="122">
        <f>SUM(DL127:DL131)</f>
        <v>94000</v>
      </c>
      <c r="DN133" s="122">
        <f>SUM(DN127:DN131)</f>
        <v>0</v>
      </c>
      <c r="DO133" s="122">
        <f>SUM(DO127:DO131)</f>
        <v>94000</v>
      </c>
      <c r="DQ133" s="122">
        <f>SUM(DQ127:DQ131)</f>
        <v>15000</v>
      </c>
      <c r="DR133" s="122">
        <f>SUM(DR127:DR131)</f>
        <v>109000</v>
      </c>
      <c r="DT133" s="122">
        <f>SUM(DT127:DT131)</f>
        <v>5000</v>
      </c>
      <c r="DU133" s="122">
        <f>SUM(DU127:DU131)</f>
        <v>114000</v>
      </c>
      <c r="DW133" s="122">
        <f>SUM(DW127:DW131)</f>
        <v>0</v>
      </c>
      <c r="DX133" s="122">
        <f>SUM(DX127:DX131)</f>
        <v>114000</v>
      </c>
      <c r="DZ133" s="122">
        <f>SUM(DZ127:DZ131)</f>
        <v>0</v>
      </c>
      <c r="EA133" s="122">
        <f>SUM(EA127:EA131)</f>
        <v>114000</v>
      </c>
      <c r="EC133" s="122">
        <f>SUM(EC127:EC131)</f>
        <v>-8000</v>
      </c>
      <c r="ED133" s="122">
        <f>SUM(ED127:ED131)</f>
        <v>106000</v>
      </c>
      <c r="EF133" s="122">
        <f>SUM(EF127:EF131)</f>
        <v>-15588</v>
      </c>
      <c r="EG133" s="122">
        <f>SUM(EG127:EG131)</f>
        <v>90412</v>
      </c>
      <c r="EI133" s="122">
        <f>SUM(EI127:EI131)</f>
        <v>82536.81</v>
      </c>
      <c r="EK133" s="122">
        <f>SUM(EK127:EK131)</f>
        <v>90000</v>
      </c>
      <c r="EL133" s="377">
        <f>EK133/EI133-1</f>
        <v>9.0422564186815491E-2</v>
      </c>
    </row>
    <row r="134" spans="1:142" ht="17.25" customHeight="1" thickTop="1" thickBot="1">
      <c r="A134" s="64" t="s">
        <v>176</v>
      </c>
      <c r="B134" s="65" t="s">
        <v>358</v>
      </c>
      <c r="C134" s="284" t="s">
        <v>340</v>
      </c>
      <c r="D134" s="66">
        <f>D131</f>
        <v>5000</v>
      </c>
      <c r="E134" s="67"/>
      <c r="F134" s="66">
        <f>F131</f>
        <v>5000</v>
      </c>
      <c r="G134" s="67"/>
      <c r="H134" s="66"/>
      <c r="I134" s="66">
        <f>I131</f>
        <v>20301</v>
      </c>
      <c r="J134" s="68"/>
      <c r="K134" s="69"/>
      <c r="L134" s="123">
        <f>L131</f>
        <v>10000</v>
      </c>
      <c r="M134" s="70">
        <f>L134/F134-1</f>
        <v>1</v>
      </c>
      <c r="N134" s="70">
        <f>L134/I134-1</f>
        <v>-0.50741342790995514</v>
      </c>
      <c r="Q134" s="123">
        <f>Q131</f>
        <v>10000</v>
      </c>
      <c r="R134" s="123">
        <f>R131</f>
        <v>0</v>
      </c>
      <c r="S134" s="123">
        <f>S131</f>
        <v>10000</v>
      </c>
      <c r="T134" s="123">
        <f>T131</f>
        <v>0</v>
      </c>
      <c r="U134" s="155">
        <f>S134/Q134-1</f>
        <v>0</v>
      </c>
      <c r="Y134" s="123">
        <f>Y131</f>
        <v>10000</v>
      </c>
      <c r="AA134" s="123">
        <f>AA131</f>
        <v>10000</v>
      </c>
      <c r="AB134" s="123">
        <f>AB131</f>
        <v>0</v>
      </c>
      <c r="AE134" s="123">
        <f>AE131</f>
        <v>31300</v>
      </c>
      <c r="AF134" s="182"/>
      <c r="AH134" s="123">
        <f>AH131</f>
        <v>31258.43</v>
      </c>
      <c r="AI134" s="17">
        <f t="shared" si="405"/>
        <v>0.99867188498402559</v>
      </c>
      <c r="AK134" s="123">
        <f>AK131</f>
        <v>40000</v>
      </c>
      <c r="AL134" s="193">
        <f t="shared" si="406"/>
        <v>4</v>
      </c>
      <c r="AM134" s="17">
        <f t="shared" si="407"/>
        <v>1.2779552715654952</v>
      </c>
      <c r="AN134" s="17">
        <f t="shared" si="408"/>
        <v>1.2796548003210653</v>
      </c>
      <c r="AS134" s="123">
        <f>AS131</f>
        <v>40000</v>
      </c>
      <c r="AU134" s="123">
        <f>AU131</f>
        <v>0</v>
      </c>
      <c r="AV134" s="123">
        <f>AV131</f>
        <v>40000</v>
      </c>
      <c r="AX134" s="123">
        <f>AX131</f>
        <v>49297.26</v>
      </c>
      <c r="AY134" s="123">
        <f>AY131</f>
        <v>89297.260000000009</v>
      </c>
      <c r="BA134" s="123">
        <f>BA131</f>
        <v>0</v>
      </c>
      <c r="BB134" s="123">
        <f>BB131</f>
        <v>89297.260000000009</v>
      </c>
      <c r="BD134" s="123">
        <f>BD131</f>
        <v>5703</v>
      </c>
      <c r="BE134" s="123">
        <f>BE131</f>
        <v>95000.260000000009</v>
      </c>
      <c r="BG134" s="123">
        <f>BG131</f>
        <v>0</v>
      </c>
      <c r="BH134" s="123">
        <f>BH131</f>
        <v>95000.260000000009</v>
      </c>
      <c r="BJ134" s="123">
        <f>BJ131</f>
        <v>55732.3</v>
      </c>
      <c r="BK134" s="236">
        <f t="shared" si="409"/>
        <v>0.58665418389381252</v>
      </c>
      <c r="BM134" s="123">
        <f>BM131</f>
        <v>30000</v>
      </c>
      <c r="BN134" s="236">
        <f t="shared" si="410"/>
        <v>0.53828749217240268</v>
      </c>
      <c r="BO134" s="236">
        <f t="shared" si="411"/>
        <v>0.31578860942064785</v>
      </c>
      <c r="BQ134" s="123">
        <f>BQ131</f>
        <v>0</v>
      </c>
      <c r="BR134" s="123">
        <f>BR131</f>
        <v>30000</v>
      </c>
      <c r="BT134" s="123">
        <f>BT131</f>
        <v>0</v>
      </c>
      <c r="BU134" s="123">
        <f>BU131</f>
        <v>30000</v>
      </c>
      <c r="BW134" s="123">
        <f>BW131</f>
        <v>0</v>
      </c>
      <c r="BX134" s="123">
        <f>BX131</f>
        <v>30000</v>
      </c>
      <c r="BZ134" s="123">
        <f>BZ131</f>
        <v>0</v>
      </c>
      <c r="CA134" s="123">
        <f>CA131</f>
        <v>30000</v>
      </c>
      <c r="CC134" s="123">
        <f>CC131</f>
        <v>0</v>
      </c>
      <c r="CD134" s="123">
        <f>CD131</f>
        <v>30000</v>
      </c>
      <c r="CF134" s="123">
        <f>CF131</f>
        <v>0</v>
      </c>
      <c r="CG134" s="123">
        <f>CG131</f>
        <v>30000</v>
      </c>
      <c r="CI134" s="123">
        <f>CI131</f>
        <v>-18000</v>
      </c>
      <c r="CJ134" s="123">
        <f>CJ131</f>
        <v>12000</v>
      </c>
      <c r="CL134" s="319">
        <f>CL131</f>
        <v>0</v>
      </c>
      <c r="CM134" s="123">
        <f>CM131</f>
        <v>12000</v>
      </c>
      <c r="CO134" s="123">
        <f>CO131</f>
        <v>0</v>
      </c>
      <c r="CP134" s="123">
        <f>CP131</f>
        <v>12000</v>
      </c>
      <c r="CR134" s="123">
        <f>CR131</f>
        <v>0</v>
      </c>
      <c r="CS134" s="123">
        <f>CS131</f>
        <v>12000</v>
      </c>
      <c r="CU134" s="123">
        <f>CU131</f>
        <v>-1500</v>
      </c>
      <c r="CV134" s="123">
        <f>CV131</f>
        <v>10500</v>
      </c>
      <c r="CX134" s="123">
        <f>CX131</f>
        <v>0</v>
      </c>
      <c r="CY134" s="123">
        <f>CY131</f>
        <v>10500</v>
      </c>
      <c r="DA134" s="123">
        <f>DA131</f>
        <v>10164</v>
      </c>
      <c r="DC134" s="123">
        <f>DC131</f>
        <v>10000</v>
      </c>
      <c r="DE134" s="123">
        <f>DE131</f>
        <v>0</v>
      </c>
      <c r="DF134" s="123">
        <f>DF131</f>
        <v>10000</v>
      </c>
      <c r="DH134" s="123">
        <f>DH131</f>
        <v>0</v>
      </c>
      <c r="DI134" s="123">
        <f>DI131</f>
        <v>10000</v>
      </c>
      <c r="DK134" s="123">
        <f>DK131</f>
        <v>0</v>
      </c>
      <c r="DL134" s="123">
        <f>DL131</f>
        <v>10000</v>
      </c>
      <c r="DN134" s="123">
        <f>DN131</f>
        <v>0</v>
      </c>
      <c r="DO134" s="123">
        <f>DO131</f>
        <v>10000</v>
      </c>
      <c r="DQ134" s="123">
        <f>DQ131</f>
        <v>15000</v>
      </c>
      <c r="DR134" s="123">
        <f>DR131</f>
        <v>25000</v>
      </c>
      <c r="DT134" s="123">
        <f>DT131</f>
        <v>5000</v>
      </c>
      <c r="DU134" s="123">
        <f>DU131</f>
        <v>30000</v>
      </c>
      <c r="DW134" s="123">
        <f>DW131</f>
        <v>0</v>
      </c>
      <c r="DX134" s="123">
        <f>DX131</f>
        <v>30000</v>
      </c>
      <c r="DZ134" s="123">
        <f>DZ131</f>
        <v>0</v>
      </c>
      <c r="EA134" s="123">
        <f>EA131</f>
        <v>30000</v>
      </c>
      <c r="EC134" s="123">
        <f>EC131</f>
        <v>-4000</v>
      </c>
      <c r="ED134" s="123">
        <f>ED131</f>
        <v>26000</v>
      </c>
      <c r="EF134" s="123">
        <f>EF131</f>
        <v>0</v>
      </c>
      <c r="EG134" s="123">
        <f>EG131</f>
        <v>26000</v>
      </c>
      <c r="EI134" s="123">
        <f>EI131</f>
        <v>25725.81</v>
      </c>
      <c r="EK134" s="123">
        <f>EK131</f>
        <v>30000</v>
      </c>
      <c r="EL134" s="377">
        <f>EK134/EI134-1</f>
        <v>0.16614403977950531</v>
      </c>
    </row>
    <row r="135" spans="1:142" s="229" customFormat="1" ht="18.75" customHeight="1" thickTop="1">
      <c r="A135" s="12">
        <v>3636</v>
      </c>
      <c r="B135">
        <v>6121</v>
      </c>
      <c r="C135" s="4" t="s">
        <v>210</v>
      </c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 s="182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 s="15">
        <v>2500</v>
      </c>
      <c r="BH135" s="15">
        <f t="shared" ref="BH135" si="412">BE135+BG135</f>
        <v>2500</v>
      </c>
      <c r="BI135"/>
      <c r="BJ135" s="15">
        <v>2420</v>
      </c>
      <c r="BK135" s="235">
        <f t="shared" ref="BK135:BK138" si="413">BJ135/BH135</f>
        <v>0.96799999999999997</v>
      </c>
      <c r="BL135" s="238"/>
      <c r="BM135" s="15">
        <v>2500</v>
      </c>
      <c r="BN135" s="235">
        <f t="shared" ref="BN135:BN142" si="414">BM135/BJ135</f>
        <v>1.0330578512396693</v>
      </c>
      <c r="BO135" s="235">
        <f t="shared" ref="BO135:BO142" si="415">BM135/BH135</f>
        <v>1</v>
      </c>
      <c r="BQ135" s="15"/>
      <c r="BR135" s="15">
        <f t="shared" ref="BR135:BR136" si="416">BM135+BQ135</f>
        <v>2500</v>
      </c>
      <c r="BT135" s="15"/>
      <c r="BU135" s="15">
        <f>BR135+BT135</f>
        <v>2500</v>
      </c>
      <c r="BW135" s="15"/>
      <c r="BX135" s="15">
        <f>BU135+BW135</f>
        <v>2500</v>
      </c>
      <c r="BZ135" s="15"/>
      <c r="CA135" s="15">
        <f>BX135+BZ135</f>
        <v>2500</v>
      </c>
      <c r="CC135" s="15"/>
      <c r="CD135" s="15">
        <f>CA135+CC135</f>
        <v>2500</v>
      </c>
      <c r="CF135" s="15"/>
      <c r="CG135" s="15">
        <f>CD135+CF135</f>
        <v>2500</v>
      </c>
      <c r="CH135"/>
      <c r="CI135" s="15"/>
      <c r="CJ135" s="15">
        <f>CG135+CI135</f>
        <v>2500</v>
      </c>
      <c r="CL135" s="15"/>
      <c r="CM135" s="15">
        <f>CJ135+CL135</f>
        <v>2500</v>
      </c>
      <c r="CO135" s="15"/>
      <c r="CP135" s="15">
        <f>CM135+CO135</f>
        <v>2500</v>
      </c>
      <c r="CR135" s="15"/>
      <c r="CS135" s="15">
        <f>CP135+CR135</f>
        <v>2500</v>
      </c>
      <c r="CU135" s="227">
        <v>-2500</v>
      </c>
      <c r="CV135" s="15">
        <f>CS135+CU135</f>
        <v>0</v>
      </c>
      <c r="CX135" s="227"/>
      <c r="CY135" s="15">
        <f>CV135+CX135</f>
        <v>0</v>
      </c>
      <c r="DA135" s="15">
        <v>0</v>
      </c>
      <c r="DC135" s="15"/>
      <c r="DE135" s="15"/>
      <c r="DF135" s="15">
        <f t="shared" ref="DF135:DF136" si="417">DC135+DE135</f>
        <v>0</v>
      </c>
      <c r="DH135" s="15"/>
      <c r="DI135" s="15">
        <f t="shared" ref="DI135:DI136" si="418">DF135+DH135</f>
        <v>0</v>
      </c>
      <c r="DK135" s="15"/>
      <c r="DL135" s="15">
        <f t="shared" ref="DL135:DL136" si="419">DI135+DK135</f>
        <v>0</v>
      </c>
      <c r="DN135" s="15"/>
      <c r="DO135" s="15">
        <f t="shared" ref="DO135:DO136" si="420">DL135+DN135</f>
        <v>0</v>
      </c>
      <c r="DQ135" s="15"/>
      <c r="DR135" s="15">
        <f t="shared" ref="DR135:DR136" si="421">DO135+DQ135</f>
        <v>0</v>
      </c>
      <c r="DT135" s="15"/>
      <c r="DU135" s="15">
        <f t="shared" ref="DU135:DU136" si="422">DR135+DT135</f>
        <v>0</v>
      </c>
      <c r="DW135" s="15"/>
      <c r="DX135" s="15">
        <f t="shared" ref="DX135:DX136" si="423">DU135+DW135</f>
        <v>0</v>
      </c>
      <c r="DZ135" s="15"/>
      <c r="EA135" s="15">
        <f t="shared" ref="EA135:EA136" si="424">DX135+DZ135</f>
        <v>0</v>
      </c>
      <c r="EC135" s="15"/>
      <c r="ED135" s="15">
        <f t="shared" ref="ED135:ED136" si="425">EA135+EC135</f>
        <v>0</v>
      </c>
      <c r="EF135" s="15"/>
      <c r="EG135" s="15">
        <f t="shared" ref="EG135:EG136" si="426">ED135+EF135</f>
        <v>0</v>
      </c>
      <c r="EI135" s="15"/>
      <c r="EK135" s="15"/>
    </row>
    <row r="136" spans="1:142" s="229" customFormat="1" ht="15.75" customHeight="1">
      <c r="A136" s="12">
        <v>3636</v>
      </c>
      <c r="B136" s="1" t="s">
        <v>116</v>
      </c>
      <c r="C136" s="4" t="s">
        <v>117</v>
      </c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 s="182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 s="15"/>
      <c r="BH136" s="15"/>
      <c r="BI136"/>
      <c r="BJ136" s="15"/>
      <c r="BK136" s="235"/>
      <c r="BL136" s="238"/>
      <c r="BM136" s="15">
        <v>311000</v>
      </c>
      <c r="BN136" s="235"/>
      <c r="BO136" s="235"/>
      <c r="BQ136" s="15"/>
      <c r="BR136" s="15">
        <f t="shared" si="416"/>
        <v>311000</v>
      </c>
      <c r="BT136" s="15"/>
      <c r="BU136" s="15">
        <f>BR136+BT136</f>
        <v>311000</v>
      </c>
      <c r="BW136" s="15"/>
      <c r="BX136" s="15">
        <f>BU136+BW136</f>
        <v>311000</v>
      </c>
      <c r="BZ136" s="15"/>
      <c r="CA136" s="15">
        <f>BX136+BZ136</f>
        <v>311000</v>
      </c>
      <c r="CC136" s="15"/>
      <c r="CD136" s="15">
        <f>CA136+CC136</f>
        <v>311000</v>
      </c>
      <c r="CF136" s="15"/>
      <c r="CG136" s="15">
        <f>CD136+CF136</f>
        <v>311000</v>
      </c>
      <c r="CH136"/>
      <c r="CI136" s="15"/>
      <c r="CJ136" s="15">
        <f>CG136+CI136</f>
        <v>311000</v>
      </c>
      <c r="CL136" s="15"/>
      <c r="CM136" s="15">
        <f>CJ136+CL136</f>
        <v>311000</v>
      </c>
      <c r="CO136" s="15"/>
      <c r="CP136" s="15">
        <f>CM136+CO136</f>
        <v>311000</v>
      </c>
      <c r="CR136" s="15"/>
      <c r="CS136" s="15">
        <f>CP136+CR136</f>
        <v>311000</v>
      </c>
      <c r="CU136" s="15"/>
      <c r="CV136" s="15">
        <f>CS136+CU136</f>
        <v>311000</v>
      </c>
      <c r="CX136" s="15"/>
      <c r="CY136" s="15">
        <f>CV136+CX136</f>
        <v>311000</v>
      </c>
      <c r="DA136" s="15">
        <v>205700</v>
      </c>
      <c r="DC136" s="15">
        <v>106000</v>
      </c>
      <c r="DE136" s="15"/>
      <c r="DF136" s="15">
        <f t="shared" si="417"/>
        <v>106000</v>
      </c>
      <c r="DH136" s="227">
        <v>9100</v>
      </c>
      <c r="DI136" s="15">
        <f t="shared" si="418"/>
        <v>115100</v>
      </c>
      <c r="DK136" s="15"/>
      <c r="DL136" s="15">
        <f t="shared" si="419"/>
        <v>115100</v>
      </c>
      <c r="DN136" s="15"/>
      <c r="DO136" s="15">
        <f t="shared" si="420"/>
        <v>115100</v>
      </c>
      <c r="DQ136" s="15"/>
      <c r="DR136" s="15">
        <f t="shared" si="421"/>
        <v>115100</v>
      </c>
      <c r="DT136" s="15"/>
      <c r="DU136" s="15">
        <f t="shared" si="422"/>
        <v>115100</v>
      </c>
      <c r="DW136" s="15"/>
      <c r="DX136" s="15">
        <f t="shared" si="423"/>
        <v>115100</v>
      </c>
      <c r="DZ136" s="15"/>
      <c r="EA136" s="15">
        <f t="shared" si="424"/>
        <v>115100</v>
      </c>
      <c r="EC136" s="227">
        <v>-91500</v>
      </c>
      <c r="ED136" s="15">
        <f t="shared" si="425"/>
        <v>23600</v>
      </c>
      <c r="EF136" s="15"/>
      <c r="EG136" s="15">
        <f t="shared" si="426"/>
        <v>23600</v>
      </c>
      <c r="EI136" s="15">
        <v>23595</v>
      </c>
      <c r="EK136" s="15">
        <v>105500</v>
      </c>
    </row>
    <row r="137" spans="1:142" s="229" customFormat="1" ht="14.25" customHeight="1" thickBot="1">
      <c r="A137" s="54" t="s">
        <v>496</v>
      </c>
      <c r="B137" s="55" t="s">
        <v>317</v>
      </c>
      <c r="C137" s="283" t="s">
        <v>508</v>
      </c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280"/>
      <c r="AG137" s="60"/>
      <c r="AH137" s="60"/>
      <c r="AI137" s="60"/>
      <c r="AJ137" s="60"/>
      <c r="AK137" s="60"/>
      <c r="AL137" s="60"/>
      <c r="AM137" s="60"/>
      <c r="AN137" s="60"/>
      <c r="AO137" s="60"/>
      <c r="AP137" s="60"/>
      <c r="AQ137" s="60"/>
      <c r="AR137" s="60"/>
      <c r="AS137" s="60"/>
      <c r="AT137" s="60"/>
      <c r="AU137" s="60"/>
      <c r="AV137" s="60"/>
      <c r="AW137" s="60"/>
      <c r="AX137" s="60"/>
      <c r="AY137" s="60"/>
      <c r="AZ137" s="60"/>
      <c r="BA137" s="60"/>
      <c r="BB137" s="60"/>
      <c r="BC137" s="60"/>
      <c r="BD137" s="60"/>
      <c r="BE137" s="60"/>
      <c r="BF137" s="60"/>
      <c r="BG137" s="62"/>
      <c r="BH137" s="62"/>
      <c r="BI137" s="60"/>
      <c r="BJ137" s="62"/>
      <c r="BK137" s="236"/>
      <c r="BL137" s="281"/>
      <c r="BM137" s="122">
        <f>SUM(BM136)</f>
        <v>311000</v>
      </c>
      <c r="BN137" s="236"/>
      <c r="BO137" s="236"/>
      <c r="BQ137" s="122">
        <f>SUM(BQ136)</f>
        <v>0</v>
      </c>
      <c r="BR137" s="122">
        <f>SUM(BR136)</f>
        <v>311000</v>
      </c>
      <c r="BT137" s="122">
        <f>SUM(BT136)</f>
        <v>0</v>
      </c>
      <c r="BU137" s="122">
        <f>SUM(BU136)</f>
        <v>311000</v>
      </c>
      <c r="BW137" s="122">
        <f>SUM(BW136)</f>
        <v>0</v>
      </c>
      <c r="BX137" s="122">
        <f>SUM(BX136)</f>
        <v>311000</v>
      </c>
      <c r="BZ137" s="122">
        <f>SUM(BZ136)</f>
        <v>0</v>
      </c>
      <c r="CA137" s="122">
        <f>SUM(CA136)</f>
        <v>311000</v>
      </c>
      <c r="CC137" s="122">
        <f>SUM(CC136)</f>
        <v>0</v>
      </c>
      <c r="CD137" s="122">
        <f>SUM(CD136)</f>
        <v>311000</v>
      </c>
      <c r="CF137" s="122">
        <f>SUM(CF136)</f>
        <v>0</v>
      </c>
      <c r="CG137" s="122">
        <f>SUM(CG136)</f>
        <v>311000</v>
      </c>
      <c r="CH137"/>
      <c r="CI137" s="122">
        <f>SUM(CI136)</f>
        <v>0</v>
      </c>
      <c r="CJ137" s="122">
        <f>SUM(CJ136)</f>
        <v>311000</v>
      </c>
      <c r="CL137" s="319">
        <f>SUM(CL136)</f>
        <v>0</v>
      </c>
      <c r="CM137" s="122">
        <f>SUM(CM136)</f>
        <v>311000</v>
      </c>
      <c r="CO137" s="122">
        <f>SUM(CO136)</f>
        <v>0</v>
      </c>
      <c r="CP137" s="122">
        <f>SUM(CP136)</f>
        <v>311000</v>
      </c>
      <c r="CR137" s="122">
        <f>SUM(CR136)</f>
        <v>0</v>
      </c>
      <c r="CS137" s="122">
        <f>SUM(CS136)</f>
        <v>311000</v>
      </c>
      <c r="CU137" s="122">
        <f>SUM(CU136)</f>
        <v>0</v>
      </c>
      <c r="CV137" s="122">
        <f>SUM(CV136)</f>
        <v>311000</v>
      </c>
      <c r="CX137" s="122">
        <f>SUM(CX136)</f>
        <v>0</v>
      </c>
      <c r="CY137" s="122">
        <f>SUM(CY136)</f>
        <v>311000</v>
      </c>
      <c r="DA137" s="122">
        <f>SUM(DA136)</f>
        <v>205700</v>
      </c>
      <c r="DC137" s="122">
        <f>SUM(DC136)</f>
        <v>106000</v>
      </c>
      <c r="DE137" s="122">
        <f>SUM(DE136)</f>
        <v>0</v>
      </c>
      <c r="DF137" s="122">
        <f>SUM(DF136)</f>
        <v>106000</v>
      </c>
      <c r="DH137" s="122">
        <f>SUM(DH136)</f>
        <v>9100</v>
      </c>
      <c r="DI137" s="122">
        <f>SUM(DI136)</f>
        <v>115100</v>
      </c>
      <c r="DK137" s="122">
        <f>SUM(DK136)</f>
        <v>0</v>
      </c>
      <c r="DL137" s="122">
        <f>SUM(DL136)</f>
        <v>115100</v>
      </c>
      <c r="DN137" s="122">
        <f>SUM(DN136)</f>
        <v>0</v>
      </c>
      <c r="DO137" s="122">
        <f>SUM(DO136)</f>
        <v>115100</v>
      </c>
      <c r="DQ137" s="122">
        <f>SUM(DQ136)</f>
        <v>0</v>
      </c>
      <c r="DR137" s="122">
        <f>SUM(DR136)</f>
        <v>115100</v>
      </c>
      <c r="DT137" s="122">
        <f>SUM(DT136)</f>
        <v>0</v>
      </c>
      <c r="DU137" s="122">
        <f>SUM(DU136)</f>
        <v>115100</v>
      </c>
      <c r="DW137" s="122">
        <f>SUM(DW136)</f>
        <v>0</v>
      </c>
      <c r="DX137" s="122">
        <f>SUM(DX136)</f>
        <v>115100</v>
      </c>
      <c r="DZ137" s="122">
        <f>SUM(DZ136)</f>
        <v>0</v>
      </c>
      <c r="EA137" s="122">
        <f>SUM(EA136)</f>
        <v>115100</v>
      </c>
      <c r="EC137" s="122">
        <f>SUM(EC136)</f>
        <v>-91500</v>
      </c>
      <c r="ED137" s="122">
        <f>SUM(ED136)</f>
        <v>23600</v>
      </c>
      <c r="EF137" s="122">
        <f>SUM(EF136)</f>
        <v>0</v>
      </c>
      <c r="EG137" s="122">
        <f>SUM(EG136)</f>
        <v>23600</v>
      </c>
      <c r="EI137" s="122">
        <f>SUM(EI136)</f>
        <v>23595</v>
      </c>
      <c r="EK137" s="122">
        <f>SUM(EK136)</f>
        <v>105500</v>
      </c>
      <c r="EL137" s="377">
        <f>EK137/EI137-1</f>
        <v>3.4712862894681074</v>
      </c>
    </row>
    <row r="138" spans="1:142" s="229" customFormat="1" ht="15" customHeight="1" thickTop="1" thickBot="1">
      <c r="A138" s="275" t="s">
        <v>496</v>
      </c>
      <c r="B138" s="276" t="s">
        <v>278</v>
      </c>
      <c r="C138" s="286" t="s">
        <v>508</v>
      </c>
      <c r="D138"/>
      <c r="E138"/>
      <c r="F138"/>
      <c r="G138"/>
      <c r="H138"/>
      <c r="I138"/>
      <c r="J138"/>
      <c r="K138"/>
      <c r="L138" s="277">
        <f>L135</f>
        <v>0</v>
      </c>
      <c r="M138" s="278" t="e">
        <f t="shared" ref="M138" si="427">L138/F138-1</f>
        <v>#DIV/0!</v>
      </c>
      <c r="N138" s="278" t="e">
        <f t="shared" ref="N138" si="428">L138/I138-1</f>
        <v>#DIV/0!</v>
      </c>
      <c r="O138"/>
      <c r="P138"/>
      <c r="Q138" s="277">
        <f t="shared" ref="Q138:T138" si="429">Q132</f>
        <v>0</v>
      </c>
      <c r="R138" s="277">
        <f t="shared" si="429"/>
        <v>0</v>
      </c>
      <c r="S138" s="277">
        <f t="shared" si="429"/>
        <v>0</v>
      </c>
      <c r="T138" s="277">
        <f t="shared" si="429"/>
        <v>0</v>
      </c>
      <c r="U138" s="156" t="e">
        <f t="shared" ref="U138" si="430">S138/Q138-1</f>
        <v>#DIV/0!</v>
      </c>
      <c r="V138" s="140"/>
      <c r="W138"/>
      <c r="X138"/>
      <c r="Y138" s="277">
        <f>Y132</f>
        <v>0</v>
      </c>
      <c r="Z138"/>
      <c r="AA138" s="277">
        <f>AA132</f>
        <v>0</v>
      </c>
      <c r="AB138" s="277">
        <f>AB132</f>
        <v>0</v>
      </c>
      <c r="AC138" s="188"/>
      <c r="AD138" s="188"/>
      <c r="AE138" s="277">
        <f t="shared" ref="AE138:BH138" si="431">AE135</f>
        <v>0</v>
      </c>
      <c r="AF138" s="182"/>
      <c r="AG138" s="277">
        <f t="shared" si="431"/>
        <v>0</v>
      </c>
      <c r="AH138" s="277">
        <f t="shared" si="431"/>
        <v>0</v>
      </c>
      <c r="AI138"/>
      <c r="AJ138"/>
      <c r="AK138" s="277">
        <f t="shared" si="431"/>
        <v>0</v>
      </c>
      <c r="AL138" s="277">
        <f t="shared" si="431"/>
        <v>0</v>
      </c>
      <c r="AM138" s="277">
        <f t="shared" si="431"/>
        <v>0</v>
      </c>
      <c r="AN138" s="277">
        <f t="shared" si="431"/>
        <v>0</v>
      </c>
      <c r="AO138" s="277">
        <f t="shared" si="431"/>
        <v>0</v>
      </c>
      <c r="AP138" s="277">
        <f t="shared" si="431"/>
        <v>0</v>
      </c>
      <c r="AQ138" s="277">
        <f t="shared" si="431"/>
        <v>0</v>
      </c>
      <c r="AR138" s="277">
        <f t="shared" si="431"/>
        <v>0</v>
      </c>
      <c r="AS138" s="277">
        <f t="shared" si="431"/>
        <v>0</v>
      </c>
      <c r="AT138" s="277">
        <f t="shared" si="431"/>
        <v>0</v>
      </c>
      <c r="AU138" s="277">
        <f t="shared" si="431"/>
        <v>0</v>
      </c>
      <c r="AV138" s="277">
        <f t="shared" si="431"/>
        <v>0</v>
      </c>
      <c r="AW138" s="277">
        <f t="shared" si="431"/>
        <v>0</v>
      </c>
      <c r="AX138" s="277">
        <f t="shared" si="431"/>
        <v>0</v>
      </c>
      <c r="AY138" s="277">
        <f t="shared" si="431"/>
        <v>0</v>
      </c>
      <c r="AZ138"/>
      <c r="BA138" s="277">
        <f t="shared" si="431"/>
        <v>0</v>
      </c>
      <c r="BB138" s="277">
        <f t="shared" si="431"/>
        <v>0</v>
      </c>
      <c r="BC138"/>
      <c r="BD138" s="277">
        <f t="shared" si="431"/>
        <v>0</v>
      </c>
      <c r="BE138" s="277">
        <f t="shared" si="431"/>
        <v>0</v>
      </c>
      <c r="BF138"/>
      <c r="BG138" s="277">
        <f t="shared" si="431"/>
        <v>2500</v>
      </c>
      <c r="BH138" s="277">
        <f t="shared" si="431"/>
        <v>2500</v>
      </c>
      <c r="BI138"/>
      <c r="BJ138" s="277">
        <f t="shared" ref="BJ138" si="432">BJ135</f>
        <v>2420</v>
      </c>
      <c r="BK138" s="279">
        <f t="shared" si="413"/>
        <v>0.96799999999999997</v>
      </c>
      <c r="BL138" s="238"/>
      <c r="BM138" s="277">
        <f t="shared" ref="BM138" si="433">BM135</f>
        <v>2500</v>
      </c>
      <c r="BN138" s="279">
        <f t="shared" si="414"/>
        <v>1.0330578512396693</v>
      </c>
      <c r="BO138" s="279">
        <f t="shared" si="415"/>
        <v>1</v>
      </c>
      <c r="BQ138" s="277">
        <f t="shared" ref="BQ138:BR138" si="434">BQ135</f>
        <v>0</v>
      </c>
      <c r="BR138" s="277">
        <f t="shared" si="434"/>
        <v>2500</v>
      </c>
      <c r="BT138" s="277">
        <f t="shared" ref="BT138:BU138" si="435">BT135</f>
        <v>0</v>
      </c>
      <c r="BU138" s="277">
        <f t="shared" si="435"/>
        <v>2500</v>
      </c>
      <c r="BW138" s="277">
        <f t="shared" ref="BW138:BX138" si="436">BW135</f>
        <v>0</v>
      </c>
      <c r="BX138" s="277">
        <f t="shared" si="436"/>
        <v>2500</v>
      </c>
      <c r="BZ138" s="277">
        <f t="shared" ref="BZ138:CA138" si="437">BZ135</f>
        <v>0</v>
      </c>
      <c r="CA138" s="277">
        <f t="shared" si="437"/>
        <v>2500</v>
      </c>
      <c r="CC138" s="277">
        <f t="shared" ref="CC138:CD138" si="438">CC135</f>
        <v>0</v>
      </c>
      <c r="CD138" s="277">
        <f t="shared" si="438"/>
        <v>2500</v>
      </c>
      <c r="CF138" s="277">
        <f t="shared" ref="CF138:CG138" si="439">CF135</f>
        <v>0</v>
      </c>
      <c r="CG138" s="277">
        <f t="shared" si="439"/>
        <v>2500</v>
      </c>
      <c r="CH138"/>
      <c r="CI138" s="277">
        <f t="shared" ref="CI138:CJ138" si="440">CI135</f>
        <v>0</v>
      </c>
      <c r="CJ138" s="277">
        <f t="shared" si="440"/>
        <v>2500</v>
      </c>
      <c r="CL138" s="320">
        <f t="shared" ref="CL138:CM138" si="441">CL135</f>
        <v>0</v>
      </c>
      <c r="CM138" s="277">
        <f t="shared" si="441"/>
        <v>2500</v>
      </c>
      <c r="CO138" s="277">
        <f t="shared" ref="CO138:CP138" si="442">CO135</f>
        <v>0</v>
      </c>
      <c r="CP138" s="277">
        <f t="shared" si="442"/>
        <v>2500</v>
      </c>
      <c r="CQ138"/>
      <c r="CR138" s="277">
        <f t="shared" ref="CR138:CS138" si="443">CR135</f>
        <v>0</v>
      </c>
      <c r="CS138" s="277">
        <f t="shared" si="443"/>
        <v>2500</v>
      </c>
      <c r="CU138" s="277">
        <f t="shared" ref="CU138:CV138" si="444">CU135</f>
        <v>-2500</v>
      </c>
      <c r="CV138" s="277">
        <f t="shared" si="444"/>
        <v>0</v>
      </c>
      <c r="CX138" s="277">
        <f t="shared" ref="CX138:CY138" si="445">CX135</f>
        <v>0</v>
      </c>
      <c r="CY138" s="277">
        <f t="shared" si="445"/>
        <v>0</v>
      </c>
      <c r="DA138" s="277">
        <f t="shared" ref="DA138:DC138" si="446">DA135</f>
        <v>0</v>
      </c>
      <c r="DC138" s="277">
        <f t="shared" si="446"/>
        <v>0</v>
      </c>
      <c r="DE138" s="277">
        <f t="shared" ref="DE138:DF138" si="447">DE135</f>
        <v>0</v>
      </c>
      <c r="DF138" s="277">
        <f t="shared" si="447"/>
        <v>0</v>
      </c>
      <c r="DH138" s="277">
        <f t="shared" ref="DH138:DI138" si="448">DH135</f>
        <v>0</v>
      </c>
      <c r="DI138" s="277">
        <f t="shared" si="448"/>
        <v>0</v>
      </c>
      <c r="DK138" s="277">
        <f t="shared" ref="DK138:DL138" si="449">DK135</f>
        <v>0</v>
      </c>
      <c r="DL138" s="277">
        <f t="shared" si="449"/>
        <v>0</v>
      </c>
      <c r="DN138" s="277">
        <f t="shared" ref="DN138:DO138" si="450">DN135</f>
        <v>0</v>
      </c>
      <c r="DO138" s="277">
        <f t="shared" si="450"/>
        <v>0</v>
      </c>
      <c r="DQ138" s="277">
        <f t="shared" ref="DQ138:DR138" si="451">DQ135</f>
        <v>0</v>
      </c>
      <c r="DR138" s="277">
        <f t="shared" si="451"/>
        <v>0</v>
      </c>
      <c r="DT138" s="277">
        <f t="shared" ref="DT138:DU138" si="452">DT135</f>
        <v>0</v>
      </c>
      <c r="DU138" s="277">
        <f t="shared" si="452"/>
        <v>0</v>
      </c>
      <c r="DW138" s="277">
        <f t="shared" ref="DW138:DX138" si="453">DW135</f>
        <v>0</v>
      </c>
      <c r="DX138" s="277">
        <f t="shared" si="453"/>
        <v>0</v>
      </c>
      <c r="DZ138" s="277">
        <f t="shared" ref="DZ138:EA138" si="454">DZ135</f>
        <v>0</v>
      </c>
      <c r="EA138" s="277">
        <f t="shared" si="454"/>
        <v>0</v>
      </c>
      <c r="EC138" s="277">
        <f t="shared" ref="EC138:ED138" si="455">EC135</f>
        <v>0</v>
      </c>
      <c r="ED138" s="277">
        <f t="shared" si="455"/>
        <v>0</v>
      </c>
      <c r="EF138" s="277">
        <f t="shared" ref="EF138:EG138" si="456">EF135</f>
        <v>0</v>
      </c>
      <c r="EG138" s="277">
        <f t="shared" si="456"/>
        <v>0</v>
      </c>
      <c r="EI138" s="277">
        <f t="shared" ref="EI138:EK138" si="457">EI135</f>
        <v>0</v>
      </c>
      <c r="EK138" s="277">
        <f t="shared" si="457"/>
        <v>0</v>
      </c>
    </row>
    <row r="139" spans="1:142" ht="15.75" outlineLevel="2" thickTop="1">
      <c r="A139" s="1" t="s">
        <v>60</v>
      </c>
      <c r="B139" s="1" t="s">
        <v>116</v>
      </c>
      <c r="C139" s="4" t="s">
        <v>117</v>
      </c>
      <c r="D139" s="43">
        <v>0</v>
      </c>
      <c r="E139" s="34">
        <v>0</v>
      </c>
      <c r="F139" s="43">
        <v>30000</v>
      </c>
      <c r="G139" s="34">
        <v>0</v>
      </c>
      <c r="H139" s="46">
        <v>0</v>
      </c>
      <c r="I139" s="15">
        <v>0</v>
      </c>
      <c r="L139" s="118">
        <v>0</v>
      </c>
      <c r="M139" s="17">
        <f>L139/F139-1</f>
        <v>-1</v>
      </c>
      <c r="N139" s="17" t="e">
        <f>L139/I139-1</f>
        <v>#DIV/0!</v>
      </c>
      <c r="Y139" s="118"/>
      <c r="AF139" s="182"/>
      <c r="AH139" s="15"/>
      <c r="AX139" s="15"/>
      <c r="BD139" s="15"/>
      <c r="BG139" s="15">
        <v>116300</v>
      </c>
      <c r="BH139" s="15">
        <f t="shared" ref="BH139:BH142" si="458">BE139+BG139</f>
        <v>116300</v>
      </c>
      <c r="BJ139" s="15">
        <v>116220.5</v>
      </c>
      <c r="BK139" s="235">
        <f t="shared" ref="BK139:BK142" si="459">BJ139/BH139</f>
        <v>0.99931642304385215</v>
      </c>
      <c r="BM139" s="290">
        <v>500000</v>
      </c>
      <c r="BN139" s="235">
        <f t="shared" si="414"/>
        <v>4.302167001518665</v>
      </c>
      <c r="BO139" s="235">
        <f t="shared" si="415"/>
        <v>4.2992261392949267</v>
      </c>
      <c r="BQ139" s="227">
        <v>-45400</v>
      </c>
      <c r="BR139" s="15">
        <f t="shared" ref="BR139" si="460">BM139+BQ139</f>
        <v>454600</v>
      </c>
      <c r="BT139" s="227">
        <v>-15000</v>
      </c>
      <c r="BU139" s="15">
        <f>BR139+BT139</f>
        <v>439600</v>
      </c>
      <c r="BW139" s="227">
        <v>-211634</v>
      </c>
      <c r="BX139" s="15">
        <f>BU139+BW139</f>
        <v>227966</v>
      </c>
      <c r="BZ139" s="15"/>
      <c r="CA139" s="15">
        <f>BX139+BZ139</f>
        <v>227966</v>
      </c>
      <c r="CC139" s="15"/>
      <c r="CD139" s="15">
        <f>CA139+CC139</f>
        <v>227966</v>
      </c>
      <c r="CF139" s="15">
        <v>-66010</v>
      </c>
      <c r="CG139" s="15">
        <f>CD139+CF139</f>
        <v>161956</v>
      </c>
      <c r="CI139" s="227">
        <v>-34200</v>
      </c>
      <c r="CJ139" s="15">
        <f>CG139+CI139</f>
        <v>127756</v>
      </c>
      <c r="CM139" s="15">
        <f>CJ139+CL139</f>
        <v>127756</v>
      </c>
      <c r="CP139" s="15">
        <f>CM139+CO139</f>
        <v>127756</v>
      </c>
      <c r="CS139" s="15">
        <f>CP139+CR139</f>
        <v>127756</v>
      </c>
      <c r="CV139" s="15">
        <f>CS139+CU139</f>
        <v>127756</v>
      </c>
      <c r="CY139" s="15">
        <f>CV139+CX139</f>
        <v>127756</v>
      </c>
      <c r="DA139" s="15">
        <v>29588</v>
      </c>
      <c r="DC139" s="15">
        <v>620000</v>
      </c>
      <c r="DE139" s="15"/>
      <c r="DF139" s="15">
        <f t="shared" ref="DF139:DF142" si="461">DC139+DE139</f>
        <v>620000</v>
      </c>
      <c r="DH139" s="15"/>
      <c r="DI139" s="15">
        <f t="shared" ref="DI139:DI142" si="462">DF139+DH139</f>
        <v>620000</v>
      </c>
      <c r="DK139" s="15"/>
      <c r="DL139" s="15">
        <f t="shared" ref="DL139:DL142" si="463">DI139+DK139</f>
        <v>620000</v>
      </c>
      <c r="DN139" s="15"/>
      <c r="DO139" s="15">
        <f t="shared" ref="DO139:DO142" si="464">DL139+DN139</f>
        <v>620000</v>
      </c>
      <c r="DQ139" s="15"/>
      <c r="DR139" s="15">
        <f t="shared" ref="DR139:DR142" si="465">DO139+DQ139</f>
        <v>620000</v>
      </c>
      <c r="DT139" s="15"/>
      <c r="DU139" s="15">
        <f t="shared" ref="DU139:DU142" si="466">DR139+DT139</f>
        <v>620000</v>
      </c>
      <c r="DW139" s="227">
        <v>-620000</v>
      </c>
      <c r="DX139" s="15">
        <f t="shared" ref="DX139:DX142" si="467">DU139+DW139</f>
        <v>0</v>
      </c>
      <c r="DZ139" s="15"/>
      <c r="EA139" s="15">
        <f t="shared" ref="EA139" si="468">DX139+DZ139</f>
        <v>0</v>
      </c>
      <c r="EC139" s="15"/>
      <c r="ED139" s="15">
        <f t="shared" ref="ED139" si="469">EA139+EC139</f>
        <v>0</v>
      </c>
      <c r="EF139" s="15"/>
      <c r="EG139" s="15">
        <f t="shared" ref="EG139" si="470">ED139+EF139</f>
        <v>0</v>
      </c>
      <c r="EK139" s="15"/>
    </row>
    <row r="140" spans="1:142" outlineLevel="2">
      <c r="A140" s="1" t="s">
        <v>60</v>
      </c>
      <c r="B140" s="1" t="s">
        <v>306</v>
      </c>
      <c r="C140" s="4" t="s">
        <v>307</v>
      </c>
      <c r="D140" s="43">
        <v>0</v>
      </c>
      <c r="E140" s="34">
        <v>0</v>
      </c>
      <c r="F140" s="43">
        <v>0</v>
      </c>
      <c r="G140" s="34">
        <v>0</v>
      </c>
      <c r="H140" s="46">
        <v>26136</v>
      </c>
      <c r="I140" s="36">
        <v>26136</v>
      </c>
      <c r="J140" s="14"/>
      <c r="L140" s="118">
        <f>'[1]2020'!$Q$38</f>
        <v>300000</v>
      </c>
      <c r="M140" s="17" t="e">
        <f>L140/F140-1</f>
        <v>#DIV/0!</v>
      </c>
      <c r="N140" s="17">
        <f>L140/I140-1</f>
        <v>10.478420569329661</v>
      </c>
      <c r="Q140" s="118">
        <v>237000</v>
      </c>
      <c r="R140" s="15">
        <v>0</v>
      </c>
      <c r="S140" s="118">
        <v>0</v>
      </c>
      <c r="T140" s="15">
        <f>S140-Q140</f>
        <v>-237000</v>
      </c>
      <c r="U140" s="16">
        <f>S140/Q140-1</f>
        <v>-1</v>
      </c>
      <c r="V140" s="141">
        <f>L140+W140</f>
        <v>237000</v>
      </c>
      <c r="W140">
        <v>-63000</v>
      </c>
      <c r="Y140" s="118">
        <v>0</v>
      </c>
      <c r="AA140" s="118">
        <v>0</v>
      </c>
      <c r="AC140" s="187">
        <f t="shared" ref="AC140" si="471">AA140-Y140</f>
        <v>0</v>
      </c>
      <c r="AD140" s="187"/>
      <c r="AE140" s="118">
        <v>0</v>
      </c>
      <c r="AF140" s="182"/>
      <c r="AH140" s="15">
        <v>0</v>
      </c>
      <c r="AK140" s="118">
        <v>0</v>
      </c>
      <c r="AS140" s="15">
        <f t="shared" ref="AS140" si="472">AR140+AK140</f>
        <v>0</v>
      </c>
      <c r="AX140" s="15"/>
      <c r="BD140" s="15">
        <v>4000</v>
      </c>
      <c r="BE140" s="15">
        <f t="shared" ref="BE140:BE142" si="473">BB140+BD140</f>
        <v>4000</v>
      </c>
      <c r="BG140" s="15"/>
      <c r="BH140" s="15">
        <f t="shared" si="458"/>
        <v>4000</v>
      </c>
      <c r="BJ140" s="15">
        <v>3630</v>
      </c>
      <c r="BK140" s="235">
        <f t="shared" si="459"/>
        <v>0.90749999999999997</v>
      </c>
      <c r="BM140" s="15"/>
      <c r="BN140" s="235">
        <f t="shared" si="414"/>
        <v>0</v>
      </c>
      <c r="BO140" s="235">
        <f t="shared" si="415"/>
        <v>0</v>
      </c>
      <c r="BQ140" s="15"/>
      <c r="BR140" s="15"/>
      <c r="BT140" s="15"/>
      <c r="BU140" s="15"/>
      <c r="BW140" s="15"/>
      <c r="BX140" s="15"/>
      <c r="BZ140" s="15"/>
      <c r="CA140" s="15"/>
      <c r="CC140" s="15"/>
      <c r="CD140" s="15"/>
      <c r="CF140" s="15"/>
      <c r="CG140" s="15"/>
      <c r="CI140" s="15"/>
      <c r="CJ140" s="15"/>
      <c r="CM140" s="15"/>
      <c r="CP140" s="15"/>
      <c r="CS140" s="15"/>
      <c r="CV140" s="15"/>
      <c r="CY140" s="15"/>
      <c r="DE140" s="15"/>
      <c r="DF140" s="15">
        <f t="shared" si="461"/>
        <v>0</v>
      </c>
      <c r="DH140" s="15"/>
      <c r="DI140" s="15">
        <f t="shared" si="462"/>
        <v>0</v>
      </c>
      <c r="DK140" s="15"/>
      <c r="DL140" s="15">
        <f t="shared" si="463"/>
        <v>0</v>
      </c>
      <c r="DN140" s="15"/>
      <c r="DO140" s="15">
        <f t="shared" si="464"/>
        <v>0</v>
      </c>
      <c r="DQ140" s="15"/>
      <c r="DR140" s="15">
        <f t="shared" si="465"/>
        <v>0</v>
      </c>
      <c r="DT140" s="15"/>
      <c r="DU140" s="15">
        <f t="shared" si="466"/>
        <v>0</v>
      </c>
      <c r="DW140" s="15"/>
      <c r="DX140" s="15">
        <f>DU140+DW140</f>
        <v>0</v>
      </c>
      <c r="DZ140" s="15"/>
      <c r="EA140" s="15">
        <f>DX140+DZ140</f>
        <v>0</v>
      </c>
      <c r="EC140" s="15"/>
      <c r="ED140" s="15">
        <f>EA140+EC140</f>
        <v>0</v>
      </c>
      <c r="EF140" s="15"/>
      <c r="EG140" s="15">
        <f>ED140+EF140</f>
        <v>0</v>
      </c>
      <c r="EK140" s="15"/>
    </row>
    <row r="141" spans="1:142" outlineLevel="2">
      <c r="A141" s="1" t="s">
        <v>60</v>
      </c>
      <c r="B141" s="1" t="s">
        <v>209</v>
      </c>
      <c r="C141" s="4" t="s">
        <v>615</v>
      </c>
      <c r="D141" s="43"/>
      <c r="E141" s="34"/>
      <c r="F141" s="43"/>
      <c r="G141" s="34"/>
      <c r="H141" s="46"/>
      <c r="I141" s="36"/>
      <c r="J141" s="14"/>
      <c r="M141" s="17"/>
      <c r="N141" s="17"/>
      <c r="U141" s="16"/>
      <c r="V141" s="141"/>
      <c r="Y141" s="118"/>
      <c r="AC141" s="187"/>
      <c r="AD141" s="187"/>
      <c r="AF141" s="182"/>
      <c r="AH141" s="15"/>
      <c r="AS141" s="15"/>
      <c r="AX141" s="15"/>
      <c r="BD141" s="15"/>
      <c r="BE141" s="15"/>
      <c r="BG141" s="15"/>
      <c r="BH141" s="15"/>
      <c r="BK141" s="235"/>
      <c r="BM141" s="15"/>
      <c r="BN141" s="235"/>
      <c r="BO141" s="235"/>
      <c r="BQ141" s="15"/>
      <c r="BR141" s="15"/>
      <c r="BT141" s="15"/>
      <c r="BU141" s="15"/>
      <c r="BW141" s="15"/>
      <c r="BX141" s="15"/>
      <c r="BZ141" s="15"/>
      <c r="CA141" s="15"/>
      <c r="CC141" s="15"/>
      <c r="CD141" s="15"/>
      <c r="CF141" s="15"/>
      <c r="CG141" s="15"/>
      <c r="CI141" s="15"/>
      <c r="CJ141" s="15"/>
      <c r="CM141" s="15"/>
      <c r="CP141" s="15"/>
      <c r="CS141" s="15"/>
      <c r="CV141" s="15"/>
      <c r="CY141" s="15"/>
      <c r="DE141" s="15"/>
      <c r="DF141" s="15"/>
      <c r="DH141" s="15"/>
      <c r="DI141" s="15"/>
      <c r="DK141" s="15"/>
      <c r="DL141" s="15"/>
      <c r="DN141" s="15"/>
      <c r="DO141" s="15"/>
      <c r="DQ141" s="15"/>
      <c r="DR141" s="15"/>
      <c r="DT141" s="15"/>
      <c r="DU141" s="15"/>
      <c r="DW141" s="227">
        <v>584000</v>
      </c>
      <c r="DX141" s="15">
        <f t="shared" si="467"/>
        <v>584000</v>
      </c>
      <c r="DZ141" s="15"/>
      <c r="EA141" s="15">
        <f t="shared" ref="EA141:EA142" si="474">DX141+DZ141</f>
        <v>584000</v>
      </c>
      <c r="EC141" s="15"/>
      <c r="ED141" s="15">
        <f t="shared" ref="ED141:ED142" si="475">EA141+EC141</f>
        <v>584000</v>
      </c>
      <c r="EF141" s="227">
        <v>-200000</v>
      </c>
      <c r="EG141" s="15">
        <f t="shared" ref="EG141" si="476">ED141+EF141</f>
        <v>384000</v>
      </c>
      <c r="EI141" s="15">
        <v>84700</v>
      </c>
      <c r="EK141" s="15">
        <v>620000</v>
      </c>
    </row>
    <row r="142" spans="1:142" outlineLevel="2">
      <c r="A142" s="1" t="s">
        <v>60</v>
      </c>
      <c r="B142" s="1" t="s">
        <v>403</v>
      </c>
      <c r="C142" s="4" t="s">
        <v>404</v>
      </c>
      <c r="D142" s="43"/>
      <c r="E142" s="34"/>
      <c r="F142" s="43"/>
      <c r="G142" s="34"/>
      <c r="H142" s="46"/>
      <c r="I142" s="36"/>
      <c r="J142" s="14"/>
      <c r="M142" s="17"/>
      <c r="N142" s="17"/>
      <c r="U142" s="16"/>
      <c r="V142" s="141"/>
      <c r="Y142" s="118"/>
      <c r="AC142" s="187"/>
      <c r="AD142" s="187"/>
      <c r="AF142" s="182"/>
      <c r="AH142" s="15"/>
      <c r="AS142" s="15"/>
      <c r="AX142" s="15"/>
      <c r="BA142" s="227">
        <v>33000</v>
      </c>
      <c r="BB142" s="15">
        <f t="shared" ref="BB142" si="477">AY142+BA142</f>
        <v>33000</v>
      </c>
      <c r="BD142" s="15">
        <v>60100</v>
      </c>
      <c r="BE142" s="15">
        <f t="shared" si="473"/>
        <v>93100</v>
      </c>
      <c r="BG142" s="15"/>
      <c r="BH142" s="15">
        <f t="shared" si="458"/>
        <v>93100</v>
      </c>
      <c r="BJ142" s="15">
        <v>92969</v>
      </c>
      <c r="BK142" s="235">
        <f t="shared" si="459"/>
        <v>0.99859291084854995</v>
      </c>
      <c r="BM142" s="15"/>
      <c r="BN142" s="235">
        <f t="shared" si="414"/>
        <v>0</v>
      </c>
      <c r="BO142" s="235">
        <f t="shared" si="415"/>
        <v>0</v>
      </c>
      <c r="BQ142" s="15"/>
      <c r="BR142" s="15"/>
      <c r="BT142" s="15"/>
      <c r="BU142" s="15"/>
      <c r="BW142" s="15"/>
      <c r="BX142" s="15"/>
      <c r="BZ142" s="15"/>
      <c r="CA142" s="15"/>
      <c r="CC142" s="15"/>
      <c r="CD142" s="15"/>
      <c r="CF142" s="15"/>
      <c r="CG142" s="15"/>
      <c r="CI142" s="15"/>
      <c r="CJ142" s="15"/>
      <c r="CM142" s="15"/>
      <c r="CP142" s="15"/>
      <c r="CS142" s="15"/>
      <c r="CV142" s="15"/>
      <c r="CY142" s="15"/>
      <c r="DE142" s="15"/>
      <c r="DF142" s="15">
        <f t="shared" si="461"/>
        <v>0</v>
      </c>
      <c r="DH142" s="15"/>
      <c r="DI142" s="15">
        <f t="shared" si="462"/>
        <v>0</v>
      </c>
      <c r="DK142" s="15"/>
      <c r="DL142" s="15">
        <f t="shared" si="463"/>
        <v>0</v>
      </c>
      <c r="DN142" s="15"/>
      <c r="DO142" s="15">
        <f t="shared" si="464"/>
        <v>0</v>
      </c>
      <c r="DQ142" s="15"/>
      <c r="DR142" s="15">
        <f t="shared" si="465"/>
        <v>0</v>
      </c>
      <c r="DT142" s="15"/>
      <c r="DU142" s="15">
        <f t="shared" si="466"/>
        <v>0</v>
      </c>
      <c r="DW142" s="15"/>
      <c r="DX142" s="15">
        <f t="shared" si="467"/>
        <v>0</v>
      </c>
      <c r="DZ142" s="15"/>
      <c r="EA142" s="15">
        <f t="shared" si="474"/>
        <v>0</v>
      </c>
      <c r="EC142" s="15"/>
      <c r="ED142" s="15">
        <f t="shared" si="475"/>
        <v>0</v>
      </c>
      <c r="EF142" s="15"/>
      <c r="EG142" s="15">
        <f t="shared" ref="EG142" si="478">ED142+EF142</f>
        <v>0</v>
      </c>
      <c r="EK142" s="15"/>
    </row>
    <row r="143" spans="1:142" outlineLevel="2">
      <c r="A143" s="1" t="s">
        <v>60</v>
      </c>
      <c r="B143" s="4" t="s">
        <v>46</v>
      </c>
      <c r="C143" s="4" t="s">
        <v>63</v>
      </c>
      <c r="D143" s="43">
        <v>0</v>
      </c>
      <c r="E143" s="34">
        <v>0</v>
      </c>
      <c r="F143" s="43">
        <v>30000</v>
      </c>
      <c r="G143" s="34">
        <v>87.12</v>
      </c>
      <c r="H143" s="46">
        <v>26136</v>
      </c>
      <c r="I143" s="36"/>
      <c r="J143" s="14"/>
      <c r="Y143" s="118"/>
      <c r="AF143" s="182"/>
      <c r="AH143" s="15"/>
      <c r="AX143" s="15"/>
      <c r="BD143" s="15"/>
      <c r="BG143" s="15"/>
      <c r="DE143" s="15"/>
      <c r="DH143" s="15"/>
      <c r="DK143" s="15"/>
      <c r="DN143" s="15"/>
      <c r="DQ143" s="15"/>
      <c r="DT143" s="15"/>
      <c r="DW143" s="15"/>
      <c r="DZ143" s="15"/>
      <c r="EC143" s="15"/>
      <c r="EF143" s="15"/>
      <c r="EK143" s="15"/>
    </row>
    <row r="144" spans="1:142" outlineLevel="2">
      <c r="A144" s="1" t="s">
        <v>64</v>
      </c>
      <c r="B144" s="4" t="s">
        <v>48</v>
      </c>
      <c r="C144" s="4" t="s">
        <v>65</v>
      </c>
      <c r="D144" s="43">
        <v>63500</v>
      </c>
      <c r="E144" s="34">
        <v>114.1</v>
      </c>
      <c r="F144" s="43">
        <v>103500</v>
      </c>
      <c r="G144" s="34">
        <v>70.010000000000005</v>
      </c>
      <c r="H144" s="46">
        <v>72456.210000000006</v>
      </c>
      <c r="I144" s="36"/>
      <c r="J144" s="14"/>
      <c r="Y144" s="118"/>
      <c r="AF144" s="182"/>
      <c r="AH144" s="15"/>
      <c r="AX144" s="15"/>
      <c r="BD144" s="15"/>
      <c r="BG144" s="15"/>
      <c r="DE144" s="15"/>
      <c r="DH144" s="15"/>
      <c r="DK144" s="15"/>
      <c r="DN144" s="15"/>
      <c r="DQ144" s="15"/>
      <c r="DT144" s="15"/>
      <c r="DW144" s="15"/>
      <c r="DZ144" s="15"/>
      <c r="EC144" s="15"/>
      <c r="EF144" s="15"/>
      <c r="EK144" s="15"/>
    </row>
    <row r="145" spans="1:142" ht="18" customHeight="1" thickBot="1">
      <c r="A145" s="54" t="s">
        <v>60</v>
      </c>
      <c r="B145" s="55" t="s">
        <v>317</v>
      </c>
      <c r="C145" s="283" t="s">
        <v>63</v>
      </c>
      <c r="D145" s="57">
        <f>D139</f>
        <v>0</v>
      </c>
      <c r="E145" s="58"/>
      <c r="F145" s="57">
        <f>F139</f>
        <v>30000</v>
      </c>
      <c r="G145" s="58"/>
      <c r="H145" s="57"/>
      <c r="I145" s="57">
        <f>I139</f>
        <v>0</v>
      </c>
      <c r="J145" s="59"/>
      <c r="K145" s="60"/>
      <c r="L145" s="122">
        <f>L139</f>
        <v>0</v>
      </c>
      <c r="M145" s="61">
        <f>L145/F145-1</f>
        <v>-1</v>
      </c>
      <c r="N145" s="61" t="e">
        <f>L145/I145-1</f>
        <v>#DIV/0!</v>
      </c>
      <c r="Q145" s="122">
        <f t="shared" ref="Q145:T146" si="479">Q139</f>
        <v>0</v>
      </c>
      <c r="R145" s="122">
        <f t="shared" si="479"/>
        <v>0</v>
      </c>
      <c r="S145" s="122">
        <f t="shared" si="479"/>
        <v>0</v>
      </c>
      <c r="T145" s="122">
        <f t="shared" si="479"/>
        <v>0</v>
      </c>
      <c r="U145" s="155" t="e">
        <f>S145/Q145-1</f>
        <v>#DIV/0!</v>
      </c>
      <c r="Y145" s="122">
        <f>Y139</f>
        <v>0</v>
      </c>
      <c r="AA145" s="122">
        <f>AA139</f>
        <v>0</v>
      </c>
      <c r="AB145" s="122">
        <f>AB139</f>
        <v>0</v>
      </c>
      <c r="AE145" s="122">
        <f>AE139</f>
        <v>0</v>
      </c>
      <c r="AF145" s="182"/>
      <c r="AH145" s="122">
        <f>AH139</f>
        <v>0</v>
      </c>
      <c r="AK145" s="122">
        <f>AK139</f>
        <v>0</v>
      </c>
      <c r="AL145" s="193" t="e">
        <f t="shared" ref="AL145:AL146" si="480">AK145/L145</f>
        <v>#DIV/0!</v>
      </c>
      <c r="AM145" s="17" t="e">
        <f t="shared" ref="AM145:AM146" si="481">AK145/AE145</f>
        <v>#DIV/0!</v>
      </c>
      <c r="AN145" s="17" t="e">
        <f t="shared" ref="AN145:AN146" si="482">AK145/AH145</f>
        <v>#DIV/0!</v>
      </c>
      <c r="AS145" s="122">
        <f>AS139</f>
        <v>0</v>
      </c>
      <c r="AU145" s="122">
        <f>AU139</f>
        <v>0</v>
      </c>
      <c r="AV145" s="122">
        <f>AV139</f>
        <v>0</v>
      </c>
      <c r="AX145" s="122">
        <f>AX139</f>
        <v>0</v>
      </c>
      <c r="AY145" s="122">
        <f>AY139</f>
        <v>0</v>
      </c>
      <c r="BA145" s="122">
        <f>BA139</f>
        <v>0</v>
      </c>
      <c r="BB145" s="122">
        <f>BB139</f>
        <v>0</v>
      </c>
      <c r="BD145" s="122">
        <f>BD139</f>
        <v>0</v>
      </c>
      <c r="BE145" s="122">
        <f>BE139</f>
        <v>0</v>
      </c>
      <c r="BG145" s="122">
        <f>BG139</f>
        <v>116300</v>
      </c>
      <c r="BH145" s="122">
        <f>BH139</f>
        <v>116300</v>
      </c>
      <c r="BJ145" s="122">
        <f>BJ139</f>
        <v>116220.5</v>
      </c>
      <c r="BK145" s="236">
        <f t="shared" ref="BK145:BK146" si="483">BJ145/BH145</f>
        <v>0.99931642304385215</v>
      </c>
      <c r="BM145" s="122">
        <f>BM139</f>
        <v>500000</v>
      </c>
      <c r="BN145" s="236">
        <f t="shared" ref="BN145:BN146" si="484">BM145/BJ145</f>
        <v>4.302167001518665</v>
      </c>
      <c r="BO145" s="236">
        <f t="shared" ref="BO145:BO146" si="485">BM145/BH145</f>
        <v>4.2992261392949267</v>
      </c>
      <c r="BQ145" s="122">
        <f>BQ139</f>
        <v>-45400</v>
      </c>
      <c r="BR145" s="122">
        <f>BR139</f>
        <v>454600</v>
      </c>
      <c r="BT145" s="122">
        <f>BT139</f>
        <v>-15000</v>
      </c>
      <c r="BU145" s="122">
        <f>BU139</f>
        <v>439600</v>
      </c>
      <c r="BW145" s="122">
        <f>BW139</f>
        <v>-211634</v>
      </c>
      <c r="BX145" s="122">
        <f>BX139</f>
        <v>227966</v>
      </c>
      <c r="BZ145" s="122">
        <f>BZ139</f>
        <v>0</v>
      </c>
      <c r="CA145" s="122">
        <f>CA139</f>
        <v>227966</v>
      </c>
      <c r="CC145" s="122">
        <f>CC139</f>
        <v>0</v>
      </c>
      <c r="CD145" s="122">
        <f>CD139</f>
        <v>227966</v>
      </c>
      <c r="CF145" s="122">
        <f>CF139</f>
        <v>-66010</v>
      </c>
      <c r="CG145" s="122">
        <f>CG139</f>
        <v>161956</v>
      </c>
      <c r="CI145" s="122">
        <f>CI139</f>
        <v>-34200</v>
      </c>
      <c r="CJ145" s="122">
        <f>CJ139</f>
        <v>127756</v>
      </c>
      <c r="CL145" s="319">
        <f>CL139</f>
        <v>0</v>
      </c>
      <c r="CM145" s="122">
        <f>CM139</f>
        <v>127756</v>
      </c>
      <c r="CO145" s="122">
        <f>CO139</f>
        <v>0</v>
      </c>
      <c r="CP145" s="122">
        <f>CP139</f>
        <v>127756</v>
      </c>
      <c r="CR145" s="122">
        <f>CR139</f>
        <v>0</v>
      </c>
      <c r="CS145" s="122">
        <f>CS139</f>
        <v>127756</v>
      </c>
      <c r="CU145" s="122">
        <f>CU139</f>
        <v>0</v>
      </c>
      <c r="CV145" s="122">
        <f>CV139</f>
        <v>127756</v>
      </c>
      <c r="CX145" s="122">
        <f>CX139</f>
        <v>0</v>
      </c>
      <c r="CY145" s="122">
        <f>CY139</f>
        <v>127756</v>
      </c>
      <c r="DA145" s="122">
        <f>DA139</f>
        <v>29588</v>
      </c>
      <c r="DC145" s="122">
        <f>DC139</f>
        <v>620000</v>
      </c>
      <c r="DE145" s="122">
        <f>DE139</f>
        <v>0</v>
      </c>
      <c r="DF145" s="122">
        <f>DF139</f>
        <v>620000</v>
      </c>
      <c r="DH145" s="122">
        <f>DH139</f>
        <v>0</v>
      </c>
      <c r="DI145" s="122">
        <f>DI139</f>
        <v>620000</v>
      </c>
      <c r="DK145" s="122">
        <f>DK139</f>
        <v>0</v>
      </c>
      <c r="DL145" s="122">
        <f>DL139</f>
        <v>620000</v>
      </c>
      <c r="DN145" s="122">
        <f>DN139</f>
        <v>0</v>
      </c>
      <c r="DO145" s="122">
        <f>DO139</f>
        <v>620000</v>
      </c>
      <c r="DQ145" s="122">
        <f>DQ139</f>
        <v>0</v>
      </c>
      <c r="DR145" s="122">
        <f>DR139</f>
        <v>620000</v>
      </c>
      <c r="DT145" s="122">
        <f>DT139</f>
        <v>0</v>
      </c>
      <c r="DU145" s="122">
        <f>DU139</f>
        <v>620000</v>
      </c>
      <c r="DW145" s="122">
        <f>DW139</f>
        <v>-620000</v>
      </c>
      <c r="DX145" s="122">
        <f>DX139</f>
        <v>0</v>
      </c>
      <c r="DZ145" s="122">
        <f>DZ139</f>
        <v>0</v>
      </c>
      <c r="EA145" s="122">
        <f>EA139</f>
        <v>0</v>
      </c>
      <c r="EC145" s="122">
        <f>EC139</f>
        <v>0</v>
      </c>
      <c r="ED145" s="122">
        <f>ED139</f>
        <v>0</v>
      </c>
      <c r="EF145" s="122">
        <f>EF139</f>
        <v>0</v>
      </c>
      <c r="EG145" s="122">
        <f>EG139</f>
        <v>0</v>
      </c>
      <c r="EI145" s="122">
        <f>EI139</f>
        <v>0</v>
      </c>
      <c r="EK145" s="122">
        <f>EK139</f>
        <v>0</v>
      </c>
      <c r="EL145" s="377" t="e">
        <f>EK145/EI145-1</f>
        <v>#DIV/0!</v>
      </c>
    </row>
    <row r="146" spans="1:142" ht="17.25" customHeight="1" thickTop="1" thickBot="1">
      <c r="A146" s="75" t="s">
        <v>60</v>
      </c>
      <c r="B146" s="76" t="s">
        <v>278</v>
      </c>
      <c r="C146" s="285" t="s">
        <v>341</v>
      </c>
      <c r="D146" s="78">
        <f>D140</f>
        <v>0</v>
      </c>
      <c r="E146" s="79"/>
      <c r="F146" s="78">
        <f>F140</f>
        <v>0</v>
      </c>
      <c r="G146" s="79"/>
      <c r="H146" s="78"/>
      <c r="I146" s="78">
        <f>I140</f>
        <v>26136</v>
      </c>
      <c r="J146" s="80"/>
      <c r="K146" s="77"/>
      <c r="L146" s="124">
        <f>L140</f>
        <v>300000</v>
      </c>
      <c r="M146" s="81" t="e">
        <f>L146/F146-1</f>
        <v>#DIV/0!</v>
      </c>
      <c r="N146" s="81">
        <f>L146/I146-1</f>
        <v>10.478420569329661</v>
      </c>
      <c r="Q146" s="124">
        <f t="shared" si="479"/>
        <v>237000</v>
      </c>
      <c r="R146" s="124">
        <f t="shared" si="479"/>
        <v>0</v>
      </c>
      <c r="S146" s="124">
        <f t="shared" si="479"/>
        <v>0</v>
      </c>
      <c r="T146" s="124">
        <f t="shared" si="479"/>
        <v>-237000</v>
      </c>
      <c r="U146" s="156">
        <f>S146/Q146-1</f>
        <v>-1</v>
      </c>
      <c r="Y146" s="124">
        <f>Y140</f>
        <v>0</v>
      </c>
      <c r="AA146" s="124">
        <f>AA140</f>
        <v>0</v>
      </c>
      <c r="AB146" s="124">
        <f>AB140</f>
        <v>0</v>
      </c>
      <c r="AE146" s="124">
        <f t="shared" ref="AE146" si="486">AE140</f>
        <v>0</v>
      </c>
      <c r="AF146" s="182"/>
      <c r="AH146" s="124">
        <f t="shared" ref="AH146" si="487">AH140</f>
        <v>0</v>
      </c>
      <c r="AK146" s="124">
        <f>AK140</f>
        <v>0</v>
      </c>
      <c r="AL146" s="193">
        <f t="shared" si="480"/>
        <v>0</v>
      </c>
      <c r="AM146" s="17" t="e">
        <f t="shared" si="481"/>
        <v>#DIV/0!</v>
      </c>
      <c r="AN146" s="17" t="e">
        <f t="shared" si="482"/>
        <v>#DIV/0!</v>
      </c>
      <c r="AS146" s="124">
        <f>AS140</f>
        <v>0</v>
      </c>
      <c r="AU146" s="124">
        <f>AU140</f>
        <v>0</v>
      </c>
      <c r="AV146" s="124">
        <f>AV140</f>
        <v>0</v>
      </c>
      <c r="AX146" s="124">
        <f>AX140</f>
        <v>0</v>
      </c>
      <c r="AY146" s="124">
        <f>AY140</f>
        <v>0</v>
      </c>
      <c r="BA146" s="124">
        <f>BA140+BA142</f>
        <v>33000</v>
      </c>
      <c r="BB146" s="124">
        <f>BB140+BB142</f>
        <v>33000</v>
      </c>
      <c r="BD146" s="124">
        <f>BD140+BD142</f>
        <v>64100</v>
      </c>
      <c r="BE146" s="124">
        <f>BE140+BE142</f>
        <v>97100</v>
      </c>
      <c r="BG146" s="124">
        <f>BG140+BG142</f>
        <v>0</v>
      </c>
      <c r="BH146" s="124">
        <f>BH140+BH142</f>
        <v>97100</v>
      </c>
      <c r="BJ146" s="124">
        <f>BJ140+BJ142</f>
        <v>96599</v>
      </c>
      <c r="BK146" s="237">
        <f t="shared" si="483"/>
        <v>0.99484037075180232</v>
      </c>
      <c r="BM146" s="124">
        <f>BM140+BM142</f>
        <v>0</v>
      </c>
      <c r="BN146" s="237">
        <f t="shared" si="484"/>
        <v>0</v>
      </c>
      <c r="BO146" s="237">
        <f t="shared" si="485"/>
        <v>0</v>
      </c>
      <c r="BQ146" s="124">
        <f>BQ140+BQ142</f>
        <v>0</v>
      </c>
      <c r="BR146" s="124">
        <f>BR140+BR142</f>
        <v>0</v>
      </c>
      <c r="BT146" s="124">
        <f>BT140+BT142</f>
        <v>0</v>
      </c>
      <c r="BU146" s="124">
        <f>BU140+BU142</f>
        <v>0</v>
      </c>
      <c r="BW146" s="124">
        <f>BW140+BW142</f>
        <v>0</v>
      </c>
      <c r="BX146" s="124">
        <f>BX140+BX142</f>
        <v>0</v>
      </c>
      <c r="BZ146" s="124">
        <f>BZ140+BZ142</f>
        <v>0</v>
      </c>
      <c r="CA146" s="124">
        <f>CA140+CA142</f>
        <v>0</v>
      </c>
      <c r="CC146" s="124">
        <f>CC140+CC142</f>
        <v>0</v>
      </c>
      <c r="CD146" s="124">
        <f>CD140+CD142</f>
        <v>0</v>
      </c>
      <c r="CF146" s="124">
        <f>CF140+CF142</f>
        <v>0</v>
      </c>
      <c r="CG146" s="124">
        <f>CG140+CG142</f>
        <v>0</v>
      </c>
      <c r="CI146" s="124">
        <f>CI140+CI142</f>
        <v>0</v>
      </c>
      <c r="CJ146" s="124">
        <f>CJ140+CJ142</f>
        <v>0</v>
      </c>
      <c r="CL146" s="319">
        <f>CL140+CL142</f>
        <v>0</v>
      </c>
      <c r="CM146" s="124">
        <f>CM140+CM142</f>
        <v>0</v>
      </c>
      <c r="CO146" s="124">
        <f>CO140+CO142</f>
        <v>0</v>
      </c>
      <c r="CP146" s="124">
        <f>CP140+CP142</f>
        <v>0</v>
      </c>
      <c r="CR146" s="124">
        <f>CR140+CR142</f>
        <v>0</v>
      </c>
      <c r="CS146" s="124">
        <f>CS140+CS142</f>
        <v>0</v>
      </c>
      <c r="CU146" s="124">
        <f>CU140+CU142</f>
        <v>0</v>
      </c>
      <c r="CV146" s="124">
        <f>CV140+CV142</f>
        <v>0</v>
      </c>
      <c r="CX146" s="124">
        <f>CX140+CX142</f>
        <v>0</v>
      </c>
      <c r="CY146" s="124">
        <f>CY140+CY142</f>
        <v>0</v>
      </c>
      <c r="DA146" s="124">
        <f>DA140+DA142</f>
        <v>0</v>
      </c>
      <c r="DC146" s="124">
        <f>DC140+DC142</f>
        <v>0</v>
      </c>
      <c r="DE146" s="124">
        <f>DE140+DE142</f>
        <v>0</v>
      </c>
      <c r="DF146" s="124">
        <f>DF140+DF142</f>
        <v>0</v>
      </c>
      <c r="DH146" s="124">
        <f>DH140+DH142</f>
        <v>0</v>
      </c>
      <c r="DI146" s="124">
        <f>DI140+DI142</f>
        <v>0</v>
      </c>
      <c r="DK146" s="124">
        <f>DK140+DK142</f>
        <v>0</v>
      </c>
      <c r="DL146" s="124">
        <f>DL140+DL142</f>
        <v>0</v>
      </c>
      <c r="DN146" s="124">
        <f>DN140+DN142</f>
        <v>0</v>
      </c>
      <c r="DO146" s="124">
        <f>DO140+DO142</f>
        <v>0</v>
      </c>
      <c r="DQ146" s="124">
        <f>DQ140+DQ142</f>
        <v>0</v>
      </c>
      <c r="DR146" s="124">
        <f>DR140+DR142</f>
        <v>0</v>
      </c>
      <c r="DT146" s="124">
        <f>DT140+DT142</f>
        <v>0</v>
      </c>
      <c r="DU146" s="124">
        <f>DU140+DU142</f>
        <v>0</v>
      </c>
      <c r="DW146" s="124">
        <f>DW140+DW142+DW141</f>
        <v>584000</v>
      </c>
      <c r="DX146" s="124">
        <f>DX140+DX142+DX141</f>
        <v>584000</v>
      </c>
      <c r="DZ146" s="124">
        <f>DZ140+DZ142+DZ141</f>
        <v>0</v>
      </c>
      <c r="EA146" s="124">
        <f>EA140+EA142+EA141</f>
        <v>584000</v>
      </c>
      <c r="EC146" s="124">
        <f>EC140+EC142+EC141</f>
        <v>0</v>
      </c>
      <c r="ED146" s="124">
        <f>ED140+ED142+ED141</f>
        <v>584000</v>
      </c>
      <c r="EF146" s="124">
        <f>EF140+EF142+EF141</f>
        <v>-200000</v>
      </c>
      <c r="EG146" s="124">
        <f>EG140+EG142+EG141</f>
        <v>384000</v>
      </c>
      <c r="EI146" s="124">
        <f>EI140+EI142+EI141</f>
        <v>84700</v>
      </c>
      <c r="EK146" s="124">
        <f>EK140+EK142+EK141</f>
        <v>620000</v>
      </c>
      <c r="EL146" s="377">
        <f>EK146/EI146-1</f>
        <v>6.3199527744982289</v>
      </c>
    </row>
    <row r="147" spans="1:142" ht="15.75" outlineLevel="1" thickTop="1">
      <c r="A147" s="1" t="s">
        <v>178</v>
      </c>
      <c r="B147" s="1" t="s">
        <v>116</v>
      </c>
      <c r="C147" s="4" t="s">
        <v>117</v>
      </c>
      <c r="D147" s="43">
        <v>12000</v>
      </c>
      <c r="E147" s="34">
        <v>72.510000000000005</v>
      </c>
      <c r="F147" s="43">
        <v>12000</v>
      </c>
      <c r="G147" s="34">
        <v>72.510000000000005</v>
      </c>
      <c r="H147" s="46">
        <v>8701</v>
      </c>
      <c r="I147" s="36">
        <v>10000</v>
      </c>
      <c r="J147" s="14"/>
      <c r="K147" t="s">
        <v>333</v>
      </c>
      <c r="L147" s="118">
        <v>15000</v>
      </c>
      <c r="M147" s="17">
        <f>L147/F147-1</f>
        <v>0.25</v>
      </c>
      <c r="N147" s="17">
        <f>L147/I147-1</f>
        <v>0.5</v>
      </c>
      <c r="Q147" s="118">
        <v>15000</v>
      </c>
      <c r="R147" s="15">
        <v>4539</v>
      </c>
      <c r="S147" s="118">
        <v>10000</v>
      </c>
      <c r="T147" s="15">
        <f>S147-Q147</f>
        <v>-5000</v>
      </c>
      <c r="U147" s="16">
        <f>S147/Q147-1</f>
        <v>-0.33333333333333337</v>
      </c>
      <c r="Y147" s="118">
        <v>10000</v>
      </c>
      <c r="AA147" s="118">
        <v>8500</v>
      </c>
      <c r="AB147" s="185">
        <f t="shared" ref="AB147" si="488">AA147-Y147</f>
        <v>-1500</v>
      </c>
      <c r="AC147" s="187">
        <f t="shared" ref="AC147" si="489">AA147-Y147</f>
        <v>-1500</v>
      </c>
      <c r="AD147" s="187"/>
      <c r="AE147" s="118">
        <v>8500</v>
      </c>
      <c r="AF147" s="182"/>
      <c r="AH147" s="15">
        <v>7278.18</v>
      </c>
      <c r="AI147" s="17">
        <f t="shared" ref="AI147" si="490">AH147/AE147</f>
        <v>0.85625647058823529</v>
      </c>
      <c r="AK147" s="118">
        <v>7500</v>
      </c>
      <c r="AS147" s="15">
        <f t="shared" ref="AS147" si="491">AR147+AK147</f>
        <v>7500</v>
      </c>
      <c r="AV147" s="15">
        <f t="shared" ref="AV147" si="492">AS147+AU147</f>
        <v>7500</v>
      </c>
      <c r="AX147" s="15"/>
      <c r="AY147" s="15">
        <f t="shared" ref="AY147" si="493">AV147+AX147</f>
        <v>7500</v>
      </c>
      <c r="BB147" s="15">
        <f t="shared" ref="BB147" si="494">AY147+BA147</f>
        <v>7500</v>
      </c>
      <c r="BD147" s="15"/>
      <c r="BE147" s="15">
        <f t="shared" ref="BE147" si="495">BB147+BD147</f>
        <v>7500</v>
      </c>
      <c r="BG147" s="15"/>
      <c r="BH147" s="15">
        <f t="shared" ref="BH147" si="496">BE147+BG147</f>
        <v>7500</v>
      </c>
      <c r="BJ147" s="15">
        <v>6026</v>
      </c>
      <c r="BK147" s="235">
        <f t="shared" ref="BK147" si="497">BJ147/BH147</f>
        <v>0.80346666666666666</v>
      </c>
      <c r="BM147" s="15">
        <v>8000</v>
      </c>
      <c r="BN147" s="235">
        <f t="shared" ref="BN147" si="498">BM147/BJ147</f>
        <v>1.3275804845668768</v>
      </c>
      <c r="BO147" s="235">
        <f t="shared" ref="BO147" si="499">BM147/BH147</f>
        <v>1.0666666666666667</v>
      </c>
      <c r="BQ147" s="15"/>
      <c r="BR147" s="15">
        <f t="shared" ref="BR147" si="500">BM147+BQ147</f>
        <v>8000</v>
      </c>
      <c r="BT147" s="15"/>
      <c r="BU147" s="15">
        <f>BR147+BT147</f>
        <v>8000</v>
      </c>
      <c r="BW147" s="15"/>
      <c r="BX147" s="15">
        <f>BU147+BW147</f>
        <v>8000</v>
      </c>
      <c r="BZ147" s="15"/>
      <c r="CA147" s="15">
        <f>BX147+BZ147</f>
        <v>8000</v>
      </c>
      <c r="CC147" s="15"/>
      <c r="CD147" s="15">
        <f>CA147+CC147</f>
        <v>8000</v>
      </c>
      <c r="CF147" s="15"/>
      <c r="CG147" s="15">
        <f>CD147+CF147</f>
        <v>8000</v>
      </c>
      <c r="CI147" s="15"/>
      <c r="CJ147" s="15">
        <f>CG147+CI147</f>
        <v>8000</v>
      </c>
      <c r="CM147" s="15">
        <f>CJ147+CL147</f>
        <v>8000</v>
      </c>
      <c r="CO147" s="15">
        <v>-2000</v>
      </c>
      <c r="CP147" s="15">
        <f>CM147+CO147</f>
        <v>6000</v>
      </c>
      <c r="CS147" s="15">
        <f>CP147+CR147</f>
        <v>6000</v>
      </c>
      <c r="CV147" s="15">
        <f>CS147+CU147</f>
        <v>6000</v>
      </c>
      <c r="CY147" s="15">
        <f>CV147+CX147</f>
        <v>6000</v>
      </c>
      <c r="DA147" s="15">
        <v>5655.77</v>
      </c>
      <c r="DC147" s="15">
        <v>7000</v>
      </c>
      <c r="DE147" s="15"/>
      <c r="DF147" s="15">
        <f t="shared" ref="DF147" si="501">DC147+DE147</f>
        <v>7000</v>
      </c>
      <c r="DH147" s="15"/>
      <c r="DI147" s="15">
        <f t="shared" ref="DI147" si="502">DF147+DH147</f>
        <v>7000</v>
      </c>
      <c r="DK147" s="15"/>
      <c r="DL147" s="15">
        <f t="shared" ref="DL147" si="503">DI147+DK147</f>
        <v>7000</v>
      </c>
      <c r="DN147" s="15"/>
      <c r="DO147" s="15">
        <f t="shared" ref="DO147" si="504">DL147+DN147</f>
        <v>7000</v>
      </c>
      <c r="DQ147" s="15"/>
      <c r="DR147" s="15">
        <f t="shared" ref="DR147" si="505">DO147+DQ147</f>
        <v>7000</v>
      </c>
      <c r="DT147" s="15"/>
      <c r="DU147" s="15">
        <f t="shared" ref="DU147" si="506">DR147+DT147</f>
        <v>7000</v>
      </c>
      <c r="DW147" s="15"/>
      <c r="DX147" s="15">
        <f t="shared" ref="DX147" si="507">DU147+DW147</f>
        <v>7000</v>
      </c>
      <c r="DZ147" s="227">
        <v>750</v>
      </c>
      <c r="EA147" s="15">
        <f t="shared" ref="EA147" si="508">DX147+DZ147</f>
        <v>7750</v>
      </c>
      <c r="EC147" s="15"/>
      <c r="ED147" s="15">
        <f t="shared" ref="ED147" si="509">EA147+EC147</f>
        <v>7750</v>
      </c>
      <c r="EF147" s="15"/>
      <c r="EG147" s="15">
        <f t="shared" ref="EG147" si="510">ED147+EF147</f>
        <v>7750</v>
      </c>
      <c r="EI147" s="15">
        <v>7726.89</v>
      </c>
      <c r="EK147" s="15">
        <v>8000</v>
      </c>
    </row>
    <row r="148" spans="1:142" outlineLevel="1">
      <c r="A148" s="1" t="s">
        <v>178</v>
      </c>
      <c r="B148" s="4" t="s">
        <v>46</v>
      </c>
      <c r="C148" s="4" t="s">
        <v>179</v>
      </c>
      <c r="D148" s="43">
        <v>12000</v>
      </c>
      <c r="E148" s="34">
        <v>72.510000000000005</v>
      </c>
      <c r="F148" s="43">
        <v>12000</v>
      </c>
      <c r="G148" s="34">
        <v>72.510000000000005</v>
      </c>
      <c r="H148" s="46">
        <v>8701</v>
      </c>
      <c r="I148" s="36"/>
      <c r="J148" s="14"/>
      <c r="Y148" s="118"/>
      <c r="AF148" s="182"/>
      <c r="AH148" s="15"/>
      <c r="AX148" s="15"/>
      <c r="BD148" s="15"/>
      <c r="BG148" s="15"/>
      <c r="DE148" s="15"/>
      <c r="DH148" s="15"/>
      <c r="DK148" s="15"/>
      <c r="DN148" s="15"/>
      <c r="DQ148" s="15"/>
      <c r="DT148" s="15"/>
      <c r="DW148" s="15"/>
      <c r="DZ148" s="15"/>
      <c r="EC148" s="15"/>
      <c r="EF148" s="15"/>
      <c r="EK148" s="15"/>
    </row>
    <row r="149" spans="1:142" outlineLevel="1">
      <c r="A149" s="1" t="s">
        <v>180</v>
      </c>
      <c r="B149" s="1" t="s">
        <v>116</v>
      </c>
      <c r="C149" s="4" t="s">
        <v>117</v>
      </c>
      <c r="D149" s="43">
        <v>185000</v>
      </c>
      <c r="E149" s="34">
        <v>102.38</v>
      </c>
      <c r="F149" s="43">
        <v>235000</v>
      </c>
      <c r="G149" s="34">
        <v>80.599999999999994</v>
      </c>
      <c r="H149" s="46">
        <v>189400.07</v>
      </c>
      <c r="I149" s="36">
        <v>252000</v>
      </c>
      <c r="J149" s="14"/>
      <c r="K149" t="s">
        <v>333</v>
      </c>
      <c r="L149" s="118">
        <v>270000</v>
      </c>
      <c r="M149" s="17">
        <f>L149/F149-1</f>
        <v>0.14893617021276606</v>
      </c>
      <c r="N149" s="17">
        <f>L149/I149-1</f>
        <v>7.1428571428571397E-2</v>
      </c>
      <c r="Q149" s="118">
        <v>270000</v>
      </c>
      <c r="R149" s="15">
        <v>128630</v>
      </c>
      <c r="S149" s="118">
        <v>260000</v>
      </c>
      <c r="T149" s="15">
        <f>S149-Q149</f>
        <v>-10000</v>
      </c>
      <c r="U149" s="16">
        <f>S149/Q149-1</f>
        <v>-3.703703703703709E-2</v>
      </c>
      <c r="Y149" s="118">
        <v>260000</v>
      </c>
      <c r="AA149" s="118">
        <v>260000</v>
      </c>
      <c r="AB149" s="185">
        <f t="shared" ref="AB149" si="511">AA149-Y149</f>
        <v>0</v>
      </c>
      <c r="AC149" s="187">
        <f t="shared" ref="AC149" si="512">AA149-Y149</f>
        <v>0</v>
      </c>
      <c r="AD149" s="187"/>
      <c r="AE149" s="118">
        <v>260000</v>
      </c>
      <c r="AF149" s="182"/>
      <c r="AH149" s="15">
        <v>233955.72</v>
      </c>
      <c r="AI149" s="17">
        <f t="shared" ref="AI149" si="513">AH149/AE149</f>
        <v>0.89982969230769227</v>
      </c>
      <c r="AK149" s="118">
        <v>248000</v>
      </c>
      <c r="AS149" s="15">
        <f t="shared" ref="AS149" si="514">AR149+AK149</f>
        <v>248000</v>
      </c>
      <c r="AV149" s="15">
        <f t="shared" ref="AV149" si="515">AS149+AU149</f>
        <v>248000</v>
      </c>
      <c r="AX149" s="15"/>
      <c r="AY149" s="15">
        <f t="shared" ref="AY149" si="516">AV149+AX149</f>
        <v>248000</v>
      </c>
      <c r="BB149" s="15">
        <f t="shared" ref="BB149" si="517">AY149+BA149</f>
        <v>248000</v>
      </c>
      <c r="BD149" s="15">
        <v>-28000</v>
      </c>
      <c r="BE149" s="15">
        <f t="shared" ref="BE149" si="518">BB149+BD149</f>
        <v>220000</v>
      </c>
      <c r="BG149" s="15">
        <v>2500</v>
      </c>
      <c r="BH149" s="15">
        <f t="shared" ref="BH149" si="519">BE149+BG149</f>
        <v>222500</v>
      </c>
      <c r="BJ149" s="15">
        <v>222290.49</v>
      </c>
      <c r="BK149" s="235">
        <f t="shared" ref="BK149" si="520">BJ149/BH149</f>
        <v>0.99905838202247188</v>
      </c>
      <c r="BM149" s="15">
        <v>305000</v>
      </c>
      <c r="BN149" s="235">
        <f t="shared" ref="BN149" si="521">BM149/BJ149</f>
        <v>1.3720784906272869</v>
      </c>
      <c r="BO149" s="235">
        <f t="shared" ref="BO149" si="522">BM149/BH149</f>
        <v>1.3707865168539326</v>
      </c>
      <c r="BQ149" s="15"/>
      <c r="BR149" s="15">
        <f t="shared" ref="BR149" si="523">BM149+BQ149</f>
        <v>305000</v>
      </c>
      <c r="BT149" s="15"/>
      <c r="BU149" s="15">
        <f>BR149+BT149</f>
        <v>305000</v>
      </c>
      <c r="BW149" s="15"/>
      <c r="BX149" s="15">
        <f>BU149+BW149</f>
        <v>305000</v>
      </c>
      <c r="BZ149" s="15"/>
      <c r="CA149" s="15">
        <f>BX149+BZ149</f>
        <v>305000</v>
      </c>
      <c r="CC149" s="15"/>
      <c r="CD149" s="15">
        <f>CA149+CC149</f>
        <v>305000</v>
      </c>
      <c r="CF149" s="15"/>
      <c r="CG149" s="15">
        <f>CD149+CF149</f>
        <v>305000</v>
      </c>
      <c r="CI149" s="15"/>
      <c r="CJ149" s="15">
        <f>CG149+CI149</f>
        <v>305000</v>
      </c>
      <c r="CM149" s="15">
        <f>CJ149+CL149</f>
        <v>305000</v>
      </c>
      <c r="CO149" s="15">
        <v>35000</v>
      </c>
      <c r="CP149" s="15">
        <f>CM149+CO149</f>
        <v>340000</v>
      </c>
      <c r="CS149" s="15">
        <f>CP149+CR149</f>
        <v>340000</v>
      </c>
      <c r="CV149" s="15">
        <f>CS149+CU149</f>
        <v>340000</v>
      </c>
      <c r="CY149" s="15">
        <f>CV149+CX149</f>
        <v>340000</v>
      </c>
      <c r="DA149" s="15">
        <v>338492.6</v>
      </c>
      <c r="DC149" s="15">
        <f>360000+50*600*1.21+700</f>
        <v>397000</v>
      </c>
      <c r="DE149" s="15"/>
      <c r="DF149" s="15">
        <f t="shared" ref="DF149" si="524">DC149+DE149</f>
        <v>397000</v>
      </c>
      <c r="DH149" s="15"/>
      <c r="DI149" s="15">
        <f t="shared" ref="DI149" si="525">DF149+DH149</f>
        <v>397000</v>
      </c>
      <c r="DK149" s="15"/>
      <c r="DL149" s="15">
        <f t="shared" ref="DL149" si="526">DI149+DK149</f>
        <v>397000</v>
      </c>
      <c r="DN149" s="15"/>
      <c r="DO149" s="15">
        <f t="shared" ref="DO149" si="527">DL149+DN149</f>
        <v>397000</v>
      </c>
      <c r="DQ149" s="15"/>
      <c r="DR149" s="15">
        <f t="shared" ref="DR149:DR150" si="528">DO149+DQ149</f>
        <v>397000</v>
      </c>
      <c r="DT149" s="15"/>
      <c r="DU149" s="15">
        <f t="shared" ref="DU149:DU150" si="529">DR149+DT149</f>
        <v>397000</v>
      </c>
      <c r="DW149" s="15"/>
      <c r="DX149" s="15">
        <f t="shared" ref="DX149:DX150" si="530">DU149+DW149</f>
        <v>397000</v>
      </c>
      <c r="DZ149" s="15"/>
      <c r="EA149" s="15">
        <f t="shared" ref="EA149:EA150" si="531">DX149+DZ149</f>
        <v>397000</v>
      </c>
      <c r="EC149" s="227">
        <v>18000</v>
      </c>
      <c r="ED149" s="15">
        <f t="shared" ref="ED149:ED150" si="532">EA149+EC149</f>
        <v>415000</v>
      </c>
      <c r="EF149" s="227">
        <v>28200</v>
      </c>
      <c r="EG149" s="15">
        <f t="shared" ref="EG149:EG150" si="533">ED149+EF149</f>
        <v>443200</v>
      </c>
      <c r="EI149" s="15">
        <v>410992.59</v>
      </c>
      <c r="EK149" s="15">
        <v>470000</v>
      </c>
    </row>
    <row r="150" spans="1:142" outlineLevel="1">
      <c r="A150" s="1" t="s">
        <v>625</v>
      </c>
      <c r="B150" s="1" t="s">
        <v>209</v>
      </c>
      <c r="C150" s="4" t="s">
        <v>615</v>
      </c>
      <c r="D150" s="43"/>
      <c r="E150" s="34"/>
      <c r="F150" s="43"/>
      <c r="G150" s="34"/>
      <c r="H150" s="46"/>
      <c r="I150" s="36"/>
      <c r="J150" s="14"/>
      <c r="M150" s="17"/>
      <c r="N150" s="17"/>
      <c r="U150" s="16"/>
      <c r="Y150" s="118"/>
      <c r="AB150" s="185"/>
      <c r="AC150" s="187"/>
      <c r="AD150" s="187"/>
      <c r="AF150" s="182"/>
      <c r="AH150" s="15"/>
      <c r="AI150" s="17"/>
      <c r="AS150" s="15"/>
      <c r="AV150" s="15"/>
      <c r="AX150" s="15"/>
      <c r="AY150" s="15"/>
      <c r="BB150" s="15"/>
      <c r="BD150" s="15"/>
      <c r="BE150" s="15"/>
      <c r="BG150" s="15"/>
      <c r="BH150" s="15"/>
      <c r="BK150" s="235"/>
      <c r="BM150" s="15"/>
      <c r="BN150" s="235"/>
      <c r="BO150" s="235"/>
      <c r="BQ150" s="15"/>
      <c r="BR150" s="15"/>
      <c r="BT150" s="15"/>
      <c r="BU150" s="15"/>
      <c r="BW150" s="15"/>
      <c r="BX150" s="15"/>
      <c r="BZ150" s="15"/>
      <c r="CA150" s="15"/>
      <c r="CC150" s="15"/>
      <c r="CD150" s="15"/>
      <c r="CF150" s="15"/>
      <c r="CG150" s="15"/>
      <c r="CI150" s="15"/>
      <c r="CJ150" s="15"/>
      <c r="CM150" s="15"/>
      <c r="CP150" s="15"/>
      <c r="CS150" s="15"/>
      <c r="CV150" s="15"/>
      <c r="CY150" s="15"/>
      <c r="DE150" s="15"/>
      <c r="DF150" s="15"/>
      <c r="DH150" s="15"/>
      <c r="DI150" s="15"/>
      <c r="DK150" s="15"/>
      <c r="DL150" s="15"/>
      <c r="DN150" s="15"/>
      <c r="DO150" s="15"/>
      <c r="DQ150" s="227">
        <v>35100</v>
      </c>
      <c r="DR150" s="15">
        <f t="shared" si="528"/>
        <v>35100</v>
      </c>
      <c r="DT150" s="227">
        <v>2000</v>
      </c>
      <c r="DU150" s="15">
        <f t="shared" si="529"/>
        <v>37100</v>
      </c>
      <c r="DW150" s="15"/>
      <c r="DX150" s="15">
        <f t="shared" si="530"/>
        <v>37100</v>
      </c>
      <c r="DZ150" s="15"/>
      <c r="EA150" s="15">
        <f t="shared" si="531"/>
        <v>37100</v>
      </c>
      <c r="EC150" s="15"/>
      <c r="ED150" s="15">
        <f t="shared" si="532"/>
        <v>37100</v>
      </c>
      <c r="EF150" s="15"/>
      <c r="EG150" s="15">
        <f t="shared" si="533"/>
        <v>37100</v>
      </c>
      <c r="EI150" s="15">
        <v>37033</v>
      </c>
      <c r="EK150" s="15">
        <v>0</v>
      </c>
    </row>
    <row r="151" spans="1:142" outlineLevel="1">
      <c r="A151" s="1" t="s">
        <v>180</v>
      </c>
      <c r="B151" s="4" t="s">
        <v>46</v>
      </c>
      <c r="C151" s="4" t="s">
        <v>181</v>
      </c>
      <c r="D151" s="43">
        <v>185000</v>
      </c>
      <c r="E151" s="34">
        <v>102.38</v>
      </c>
      <c r="F151" s="43">
        <v>235000</v>
      </c>
      <c r="G151" s="34">
        <v>80.599999999999994</v>
      </c>
      <c r="H151" s="46">
        <v>189400.07</v>
      </c>
      <c r="I151" s="36"/>
      <c r="J151" s="14"/>
      <c r="Y151" s="118"/>
      <c r="AF151" s="182"/>
      <c r="AH151" s="15"/>
      <c r="AX151" s="15"/>
      <c r="BD151" s="15"/>
      <c r="BG151" s="15"/>
      <c r="DE151" s="15"/>
      <c r="DH151" s="15"/>
      <c r="DK151" s="15"/>
      <c r="DN151" s="15"/>
      <c r="DQ151" s="15"/>
      <c r="DT151" s="15"/>
      <c r="DW151" s="15"/>
      <c r="DZ151" s="15"/>
      <c r="EC151" s="15"/>
      <c r="EF151" s="15"/>
      <c r="EK151" s="15"/>
    </row>
    <row r="152" spans="1:142" outlineLevel="1">
      <c r="A152" s="1" t="s">
        <v>182</v>
      </c>
      <c r="B152" s="1" t="s">
        <v>116</v>
      </c>
      <c r="C152" s="4" t="s">
        <v>117</v>
      </c>
      <c r="D152" s="43">
        <v>1000</v>
      </c>
      <c r="E152" s="34">
        <v>1136.46</v>
      </c>
      <c r="F152" s="43">
        <v>30000</v>
      </c>
      <c r="G152" s="34">
        <v>37.880000000000003</v>
      </c>
      <c r="H152" s="46">
        <v>11364.6</v>
      </c>
      <c r="I152" s="36">
        <v>15000</v>
      </c>
      <c r="J152" s="14"/>
      <c r="K152" t="s">
        <v>333</v>
      </c>
      <c r="L152" s="118">
        <v>15000</v>
      </c>
      <c r="M152" s="17">
        <f>L152/F152-1</f>
        <v>-0.5</v>
      </c>
      <c r="N152" s="17">
        <f>L152/I152-1</f>
        <v>0</v>
      </c>
      <c r="Q152" s="118">
        <v>15000</v>
      </c>
      <c r="R152" s="15">
        <v>8659</v>
      </c>
      <c r="S152" s="118">
        <v>16000</v>
      </c>
      <c r="T152" s="15">
        <f>S152-Q152</f>
        <v>1000</v>
      </c>
      <c r="U152" s="16">
        <f>S152/Q152-1</f>
        <v>6.6666666666666652E-2</v>
      </c>
      <c r="Y152" s="118">
        <v>16000</v>
      </c>
      <c r="AA152" s="118">
        <v>25000</v>
      </c>
      <c r="AB152" s="185">
        <f t="shared" ref="AB152:AB153" si="534">AA152-Y152</f>
        <v>9000</v>
      </c>
      <c r="AC152" s="187">
        <f t="shared" ref="AC152" si="535">AA152-Y152</f>
        <v>9000</v>
      </c>
      <c r="AD152" s="187"/>
      <c r="AE152" s="118">
        <v>25000</v>
      </c>
      <c r="AF152" s="182"/>
      <c r="AH152" s="15">
        <v>22945.57</v>
      </c>
      <c r="AI152" s="17">
        <f t="shared" ref="AI152" si="536">AH152/AE152</f>
        <v>0.91782279999999994</v>
      </c>
      <c r="AK152" s="118">
        <v>25000</v>
      </c>
      <c r="AS152" s="15">
        <f t="shared" ref="AS152:AS153" si="537">AR152+AK152</f>
        <v>25000</v>
      </c>
      <c r="AV152" s="15">
        <f t="shared" ref="AV152:AV153" si="538">AS152+AU152</f>
        <v>25000</v>
      </c>
      <c r="AX152" s="15"/>
      <c r="AY152" s="15">
        <f t="shared" ref="AY152:AY153" si="539">AV152+AX152</f>
        <v>25000</v>
      </c>
      <c r="BB152" s="15">
        <f t="shared" ref="BB152:BB153" si="540">AY152+BA152</f>
        <v>25000</v>
      </c>
      <c r="BD152" s="15">
        <v>-5000</v>
      </c>
      <c r="BE152" s="15">
        <f t="shared" ref="BE152:BE153" si="541">BB152+BD152</f>
        <v>20000</v>
      </c>
      <c r="BG152" s="15"/>
      <c r="BH152" s="15">
        <f t="shared" ref="BH152:BH153" si="542">BE152+BG152</f>
        <v>20000</v>
      </c>
      <c r="BJ152" s="15">
        <v>18299.57</v>
      </c>
      <c r="BK152" s="235">
        <f t="shared" ref="BK152" si="543">BJ152/BH152</f>
        <v>0.91497850000000003</v>
      </c>
      <c r="BM152" s="15">
        <v>25000</v>
      </c>
      <c r="BN152" s="235">
        <f t="shared" ref="BN152" si="544">BM152/BJ152</f>
        <v>1.3661523194260849</v>
      </c>
      <c r="BO152" s="235">
        <f t="shared" ref="BO152" si="545">BM152/BH152</f>
        <v>1.25</v>
      </c>
      <c r="BQ152" s="15"/>
      <c r="BR152" s="15">
        <f t="shared" ref="BR152" si="546">BM152+BQ152</f>
        <v>25000</v>
      </c>
      <c r="BT152" s="15"/>
      <c r="BU152" s="15">
        <f>BR152+BT152</f>
        <v>25000</v>
      </c>
      <c r="BW152" s="15"/>
      <c r="BX152" s="15">
        <f>BU152+BW152</f>
        <v>25000</v>
      </c>
      <c r="BZ152" s="15"/>
      <c r="CA152" s="15">
        <f>BX152+BZ152</f>
        <v>25000</v>
      </c>
      <c r="CC152" s="15"/>
      <c r="CD152" s="15">
        <f>CA152+CC152</f>
        <v>25000</v>
      </c>
      <c r="CF152" s="15"/>
      <c r="CG152" s="15">
        <f>CD152+CF152</f>
        <v>25000</v>
      </c>
      <c r="CI152" s="15"/>
      <c r="CJ152" s="15">
        <f>CG152+CI152</f>
        <v>25000</v>
      </c>
      <c r="CM152" s="15">
        <f>CJ152+CL152</f>
        <v>25000</v>
      </c>
      <c r="CO152" s="15">
        <v>2000</v>
      </c>
      <c r="CP152" s="15">
        <f>CM152+CO152</f>
        <v>27000</v>
      </c>
      <c r="CS152" s="15">
        <f>CP152+CR152</f>
        <v>27000</v>
      </c>
      <c r="CU152" s="227">
        <v>1500</v>
      </c>
      <c r="CV152" s="15">
        <f>CS152+CU152</f>
        <v>28500</v>
      </c>
      <c r="CX152" s="227"/>
      <c r="CY152" s="15">
        <f>CV152+CX152</f>
        <v>28500</v>
      </c>
      <c r="DA152" s="15">
        <v>28300.639999999999</v>
      </c>
      <c r="DC152" s="15">
        <v>35000</v>
      </c>
      <c r="DE152" s="15"/>
      <c r="DF152" s="15">
        <f t="shared" ref="DF152:DF153" si="547">DC152+DE152</f>
        <v>35000</v>
      </c>
      <c r="DH152" s="15"/>
      <c r="DI152" s="15">
        <f t="shared" ref="DI152:DI153" si="548">DF152+DH152</f>
        <v>35000</v>
      </c>
      <c r="DK152" s="15"/>
      <c r="DL152" s="15">
        <f t="shared" ref="DL152:DL153" si="549">DI152+DK152</f>
        <v>35000</v>
      </c>
      <c r="DN152" s="15"/>
      <c r="DO152" s="15">
        <f t="shared" ref="DO152:DO153" si="550">DL152+DN152</f>
        <v>35000</v>
      </c>
      <c r="DQ152" s="15"/>
      <c r="DR152" s="15">
        <f t="shared" ref="DR152:DR153" si="551">DO152+DQ152</f>
        <v>35000</v>
      </c>
      <c r="DT152" s="15"/>
      <c r="DU152" s="15">
        <f t="shared" ref="DU152:DU153" si="552">DR152+DT152</f>
        <v>35000</v>
      </c>
      <c r="DW152" s="15"/>
      <c r="DX152" s="15">
        <f t="shared" ref="DX152:DX153" si="553">DU152+DW152</f>
        <v>35000</v>
      </c>
      <c r="DZ152" s="15"/>
      <c r="EA152" s="15">
        <f t="shared" ref="EA152:EA153" si="554">DX152+DZ152</f>
        <v>35000</v>
      </c>
      <c r="EC152" s="227">
        <v>15000</v>
      </c>
      <c r="ED152" s="15">
        <f t="shared" ref="ED152:ED153" si="555">EA152+EC152</f>
        <v>50000</v>
      </c>
      <c r="EF152" s="227">
        <v>2000</v>
      </c>
      <c r="EG152" s="15">
        <f t="shared" ref="EG152:EG153" si="556">ED152+EF152</f>
        <v>52000</v>
      </c>
      <c r="EI152" s="15">
        <v>48372.22</v>
      </c>
      <c r="EK152" s="15">
        <v>50000</v>
      </c>
    </row>
    <row r="153" spans="1:142" outlineLevel="1">
      <c r="A153" s="1" t="s">
        <v>182</v>
      </c>
      <c r="B153" s="1" t="s">
        <v>200</v>
      </c>
      <c r="C153" s="4" t="s">
        <v>201</v>
      </c>
      <c r="D153" s="43"/>
      <c r="E153" s="34"/>
      <c r="F153" s="43"/>
      <c r="G153" s="34"/>
      <c r="H153" s="46"/>
      <c r="I153" s="36"/>
      <c r="J153" s="14"/>
      <c r="L153" s="118">
        <f>'[1]2020'!$Q$60</f>
        <v>100000</v>
      </c>
      <c r="M153" s="17" t="e">
        <f>L153/F153-1</f>
        <v>#DIV/0!</v>
      </c>
      <c r="N153" s="17" t="e">
        <f>L153/I153-1</f>
        <v>#DIV/0!</v>
      </c>
      <c r="Q153" s="118">
        <v>100000</v>
      </c>
      <c r="R153" s="15">
        <v>0</v>
      </c>
      <c r="S153" s="118">
        <v>0</v>
      </c>
      <c r="T153" s="15">
        <f>S153-Q153</f>
        <v>-100000</v>
      </c>
      <c r="U153" s="16">
        <f>S153/Q153-1</f>
        <v>-1</v>
      </c>
      <c r="Y153" s="118">
        <v>0</v>
      </c>
      <c r="AA153" s="118">
        <v>0</v>
      </c>
      <c r="AB153" s="185">
        <f t="shared" si="534"/>
        <v>0</v>
      </c>
      <c r="AE153" s="118">
        <v>0</v>
      </c>
      <c r="AF153" s="182"/>
      <c r="AH153" s="15">
        <v>0</v>
      </c>
      <c r="AK153" s="118">
        <f>'[3]2020'!$AM$60+700</f>
        <v>24700</v>
      </c>
      <c r="AS153" s="15">
        <f t="shared" si="537"/>
        <v>24700</v>
      </c>
      <c r="AV153" s="15">
        <f t="shared" si="538"/>
        <v>24700</v>
      </c>
      <c r="AX153" s="15"/>
      <c r="AY153" s="15">
        <f t="shared" si="539"/>
        <v>24700</v>
      </c>
      <c r="BB153" s="15">
        <f t="shared" si="540"/>
        <v>24700</v>
      </c>
      <c r="BD153" s="15">
        <v>-24700</v>
      </c>
      <c r="BE153" s="15">
        <f t="shared" si="541"/>
        <v>0</v>
      </c>
      <c r="BG153" s="15"/>
      <c r="BH153" s="15">
        <f t="shared" si="542"/>
        <v>0</v>
      </c>
      <c r="BM153" s="15"/>
      <c r="BN153" s="235" t="e">
        <f t="shared" ref="BN153" si="557">BM153/BJ153</f>
        <v>#DIV/0!</v>
      </c>
      <c r="BO153" s="235" t="e">
        <f t="shared" ref="BO153" si="558">BM153/BH153</f>
        <v>#DIV/0!</v>
      </c>
      <c r="BQ153" s="15"/>
      <c r="BR153" s="15"/>
      <c r="BT153" s="15"/>
      <c r="BU153" s="15"/>
      <c r="BW153" s="15"/>
      <c r="BX153" s="15"/>
      <c r="BZ153" s="15"/>
      <c r="CA153" s="15"/>
      <c r="CC153" s="15"/>
      <c r="CD153" s="15"/>
      <c r="CF153" s="15"/>
      <c r="CG153" s="15"/>
      <c r="CI153" s="15"/>
      <c r="CJ153" s="15"/>
      <c r="CM153" s="15"/>
      <c r="CP153" s="15"/>
      <c r="CS153" s="15"/>
      <c r="CV153" s="15"/>
      <c r="CY153" s="15"/>
      <c r="DE153" s="15"/>
      <c r="DF153" s="15">
        <f t="shared" si="547"/>
        <v>0</v>
      </c>
      <c r="DH153" s="15"/>
      <c r="DI153" s="15">
        <f t="shared" si="548"/>
        <v>0</v>
      </c>
      <c r="DK153" s="15"/>
      <c r="DL153" s="15">
        <f t="shared" si="549"/>
        <v>0</v>
      </c>
      <c r="DN153" s="15"/>
      <c r="DO153" s="15">
        <f t="shared" si="550"/>
        <v>0</v>
      </c>
      <c r="DQ153" s="15"/>
      <c r="DR153" s="15">
        <f t="shared" si="551"/>
        <v>0</v>
      </c>
      <c r="DT153" s="15"/>
      <c r="DU153" s="15">
        <f t="shared" si="552"/>
        <v>0</v>
      </c>
      <c r="DW153" s="15"/>
      <c r="DX153" s="15">
        <f t="shared" si="553"/>
        <v>0</v>
      </c>
      <c r="DZ153" s="15"/>
      <c r="EA153" s="15">
        <f t="shared" si="554"/>
        <v>0</v>
      </c>
      <c r="EC153" s="15"/>
      <c r="ED153" s="15">
        <f t="shared" si="555"/>
        <v>0</v>
      </c>
      <c r="EF153" s="15"/>
      <c r="EG153" s="15">
        <f t="shared" si="556"/>
        <v>0</v>
      </c>
      <c r="EK153" s="15"/>
    </row>
    <row r="154" spans="1:142" outlineLevel="1">
      <c r="A154" s="1" t="s">
        <v>182</v>
      </c>
      <c r="B154" s="4" t="s">
        <v>46</v>
      </c>
      <c r="C154" s="4" t="s">
        <v>183</v>
      </c>
      <c r="D154" s="43">
        <v>1000</v>
      </c>
      <c r="E154" s="34">
        <v>1136.46</v>
      </c>
      <c r="F154" s="43">
        <v>30000</v>
      </c>
      <c r="G154" s="34">
        <v>37.880000000000003</v>
      </c>
      <c r="H154" s="46">
        <v>11364.6</v>
      </c>
      <c r="I154" s="36"/>
      <c r="J154" s="14"/>
      <c r="Y154" s="118"/>
      <c r="AF154" s="182"/>
      <c r="AH154" s="15"/>
      <c r="AX154" s="15"/>
      <c r="BD154" s="15"/>
      <c r="BG154" s="15"/>
      <c r="DE154" s="15"/>
      <c r="DH154" s="15"/>
      <c r="DK154" s="15"/>
      <c r="DN154" s="15"/>
      <c r="DQ154" s="15"/>
      <c r="DT154" s="15"/>
      <c r="DW154" s="15"/>
      <c r="DZ154" s="15"/>
      <c r="EC154" s="15"/>
      <c r="EF154" s="15"/>
      <c r="EK154" s="15"/>
    </row>
    <row r="155" spans="1:142" outlineLevel="1">
      <c r="A155" s="1" t="s">
        <v>70</v>
      </c>
      <c r="B155" s="4" t="s">
        <v>48</v>
      </c>
      <c r="C155" s="4" t="s">
        <v>71</v>
      </c>
      <c r="D155" s="43">
        <v>198000</v>
      </c>
      <c r="E155" s="34">
        <v>105.79</v>
      </c>
      <c r="F155" s="43">
        <v>277000</v>
      </c>
      <c r="G155" s="34">
        <v>75.62</v>
      </c>
      <c r="H155" s="46">
        <v>209465.67</v>
      </c>
      <c r="I155" s="36"/>
      <c r="J155" s="14"/>
      <c r="Y155" s="118"/>
      <c r="AF155" s="182"/>
      <c r="AH155" s="15"/>
      <c r="AX155" s="15"/>
      <c r="BD155" s="15"/>
      <c r="BG155" s="15"/>
      <c r="DE155" s="15"/>
      <c r="DH155" s="15"/>
      <c r="DK155" s="15"/>
      <c r="DN155" s="15"/>
      <c r="DQ155" s="15"/>
      <c r="DT155" s="15"/>
      <c r="DW155" s="15"/>
      <c r="DZ155" s="15"/>
      <c r="EC155" s="15"/>
      <c r="EF155" s="15"/>
      <c r="EK155" s="15"/>
    </row>
    <row r="156" spans="1:142" ht="15" customHeight="1" thickBot="1">
      <c r="A156" s="54" t="s">
        <v>182</v>
      </c>
      <c r="B156" s="55" t="s">
        <v>317</v>
      </c>
      <c r="C156" s="56" t="s">
        <v>342</v>
      </c>
      <c r="D156" s="57">
        <f>D147+D149+D152</f>
        <v>198000</v>
      </c>
      <c r="E156" s="58"/>
      <c r="F156" s="57">
        <f>F147+F149+F152</f>
        <v>277000</v>
      </c>
      <c r="G156" s="58"/>
      <c r="H156" s="57"/>
      <c r="I156" s="57">
        <f>I147+I149+I152</f>
        <v>277000</v>
      </c>
      <c r="J156" s="138" t="e">
        <f>I156/$I$324</f>
        <v>#REF!</v>
      </c>
      <c r="K156" s="60"/>
      <c r="L156" s="122">
        <f>L147+L149+L152</f>
        <v>300000</v>
      </c>
      <c r="M156" s="61">
        <f t="shared" ref="M156:M175" si="559">L156/F156-1</f>
        <v>8.3032490974729312E-2</v>
      </c>
      <c r="N156" s="61">
        <f t="shared" ref="N156:N175" si="560">L156/I156-1</f>
        <v>8.3032490974729312E-2</v>
      </c>
      <c r="O156" s="17">
        <f>L156/$L$324</f>
        <v>6.9605569737458378E-2</v>
      </c>
      <c r="P156" s="17"/>
      <c r="Q156" s="122">
        <f>Q147+Q149+Q152</f>
        <v>300000</v>
      </c>
      <c r="R156" s="122">
        <f>R147+R149+R152</f>
        <v>141828</v>
      </c>
      <c r="S156" s="122">
        <f>S147+S149+S152</f>
        <v>286000</v>
      </c>
      <c r="T156" s="122">
        <f>T147+T149+T152</f>
        <v>-14000</v>
      </c>
      <c r="U156" s="155">
        <f>S156/Q156-1</f>
        <v>-4.6666666666666634E-2</v>
      </c>
      <c r="Y156" s="122">
        <f>Y147+Y149+Y152</f>
        <v>286000</v>
      </c>
      <c r="AA156" s="122">
        <f>AA147+AA149+AA152</f>
        <v>293500</v>
      </c>
      <c r="AB156" s="122">
        <f>AB147+AB149+AB152</f>
        <v>7500</v>
      </c>
      <c r="AE156" s="122">
        <f>AE147+AE149+AE152</f>
        <v>293500</v>
      </c>
      <c r="AF156" s="182"/>
      <c r="AH156" s="122">
        <f>AH147+AH149+AH152</f>
        <v>264179.46999999997</v>
      </c>
      <c r="AI156" s="17">
        <f t="shared" ref="AI156" si="561">AH156/AE156</f>
        <v>0.90010040885860298</v>
      </c>
      <c r="AK156" s="122">
        <f>AK147+AK149+AK152</f>
        <v>280500</v>
      </c>
      <c r="AL156" s="193">
        <f t="shared" ref="AL156:AL157" si="562">AK156/L156</f>
        <v>0.93500000000000005</v>
      </c>
      <c r="AM156" s="17">
        <f>AK156/AE156</f>
        <v>0.95570698466780235</v>
      </c>
      <c r="AN156" s="17">
        <f>AK156/AH156</f>
        <v>1.0617781919238465</v>
      </c>
      <c r="AS156" s="122">
        <f>AS147+AS149+AS152</f>
        <v>280500</v>
      </c>
      <c r="AU156" s="122">
        <f>AU147+AU149+AU152</f>
        <v>0</v>
      </c>
      <c r="AV156" s="122">
        <f>AV147+AV149+AV152</f>
        <v>280500</v>
      </c>
      <c r="AX156" s="122">
        <f>AX147+AX149+AX152</f>
        <v>0</v>
      </c>
      <c r="AY156" s="122">
        <f>AY147+AY149+AY152</f>
        <v>280500</v>
      </c>
      <c r="BA156" s="122">
        <f>BA147+BA149+BA152</f>
        <v>0</v>
      </c>
      <c r="BB156" s="122">
        <f>BB147+BB149+BB152</f>
        <v>280500</v>
      </c>
      <c r="BD156" s="122">
        <f>BD147+BD149+BD152</f>
        <v>-33000</v>
      </c>
      <c r="BE156" s="122">
        <f>BE147+BE149+BE152</f>
        <v>247500</v>
      </c>
      <c r="BG156" s="122">
        <f>BG147+BG149+BG152</f>
        <v>2500</v>
      </c>
      <c r="BH156" s="122">
        <f>BH147+BH149+BH152</f>
        <v>250000</v>
      </c>
      <c r="BJ156" s="122">
        <f>BJ147+BJ149+BJ152</f>
        <v>246616.06</v>
      </c>
      <c r="BK156" s="236">
        <f t="shared" ref="BK156:BK157" si="563">BJ156/BH156</f>
        <v>0.98646423999999999</v>
      </c>
      <c r="BM156" s="122">
        <f>BM147+BM149+BM152</f>
        <v>338000</v>
      </c>
      <c r="BN156" s="236">
        <f t="shared" ref="BN156:BN157" si="564">BM156/BJ156</f>
        <v>1.3705514555702496</v>
      </c>
      <c r="BO156" s="236">
        <f t="shared" ref="BO156:BO157" si="565">BM156/BH156</f>
        <v>1.3520000000000001</v>
      </c>
      <c r="BQ156" s="122">
        <f>BQ147+BQ149+BQ152</f>
        <v>0</v>
      </c>
      <c r="BR156" s="122">
        <f>BR147+BR149+BR152</f>
        <v>338000</v>
      </c>
      <c r="BT156" s="122">
        <f>BT147+BT149+BT152</f>
        <v>0</v>
      </c>
      <c r="BU156" s="122">
        <f>BU147+BU149+BU152</f>
        <v>338000</v>
      </c>
      <c r="BW156" s="122">
        <f>BW147+BW149+BW152</f>
        <v>0</v>
      </c>
      <c r="BX156" s="122">
        <f>BX147+BX149+BX152</f>
        <v>338000</v>
      </c>
      <c r="BZ156" s="122">
        <f>BZ147+BZ149+BZ152</f>
        <v>0</v>
      </c>
      <c r="CA156" s="122">
        <f>CA147+CA149+CA152</f>
        <v>338000</v>
      </c>
      <c r="CC156" s="122">
        <f>CC147+CC149+CC152</f>
        <v>0</v>
      </c>
      <c r="CD156" s="122">
        <f>CD147+CD149+CD152</f>
        <v>338000</v>
      </c>
      <c r="CF156" s="122">
        <f>CF147+CF149+CF152</f>
        <v>0</v>
      </c>
      <c r="CG156" s="122">
        <f>CG147+CG149+CG152</f>
        <v>338000</v>
      </c>
      <c r="CI156" s="122">
        <f>CI147+CI149+CI152</f>
        <v>0</v>
      </c>
      <c r="CJ156" s="122">
        <f>CJ147+CJ149+CJ152</f>
        <v>338000</v>
      </c>
      <c r="CL156" s="319">
        <f>CL147+CL149+CL152</f>
        <v>0</v>
      </c>
      <c r="CM156" s="122">
        <f>CM147+CM149+CM152</f>
        <v>338000</v>
      </c>
      <c r="CO156" s="122">
        <f>CO147+CO149+CO152</f>
        <v>35000</v>
      </c>
      <c r="CP156" s="122">
        <f>CP147+CP149+CP152</f>
        <v>373000</v>
      </c>
      <c r="CR156" s="122">
        <f>CR147+CR149+CR152</f>
        <v>0</v>
      </c>
      <c r="CS156" s="122">
        <f>CS147+CS149+CS152</f>
        <v>373000</v>
      </c>
      <c r="CU156" s="122">
        <f>CU147+CU149+CU152</f>
        <v>1500</v>
      </c>
      <c r="CV156" s="122">
        <f>CV147+CV149+CV152</f>
        <v>374500</v>
      </c>
      <c r="CX156" s="122">
        <f>CX147+CX149+CX152</f>
        <v>0</v>
      </c>
      <c r="CY156" s="122">
        <f>CY147+CY149+CY152</f>
        <v>374500</v>
      </c>
      <c r="DA156" s="122">
        <f>DA147+DA149+DA152</f>
        <v>372449.01</v>
      </c>
      <c r="DC156" s="122">
        <f>DC147+DC149+DC152</f>
        <v>439000</v>
      </c>
      <c r="DE156" s="122">
        <f>DE147+DE149+DE152</f>
        <v>0</v>
      </c>
      <c r="DF156" s="122">
        <f>DF147+DF149+DF152</f>
        <v>439000</v>
      </c>
      <c r="DH156" s="122">
        <f>DH147+DH149+DH152</f>
        <v>0</v>
      </c>
      <c r="DI156" s="122">
        <f>DI147+DI149+DI152</f>
        <v>439000</v>
      </c>
      <c r="DK156" s="122">
        <f>DK147+DK149+DK152</f>
        <v>0</v>
      </c>
      <c r="DL156" s="122">
        <f>DL147+DL149+DL152</f>
        <v>439000</v>
      </c>
      <c r="DN156" s="122">
        <f>DN147+DN149+DN152</f>
        <v>0</v>
      </c>
      <c r="DO156" s="122">
        <f>DO147+DO149+DO152</f>
        <v>439000</v>
      </c>
      <c r="DQ156" s="122">
        <f>DQ147+DQ149+DQ152</f>
        <v>0</v>
      </c>
      <c r="DR156" s="122">
        <f>DR147+DR149+DR152</f>
        <v>439000</v>
      </c>
      <c r="DT156" s="122">
        <f>DT147+DT149+DT152</f>
        <v>0</v>
      </c>
      <c r="DU156" s="122">
        <f>DU147+DU149+DU152</f>
        <v>439000</v>
      </c>
      <c r="DW156" s="122">
        <f>DW147+DW149+DW152</f>
        <v>0</v>
      </c>
      <c r="DX156" s="122">
        <f>DX147+DX149+DX152</f>
        <v>439000</v>
      </c>
      <c r="DZ156" s="122">
        <f>DZ147+DZ149+DZ152</f>
        <v>750</v>
      </c>
      <c r="EA156" s="122">
        <f>EA147+EA149+EA152</f>
        <v>439750</v>
      </c>
      <c r="EC156" s="122">
        <f>EC147+EC149+EC152</f>
        <v>33000</v>
      </c>
      <c r="ED156" s="122">
        <f>ED147+ED149+ED152</f>
        <v>472750</v>
      </c>
      <c r="EF156" s="122">
        <f>EF147+EF149+EF152</f>
        <v>30200</v>
      </c>
      <c r="EG156" s="122">
        <f>EG147+EG149+EG152</f>
        <v>502950</v>
      </c>
      <c r="EI156" s="122">
        <f>EI147+EI149+EI152</f>
        <v>467091.70000000007</v>
      </c>
      <c r="EK156" s="122">
        <f>EK147+EK149+EK152</f>
        <v>528000</v>
      </c>
      <c r="EL156" s="377">
        <f>EK156/EI156-1</f>
        <v>0.13039902014957638</v>
      </c>
    </row>
    <row r="157" spans="1:142" ht="14.25" customHeight="1" thickTop="1" thickBot="1">
      <c r="A157" s="75" t="s">
        <v>182</v>
      </c>
      <c r="B157" s="76" t="s">
        <v>278</v>
      </c>
      <c r="C157" s="285" t="s">
        <v>348</v>
      </c>
      <c r="D157" s="78">
        <f>D153</f>
        <v>0</v>
      </c>
      <c r="E157" s="79"/>
      <c r="F157" s="78">
        <f>F153</f>
        <v>0</v>
      </c>
      <c r="G157" s="79"/>
      <c r="H157" s="78"/>
      <c r="I157" s="78">
        <f>I153</f>
        <v>0</v>
      </c>
      <c r="J157" s="80"/>
      <c r="K157" s="77"/>
      <c r="L157" s="124">
        <f>L153</f>
        <v>100000</v>
      </c>
      <c r="M157" s="81" t="e">
        <f t="shared" si="559"/>
        <v>#DIV/0!</v>
      </c>
      <c r="N157" s="81" t="e">
        <f t="shared" si="560"/>
        <v>#DIV/0!</v>
      </c>
      <c r="Q157" s="124">
        <f>Q153</f>
        <v>100000</v>
      </c>
      <c r="R157" s="124">
        <f>R153</f>
        <v>0</v>
      </c>
      <c r="S157" s="124">
        <f>S153</f>
        <v>0</v>
      </c>
      <c r="T157" s="124">
        <f>T153</f>
        <v>-100000</v>
      </c>
      <c r="U157" s="156">
        <f>S157/Q157-1</f>
        <v>-1</v>
      </c>
      <c r="Y157" s="124">
        <f>Y153</f>
        <v>0</v>
      </c>
      <c r="AA157" s="124">
        <f>AA153</f>
        <v>0</v>
      </c>
      <c r="AB157" s="124">
        <f>AB153</f>
        <v>0</v>
      </c>
      <c r="AE157" s="124">
        <f>AE153</f>
        <v>0</v>
      </c>
      <c r="AF157" s="182"/>
      <c r="AH157" s="124">
        <f>AH153</f>
        <v>0</v>
      </c>
      <c r="AK157" s="124">
        <f>AK153</f>
        <v>24700</v>
      </c>
      <c r="AL157" s="193">
        <f t="shared" si="562"/>
        <v>0.247</v>
      </c>
      <c r="AM157" s="17" t="e">
        <f>AK157/AE157</f>
        <v>#DIV/0!</v>
      </c>
      <c r="AN157" s="17" t="e">
        <f>AK157/AH157</f>
        <v>#DIV/0!</v>
      </c>
      <c r="AS157" s="124">
        <f>AS153</f>
        <v>24700</v>
      </c>
      <c r="AU157" s="124">
        <f>AU153</f>
        <v>0</v>
      </c>
      <c r="AV157" s="124">
        <f>AV153</f>
        <v>24700</v>
      </c>
      <c r="AX157" s="124">
        <f>AX153</f>
        <v>0</v>
      </c>
      <c r="AY157" s="124">
        <f>AY153</f>
        <v>24700</v>
      </c>
      <c r="BA157" s="124">
        <f>BA153</f>
        <v>0</v>
      </c>
      <c r="BB157" s="124">
        <f>BB153</f>
        <v>24700</v>
      </c>
      <c r="BD157" s="124">
        <f>BD153</f>
        <v>-24700</v>
      </c>
      <c r="BE157" s="124">
        <f>BE153</f>
        <v>0</v>
      </c>
      <c r="BG157" s="124">
        <f>BG153</f>
        <v>0</v>
      </c>
      <c r="BH157" s="124">
        <f>BH153</f>
        <v>0</v>
      </c>
      <c r="BJ157" s="124">
        <f>BJ153</f>
        <v>0</v>
      </c>
      <c r="BK157" s="237" t="e">
        <f t="shared" si="563"/>
        <v>#DIV/0!</v>
      </c>
      <c r="BM157" s="124">
        <f>BM153</f>
        <v>0</v>
      </c>
      <c r="BN157" s="237" t="e">
        <f t="shared" si="564"/>
        <v>#DIV/0!</v>
      </c>
      <c r="BO157" s="237" t="e">
        <f t="shared" si="565"/>
        <v>#DIV/0!</v>
      </c>
      <c r="BQ157" s="124">
        <f>BQ153</f>
        <v>0</v>
      </c>
      <c r="BR157" s="124">
        <f>BR153</f>
        <v>0</v>
      </c>
      <c r="BT157" s="124">
        <f>BT153</f>
        <v>0</v>
      </c>
      <c r="BU157" s="124">
        <f>BU153</f>
        <v>0</v>
      </c>
      <c r="BW157" s="124">
        <f>BW153</f>
        <v>0</v>
      </c>
      <c r="BX157" s="124">
        <f>BX153</f>
        <v>0</v>
      </c>
      <c r="BZ157" s="124">
        <f>BZ153</f>
        <v>0</v>
      </c>
      <c r="CA157" s="124">
        <f>CA153</f>
        <v>0</v>
      </c>
      <c r="CC157" s="124">
        <f>CC153</f>
        <v>0</v>
      </c>
      <c r="CD157" s="124">
        <f>CD153</f>
        <v>0</v>
      </c>
      <c r="CF157" s="124">
        <f>CF153</f>
        <v>0</v>
      </c>
      <c r="CG157" s="124">
        <f>CG153</f>
        <v>0</v>
      </c>
      <c r="CI157" s="124">
        <f>CI153</f>
        <v>0</v>
      </c>
      <c r="CJ157" s="124">
        <f>CJ153</f>
        <v>0</v>
      </c>
      <c r="CL157" s="319">
        <f>CL153</f>
        <v>0</v>
      </c>
      <c r="CM157" s="124">
        <f>CM153</f>
        <v>0</v>
      </c>
      <c r="CO157" s="124">
        <f>CO153</f>
        <v>0</v>
      </c>
      <c r="CP157" s="124">
        <f>CP153</f>
        <v>0</v>
      </c>
      <c r="CR157" s="124">
        <f>CR153</f>
        <v>0</v>
      </c>
      <c r="CS157" s="124">
        <f>CS153</f>
        <v>0</v>
      </c>
      <c r="CU157" s="124">
        <f>CU153</f>
        <v>0</v>
      </c>
      <c r="CV157" s="124">
        <f>CV153</f>
        <v>0</v>
      </c>
      <c r="CX157" s="124">
        <f>CX153</f>
        <v>0</v>
      </c>
      <c r="CY157" s="124">
        <f>CY153</f>
        <v>0</v>
      </c>
      <c r="DA157" s="124">
        <f>DA153</f>
        <v>0</v>
      </c>
      <c r="DC157" s="124">
        <f>DC153</f>
        <v>0</v>
      </c>
      <c r="DE157" s="124">
        <f>DE153</f>
        <v>0</v>
      </c>
      <c r="DF157" s="124">
        <f>DF153</f>
        <v>0</v>
      </c>
      <c r="DH157" s="124">
        <f>DH153</f>
        <v>0</v>
      </c>
      <c r="DI157" s="124">
        <f>DI153</f>
        <v>0</v>
      </c>
      <c r="DK157" s="124">
        <f>DK153</f>
        <v>0</v>
      </c>
      <c r="DL157" s="124">
        <f>DL153</f>
        <v>0</v>
      </c>
      <c r="DN157" s="124">
        <f>DN153</f>
        <v>0</v>
      </c>
      <c r="DO157" s="124">
        <f>DO153</f>
        <v>0</v>
      </c>
      <c r="DQ157" s="124">
        <f>DQ153+DQ150</f>
        <v>35100</v>
      </c>
      <c r="DR157" s="124">
        <f>DR153+DR150</f>
        <v>35100</v>
      </c>
      <c r="DT157" s="124">
        <f>DT153+DT150</f>
        <v>2000</v>
      </c>
      <c r="DU157" s="124">
        <f>DU153+DU150</f>
        <v>37100</v>
      </c>
      <c r="DW157" s="124">
        <f>DW153+DW150</f>
        <v>0</v>
      </c>
      <c r="DX157" s="124">
        <f>DX153+DX150</f>
        <v>37100</v>
      </c>
      <c r="DZ157" s="124">
        <f>DZ153+DZ150</f>
        <v>0</v>
      </c>
      <c r="EA157" s="124">
        <f>EA153+EA150</f>
        <v>37100</v>
      </c>
      <c r="EC157" s="124">
        <f>EC153+EC150</f>
        <v>0</v>
      </c>
      <c r="ED157" s="124">
        <f>ED153+ED150</f>
        <v>37100</v>
      </c>
      <c r="EF157" s="124">
        <f>EF153+EF150</f>
        <v>0</v>
      </c>
      <c r="EG157" s="124">
        <f>EG153+EG150</f>
        <v>37100</v>
      </c>
      <c r="EI157" s="124">
        <f>EI153+EI150</f>
        <v>37033</v>
      </c>
      <c r="EK157" s="124">
        <f>EK153+EK150</f>
        <v>0</v>
      </c>
      <c r="EL157" s="377">
        <f>EK157/EI157-1</f>
        <v>-1</v>
      </c>
    </row>
    <row r="158" spans="1:142" ht="15.75" outlineLevel="1" thickTop="1">
      <c r="A158" s="1" t="s">
        <v>72</v>
      </c>
      <c r="B158" s="1" t="s">
        <v>184</v>
      </c>
      <c r="C158" s="4" t="s">
        <v>185</v>
      </c>
      <c r="D158" s="43">
        <v>300000</v>
      </c>
      <c r="E158" s="34">
        <v>56.24</v>
      </c>
      <c r="F158" s="43">
        <v>300000</v>
      </c>
      <c r="G158" s="34">
        <v>56.24</v>
      </c>
      <c r="H158" s="46">
        <v>168730</v>
      </c>
      <c r="I158" s="36">
        <f>H158+2*'[2]2020'!$C$20+5000</f>
        <v>177730</v>
      </c>
      <c r="J158" s="14"/>
      <c r="K158" t="s">
        <v>333</v>
      </c>
      <c r="L158" s="118">
        <f>12*'[2]2020'!$D$21+10000+758</f>
        <v>204000.00000000003</v>
      </c>
      <c r="M158" s="17">
        <f t="shared" si="559"/>
        <v>-0.31999999999999995</v>
      </c>
      <c r="N158" s="17">
        <f t="shared" si="560"/>
        <v>0.14780847352726068</v>
      </c>
      <c r="Q158" s="118">
        <v>203000</v>
      </c>
      <c r="R158" s="15">
        <v>103806</v>
      </c>
      <c r="S158" s="118">
        <v>240000</v>
      </c>
      <c r="T158" s="15">
        <f t="shared" ref="T158:T175" si="566">S158-Q158</f>
        <v>37000</v>
      </c>
      <c r="U158" s="16">
        <f t="shared" ref="U158:U175" si="567">S158/Q158-1</f>
        <v>0.18226600985221686</v>
      </c>
      <c r="V158" s="140">
        <v>203000</v>
      </c>
      <c r="W158">
        <v>-1000</v>
      </c>
      <c r="Y158" s="118">
        <v>240000</v>
      </c>
      <c r="AA158" s="118">
        <v>300000</v>
      </c>
      <c r="AB158" s="185">
        <f t="shared" ref="AB158:AB175" si="568">AA158-Y158</f>
        <v>60000</v>
      </c>
      <c r="AC158" s="187">
        <f t="shared" ref="AC158:AC169" si="569">AA158-Y158</f>
        <v>60000</v>
      </c>
      <c r="AD158" s="187"/>
      <c r="AE158" s="118">
        <v>300000</v>
      </c>
      <c r="AF158" s="182"/>
      <c r="AH158" s="15">
        <v>279010</v>
      </c>
      <c r="AI158" s="17">
        <f t="shared" ref="AI158:AI175" si="570">AH158/AE158</f>
        <v>0.93003333333333338</v>
      </c>
      <c r="AK158" s="118">
        <v>300000</v>
      </c>
      <c r="AS158" s="15">
        <f t="shared" ref="AS158:AS175" si="571">AR158+AK158</f>
        <v>300000</v>
      </c>
      <c r="AV158" s="15">
        <f t="shared" ref="AV158:AV175" si="572">AS158+AU158</f>
        <v>300000</v>
      </c>
      <c r="AX158" s="15"/>
      <c r="AY158" s="15">
        <f t="shared" ref="AY158:AY175" si="573">AV158+AX158</f>
        <v>300000</v>
      </c>
      <c r="BB158" s="15">
        <f t="shared" ref="BB158:BB175" si="574">AY158+BA158</f>
        <v>300000</v>
      </c>
      <c r="BD158" s="15">
        <v>40000</v>
      </c>
      <c r="BE158" s="15">
        <f t="shared" ref="BE158:BE175" si="575">BB158+BD158</f>
        <v>340000</v>
      </c>
      <c r="BG158" s="15"/>
      <c r="BH158" s="15">
        <f t="shared" ref="BH158:BH175" si="576">BE158+BG158</f>
        <v>340000</v>
      </c>
      <c r="BJ158" s="15">
        <v>319485</v>
      </c>
      <c r="BK158" s="235">
        <f t="shared" ref="BK158:BK175" si="577">BJ158/BH158</f>
        <v>0.93966176470588236</v>
      </c>
      <c r="BM158" s="15">
        <v>350000</v>
      </c>
      <c r="BN158" s="235">
        <f t="shared" ref="BN158:BN175" si="578">BM158/BJ158</f>
        <v>1.0955130913814419</v>
      </c>
      <c r="BO158" s="235">
        <f>BM158/BH158</f>
        <v>1.0294117647058822</v>
      </c>
      <c r="BQ158" s="15"/>
      <c r="BR158" s="15">
        <f t="shared" ref="BR158:BR173" si="579">BM158+BQ158</f>
        <v>350000</v>
      </c>
      <c r="BT158" s="15"/>
      <c r="BU158" s="15">
        <f t="shared" ref="BU158:BU175" si="580">BR158+BT158</f>
        <v>350000</v>
      </c>
      <c r="BW158" s="15"/>
      <c r="BX158" s="15">
        <f t="shared" ref="BX158:BX175" si="581">BU158+BW158</f>
        <v>350000</v>
      </c>
      <c r="BZ158" s="15"/>
      <c r="CA158" s="15">
        <f t="shared" ref="CA158:CA175" si="582">BX158+BZ158</f>
        <v>350000</v>
      </c>
      <c r="CC158" s="15"/>
      <c r="CD158" s="15">
        <f t="shared" ref="CD158:CD175" si="583">CA158+CC158</f>
        <v>350000</v>
      </c>
      <c r="CF158" s="15"/>
      <c r="CG158" s="15">
        <f t="shared" ref="CG158:CG176" si="584">CD158+CF158</f>
        <v>350000</v>
      </c>
      <c r="CI158" s="15"/>
      <c r="CJ158" s="15">
        <f t="shared" ref="CJ158:CJ176" si="585">CG158+CI158</f>
        <v>350000</v>
      </c>
      <c r="CL158" s="15">
        <v>-80000</v>
      </c>
      <c r="CM158" s="15">
        <f t="shared" ref="CM158:CM176" si="586">CJ158+CL158</f>
        <v>270000</v>
      </c>
      <c r="CO158" s="15">
        <v>45000</v>
      </c>
      <c r="CP158" s="15">
        <f t="shared" ref="CP158:CP176" si="587">CM158+CO158</f>
        <v>315000</v>
      </c>
      <c r="CS158" s="15">
        <f t="shared" ref="CS158:CS177" si="588">CP158+CR158</f>
        <v>315000</v>
      </c>
      <c r="CU158" s="227">
        <v>12000</v>
      </c>
      <c r="CV158" s="15">
        <f t="shared" ref="CV158:CV177" si="589">CS158+CU158</f>
        <v>327000</v>
      </c>
      <c r="CX158" s="227"/>
      <c r="CY158" s="15">
        <f t="shared" ref="CY158:CY177" si="590">CV158+CX158</f>
        <v>327000</v>
      </c>
      <c r="DA158" s="15">
        <v>326384</v>
      </c>
      <c r="DC158" s="15">
        <v>380000</v>
      </c>
      <c r="DE158" s="15"/>
      <c r="DF158" s="15">
        <f t="shared" ref="DF158:DF167" si="591">DC158+DE158</f>
        <v>380000</v>
      </c>
      <c r="DH158" s="15"/>
      <c r="DI158" s="15">
        <f t="shared" ref="DI158:DI172" si="592">DF158+DH158</f>
        <v>380000</v>
      </c>
      <c r="DK158" s="15"/>
      <c r="DL158" s="15">
        <f t="shared" ref="DL158:DL172" si="593">DI158+DK158</f>
        <v>380000</v>
      </c>
      <c r="DN158" s="15"/>
      <c r="DO158" s="15">
        <f t="shared" ref="DO158:DO172" si="594">DL158+DN158</f>
        <v>380000</v>
      </c>
      <c r="DQ158" s="227">
        <v>50000</v>
      </c>
      <c r="DR158" s="15">
        <f t="shared" ref="DR158:DR172" si="595">DO158+DQ158</f>
        <v>430000</v>
      </c>
      <c r="DT158" s="15"/>
      <c r="DU158" s="15">
        <f t="shared" ref="DU158:DU172" si="596">DR158+DT158</f>
        <v>430000</v>
      </c>
      <c r="DW158" s="15"/>
      <c r="DX158" s="15">
        <f t="shared" ref="DX158:DX172" si="597">DU158+DW158</f>
        <v>430000</v>
      </c>
      <c r="DZ158" s="15"/>
      <c r="EA158" s="15">
        <f t="shared" ref="EA158:EA172" si="598">DX158+DZ158</f>
        <v>430000</v>
      </c>
      <c r="EC158" s="227">
        <v>75000</v>
      </c>
      <c r="ED158" s="15">
        <f t="shared" ref="ED158:ED172" si="599">EA158+EC158</f>
        <v>505000</v>
      </c>
      <c r="EF158" s="227">
        <f>20000-843</f>
        <v>19157</v>
      </c>
      <c r="EG158" s="15">
        <f t="shared" ref="EG158:EG172" si="600">ED158+EF158</f>
        <v>524157</v>
      </c>
      <c r="EI158" s="15">
        <v>524157</v>
      </c>
      <c r="EK158" s="15">
        <f>415000-35000</f>
        <v>380000</v>
      </c>
    </row>
    <row r="159" spans="1:142" outlineLevel="1">
      <c r="A159" s="1" t="s">
        <v>72</v>
      </c>
      <c r="B159" s="1" t="s">
        <v>143</v>
      </c>
      <c r="C159" s="4" t="s">
        <v>144</v>
      </c>
      <c r="D159" s="43">
        <v>120000</v>
      </c>
      <c r="E159" s="34">
        <v>87.9</v>
      </c>
      <c r="F159" s="43">
        <v>120000</v>
      </c>
      <c r="G159" s="34">
        <v>87.9</v>
      </c>
      <c r="H159" s="46">
        <v>105484</v>
      </c>
      <c r="I159" s="36">
        <v>106000</v>
      </c>
      <c r="J159" s="14"/>
      <c r="K159" t="s">
        <v>333</v>
      </c>
      <c r="L159" s="118">
        <v>130000</v>
      </c>
      <c r="M159" s="17">
        <f t="shared" si="559"/>
        <v>8.3333333333333259E-2</v>
      </c>
      <c r="N159" s="17">
        <f t="shared" si="560"/>
        <v>0.22641509433962259</v>
      </c>
      <c r="Q159" s="118">
        <v>79581</v>
      </c>
      <c r="R159" s="15">
        <v>30656</v>
      </c>
      <c r="S159" s="118">
        <v>45000</v>
      </c>
      <c r="T159" s="15">
        <f t="shared" si="566"/>
        <v>-34581</v>
      </c>
      <c r="U159" s="16">
        <f t="shared" si="567"/>
        <v>-0.43453839484299017</v>
      </c>
      <c r="V159" s="140">
        <v>120500</v>
      </c>
      <c r="W159">
        <v>-9500</v>
      </c>
      <c r="Y159" s="118">
        <v>45000</v>
      </c>
      <c r="AA159" s="118">
        <v>38000</v>
      </c>
      <c r="AB159" s="185">
        <f t="shared" si="568"/>
        <v>-7000</v>
      </c>
      <c r="AC159" s="187">
        <f t="shared" si="569"/>
        <v>-7000</v>
      </c>
      <c r="AD159" s="187"/>
      <c r="AE159" s="118">
        <v>38000</v>
      </c>
      <c r="AF159" s="182"/>
      <c r="AH159" s="15">
        <v>36776</v>
      </c>
      <c r="AI159" s="17">
        <f t="shared" si="570"/>
        <v>0.96778947368421053</v>
      </c>
      <c r="AK159" s="118">
        <v>50000</v>
      </c>
      <c r="AS159" s="15">
        <f t="shared" si="571"/>
        <v>50000</v>
      </c>
      <c r="AV159" s="15">
        <f t="shared" si="572"/>
        <v>50000</v>
      </c>
      <c r="AX159" s="15"/>
      <c r="AY159" s="15">
        <f t="shared" si="573"/>
        <v>50000</v>
      </c>
      <c r="BB159" s="15">
        <f t="shared" si="574"/>
        <v>50000</v>
      </c>
      <c r="BD159" s="15">
        <v>-10000</v>
      </c>
      <c r="BE159" s="15">
        <f t="shared" si="575"/>
        <v>40000</v>
      </c>
      <c r="BG159" s="15"/>
      <c r="BH159" s="15">
        <f t="shared" si="576"/>
        <v>40000</v>
      </c>
      <c r="BJ159" s="15">
        <v>25789</v>
      </c>
      <c r="BK159" s="235">
        <f t="shared" si="577"/>
        <v>0.64472499999999999</v>
      </c>
      <c r="BM159" s="15">
        <v>60000</v>
      </c>
      <c r="BN159" s="235">
        <f t="shared" si="578"/>
        <v>2.3265733452247082</v>
      </c>
      <c r="BO159" s="235">
        <f t="shared" ref="BO159:BO175" si="601">BM159/BH159</f>
        <v>1.5</v>
      </c>
      <c r="BQ159" s="15"/>
      <c r="BR159" s="15">
        <f t="shared" si="579"/>
        <v>60000</v>
      </c>
      <c r="BT159" s="15"/>
      <c r="BU159" s="15">
        <f t="shared" si="580"/>
        <v>60000</v>
      </c>
      <c r="BW159" s="15"/>
      <c r="BX159" s="15">
        <f t="shared" si="581"/>
        <v>60000</v>
      </c>
      <c r="BZ159" s="15"/>
      <c r="CA159" s="15">
        <f t="shared" si="582"/>
        <v>60000</v>
      </c>
      <c r="CC159" s="15"/>
      <c r="CD159" s="15">
        <f t="shared" si="583"/>
        <v>60000</v>
      </c>
      <c r="CF159" s="15"/>
      <c r="CG159" s="15">
        <f t="shared" si="584"/>
        <v>60000</v>
      </c>
      <c r="CI159" s="15"/>
      <c r="CJ159" s="15">
        <f t="shared" si="585"/>
        <v>60000</v>
      </c>
      <c r="CM159" s="15">
        <f t="shared" si="586"/>
        <v>60000</v>
      </c>
      <c r="CP159" s="15">
        <f t="shared" si="587"/>
        <v>60000</v>
      </c>
      <c r="CS159" s="15">
        <f t="shared" si="588"/>
        <v>60000</v>
      </c>
      <c r="CU159" s="227">
        <v>-11500</v>
      </c>
      <c r="CV159" s="15">
        <f t="shared" si="589"/>
        <v>48500</v>
      </c>
      <c r="CX159" s="227"/>
      <c r="CY159" s="15">
        <f t="shared" si="590"/>
        <v>48500</v>
      </c>
      <c r="DA159" s="15">
        <v>48392</v>
      </c>
      <c r="DC159" s="15">
        <v>60000</v>
      </c>
      <c r="DE159" s="15"/>
      <c r="DF159" s="15">
        <f t="shared" si="591"/>
        <v>60000</v>
      </c>
      <c r="DH159" s="15"/>
      <c r="DI159" s="15">
        <f t="shared" si="592"/>
        <v>60000</v>
      </c>
      <c r="DK159" s="15"/>
      <c r="DL159" s="15">
        <f t="shared" si="593"/>
        <v>60000</v>
      </c>
      <c r="DN159" s="15"/>
      <c r="DO159" s="15">
        <f t="shared" si="594"/>
        <v>60000</v>
      </c>
      <c r="DQ159" s="15"/>
      <c r="DR159" s="15">
        <f t="shared" si="595"/>
        <v>60000</v>
      </c>
      <c r="DT159" s="15"/>
      <c r="DU159" s="15">
        <f t="shared" si="596"/>
        <v>60000</v>
      </c>
      <c r="DW159" s="15"/>
      <c r="DX159" s="15">
        <f t="shared" si="597"/>
        <v>60000</v>
      </c>
      <c r="DZ159" s="15"/>
      <c r="EA159" s="15">
        <f t="shared" si="598"/>
        <v>60000</v>
      </c>
      <c r="EC159" s="227">
        <v>12000</v>
      </c>
      <c r="ED159" s="15">
        <f t="shared" si="599"/>
        <v>72000</v>
      </c>
      <c r="EF159" s="227">
        <v>-19000</v>
      </c>
      <c r="EG159" s="15">
        <f t="shared" si="600"/>
        <v>53000</v>
      </c>
      <c r="EI159" s="15">
        <v>51074</v>
      </c>
      <c r="EK159" s="15">
        <v>90000</v>
      </c>
    </row>
    <row r="160" spans="1:142" outlineLevel="1">
      <c r="A160" s="1" t="s">
        <v>72</v>
      </c>
      <c r="B160" s="1" t="s">
        <v>186</v>
      </c>
      <c r="C160" s="4" t="s">
        <v>187</v>
      </c>
      <c r="D160" s="43">
        <v>65000</v>
      </c>
      <c r="E160" s="34">
        <v>60.84</v>
      </c>
      <c r="F160" s="43">
        <v>65000</v>
      </c>
      <c r="G160" s="34">
        <v>60.84</v>
      </c>
      <c r="H160" s="46">
        <v>39544</v>
      </c>
      <c r="I160" s="36">
        <f>H160*1.2</f>
        <v>47452.799999999996</v>
      </c>
      <c r="J160" s="14"/>
      <c r="K160" t="s">
        <v>333</v>
      </c>
      <c r="L160" s="118">
        <v>50000</v>
      </c>
      <c r="M160" s="17">
        <f t="shared" si="559"/>
        <v>-0.23076923076923073</v>
      </c>
      <c r="N160" s="17">
        <f t="shared" si="560"/>
        <v>5.3678602737878611E-2</v>
      </c>
      <c r="Q160" s="118">
        <v>50000</v>
      </c>
      <c r="R160" s="15">
        <v>25195</v>
      </c>
      <c r="S160" s="118">
        <v>58000</v>
      </c>
      <c r="T160" s="15">
        <f t="shared" si="566"/>
        <v>8000</v>
      </c>
      <c r="U160" s="16">
        <f t="shared" si="567"/>
        <v>0.15999999999999992</v>
      </c>
      <c r="Y160" s="118">
        <v>58000</v>
      </c>
      <c r="AA160" s="118">
        <v>70000</v>
      </c>
      <c r="AB160" s="185">
        <f t="shared" si="568"/>
        <v>12000</v>
      </c>
      <c r="AC160" s="187">
        <f t="shared" si="569"/>
        <v>12000</v>
      </c>
      <c r="AD160" s="187"/>
      <c r="AE160" s="118">
        <v>70000</v>
      </c>
      <c r="AF160" s="182"/>
      <c r="AH160" s="15">
        <v>66832</v>
      </c>
      <c r="AI160" s="17">
        <f t="shared" si="570"/>
        <v>0.95474285714285712</v>
      </c>
      <c r="AK160" s="118">
        <v>69000</v>
      </c>
      <c r="AS160" s="15">
        <f t="shared" si="571"/>
        <v>69000</v>
      </c>
      <c r="AV160" s="15">
        <f t="shared" si="572"/>
        <v>69000</v>
      </c>
      <c r="AX160" s="15"/>
      <c r="AY160" s="15">
        <f t="shared" si="573"/>
        <v>69000</v>
      </c>
      <c r="BB160" s="15">
        <f t="shared" si="574"/>
        <v>69000</v>
      </c>
      <c r="BD160" s="15">
        <v>10000</v>
      </c>
      <c r="BE160" s="15">
        <f t="shared" si="575"/>
        <v>79000</v>
      </c>
      <c r="BG160" s="15"/>
      <c r="BH160" s="15">
        <f t="shared" si="576"/>
        <v>79000</v>
      </c>
      <c r="BJ160" s="15">
        <v>78258</v>
      </c>
      <c r="BK160" s="235">
        <f t="shared" si="577"/>
        <v>0.99060759493670891</v>
      </c>
      <c r="BM160" s="15">
        <f>BM158*0.245</f>
        <v>85750</v>
      </c>
      <c r="BN160" s="235">
        <f t="shared" si="578"/>
        <v>1.0957346213805617</v>
      </c>
      <c r="BO160" s="235">
        <f t="shared" si="601"/>
        <v>1.0854430379746836</v>
      </c>
      <c r="BQ160" s="15"/>
      <c r="BR160" s="15">
        <f t="shared" si="579"/>
        <v>85750</v>
      </c>
      <c r="BT160" s="15"/>
      <c r="BU160" s="15">
        <f t="shared" si="580"/>
        <v>85750</v>
      </c>
      <c r="BW160" s="15"/>
      <c r="BX160" s="15">
        <f t="shared" si="581"/>
        <v>85750</v>
      </c>
      <c r="BZ160" s="15"/>
      <c r="CA160" s="15">
        <f t="shared" si="582"/>
        <v>85750</v>
      </c>
      <c r="CC160" s="15"/>
      <c r="CD160" s="15">
        <f t="shared" si="583"/>
        <v>85750</v>
      </c>
      <c r="CF160" s="15"/>
      <c r="CG160" s="15">
        <f t="shared" si="584"/>
        <v>85750</v>
      </c>
      <c r="CI160" s="15"/>
      <c r="CJ160" s="15">
        <f t="shared" si="585"/>
        <v>85750</v>
      </c>
      <c r="CM160" s="15">
        <f t="shared" si="586"/>
        <v>85750</v>
      </c>
      <c r="CP160" s="15">
        <f t="shared" si="587"/>
        <v>85750</v>
      </c>
      <c r="CS160" s="15">
        <f t="shared" si="588"/>
        <v>85750</v>
      </c>
      <c r="CU160" s="227">
        <v>-3750</v>
      </c>
      <c r="CV160" s="15">
        <f t="shared" si="589"/>
        <v>82000</v>
      </c>
      <c r="CX160" s="227"/>
      <c r="CY160" s="15">
        <f t="shared" si="590"/>
        <v>82000</v>
      </c>
      <c r="DA160" s="15">
        <v>81593</v>
      </c>
      <c r="DC160" s="15">
        <f>DC158*0.25</f>
        <v>95000</v>
      </c>
      <c r="DE160" s="15"/>
      <c r="DF160" s="15">
        <f t="shared" si="591"/>
        <v>95000</v>
      </c>
      <c r="DH160" s="15"/>
      <c r="DI160" s="15">
        <f t="shared" si="592"/>
        <v>95000</v>
      </c>
      <c r="DK160" s="15"/>
      <c r="DL160" s="15">
        <f t="shared" si="593"/>
        <v>95000</v>
      </c>
      <c r="DN160" s="15"/>
      <c r="DO160" s="15">
        <f t="shared" si="594"/>
        <v>95000</v>
      </c>
      <c r="DQ160" s="227">
        <v>15000</v>
      </c>
      <c r="DR160" s="15">
        <f t="shared" si="595"/>
        <v>110000</v>
      </c>
      <c r="DT160" s="15"/>
      <c r="DU160" s="15">
        <f t="shared" si="596"/>
        <v>110000</v>
      </c>
      <c r="DW160" s="15"/>
      <c r="DX160" s="15">
        <f t="shared" si="597"/>
        <v>110000</v>
      </c>
      <c r="DZ160" s="15"/>
      <c r="EA160" s="15">
        <f t="shared" si="598"/>
        <v>110000</v>
      </c>
      <c r="EC160" s="227">
        <v>20000</v>
      </c>
      <c r="ED160" s="15">
        <f t="shared" si="599"/>
        <v>130000</v>
      </c>
      <c r="EE160">
        <f>EF160*ED158</f>
        <v>-168165000</v>
      </c>
      <c r="EF160" s="227">
        <v>-333</v>
      </c>
      <c r="EG160" s="15">
        <f t="shared" si="600"/>
        <v>129667</v>
      </c>
      <c r="EI160" s="15">
        <v>129667</v>
      </c>
      <c r="EK160" s="15">
        <f>98000-7000</f>
        <v>91000</v>
      </c>
    </row>
    <row r="161" spans="1:141" outlineLevel="1">
      <c r="A161" s="1" t="s">
        <v>72</v>
      </c>
      <c r="B161" s="1" t="s">
        <v>188</v>
      </c>
      <c r="C161" s="4" t="s">
        <v>189</v>
      </c>
      <c r="D161" s="43">
        <v>25000</v>
      </c>
      <c r="E161" s="34">
        <v>67.08</v>
      </c>
      <c r="F161" s="43">
        <v>25000</v>
      </c>
      <c r="G161" s="34">
        <v>67.08</v>
      </c>
      <c r="H161" s="46">
        <v>16770</v>
      </c>
      <c r="I161" s="36">
        <f>H161*1.2</f>
        <v>20124</v>
      </c>
      <c r="J161" s="14"/>
      <c r="K161" t="s">
        <v>333</v>
      </c>
      <c r="L161" s="118">
        <v>25000</v>
      </c>
      <c r="M161" s="17">
        <f t="shared" si="559"/>
        <v>0</v>
      </c>
      <c r="N161" s="17">
        <f t="shared" si="560"/>
        <v>0.242297753925661</v>
      </c>
      <c r="Q161" s="118">
        <v>25000</v>
      </c>
      <c r="R161" s="15">
        <v>9165</v>
      </c>
      <c r="S161" s="118">
        <v>22000</v>
      </c>
      <c r="T161" s="15">
        <f t="shared" si="566"/>
        <v>-3000</v>
      </c>
      <c r="U161" s="16">
        <f t="shared" si="567"/>
        <v>-0.12</v>
      </c>
      <c r="Y161" s="118">
        <v>22000</v>
      </c>
      <c r="AA161" s="118">
        <v>27000</v>
      </c>
      <c r="AB161" s="185">
        <f t="shared" si="568"/>
        <v>5000</v>
      </c>
      <c r="AC161" s="187">
        <f t="shared" si="569"/>
        <v>5000</v>
      </c>
      <c r="AD161" s="187"/>
      <c r="AE161" s="118">
        <v>27000</v>
      </c>
      <c r="AF161" s="182"/>
      <c r="AH161" s="15">
        <v>24513</v>
      </c>
      <c r="AI161" s="17">
        <f t="shared" si="570"/>
        <v>0.90788888888888886</v>
      </c>
      <c r="AK161" s="118">
        <v>27000</v>
      </c>
      <c r="AS161" s="15">
        <f t="shared" si="571"/>
        <v>27000</v>
      </c>
      <c r="AV161" s="15">
        <f t="shared" si="572"/>
        <v>27000</v>
      </c>
      <c r="AX161" s="15"/>
      <c r="AY161" s="15">
        <f t="shared" si="573"/>
        <v>27000</v>
      </c>
      <c r="BB161" s="15">
        <f t="shared" si="574"/>
        <v>27000</v>
      </c>
      <c r="BD161" s="15">
        <v>5000</v>
      </c>
      <c r="BE161" s="15">
        <f t="shared" si="575"/>
        <v>32000</v>
      </c>
      <c r="BG161" s="15"/>
      <c r="BH161" s="15">
        <f t="shared" si="576"/>
        <v>32000</v>
      </c>
      <c r="BJ161" s="15">
        <v>28596</v>
      </c>
      <c r="BK161" s="235">
        <f t="shared" si="577"/>
        <v>0.893625</v>
      </c>
      <c r="BM161" s="15">
        <f>BM158*0.09</f>
        <v>31500</v>
      </c>
      <c r="BN161" s="235">
        <f t="shared" si="578"/>
        <v>1.1015526647083509</v>
      </c>
      <c r="BO161" s="235">
        <f t="shared" si="601"/>
        <v>0.984375</v>
      </c>
      <c r="BQ161" s="15"/>
      <c r="BR161" s="15">
        <f t="shared" si="579"/>
        <v>31500</v>
      </c>
      <c r="BT161" s="15"/>
      <c r="BU161" s="15">
        <f t="shared" si="580"/>
        <v>31500</v>
      </c>
      <c r="BW161" s="15"/>
      <c r="BX161" s="15">
        <f t="shared" si="581"/>
        <v>31500</v>
      </c>
      <c r="BZ161" s="15"/>
      <c r="CA161" s="15">
        <f t="shared" si="582"/>
        <v>31500</v>
      </c>
      <c r="CC161" s="15"/>
      <c r="CD161" s="15">
        <f t="shared" si="583"/>
        <v>31500</v>
      </c>
      <c r="CF161" s="15"/>
      <c r="CG161" s="15">
        <f t="shared" si="584"/>
        <v>31500</v>
      </c>
      <c r="CI161" s="15"/>
      <c r="CJ161" s="15">
        <f t="shared" si="585"/>
        <v>31500</v>
      </c>
      <c r="CM161" s="15">
        <f t="shared" si="586"/>
        <v>31500</v>
      </c>
      <c r="CP161" s="15">
        <f t="shared" si="587"/>
        <v>31500</v>
      </c>
      <c r="CS161" s="15">
        <f t="shared" si="588"/>
        <v>31500</v>
      </c>
      <c r="CU161" s="227">
        <v>-1500</v>
      </c>
      <c r="CV161" s="15">
        <f t="shared" si="589"/>
        <v>30000</v>
      </c>
      <c r="CX161" s="227"/>
      <c r="CY161" s="15">
        <f t="shared" si="590"/>
        <v>30000</v>
      </c>
      <c r="DA161" s="15">
        <v>29826</v>
      </c>
      <c r="DC161" s="15">
        <f>DC158*0.1</f>
        <v>38000</v>
      </c>
      <c r="DE161" s="15"/>
      <c r="DF161" s="15">
        <f t="shared" si="591"/>
        <v>38000</v>
      </c>
      <c r="DH161" s="15"/>
      <c r="DI161" s="15">
        <f t="shared" si="592"/>
        <v>38000</v>
      </c>
      <c r="DK161" s="15"/>
      <c r="DL161" s="15">
        <f t="shared" si="593"/>
        <v>38000</v>
      </c>
      <c r="DN161" s="15"/>
      <c r="DO161" s="15">
        <f t="shared" si="594"/>
        <v>38000</v>
      </c>
      <c r="DQ161" s="227">
        <v>5000</v>
      </c>
      <c r="DR161" s="15">
        <f t="shared" si="595"/>
        <v>43000</v>
      </c>
      <c r="DT161" s="15"/>
      <c r="DU161" s="15">
        <f t="shared" si="596"/>
        <v>43000</v>
      </c>
      <c r="DW161" s="15"/>
      <c r="DX161" s="15">
        <f t="shared" si="597"/>
        <v>43000</v>
      </c>
      <c r="DZ161" s="15"/>
      <c r="EA161" s="15">
        <f t="shared" si="598"/>
        <v>43000</v>
      </c>
      <c r="EC161" s="227">
        <v>7500</v>
      </c>
      <c r="ED161" s="15">
        <f t="shared" si="599"/>
        <v>50500</v>
      </c>
      <c r="EF161" s="227">
        <f>1176-5000</f>
        <v>-3824</v>
      </c>
      <c r="EG161" s="15">
        <f t="shared" si="600"/>
        <v>46676</v>
      </c>
      <c r="EI161" s="15">
        <v>44916</v>
      </c>
      <c r="EK161" s="15">
        <f>46000-3000</f>
        <v>43000</v>
      </c>
    </row>
    <row r="162" spans="1:141" outlineLevel="1">
      <c r="A162" s="1" t="s">
        <v>72</v>
      </c>
      <c r="B162" s="1" t="s">
        <v>190</v>
      </c>
      <c r="C162" s="4" t="s">
        <v>191</v>
      </c>
      <c r="D162" s="43">
        <v>2500</v>
      </c>
      <c r="E162" s="34">
        <v>98.48</v>
      </c>
      <c r="F162" s="43">
        <v>2500</v>
      </c>
      <c r="G162" s="34">
        <v>98.48</v>
      </c>
      <c r="H162" s="46">
        <v>2462</v>
      </c>
      <c r="I162" s="15">
        <v>2500</v>
      </c>
      <c r="K162" t="s">
        <v>333</v>
      </c>
      <c r="L162" s="118">
        <v>3000</v>
      </c>
      <c r="M162" s="17">
        <f t="shared" si="559"/>
        <v>0.19999999999999996</v>
      </c>
      <c r="N162" s="17">
        <f t="shared" si="560"/>
        <v>0.19999999999999996</v>
      </c>
      <c r="Q162" s="118">
        <v>3000</v>
      </c>
      <c r="R162" s="15">
        <v>2775</v>
      </c>
      <c r="S162" s="118">
        <v>3000</v>
      </c>
      <c r="T162" s="15">
        <f t="shared" si="566"/>
        <v>0</v>
      </c>
      <c r="U162" s="16">
        <f t="shared" si="567"/>
        <v>0</v>
      </c>
      <c r="Y162" s="118">
        <v>3000</v>
      </c>
      <c r="AA162" s="118">
        <v>3000</v>
      </c>
      <c r="AB162" s="185">
        <f t="shared" si="568"/>
        <v>0</v>
      </c>
      <c r="AC162" s="187">
        <f t="shared" si="569"/>
        <v>0</v>
      </c>
      <c r="AD162" s="187"/>
      <c r="AE162" s="118">
        <v>3000</v>
      </c>
      <c r="AF162" s="182"/>
      <c r="AH162" s="15">
        <v>2774.74</v>
      </c>
      <c r="AI162" s="17">
        <f t="shared" si="570"/>
        <v>0.92491333333333325</v>
      </c>
      <c r="AK162" s="118">
        <v>3000</v>
      </c>
      <c r="AS162" s="15">
        <f t="shared" si="571"/>
        <v>3000</v>
      </c>
      <c r="AV162" s="15">
        <f t="shared" si="572"/>
        <v>3000</v>
      </c>
      <c r="AX162" s="15"/>
      <c r="AY162" s="15">
        <f t="shared" si="573"/>
        <v>3000</v>
      </c>
      <c r="BB162" s="15">
        <f t="shared" si="574"/>
        <v>3000</v>
      </c>
      <c r="BD162" s="15">
        <v>-2000</v>
      </c>
      <c r="BE162" s="15">
        <f t="shared" si="575"/>
        <v>1000</v>
      </c>
      <c r="BG162" s="15"/>
      <c r="BH162" s="15">
        <f t="shared" si="576"/>
        <v>1000</v>
      </c>
      <c r="BJ162" s="15">
        <v>604.29999999999995</v>
      </c>
      <c r="BK162" s="235">
        <f t="shared" si="577"/>
        <v>0.60429999999999995</v>
      </c>
      <c r="BM162" s="15">
        <v>1000</v>
      </c>
      <c r="BN162" s="235">
        <f t="shared" si="578"/>
        <v>1.6548072149594573</v>
      </c>
      <c r="BO162" s="235">
        <f t="shared" si="601"/>
        <v>1</v>
      </c>
      <c r="BQ162" s="15"/>
      <c r="BR162" s="15">
        <f t="shared" si="579"/>
        <v>1000</v>
      </c>
      <c r="BT162" s="15"/>
      <c r="BU162" s="15">
        <f t="shared" si="580"/>
        <v>1000</v>
      </c>
      <c r="BW162" s="15"/>
      <c r="BX162" s="15">
        <f t="shared" si="581"/>
        <v>1000</v>
      </c>
      <c r="BZ162" s="15"/>
      <c r="CA162" s="15">
        <f t="shared" si="582"/>
        <v>1000</v>
      </c>
      <c r="CC162" s="15"/>
      <c r="CD162" s="15">
        <f t="shared" si="583"/>
        <v>1000</v>
      </c>
      <c r="CF162" s="15"/>
      <c r="CG162" s="15">
        <f t="shared" si="584"/>
        <v>1000</v>
      </c>
      <c r="CI162" s="15"/>
      <c r="CJ162" s="15">
        <f t="shared" si="585"/>
        <v>1000</v>
      </c>
      <c r="CL162" s="15">
        <v>2000</v>
      </c>
      <c r="CM162" s="15">
        <f t="shared" si="586"/>
        <v>3000</v>
      </c>
      <c r="CO162" s="15">
        <v>500</v>
      </c>
      <c r="CP162" s="15">
        <f t="shared" si="587"/>
        <v>3500</v>
      </c>
      <c r="CS162" s="15">
        <f t="shared" si="588"/>
        <v>3500</v>
      </c>
      <c r="CV162" s="15">
        <f t="shared" si="589"/>
        <v>3500</v>
      </c>
      <c r="CY162" s="15">
        <f t="shared" si="590"/>
        <v>3500</v>
      </c>
      <c r="DA162" s="15">
        <v>3195</v>
      </c>
      <c r="DC162" s="15">
        <v>4000</v>
      </c>
      <c r="DE162" s="15"/>
      <c r="DF162" s="15">
        <f t="shared" si="591"/>
        <v>4000</v>
      </c>
      <c r="DH162" s="15"/>
      <c r="DI162" s="15">
        <f t="shared" si="592"/>
        <v>4000</v>
      </c>
      <c r="DK162" s="15"/>
      <c r="DL162" s="15">
        <f t="shared" si="593"/>
        <v>4000</v>
      </c>
      <c r="DN162" s="15"/>
      <c r="DO162" s="15">
        <f t="shared" si="594"/>
        <v>4000</v>
      </c>
      <c r="DQ162" s="15"/>
      <c r="DR162" s="15">
        <f t="shared" si="595"/>
        <v>4000</v>
      </c>
      <c r="DT162" s="15"/>
      <c r="DU162" s="15">
        <f t="shared" si="596"/>
        <v>4000</v>
      </c>
      <c r="DW162" s="15"/>
      <c r="DX162" s="15">
        <f t="shared" si="597"/>
        <v>4000</v>
      </c>
      <c r="DZ162" s="15"/>
      <c r="EA162" s="15">
        <f t="shared" si="598"/>
        <v>4000</v>
      </c>
      <c r="EC162" s="227">
        <v>-2000</v>
      </c>
      <c r="ED162" s="15">
        <f t="shared" si="599"/>
        <v>2000</v>
      </c>
      <c r="EF162" s="227">
        <v>-1700</v>
      </c>
      <c r="EG162" s="15">
        <f t="shared" si="600"/>
        <v>300</v>
      </c>
      <c r="EI162" s="15">
        <v>207</v>
      </c>
      <c r="EK162" s="15">
        <v>3000</v>
      </c>
    </row>
    <row r="163" spans="1:141" outlineLevel="1">
      <c r="A163" s="1" t="s">
        <v>72</v>
      </c>
      <c r="B163" s="1" t="s">
        <v>226</v>
      </c>
      <c r="C163" s="4" t="s">
        <v>227</v>
      </c>
      <c r="D163" s="43"/>
      <c r="E163" s="34"/>
      <c r="F163" s="43"/>
      <c r="G163" s="34"/>
      <c r="H163" s="46"/>
      <c r="M163" s="17"/>
      <c r="N163" s="17"/>
      <c r="Q163" s="118">
        <v>299</v>
      </c>
      <c r="R163" s="15">
        <v>299</v>
      </c>
      <c r="S163" s="118">
        <v>300</v>
      </c>
      <c r="T163" s="15">
        <f t="shared" si="566"/>
        <v>1</v>
      </c>
      <c r="U163" s="16">
        <f t="shared" si="567"/>
        <v>3.3444816053511683E-3</v>
      </c>
      <c r="Y163" s="118">
        <v>300</v>
      </c>
      <c r="AA163" s="118">
        <v>300</v>
      </c>
      <c r="AB163" s="185">
        <f t="shared" si="568"/>
        <v>0</v>
      </c>
      <c r="AC163" s="187">
        <f t="shared" si="569"/>
        <v>0</v>
      </c>
      <c r="AD163" s="187"/>
      <c r="AE163" s="118">
        <v>300</v>
      </c>
      <c r="AF163" s="182"/>
      <c r="AH163" s="15">
        <v>299</v>
      </c>
      <c r="AI163" s="17">
        <f t="shared" si="570"/>
        <v>0.9966666666666667</v>
      </c>
      <c r="AK163" s="118">
        <v>300</v>
      </c>
      <c r="AS163" s="15">
        <f t="shared" si="571"/>
        <v>300</v>
      </c>
      <c r="AV163" s="15">
        <f t="shared" si="572"/>
        <v>300</v>
      </c>
      <c r="AX163" s="15"/>
      <c r="AY163" s="15">
        <f t="shared" si="573"/>
        <v>300</v>
      </c>
      <c r="BB163" s="15">
        <f t="shared" si="574"/>
        <v>300</v>
      </c>
      <c r="BD163" s="15"/>
      <c r="BE163" s="15">
        <f t="shared" si="575"/>
        <v>300</v>
      </c>
      <c r="BG163" s="15"/>
      <c r="BH163" s="15">
        <f t="shared" si="576"/>
        <v>300</v>
      </c>
      <c r="BJ163" s="15">
        <v>0</v>
      </c>
      <c r="BK163" s="235">
        <f t="shared" si="577"/>
        <v>0</v>
      </c>
      <c r="BM163" s="15">
        <v>300</v>
      </c>
      <c r="BN163" s="235" t="e">
        <f t="shared" si="578"/>
        <v>#DIV/0!</v>
      </c>
      <c r="BO163" s="235">
        <f t="shared" si="601"/>
        <v>1</v>
      </c>
      <c r="BQ163" s="15"/>
      <c r="BR163" s="15">
        <f t="shared" si="579"/>
        <v>300</v>
      </c>
      <c r="BT163" s="15"/>
      <c r="BU163" s="15">
        <f t="shared" si="580"/>
        <v>300</v>
      </c>
      <c r="BW163" s="15"/>
      <c r="BX163" s="15">
        <f t="shared" si="581"/>
        <v>300</v>
      </c>
      <c r="BZ163" s="15"/>
      <c r="CA163" s="15">
        <f t="shared" si="582"/>
        <v>300</v>
      </c>
      <c r="CC163" s="15"/>
      <c r="CD163" s="15">
        <f t="shared" si="583"/>
        <v>300</v>
      </c>
      <c r="CF163" s="15"/>
      <c r="CG163" s="15">
        <f t="shared" si="584"/>
        <v>300</v>
      </c>
      <c r="CI163" s="15"/>
      <c r="CJ163" s="15">
        <f t="shared" si="585"/>
        <v>300</v>
      </c>
      <c r="CM163" s="15">
        <f t="shared" si="586"/>
        <v>300</v>
      </c>
      <c r="CP163" s="15">
        <f t="shared" si="587"/>
        <v>300</v>
      </c>
      <c r="CS163" s="15">
        <f t="shared" si="588"/>
        <v>300</v>
      </c>
      <c r="CU163" s="227">
        <v>-300</v>
      </c>
      <c r="CV163" s="15">
        <f t="shared" si="589"/>
        <v>0</v>
      </c>
      <c r="CX163" s="227"/>
      <c r="CY163" s="15">
        <f t="shared" si="590"/>
        <v>0</v>
      </c>
      <c r="DA163" s="15">
        <v>0</v>
      </c>
      <c r="DC163" s="15">
        <v>300</v>
      </c>
      <c r="DE163" s="15"/>
      <c r="DF163" s="15">
        <f t="shared" si="591"/>
        <v>300</v>
      </c>
      <c r="DH163" s="15"/>
      <c r="DI163" s="15">
        <f t="shared" si="592"/>
        <v>300</v>
      </c>
      <c r="DK163" s="15"/>
      <c r="DL163" s="15">
        <f t="shared" si="593"/>
        <v>300</v>
      </c>
      <c r="DN163" s="15"/>
      <c r="DO163" s="15">
        <f t="shared" si="594"/>
        <v>300</v>
      </c>
      <c r="DQ163" s="15"/>
      <c r="DR163" s="15">
        <f t="shared" si="595"/>
        <v>300</v>
      </c>
      <c r="DT163" s="15"/>
      <c r="DU163" s="15">
        <f t="shared" si="596"/>
        <v>300</v>
      </c>
      <c r="DW163" s="15"/>
      <c r="DX163" s="15">
        <f t="shared" si="597"/>
        <v>300</v>
      </c>
      <c r="DZ163" s="15"/>
      <c r="EA163" s="15">
        <f t="shared" si="598"/>
        <v>300</v>
      </c>
      <c r="EC163" s="227">
        <v>-300</v>
      </c>
      <c r="ED163" s="15">
        <f t="shared" si="599"/>
        <v>0</v>
      </c>
      <c r="EF163" s="15"/>
      <c r="EG163" s="15">
        <f t="shared" si="600"/>
        <v>0</v>
      </c>
      <c r="EI163" s="15">
        <v>0</v>
      </c>
      <c r="EK163" s="15">
        <v>500</v>
      </c>
    </row>
    <row r="164" spans="1:141" outlineLevel="1">
      <c r="A164" s="1" t="s">
        <v>72</v>
      </c>
      <c r="B164" s="1" t="s">
        <v>192</v>
      </c>
      <c r="C164" s="4" t="s">
        <v>193</v>
      </c>
      <c r="D164" s="43">
        <v>1000</v>
      </c>
      <c r="E164" s="34">
        <v>308.5</v>
      </c>
      <c r="F164" s="43">
        <v>3085</v>
      </c>
      <c r="G164" s="34">
        <v>100</v>
      </c>
      <c r="H164" s="46">
        <v>3085</v>
      </c>
      <c r="I164" s="36">
        <v>3085</v>
      </c>
      <c r="J164" s="14"/>
      <c r="K164" t="s">
        <v>333</v>
      </c>
      <c r="L164" s="118">
        <v>3000</v>
      </c>
      <c r="M164" s="17">
        <f t="shared" si="559"/>
        <v>-2.7552674230145846E-2</v>
      </c>
      <c r="N164" s="17">
        <f t="shared" si="560"/>
        <v>-2.7552674230145846E-2</v>
      </c>
      <c r="Q164" s="118">
        <v>3000</v>
      </c>
      <c r="R164" s="15">
        <v>1466</v>
      </c>
      <c r="S164" s="118">
        <v>3000</v>
      </c>
      <c r="T164" s="15">
        <f t="shared" si="566"/>
        <v>0</v>
      </c>
      <c r="U164" s="16">
        <f t="shared" si="567"/>
        <v>0</v>
      </c>
      <c r="Y164" s="118">
        <v>3000</v>
      </c>
      <c r="AA164" s="118">
        <v>1500</v>
      </c>
      <c r="AB164" s="185">
        <f t="shared" si="568"/>
        <v>-1500</v>
      </c>
      <c r="AC164" s="187">
        <f t="shared" si="569"/>
        <v>-1500</v>
      </c>
      <c r="AD164" s="187"/>
      <c r="AE164" s="118">
        <v>1500</v>
      </c>
      <c r="AF164" s="182"/>
      <c r="AH164" s="15">
        <v>1466</v>
      </c>
      <c r="AI164" s="17">
        <f t="shared" si="570"/>
        <v>0.97733333333333339</v>
      </c>
      <c r="AK164" s="118">
        <v>3000</v>
      </c>
      <c r="AS164" s="15">
        <f t="shared" si="571"/>
        <v>3000</v>
      </c>
      <c r="AV164" s="15">
        <f t="shared" si="572"/>
        <v>3000</v>
      </c>
      <c r="AX164" s="15"/>
      <c r="AY164" s="15">
        <f t="shared" si="573"/>
        <v>3000</v>
      </c>
      <c r="BB164" s="15">
        <f t="shared" si="574"/>
        <v>3000</v>
      </c>
      <c r="BD164" s="15">
        <v>600</v>
      </c>
      <c r="BE164" s="15">
        <f t="shared" si="575"/>
        <v>3600</v>
      </c>
      <c r="BG164" s="15">
        <v>-1000</v>
      </c>
      <c r="BH164" s="15">
        <f t="shared" si="576"/>
        <v>2600</v>
      </c>
      <c r="BJ164" s="15">
        <v>2512</v>
      </c>
      <c r="BK164" s="235">
        <f t="shared" si="577"/>
        <v>0.96615384615384614</v>
      </c>
      <c r="BM164" s="15">
        <v>3000</v>
      </c>
      <c r="BN164" s="235">
        <f t="shared" si="578"/>
        <v>1.1942675159235669</v>
      </c>
      <c r="BO164" s="235">
        <f t="shared" si="601"/>
        <v>1.1538461538461537</v>
      </c>
      <c r="BQ164" s="15"/>
      <c r="BR164" s="15">
        <f t="shared" si="579"/>
        <v>3000</v>
      </c>
      <c r="BT164" s="15"/>
      <c r="BU164" s="15">
        <f t="shared" si="580"/>
        <v>3000</v>
      </c>
      <c r="BW164" s="15"/>
      <c r="BX164" s="15">
        <f t="shared" si="581"/>
        <v>3000</v>
      </c>
      <c r="BZ164" s="15"/>
      <c r="CA164" s="15">
        <f t="shared" si="582"/>
        <v>3000</v>
      </c>
      <c r="CC164" s="15"/>
      <c r="CD164" s="15">
        <f t="shared" si="583"/>
        <v>3000</v>
      </c>
      <c r="CF164" s="15"/>
      <c r="CG164" s="15">
        <f t="shared" si="584"/>
        <v>3000</v>
      </c>
      <c r="CI164" s="15"/>
      <c r="CJ164" s="15">
        <f t="shared" si="585"/>
        <v>3000</v>
      </c>
      <c r="CM164" s="15">
        <f t="shared" si="586"/>
        <v>3000</v>
      </c>
      <c r="CP164" s="15">
        <f t="shared" si="587"/>
        <v>3000</v>
      </c>
      <c r="CS164" s="15">
        <f t="shared" si="588"/>
        <v>3000</v>
      </c>
      <c r="CU164" s="227">
        <v>-3000</v>
      </c>
      <c r="CV164" s="15">
        <f t="shared" si="589"/>
        <v>0</v>
      </c>
      <c r="CX164" s="227"/>
      <c r="CY164" s="15">
        <f t="shared" si="590"/>
        <v>0</v>
      </c>
      <c r="DA164" s="15">
        <v>0</v>
      </c>
      <c r="DC164" s="15">
        <v>3000</v>
      </c>
      <c r="DE164" s="15"/>
      <c r="DF164" s="15">
        <f t="shared" si="591"/>
        <v>3000</v>
      </c>
      <c r="DH164" s="15"/>
      <c r="DI164" s="15">
        <f t="shared" si="592"/>
        <v>3000</v>
      </c>
      <c r="DK164" s="15"/>
      <c r="DL164" s="15">
        <f t="shared" si="593"/>
        <v>3000</v>
      </c>
      <c r="DN164" s="15"/>
      <c r="DO164" s="15">
        <f t="shared" si="594"/>
        <v>3000</v>
      </c>
      <c r="DQ164" s="15"/>
      <c r="DR164" s="15">
        <f t="shared" si="595"/>
        <v>3000</v>
      </c>
      <c r="DT164" s="15"/>
      <c r="DU164" s="15">
        <f t="shared" si="596"/>
        <v>3000</v>
      </c>
      <c r="DW164" s="15"/>
      <c r="DX164" s="15">
        <f t="shared" si="597"/>
        <v>3000</v>
      </c>
      <c r="DZ164" s="15"/>
      <c r="EA164" s="15">
        <f t="shared" si="598"/>
        <v>3000</v>
      </c>
      <c r="EC164" s="227">
        <v>-3000</v>
      </c>
      <c r="ED164" s="15">
        <f t="shared" si="599"/>
        <v>0</v>
      </c>
      <c r="EF164" s="15"/>
      <c r="EG164" s="15">
        <f t="shared" si="600"/>
        <v>0</v>
      </c>
      <c r="EI164" s="15">
        <v>0</v>
      </c>
      <c r="EK164" s="15">
        <v>4000</v>
      </c>
    </row>
    <row r="165" spans="1:141" outlineLevel="1">
      <c r="A165" s="1" t="s">
        <v>72</v>
      </c>
      <c r="B165" s="1" t="s">
        <v>114</v>
      </c>
      <c r="C165" s="4" t="s">
        <v>115</v>
      </c>
      <c r="D165" s="43">
        <v>65000</v>
      </c>
      <c r="E165" s="34">
        <v>26.14</v>
      </c>
      <c r="F165" s="43">
        <v>65000</v>
      </c>
      <c r="G165" s="34">
        <v>26.14</v>
      </c>
      <c r="H165" s="46">
        <v>16990</v>
      </c>
      <c r="I165" s="36">
        <v>16990</v>
      </c>
      <c r="J165" s="14"/>
      <c r="L165" s="118">
        <v>30000</v>
      </c>
      <c r="M165" s="17">
        <f t="shared" si="559"/>
        <v>-0.53846153846153844</v>
      </c>
      <c r="N165" s="17">
        <f t="shared" si="560"/>
        <v>0.76574455562095345</v>
      </c>
      <c r="Q165" s="118">
        <v>75000</v>
      </c>
      <c r="R165" s="15">
        <v>0</v>
      </c>
      <c r="S165" s="158">
        <v>38000</v>
      </c>
      <c r="T165" s="15">
        <f t="shared" si="566"/>
        <v>-37000</v>
      </c>
      <c r="U165" s="16">
        <f t="shared" si="567"/>
        <v>-0.49333333333333329</v>
      </c>
      <c r="V165" s="140">
        <v>40000</v>
      </c>
      <c r="W165">
        <v>10000</v>
      </c>
      <c r="Y165" s="118">
        <v>38000</v>
      </c>
      <c r="AA165" s="118">
        <v>38000</v>
      </c>
      <c r="AB165" s="185">
        <f t="shared" si="568"/>
        <v>0</v>
      </c>
      <c r="AC165" s="187">
        <f t="shared" si="569"/>
        <v>0</v>
      </c>
      <c r="AD165" s="187"/>
      <c r="AE165" s="118">
        <v>38000</v>
      </c>
      <c r="AF165" s="182"/>
      <c r="AH165" s="15">
        <v>37497.9</v>
      </c>
      <c r="AI165" s="17">
        <f t="shared" si="570"/>
        <v>0.98678684210526324</v>
      </c>
      <c r="AK165" s="118">
        <v>20000</v>
      </c>
      <c r="AS165" s="15">
        <f t="shared" si="571"/>
        <v>20000</v>
      </c>
      <c r="AV165" s="15">
        <f t="shared" si="572"/>
        <v>20000</v>
      </c>
      <c r="AX165" s="15"/>
      <c r="AY165" s="15">
        <f t="shared" si="573"/>
        <v>20000</v>
      </c>
      <c r="BA165" s="227">
        <f>-1000-2000</f>
        <v>-3000</v>
      </c>
      <c r="BB165" s="15">
        <f t="shared" si="574"/>
        <v>17000</v>
      </c>
      <c r="BD165" s="15"/>
      <c r="BE165" s="15">
        <f t="shared" si="575"/>
        <v>17000</v>
      </c>
      <c r="BG165" s="15"/>
      <c r="BH165" s="15">
        <f t="shared" si="576"/>
        <v>17000</v>
      </c>
      <c r="BJ165" s="15">
        <v>12616.67</v>
      </c>
      <c r="BK165" s="235">
        <f t="shared" si="577"/>
        <v>0.74215705882352945</v>
      </c>
      <c r="BM165" s="15">
        <v>30000</v>
      </c>
      <c r="BN165" s="235">
        <f t="shared" si="578"/>
        <v>2.3778065052030368</v>
      </c>
      <c r="BO165" s="235">
        <f t="shared" si="601"/>
        <v>1.7647058823529411</v>
      </c>
      <c r="BQ165" s="15"/>
      <c r="BR165" s="15">
        <f t="shared" si="579"/>
        <v>30000</v>
      </c>
      <c r="BT165" s="15"/>
      <c r="BU165" s="15">
        <f t="shared" si="580"/>
        <v>30000</v>
      </c>
      <c r="BW165" s="15"/>
      <c r="BX165" s="15">
        <f t="shared" si="581"/>
        <v>30000</v>
      </c>
      <c r="BZ165" s="15"/>
      <c r="CA165" s="15">
        <f t="shared" si="582"/>
        <v>30000</v>
      </c>
      <c r="CC165" s="15"/>
      <c r="CD165" s="15">
        <f t="shared" si="583"/>
        <v>30000</v>
      </c>
      <c r="CF165" s="15">
        <v>30000</v>
      </c>
      <c r="CG165" s="15">
        <f t="shared" si="584"/>
        <v>60000</v>
      </c>
      <c r="CI165" s="15"/>
      <c r="CJ165" s="15">
        <f t="shared" si="585"/>
        <v>60000</v>
      </c>
      <c r="CL165" s="15">
        <v>50000</v>
      </c>
      <c r="CM165" s="15">
        <f t="shared" si="586"/>
        <v>110000</v>
      </c>
      <c r="CO165" s="15">
        <v>10000</v>
      </c>
      <c r="CP165" s="15">
        <f t="shared" si="587"/>
        <v>120000</v>
      </c>
      <c r="CS165" s="15">
        <f t="shared" si="588"/>
        <v>120000</v>
      </c>
      <c r="CU165" s="227">
        <v>-2000</v>
      </c>
      <c r="CV165" s="15">
        <f t="shared" si="589"/>
        <v>118000</v>
      </c>
      <c r="CX165" s="227"/>
      <c r="CY165" s="15">
        <f t="shared" si="590"/>
        <v>118000</v>
      </c>
      <c r="DA165" s="15">
        <v>116797</v>
      </c>
      <c r="DC165" s="15">
        <v>50000</v>
      </c>
      <c r="DE165" s="15"/>
      <c r="DF165" s="15">
        <f t="shared" si="591"/>
        <v>50000</v>
      </c>
      <c r="DH165" s="15"/>
      <c r="DI165" s="15">
        <f t="shared" si="592"/>
        <v>50000</v>
      </c>
      <c r="DK165" s="15"/>
      <c r="DL165" s="15">
        <f t="shared" si="593"/>
        <v>50000</v>
      </c>
      <c r="DN165" s="15"/>
      <c r="DO165" s="15">
        <f t="shared" si="594"/>
        <v>50000</v>
      </c>
      <c r="DQ165" s="15"/>
      <c r="DR165" s="15">
        <f t="shared" si="595"/>
        <v>50000</v>
      </c>
      <c r="DT165" s="15"/>
      <c r="DU165" s="15">
        <f t="shared" si="596"/>
        <v>50000</v>
      </c>
      <c r="DW165" s="15"/>
      <c r="DX165" s="15">
        <f t="shared" si="597"/>
        <v>50000</v>
      </c>
      <c r="DZ165" s="15"/>
      <c r="EA165" s="15">
        <f t="shared" si="598"/>
        <v>50000</v>
      </c>
      <c r="EC165" s="15"/>
      <c r="ED165" s="15">
        <f t="shared" si="599"/>
        <v>50000</v>
      </c>
      <c r="EF165" s="227">
        <v>-10000</v>
      </c>
      <c r="EG165" s="15">
        <f t="shared" si="600"/>
        <v>40000</v>
      </c>
      <c r="EI165" s="15">
        <v>36048</v>
      </c>
      <c r="EK165" s="15">
        <v>20000</v>
      </c>
    </row>
    <row r="166" spans="1:141" outlineLevel="1">
      <c r="A166" s="1" t="s">
        <v>72</v>
      </c>
      <c r="B166" s="1" t="s">
        <v>147</v>
      </c>
      <c r="C166" s="4" t="s">
        <v>148</v>
      </c>
      <c r="D166" s="43">
        <v>90000</v>
      </c>
      <c r="E166" s="34">
        <v>82.86</v>
      </c>
      <c r="F166" s="43">
        <v>90000</v>
      </c>
      <c r="G166" s="34">
        <v>82.86</v>
      </c>
      <c r="H166" s="46">
        <v>74576.820000000007</v>
      </c>
      <c r="I166" s="36">
        <v>75000</v>
      </c>
      <c r="J166" s="14"/>
      <c r="L166" s="118">
        <v>195000</v>
      </c>
      <c r="M166" s="17">
        <f t="shared" si="559"/>
        <v>1.1666666666666665</v>
      </c>
      <c r="N166" s="17">
        <f t="shared" si="560"/>
        <v>1.6</v>
      </c>
      <c r="Q166" s="118">
        <v>185000</v>
      </c>
      <c r="R166" s="15">
        <v>13271</v>
      </c>
      <c r="S166" s="158">
        <v>46500</v>
      </c>
      <c r="T166" s="15">
        <f t="shared" si="566"/>
        <v>-138500</v>
      </c>
      <c r="U166" s="16">
        <f t="shared" si="567"/>
        <v>-0.74864864864864866</v>
      </c>
      <c r="V166" s="140">
        <v>185000</v>
      </c>
      <c r="W166">
        <v>-10000</v>
      </c>
      <c r="Y166" s="118">
        <v>46500</v>
      </c>
      <c r="AA166" s="118">
        <v>25000</v>
      </c>
      <c r="AB166" s="185">
        <f t="shared" si="568"/>
        <v>-21500</v>
      </c>
      <c r="AC166" s="187">
        <f t="shared" si="569"/>
        <v>-21500</v>
      </c>
      <c r="AD166" s="187"/>
      <c r="AE166" s="118">
        <v>25000</v>
      </c>
      <c r="AF166" s="182"/>
      <c r="AH166" s="15">
        <v>23484.240000000002</v>
      </c>
      <c r="AI166" s="17">
        <f t="shared" si="570"/>
        <v>0.93936960000000003</v>
      </c>
      <c r="AK166" s="118">
        <v>40000</v>
      </c>
      <c r="AS166" s="15">
        <f t="shared" si="571"/>
        <v>40000</v>
      </c>
      <c r="AV166" s="15">
        <f t="shared" si="572"/>
        <v>40000</v>
      </c>
      <c r="AX166" s="15"/>
      <c r="AY166" s="15">
        <f t="shared" si="573"/>
        <v>40000</v>
      </c>
      <c r="BB166" s="15">
        <f t="shared" si="574"/>
        <v>40000</v>
      </c>
      <c r="BD166" s="15">
        <v>40000</v>
      </c>
      <c r="BE166" s="15">
        <f t="shared" si="575"/>
        <v>80000</v>
      </c>
      <c r="BG166" s="15"/>
      <c r="BH166" s="15">
        <f t="shared" si="576"/>
        <v>80000</v>
      </c>
      <c r="BJ166" s="15">
        <v>67640.02</v>
      </c>
      <c r="BK166" s="235">
        <f t="shared" si="577"/>
        <v>0.84550025000000006</v>
      </c>
      <c r="BM166" s="15">
        <v>52500</v>
      </c>
      <c r="BN166" s="235">
        <f t="shared" si="578"/>
        <v>0.77616771846016597</v>
      </c>
      <c r="BO166" s="235">
        <f t="shared" si="601"/>
        <v>0.65625</v>
      </c>
      <c r="BQ166" s="15"/>
      <c r="BR166" s="15">
        <f t="shared" si="579"/>
        <v>52500</v>
      </c>
      <c r="BT166" s="15"/>
      <c r="BU166" s="15">
        <f t="shared" si="580"/>
        <v>52500</v>
      </c>
      <c r="BW166" s="15"/>
      <c r="BX166" s="15">
        <f t="shared" si="581"/>
        <v>52500</v>
      </c>
      <c r="BZ166" s="15"/>
      <c r="CA166" s="15">
        <f t="shared" si="582"/>
        <v>52500</v>
      </c>
      <c r="CC166" s="15"/>
      <c r="CD166" s="15">
        <f t="shared" si="583"/>
        <v>52500</v>
      </c>
      <c r="CF166" s="15"/>
      <c r="CG166" s="15">
        <f t="shared" si="584"/>
        <v>52500</v>
      </c>
      <c r="CI166" s="15"/>
      <c r="CJ166" s="15">
        <f t="shared" si="585"/>
        <v>52500</v>
      </c>
      <c r="CL166" s="15">
        <v>30000</v>
      </c>
      <c r="CM166" s="15">
        <f t="shared" si="586"/>
        <v>82500</v>
      </c>
      <c r="CO166" s="15">
        <v>5000</v>
      </c>
      <c r="CP166" s="15">
        <f t="shared" si="587"/>
        <v>87500</v>
      </c>
      <c r="CS166" s="15">
        <f t="shared" si="588"/>
        <v>87500</v>
      </c>
      <c r="CU166" s="227">
        <v>2000</v>
      </c>
      <c r="CV166" s="15">
        <f t="shared" si="589"/>
        <v>89500</v>
      </c>
      <c r="CX166" s="227"/>
      <c r="CY166" s="15">
        <f t="shared" si="590"/>
        <v>89500</v>
      </c>
      <c r="DA166" s="15">
        <v>89349.8</v>
      </c>
      <c r="DC166" s="15">
        <v>90000</v>
      </c>
      <c r="DE166" s="15"/>
      <c r="DF166" s="15">
        <f t="shared" si="591"/>
        <v>90000</v>
      </c>
      <c r="DH166" s="15"/>
      <c r="DI166" s="15">
        <f t="shared" si="592"/>
        <v>90000</v>
      </c>
      <c r="DK166" s="15"/>
      <c r="DL166" s="15">
        <f t="shared" si="593"/>
        <v>90000</v>
      </c>
      <c r="DN166" s="15"/>
      <c r="DO166" s="15">
        <f t="shared" si="594"/>
        <v>90000</v>
      </c>
      <c r="DQ166" s="15"/>
      <c r="DR166" s="15">
        <f t="shared" si="595"/>
        <v>90000</v>
      </c>
      <c r="DT166" s="15"/>
      <c r="DU166" s="15">
        <f t="shared" si="596"/>
        <v>90000</v>
      </c>
      <c r="DW166" s="15"/>
      <c r="DX166" s="15">
        <f t="shared" si="597"/>
        <v>90000</v>
      </c>
      <c r="DZ166" s="15"/>
      <c r="EA166" s="15">
        <f t="shared" si="598"/>
        <v>90000</v>
      </c>
      <c r="EC166" s="15"/>
      <c r="ED166" s="15">
        <f t="shared" si="599"/>
        <v>90000</v>
      </c>
      <c r="EF166" s="227">
        <v>20000</v>
      </c>
      <c r="EG166" s="15">
        <f t="shared" si="600"/>
        <v>110000</v>
      </c>
      <c r="EI166" s="15">
        <v>109354.52</v>
      </c>
      <c r="EK166" s="15">
        <v>50000</v>
      </c>
    </row>
    <row r="167" spans="1:141" outlineLevel="1">
      <c r="A167" s="1" t="s">
        <v>72</v>
      </c>
      <c r="B167" s="1" t="s">
        <v>558</v>
      </c>
      <c r="C167" s="4" t="s">
        <v>559</v>
      </c>
      <c r="D167" s="43"/>
      <c r="E167" s="34"/>
      <c r="F167" s="43"/>
      <c r="G167" s="34"/>
      <c r="H167" s="46"/>
      <c r="I167" s="36"/>
      <c r="J167" s="14"/>
      <c r="M167" s="17"/>
      <c r="N167" s="17"/>
      <c r="S167" s="158"/>
      <c r="U167" s="16"/>
      <c r="Y167" s="118"/>
      <c r="AB167" s="185"/>
      <c r="AC167" s="187"/>
      <c r="AD167" s="187"/>
      <c r="AF167" s="182"/>
      <c r="AH167" s="15"/>
      <c r="AI167" s="17"/>
      <c r="AS167" s="15"/>
      <c r="AV167" s="15"/>
      <c r="AX167" s="15"/>
      <c r="AY167" s="15"/>
      <c r="BB167" s="15"/>
      <c r="BD167" s="15"/>
      <c r="BE167" s="15"/>
      <c r="BG167" s="15"/>
      <c r="BH167" s="15"/>
      <c r="BK167" s="235"/>
      <c r="BM167" s="15"/>
      <c r="BN167" s="235"/>
      <c r="BO167" s="235"/>
      <c r="BQ167" s="15"/>
      <c r="BR167" s="15"/>
      <c r="BT167" s="15"/>
      <c r="BU167" s="15"/>
      <c r="BW167" s="15"/>
      <c r="BX167" s="15"/>
      <c r="BZ167" s="15"/>
      <c r="CA167" s="15"/>
      <c r="CC167" s="15"/>
      <c r="CD167" s="15"/>
      <c r="CF167" s="15">
        <v>10000</v>
      </c>
      <c r="CG167" s="15">
        <f t="shared" si="584"/>
        <v>10000</v>
      </c>
      <c r="CI167" s="15"/>
      <c r="CJ167" s="15">
        <f t="shared" si="585"/>
        <v>10000</v>
      </c>
      <c r="CL167" s="15">
        <v>20000</v>
      </c>
      <c r="CM167" s="15">
        <f t="shared" si="586"/>
        <v>30000</v>
      </c>
      <c r="CP167" s="15">
        <f t="shared" si="587"/>
        <v>30000</v>
      </c>
      <c r="CS167" s="15">
        <f t="shared" si="588"/>
        <v>30000</v>
      </c>
      <c r="CV167" s="15">
        <f t="shared" si="589"/>
        <v>30000</v>
      </c>
      <c r="CY167" s="15">
        <f t="shared" si="590"/>
        <v>30000</v>
      </c>
      <c r="DA167" s="15">
        <v>27871.33</v>
      </c>
      <c r="DC167" s="15">
        <f>12*6400</f>
        <v>76800</v>
      </c>
      <c r="DE167" s="15"/>
      <c r="DF167" s="15">
        <f t="shared" si="591"/>
        <v>76800</v>
      </c>
      <c r="DH167" s="15"/>
      <c r="DI167" s="15">
        <f t="shared" si="592"/>
        <v>76800</v>
      </c>
      <c r="DK167" s="15"/>
      <c r="DL167" s="15">
        <f t="shared" si="593"/>
        <v>76800</v>
      </c>
      <c r="DN167" s="15"/>
      <c r="DO167" s="15">
        <f t="shared" si="594"/>
        <v>76800</v>
      </c>
      <c r="DQ167" s="15"/>
      <c r="DR167" s="15">
        <f t="shared" si="595"/>
        <v>76800</v>
      </c>
      <c r="DT167" s="15"/>
      <c r="DU167" s="15">
        <f t="shared" si="596"/>
        <v>76800</v>
      </c>
      <c r="DW167" s="15"/>
      <c r="DX167" s="15">
        <f t="shared" si="597"/>
        <v>76800</v>
      </c>
      <c r="DZ167" s="15"/>
      <c r="EA167" s="15">
        <f t="shared" si="598"/>
        <v>76800</v>
      </c>
      <c r="EC167" s="15"/>
      <c r="ED167" s="15">
        <f t="shared" si="599"/>
        <v>76800</v>
      </c>
      <c r="EF167" s="15"/>
      <c r="EG167" s="15">
        <f t="shared" si="600"/>
        <v>76800</v>
      </c>
      <c r="EI167" s="15">
        <v>69584.259999999995</v>
      </c>
      <c r="EK167" s="15">
        <v>64000</v>
      </c>
    </row>
    <row r="168" spans="1:141" outlineLevel="1">
      <c r="A168" s="1" t="s">
        <v>72</v>
      </c>
      <c r="B168" s="1" t="s">
        <v>194</v>
      </c>
      <c r="C168" s="4" t="s">
        <v>195</v>
      </c>
      <c r="D168" s="43">
        <v>12000</v>
      </c>
      <c r="E168" s="34">
        <v>110.2</v>
      </c>
      <c r="F168" s="43">
        <v>20000</v>
      </c>
      <c r="G168" s="34">
        <v>66.12</v>
      </c>
      <c r="H168" s="46">
        <v>13223.5</v>
      </c>
      <c r="I168" s="36">
        <v>16000</v>
      </c>
      <c r="J168" s="14"/>
      <c r="K168" t="s">
        <v>333</v>
      </c>
      <c r="L168" s="118">
        <v>20000</v>
      </c>
      <c r="M168" s="17">
        <f t="shared" si="559"/>
        <v>0</v>
      </c>
      <c r="N168" s="17">
        <f t="shared" si="560"/>
        <v>0.25</v>
      </c>
      <c r="Q168" s="118">
        <v>20000</v>
      </c>
      <c r="R168" s="15">
        <v>7872</v>
      </c>
      <c r="S168" s="118">
        <v>15000</v>
      </c>
      <c r="T168" s="15">
        <f t="shared" si="566"/>
        <v>-5000</v>
      </c>
      <c r="U168" s="16">
        <f t="shared" si="567"/>
        <v>-0.25</v>
      </c>
      <c r="Y168" s="118">
        <v>15000</v>
      </c>
      <c r="AA168" s="118">
        <v>15000</v>
      </c>
      <c r="AB168" s="185">
        <f t="shared" si="568"/>
        <v>0</v>
      </c>
      <c r="AC168" s="187">
        <f t="shared" si="569"/>
        <v>0</v>
      </c>
      <c r="AD168" s="187"/>
      <c r="AE168" s="118">
        <v>15000</v>
      </c>
      <c r="AF168" s="182"/>
      <c r="AH168" s="15">
        <v>14774.1</v>
      </c>
      <c r="AI168" s="17">
        <f t="shared" si="570"/>
        <v>0.98494000000000004</v>
      </c>
      <c r="AK168" s="118">
        <v>15000</v>
      </c>
      <c r="AS168" s="15">
        <f t="shared" si="571"/>
        <v>15000</v>
      </c>
      <c r="AV168" s="15">
        <f t="shared" si="572"/>
        <v>15000</v>
      </c>
      <c r="AX168" s="15"/>
      <c r="AY168" s="15">
        <f t="shared" si="573"/>
        <v>15000</v>
      </c>
      <c r="BB168" s="15">
        <f t="shared" si="574"/>
        <v>15000</v>
      </c>
      <c r="BD168" s="15">
        <v>10000</v>
      </c>
      <c r="BE168" s="15">
        <f t="shared" si="575"/>
        <v>25000</v>
      </c>
      <c r="BG168" s="15"/>
      <c r="BH168" s="15">
        <f t="shared" si="576"/>
        <v>25000</v>
      </c>
      <c r="BJ168" s="15">
        <v>19528.599999999999</v>
      </c>
      <c r="BK168" s="235">
        <f t="shared" si="577"/>
        <v>0.78114399999999995</v>
      </c>
      <c r="BM168" s="15">
        <v>28000</v>
      </c>
      <c r="BN168" s="235">
        <f t="shared" si="578"/>
        <v>1.4337945372428131</v>
      </c>
      <c r="BO168" s="235">
        <f t="shared" si="601"/>
        <v>1.1200000000000001</v>
      </c>
      <c r="BQ168" s="15"/>
      <c r="BR168" s="15">
        <f t="shared" si="579"/>
        <v>28000</v>
      </c>
      <c r="BT168" s="15"/>
      <c r="BU168" s="15">
        <f t="shared" si="580"/>
        <v>28000</v>
      </c>
      <c r="BW168" s="15"/>
      <c r="BX168" s="15">
        <f t="shared" si="581"/>
        <v>28000</v>
      </c>
      <c r="BZ168" s="15"/>
      <c r="CA168" s="15">
        <f t="shared" si="582"/>
        <v>28000</v>
      </c>
      <c r="CC168" s="15"/>
      <c r="CD168" s="15">
        <f t="shared" si="583"/>
        <v>28000</v>
      </c>
      <c r="CF168" s="15"/>
      <c r="CG168" s="15">
        <f t="shared" si="584"/>
        <v>28000</v>
      </c>
      <c r="CI168" s="15"/>
      <c r="CJ168" s="15">
        <f t="shared" si="585"/>
        <v>28000</v>
      </c>
      <c r="CL168" s="15">
        <v>12000</v>
      </c>
      <c r="CM168" s="15">
        <f t="shared" si="586"/>
        <v>40000</v>
      </c>
      <c r="CO168" s="15">
        <v>5000</v>
      </c>
      <c r="CP168" s="15">
        <f t="shared" si="587"/>
        <v>45000</v>
      </c>
      <c r="CS168" s="15">
        <f t="shared" si="588"/>
        <v>45000</v>
      </c>
      <c r="CU168" s="227">
        <v>-2000</v>
      </c>
      <c r="CV168" s="15">
        <f t="shared" si="589"/>
        <v>43000</v>
      </c>
      <c r="CX168" s="227"/>
      <c r="CY168" s="15">
        <f t="shared" si="590"/>
        <v>43000</v>
      </c>
      <c r="DA168" s="15">
        <v>44119.1</v>
      </c>
      <c r="DC168" s="15">
        <v>60000</v>
      </c>
      <c r="DE168" s="15"/>
      <c r="DF168" s="15">
        <f t="shared" ref="DF168:DF172" si="602">DC168+DE168</f>
        <v>60000</v>
      </c>
      <c r="DH168" s="15"/>
      <c r="DI168" s="15">
        <f t="shared" si="592"/>
        <v>60000</v>
      </c>
      <c r="DK168" s="15"/>
      <c r="DL168" s="15">
        <f t="shared" si="593"/>
        <v>60000</v>
      </c>
      <c r="DN168" s="15"/>
      <c r="DO168" s="15">
        <f t="shared" si="594"/>
        <v>60000</v>
      </c>
      <c r="DQ168" s="15"/>
      <c r="DR168" s="15">
        <f t="shared" si="595"/>
        <v>60000</v>
      </c>
      <c r="DT168" s="15"/>
      <c r="DU168" s="15">
        <f t="shared" si="596"/>
        <v>60000</v>
      </c>
      <c r="DW168" s="15"/>
      <c r="DX168" s="15">
        <f t="shared" si="597"/>
        <v>60000</v>
      </c>
      <c r="DZ168" s="15"/>
      <c r="EA168" s="15">
        <f t="shared" si="598"/>
        <v>60000</v>
      </c>
      <c r="EC168" s="15"/>
      <c r="ED168" s="15">
        <f t="shared" si="599"/>
        <v>60000</v>
      </c>
      <c r="EF168" s="227">
        <v>-10000</v>
      </c>
      <c r="EG168" s="15">
        <f t="shared" si="600"/>
        <v>50000</v>
      </c>
      <c r="EI168" s="15">
        <v>49696</v>
      </c>
      <c r="EK168" s="15">
        <v>50000</v>
      </c>
    </row>
    <row r="169" spans="1:141" outlineLevel="1">
      <c r="A169" s="1" t="s">
        <v>72</v>
      </c>
      <c r="B169" s="1" t="s">
        <v>196</v>
      </c>
      <c r="C169" s="4" t="s">
        <v>197</v>
      </c>
      <c r="D169" s="43">
        <v>2200</v>
      </c>
      <c r="E169" s="34">
        <v>0</v>
      </c>
      <c r="F169" s="43">
        <v>2200</v>
      </c>
      <c r="G169" s="34">
        <v>0</v>
      </c>
      <c r="H169" s="46">
        <v>0</v>
      </c>
      <c r="I169" s="36">
        <v>0</v>
      </c>
      <c r="J169" s="14"/>
      <c r="L169" s="118">
        <v>1000</v>
      </c>
      <c r="M169" s="17">
        <f t="shared" si="559"/>
        <v>-0.54545454545454541</v>
      </c>
      <c r="N169" s="17" t="e">
        <f t="shared" si="560"/>
        <v>#DIV/0!</v>
      </c>
      <c r="Q169" s="118">
        <v>1000</v>
      </c>
      <c r="R169" s="15">
        <v>0</v>
      </c>
      <c r="S169" s="118">
        <v>0</v>
      </c>
      <c r="T169" s="15">
        <f t="shared" si="566"/>
        <v>-1000</v>
      </c>
      <c r="U169" s="16">
        <f t="shared" si="567"/>
        <v>-1</v>
      </c>
      <c r="Y169" s="118">
        <v>0</v>
      </c>
      <c r="AA169" s="118">
        <v>0</v>
      </c>
      <c r="AB169" s="185">
        <f t="shared" si="568"/>
        <v>0</v>
      </c>
      <c r="AC169" s="187">
        <f t="shared" si="569"/>
        <v>0</v>
      </c>
      <c r="AD169" s="187"/>
      <c r="AE169" s="118">
        <v>2600</v>
      </c>
      <c r="AF169" s="182">
        <f>AE169-AA169</f>
        <v>2600</v>
      </c>
      <c r="AH169" s="15">
        <v>2590</v>
      </c>
      <c r="AI169" s="17">
        <f t="shared" si="570"/>
        <v>0.99615384615384617</v>
      </c>
      <c r="AK169" s="118">
        <v>2600</v>
      </c>
      <c r="AS169" s="15">
        <f t="shared" si="571"/>
        <v>2600</v>
      </c>
      <c r="AV169" s="15">
        <f t="shared" si="572"/>
        <v>2600</v>
      </c>
      <c r="AX169" s="15"/>
      <c r="AY169" s="15">
        <f t="shared" si="573"/>
        <v>2600</v>
      </c>
      <c r="BB169" s="15">
        <f t="shared" si="574"/>
        <v>2600</v>
      </c>
      <c r="BD169" s="15">
        <v>-2600</v>
      </c>
      <c r="BE169" s="15">
        <f t="shared" si="575"/>
        <v>0</v>
      </c>
      <c r="BG169" s="15"/>
      <c r="BH169" s="15">
        <f t="shared" si="576"/>
        <v>0</v>
      </c>
      <c r="BJ169" s="15">
        <v>2590</v>
      </c>
      <c r="BK169" s="235" t="e">
        <f t="shared" si="577"/>
        <v>#DIV/0!</v>
      </c>
      <c r="BM169" s="15">
        <v>2600</v>
      </c>
      <c r="BN169" s="235">
        <f t="shared" si="578"/>
        <v>1.0038610038610039</v>
      </c>
      <c r="BO169" s="235" t="e">
        <f t="shared" si="601"/>
        <v>#DIV/0!</v>
      </c>
      <c r="BQ169" s="15"/>
      <c r="BR169" s="15">
        <f t="shared" si="579"/>
        <v>2600</v>
      </c>
      <c r="BT169" s="15"/>
      <c r="BU169" s="15">
        <f t="shared" si="580"/>
        <v>2600</v>
      </c>
      <c r="BW169" s="15"/>
      <c r="BX169" s="15">
        <f t="shared" si="581"/>
        <v>2600</v>
      </c>
      <c r="BZ169" s="15"/>
      <c r="CA169" s="15">
        <f t="shared" si="582"/>
        <v>2600</v>
      </c>
      <c r="CC169" s="15"/>
      <c r="CD169" s="15">
        <f t="shared" si="583"/>
        <v>2600</v>
      </c>
      <c r="CF169" s="15"/>
      <c r="CG169" s="15">
        <f t="shared" si="584"/>
        <v>2600</v>
      </c>
      <c r="CI169" s="15"/>
      <c r="CJ169" s="15">
        <f t="shared" si="585"/>
        <v>2600</v>
      </c>
      <c r="CM169" s="15">
        <f t="shared" si="586"/>
        <v>2600</v>
      </c>
      <c r="CP169" s="15">
        <f t="shared" si="587"/>
        <v>2600</v>
      </c>
      <c r="CS169" s="15">
        <f t="shared" si="588"/>
        <v>2600</v>
      </c>
      <c r="CU169" s="227">
        <v>100</v>
      </c>
      <c r="CV169" s="15">
        <f t="shared" si="589"/>
        <v>2700</v>
      </c>
      <c r="CX169" s="227"/>
      <c r="CY169" s="15">
        <f t="shared" si="590"/>
        <v>2700</v>
      </c>
      <c r="DA169" s="15">
        <v>2690</v>
      </c>
      <c r="DC169" s="15">
        <v>2700</v>
      </c>
      <c r="DE169" s="15"/>
      <c r="DF169" s="15">
        <f t="shared" si="602"/>
        <v>2700</v>
      </c>
      <c r="DH169" s="15"/>
      <c r="DI169" s="15">
        <f t="shared" si="592"/>
        <v>2700</v>
      </c>
      <c r="DK169" s="15"/>
      <c r="DL169" s="15">
        <f t="shared" si="593"/>
        <v>2700</v>
      </c>
      <c r="DN169" s="15"/>
      <c r="DO169" s="15">
        <f t="shared" si="594"/>
        <v>2700</v>
      </c>
      <c r="DQ169" s="15"/>
      <c r="DR169" s="15">
        <f t="shared" si="595"/>
        <v>2700</v>
      </c>
      <c r="DT169" s="15"/>
      <c r="DU169" s="15">
        <f t="shared" si="596"/>
        <v>2700</v>
      </c>
      <c r="DW169" s="15"/>
      <c r="DX169" s="15">
        <f t="shared" si="597"/>
        <v>2700</v>
      </c>
      <c r="DZ169" s="15"/>
      <c r="EA169" s="15">
        <f t="shared" si="598"/>
        <v>2700</v>
      </c>
      <c r="EC169" s="227">
        <v>-1500</v>
      </c>
      <c r="ED169" s="15">
        <f t="shared" si="599"/>
        <v>1200</v>
      </c>
      <c r="EF169" s="15"/>
      <c r="EG169" s="15">
        <f t="shared" si="600"/>
        <v>1200</v>
      </c>
      <c r="EI169" s="15">
        <v>900</v>
      </c>
      <c r="EK169" s="15">
        <v>1500</v>
      </c>
    </row>
    <row r="170" spans="1:141" outlineLevel="1">
      <c r="A170" s="1" t="s">
        <v>72</v>
      </c>
      <c r="B170" s="1" t="s">
        <v>116</v>
      </c>
      <c r="C170" s="4" t="s">
        <v>117</v>
      </c>
      <c r="D170" s="43">
        <v>63500</v>
      </c>
      <c r="E170" s="34">
        <v>62.41</v>
      </c>
      <c r="F170" s="43">
        <v>63500</v>
      </c>
      <c r="G170" s="34">
        <v>62.41</v>
      </c>
      <c r="H170" s="46">
        <v>39632.11</v>
      </c>
      <c r="I170" s="36">
        <v>40000</v>
      </c>
      <c r="J170" s="14"/>
      <c r="L170" s="118">
        <v>170000</v>
      </c>
      <c r="M170" s="17">
        <f t="shared" si="559"/>
        <v>1.6771653543307088</v>
      </c>
      <c r="N170" s="17">
        <f t="shared" si="560"/>
        <v>3.25</v>
      </c>
      <c r="Q170" s="118">
        <v>120000</v>
      </c>
      <c r="R170" s="15">
        <v>35041</v>
      </c>
      <c r="S170" s="118">
        <v>45000</v>
      </c>
      <c r="T170" s="15">
        <f t="shared" si="566"/>
        <v>-75000</v>
      </c>
      <c r="U170" s="16">
        <f t="shared" si="567"/>
        <v>-0.625</v>
      </c>
      <c r="V170" s="140">
        <v>120000</v>
      </c>
      <c r="W170">
        <v>-50000</v>
      </c>
      <c r="Y170" s="118">
        <v>45000</v>
      </c>
      <c r="AA170" s="118">
        <v>75000</v>
      </c>
      <c r="AB170" s="185">
        <f t="shared" si="568"/>
        <v>30000</v>
      </c>
      <c r="AC170" s="187">
        <f t="shared" ref="AC170:AC175" si="603">AA170-Y170</f>
        <v>30000</v>
      </c>
      <c r="AD170" s="187"/>
      <c r="AE170" s="118">
        <v>75000</v>
      </c>
      <c r="AF170" s="182"/>
      <c r="AH170" s="15">
        <v>65856.5</v>
      </c>
      <c r="AI170" s="17">
        <f t="shared" si="570"/>
        <v>0.87808666666666668</v>
      </c>
      <c r="AK170" s="118">
        <f>140500-18000-13000-300-20000-11000</f>
        <v>78200</v>
      </c>
      <c r="AP170" s="220">
        <f>-1500-18000-13000-300-20000-11000</f>
        <v>-63800</v>
      </c>
      <c r="AS170" s="15">
        <f t="shared" si="571"/>
        <v>78200</v>
      </c>
      <c r="AV170" s="15">
        <f t="shared" si="572"/>
        <v>78200</v>
      </c>
      <c r="AX170" s="15"/>
      <c r="AY170" s="15">
        <f t="shared" si="573"/>
        <v>78200</v>
      </c>
      <c r="BA170" s="227">
        <v>1000</v>
      </c>
      <c r="BB170" s="15">
        <f t="shared" si="574"/>
        <v>79200</v>
      </c>
      <c r="BD170" s="15">
        <v>50000</v>
      </c>
      <c r="BE170" s="15">
        <f t="shared" si="575"/>
        <v>129200</v>
      </c>
      <c r="BG170" s="15"/>
      <c r="BH170" s="15">
        <f t="shared" si="576"/>
        <v>129200</v>
      </c>
      <c r="BJ170" s="15">
        <v>127726</v>
      </c>
      <c r="BK170" s="235">
        <f t="shared" si="577"/>
        <v>0.98859133126934984</v>
      </c>
      <c r="BM170" s="15">
        <v>70000</v>
      </c>
      <c r="BN170" s="235">
        <f t="shared" si="578"/>
        <v>0.5480481656044971</v>
      </c>
      <c r="BO170" s="235">
        <f t="shared" si="601"/>
        <v>0.54179566563467496</v>
      </c>
      <c r="BQ170" s="15"/>
      <c r="BR170" s="15">
        <f t="shared" si="579"/>
        <v>70000</v>
      </c>
      <c r="BT170" s="15"/>
      <c r="BU170" s="15">
        <f t="shared" si="580"/>
        <v>70000</v>
      </c>
      <c r="BW170" s="15"/>
      <c r="BX170" s="15">
        <f t="shared" si="581"/>
        <v>70000</v>
      </c>
      <c r="BZ170" s="15"/>
      <c r="CA170" s="15">
        <f t="shared" si="582"/>
        <v>70000</v>
      </c>
      <c r="CC170" s="227">
        <v>241888.89</v>
      </c>
      <c r="CD170" s="15">
        <f t="shared" si="583"/>
        <v>311888.89</v>
      </c>
      <c r="CF170" s="15"/>
      <c r="CG170" s="15">
        <f t="shared" si="584"/>
        <v>311888.89</v>
      </c>
      <c r="CI170" s="15"/>
      <c r="CJ170" s="15">
        <f t="shared" si="585"/>
        <v>311888.89</v>
      </c>
      <c r="CM170" s="15">
        <f t="shared" si="586"/>
        <v>311888.89</v>
      </c>
      <c r="CP170" s="15">
        <f t="shared" si="587"/>
        <v>311888.89</v>
      </c>
      <c r="CS170" s="15">
        <f t="shared" si="588"/>
        <v>311888.89</v>
      </c>
      <c r="CU170" s="227">
        <v>-228750</v>
      </c>
      <c r="CV170" s="15">
        <f t="shared" si="589"/>
        <v>83138.890000000014</v>
      </c>
      <c r="CX170" s="227"/>
      <c r="CY170" s="15">
        <f t="shared" si="590"/>
        <v>83138.890000000014</v>
      </c>
      <c r="DA170" s="15">
        <v>82648.479999999996</v>
      </c>
      <c r="DC170" s="15">
        <v>80000</v>
      </c>
      <c r="DE170" s="15"/>
      <c r="DF170" s="15">
        <f t="shared" si="602"/>
        <v>80000</v>
      </c>
      <c r="DH170" s="15"/>
      <c r="DI170" s="15">
        <f t="shared" si="592"/>
        <v>80000</v>
      </c>
      <c r="DK170" s="15"/>
      <c r="DL170" s="15">
        <f t="shared" si="593"/>
        <v>80000</v>
      </c>
      <c r="DN170" s="15"/>
      <c r="DO170" s="15">
        <f t="shared" si="594"/>
        <v>80000</v>
      </c>
      <c r="DQ170" s="15"/>
      <c r="DR170" s="15">
        <f t="shared" si="595"/>
        <v>80000</v>
      </c>
      <c r="DT170" s="15"/>
      <c r="DU170" s="15">
        <f t="shared" si="596"/>
        <v>80000</v>
      </c>
      <c r="DW170" s="15"/>
      <c r="DX170" s="15">
        <f t="shared" si="597"/>
        <v>80000</v>
      </c>
      <c r="DZ170" s="15"/>
      <c r="EA170" s="15">
        <f t="shared" si="598"/>
        <v>80000</v>
      </c>
      <c r="EC170" s="227">
        <v>100000</v>
      </c>
      <c r="ED170" s="15">
        <f t="shared" si="599"/>
        <v>180000</v>
      </c>
      <c r="EF170" s="227">
        <v>-37000</v>
      </c>
      <c r="EG170" s="15">
        <f t="shared" si="600"/>
        <v>143000</v>
      </c>
      <c r="EI170" s="15">
        <v>140623.1</v>
      </c>
      <c r="EK170" s="15">
        <v>70000</v>
      </c>
    </row>
    <row r="171" spans="1:141" outlineLevel="1">
      <c r="A171" s="1" t="s">
        <v>72</v>
      </c>
      <c r="B171" s="1" t="s">
        <v>118</v>
      </c>
      <c r="C171" s="4" t="s">
        <v>119</v>
      </c>
      <c r="D171" s="43">
        <v>40000</v>
      </c>
      <c r="E171" s="34">
        <v>85.59</v>
      </c>
      <c r="F171" s="43">
        <v>40000</v>
      </c>
      <c r="G171" s="34">
        <v>85.59</v>
      </c>
      <c r="H171" s="46">
        <v>34235</v>
      </c>
      <c r="I171" s="36">
        <v>35000</v>
      </c>
      <c r="J171" s="14"/>
      <c r="L171" s="118">
        <v>38000</v>
      </c>
      <c r="M171" s="17">
        <f t="shared" si="559"/>
        <v>-5.0000000000000044E-2</v>
      </c>
      <c r="N171" s="17">
        <f t="shared" si="560"/>
        <v>8.5714285714285632E-2</v>
      </c>
      <c r="Q171" s="118">
        <v>43400</v>
      </c>
      <c r="R171" s="15">
        <v>43363</v>
      </c>
      <c r="S171" s="118">
        <v>55000</v>
      </c>
      <c r="T171" s="15">
        <f t="shared" si="566"/>
        <v>11600</v>
      </c>
      <c r="U171" s="16">
        <f t="shared" si="567"/>
        <v>0.26728110599078336</v>
      </c>
      <c r="Y171" s="118">
        <v>55000</v>
      </c>
      <c r="AA171" s="118">
        <v>70000</v>
      </c>
      <c r="AB171" s="185">
        <f t="shared" si="568"/>
        <v>15000</v>
      </c>
      <c r="AC171" s="187">
        <f t="shared" si="603"/>
        <v>15000</v>
      </c>
      <c r="AD171" s="187"/>
      <c r="AE171" s="118">
        <v>70000</v>
      </c>
      <c r="AF171" s="182"/>
      <c r="AH171" s="15">
        <v>62672.5</v>
      </c>
      <c r="AI171" s="17">
        <f t="shared" si="570"/>
        <v>0.8953214285714286</v>
      </c>
      <c r="AK171" s="118">
        <v>75000</v>
      </c>
      <c r="AS171" s="15">
        <f t="shared" si="571"/>
        <v>75000</v>
      </c>
      <c r="AV171" s="15">
        <f t="shared" si="572"/>
        <v>75000</v>
      </c>
      <c r="AX171" s="15"/>
      <c r="AY171" s="15">
        <f t="shared" si="573"/>
        <v>75000</v>
      </c>
      <c r="BB171" s="15">
        <f t="shared" si="574"/>
        <v>75000</v>
      </c>
      <c r="BD171" s="15">
        <v>15000</v>
      </c>
      <c r="BE171" s="15">
        <f t="shared" si="575"/>
        <v>90000</v>
      </c>
      <c r="BG171" s="15"/>
      <c r="BH171" s="15">
        <f t="shared" si="576"/>
        <v>90000</v>
      </c>
      <c r="BJ171" s="15">
        <v>89299.44</v>
      </c>
      <c r="BK171" s="235">
        <f t="shared" si="577"/>
        <v>0.99221599999999999</v>
      </c>
      <c r="BM171" s="15">
        <v>70000</v>
      </c>
      <c r="BN171" s="235">
        <f t="shared" si="578"/>
        <v>0.78387949577287386</v>
      </c>
      <c r="BO171" s="235">
        <f t="shared" si="601"/>
        <v>0.77777777777777779</v>
      </c>
      <c r="BQ171" s="15"/>
      <c r="BR171" s="15">
        <f t="shared" si="579"/>
        <v>70000</v>
      </c>
      <c r="BT171" s="15"/>
      <c r="BU171" s="15">
        <f t="shared" si="580"/>
        <v>70000</v>
      </c>
      <c r="BW171" s="15"/>
      <c r="BX171" s="15">
        <f t="shared" si="581"/>
        <v>70000</v>
      </c>
      <c r="BZ171" s="15"/>
      <c r="CA171" s="15">
        <f t="shared" si="582"/>
        <v>70000</v>
      </c>
      <c r="CC171" s="15"/>
      <c r="CD171" s="15">
        <f t="shared" si="583"/>
        <v>70000</v>
      </c>
      <c r="CF171" s="15"/>
      <c r="CG171" s="15">
        <f t="shared" si="584"/>
        <v>70000</v>
      </c>
      <c r="CI171" s="227">
        <v>-22000</v>
      </c>
      <c r="CJ171" s="15">
        <f t="shared" si="585"/>
        <v>48000</v>
      </c>
      <c r="CM171" s="15">
        <f t="shared" si="586"/>
        <v>48000</v>
      </c>
      <c r="CP171" s="15">
        <f t="shared" si="587"/>
        <v>48000</v>
      </c>
      <c r="CS171" s="15">
        <f t="shared" si="588"/>
        <v>48000</v>
      </c>
      <c r="CU171" s="227">
        <v>5000</v>
      </c>
      <c r="CV171" s="15">
        <f t="shared" si="589"/>
        <v>53000</v>
      </c>
      <c r="CX171" s="227"/>
      <c r="CY171" s="15">
        <f t="shared" si="590"/>
        <v>53000</v>
      </c>
      <c r="DA171" s="15">
        <v>52726</v>
      </c>
      <c r="DC171" s="15">
        <v>75048</v>
      </c>
      <c r="DE171" s="15"/>
      <c r="DF171" s="15">
        <f t="shared" si="602"/>
        <v>75048</v>
      </c>
      <c r="DH171" s="15"/>
      <c r="DI171" s="15">
        <f t="shared" si="592"/>
        <v>75048</v>
      </c>
      <c r="DK171" s="15"/>
      <c r="DL171" s="15">
        <f t="shared" si="593"/>
        <v>75048</v>
      </c>
      <c r="DN171" s="15"/>
      <c r="DO171" s="15">
        <f t="shared" si="594"/>
        <v>75048</v>
      </c>
      <c r="DQ171" s="15"/>
      <c r="DR171" s="15">
        <f t="shared" si="595"/>
        <v>75048</v>
      </c>
      <c r="DT171" s="15"/>
      <c r="DU171" s="15">
        <f t="shared" si="596"/>
        <v>75048</v>
      </c>
      <c r="DW171" s="15"/>
      <c r="DX171" s="15">
        <f t="shared" si="597"/>
        <v>75048</v>
      </c>
      <c r="DZ171" s="15"/>
      <c r="EA171" s="15">
        <f t="shared" si="598"/>
        <v>75048</v>
      </c>
      <c r="EC171" s="15"/>
      <c r="ED171" s="15">
        <f t="shared" si="599"/>
        <v>75048</v>
      </c>
      <c r="EF171" s="227">
        <v>-15000</v>
      </c>
      <c r="EG171" s="15">
        <f t="shared" si="600"/>
        <v>60048</v>
      </c>
      <c r="EI171" s="15">
        <v>58728.52</v>
      </c>
      <c r="EK171" s="15">
        <v>160000</v>
      </c>
    </row>
    <row r="172" spans="1:141" outlineLevel="1">
      <c r="A172" s="1" t="s">
        <v>72</v>
      </c>
      <c r="B172" s="1" t="s">
        <v>207</v>
      </c>
      <c r="C172" s="4" t="s">
        <v>208</v>
      </c>
      <c r="D172" s="43"/>
      <c r="E172" s="34"/>
      <c r="F172" s="43"/>
      <c r="G172" s="34"/>
      <c r="H172" s="46"/>
      <c r="I172" s="36"/>
      <c r="J172" s="14"/>
      <c r="M172" s="17"/>
      <c r="N172" s="17"/>
      <c r="U172" s="16"/>
      <c r="Y172" s="118"/>
      <c r="AB172" s="185"/>
      <c r="AC172" s="187"/>
      <c r="AD172" s="187"/>
      <c r="AE172" s="118">
        <v>500</v>
      </c>
      <c r="AF172" s="182">
        <f>AE172-AA172</f>
        <v>500</v>
      </c>
      <c r="AH172" s="15">
        <v>473</v>
      </c>
      <c r="AI172" s="17">
        <f t="shared" si="570"/>
        <v>0.94599999999999995</v>
      </c>
      <c r="AK172" s="118">
        <v>500</v>
      </c>
      <c r="AL172" s="15" t="s">
        <v>461</v>
      </c>
      <c r="AS172" s="15">
        <f t="shared" si="571"/>
        <v>500</v>
      </c>
      <c r="AV172" s="15">
        <f t="shared" si="572"/>
        <v>500</v>
      </c>
      <c r="AX172" s="15"/>
      <c r="AY172" s="15">
        <f t="shared" si="573"/>
        <v>500</v>
      </c>
      <c r="BB172" s="15">
        <f t="shared" si="574"/>
        <v>500</v>
      </c>
      <c r="BD172" s="15">
        <v>-500</v>
      </c>
      <c r="BE172" s="15">
        <f t="shared" si="575"/>
        <v>0</v>
      </c>
      <c r="BG172" s="15"/>
      <c r="BH172" s="15">
        <f t="shared" si="576"/>
        <v>0</v>
      </c>
      <c r="BJ172" s="15">
        <v>0</v>
      </c>
      <c r="BK172" s="235" t="e">
        <f t="shared" si="577"/>
        <v>#DIV/0!</v>
      </c>
      <c r="BM172" s="15">
        <v>0</v>
      </c>
      <c r="BN172" s="235" t="e">
        <f t="shared" si="578"/>
        <v>#DIV/0!</v>
      </c>
      <c r="BO172" s="235" t="e">
        <f t="shared" si="601"/>
        <v>#DIV/0!</v>
      </c>
      <c r="BQ172" s="15"/>
      <c r="BR172" s="15">
        <f t="shared" si="579"/>
        <v>0</v>
      </c>
      <c r="BT172" s="15"/>
      <c r="BU172" s="15">
        <f t="shared" si="580"/>
        <v>0</v>
      </c>
      <c r="BW172" s="15"/>
      <c r="BX172" s="15">
        <f t="shared" si="581"/>
        <v>0</v>
      </c>
      <c r="BZ172" s="15"/>
      <c r="CA172" s="15">
        <f t="shared" si="582"/>
        <v>0</v>
      </c>
      <c r="CC172" s="15"/>
      <c r="CD172" s="15">
        <f t="shared" si="583"/>
        <v>0</v>
      </c>
      <c r="CF172" s="15"/>
      <c r="CG172" s="15">
        <f t="shared" si="584"/>
        <v>0</v>
      </c>
      <c r="CH172">
        <v>1594</v>
      </c>
      <c r="CI172" s="227">
        <v>3000</v>
      </c>
      <c r="CJ172" s="15">
        <f t="shared" si="585"/>
        <v>3000</v>
      </c>
      <c r="CM172" s="15">
        <f t="shared" si="586"/>
        <v>3000</v>
      </c>
      <c r="CP172" s="15">
        <f t="shared" si="587"/>
        <v>3000</v>
      </c>
      <c r="CS172" s="15">
        <f t="shared" si="588"/>
        <v>3000</v>
      </c>
      <c r="CU172" s="227">
        <v>-1400</v>
      </c>
      <c r="CV172" s="15">
        <f t="shared" si="589"/>
        <v>1600</v>
      </c>
      <c r="CX172" s="227"/>
      <c r="CY172" s="15">
        <f t="shared" si="590"/>
        <v>1600</v>
      </c>
      <c r="DA172" s="15">
        <v>1594</v>
      </c>
      <c r="DC172" s="15">
        <v>3000</v>
      </c>
      <c r="DE172" s="15"/>
      <c r="DF172" s="15">
        <f t="shared" si="602"/>
        <v>3000</v>
      </c>
      <c r="DH172" s="15"/>
      <c r="DI172" s="15">
        <f t="shared" si="592"/>
        <v>3000</v>
      </c>
      <c r="DK172" s="15"/>
      <c r="DL172" s="15">
        <f t="shared" si="593"/>
        <v>3000</v>
      </c>
      <c r="DN172" s="15"/>
      <c r="DO172" s="15">
        <f t="shared" si="594"/>
        <v>3000</v>
      </c>
      <c r="DQ172" s="227">
        <v>2000</v>
      </c>
      <c r="DR172" s="15">
        <f t="shared" si="595"/>
        <v>5000</v>
      </c>
      <c r="DT172" s="15"/>
      <c r="DU172" s="15">
        <f t="shared" si="596"/>
        <v>5000</v>
      </c>
      <c r="DW172" s="15"/>
      <c r="DX172" s="15">
        <f t="shared" si="597"/>
        <v>5000</v>
      </c>
      <c r="DZ172" s="15"/>
      <c r="EA172" s="15">
        <f t="shared" si="598"/>
        <v>5000</v>
      </c>
      <c r="EC172" s="15"/>
      <c r="ED172" s="15">
        <f t="shared" si="599"/>
        <v>5000</v>
      </c>
      <c r="EF172" s="15"/>
      <c r="EG172" s="15">
        <f t="shared" si="600"/>
        <v>5000</v>
      </c>
      <c r="EI172" s="15">
        <v>2668</v>
      </c>
      <c r="EK172" s="15">
        <v>5000</v>
      </c>
    </row>
    <row r="173" spans="1:141" outlineLevel="1">
      <c r="A173" s="1" t="s">
        <v>72</v>
      </c>
      <c r="B173" s="1" t="s">
        <v>130</v>
      </c>
      <c r="C173" s="4" t="s">
        <v>551</v>
      </c>
      <c r="D173" s="43"/>
      <c r="E173" s="34"/>
      <c r="F173" s="43"/>
      <c r="G173" s="34"/>
      <c r="H173" s="46"/>
      <c r="I173" s="36"/>
      <c r="J173" s="14"/>
      <c r="M173" s="17"/>
      <c r="N173" s="17"/>
      <c r="U173" s="16"/>
      <c r="Y173" s="118"/>
      <c r="AB173" s="185"/>
      <c r="AC173" s="187"/>
      <c r="AD173" s="187"/>
      <c r="AF173" s="182"/>
      <c r="AH173" s="15"/>
      <c r="AI173" s="17"/>
      <c r="AS173" s="15"/>
      <c r="AV173" s="15"/>
      <c r="AX173" s="15"/>
      <c r="AY173" s="15"/>
      <c r="BB173" s="15"/>
      <c r="BD173" s="15"/>
      <c r="BE173" s="15"/>
      <c r="BG173" s="15"/>
      <c r="BH173" s="15"/>
      <c r="BK173" s="235"/>
      <c r="BM173" s="15"/>
      <c r="BN173" s="235"/>
      <c r="BO173" s="235"/>
      <c r="BQ173" s="227">
        <v>35400</v>
      </c>
      <c r="BR173" s="15">
        <f t="shared" si="579"/>
        <v>35400</v>
      </c>
      <c r="BT173" s="15"/>
      <c r="BU173" s="15">
        <f t="shared" si="580"/>
        <v>35400</v>
      </c>
      <c r="BW173" s="15"/>
      <c r="BX173" s="15">
        <f t="shared" si="581"/>
        <v>35400</v>
      </c>
      <c r="BZ173" s="15"/>
      <c r="CA173" s="15">
        <f t="shared" si="582"/>
        <v>35400</v>
      </c>
      <c r="CC173" s="15"/>
      <c r="CD173" s="15">
        <f t="shared" si="583"/>
        <v>35400</v>
      </c>
      <c r="CF173" s="15"/>
      <c r="CG173" s="15">
        <f t="shared" si="584"/>
        <v>35400</v>
      </c>
      <c r="CI173" s="15"/>
      <c r="CJ173" s="15">
        <f t="shared" si="585"/>
        <v>35400</v>
      </c>
      <c r="CM173" s="15">
        <f t="shared" si="586"/>
        <v>35400</v>
      </c>
      <c r="CP173" s="15">
        <f t="shared" si="587"/>
        <v>35400</v>
      </c>
      <c r="CS173" s="15">
        <f t="shared" si="588"/>
        <v>35400</v>
      </c>
      <c r="CV173" s="15">
        <f t="shared" si="589"/>
        <v>35400</v>
      </c>
      <c r="CY173" s="15">
        <f t="shared" si="590"/>
        <v>35400</v>
      </c>
      <c r="DA173" s="15">
        <v>35392.5</v>
      </c>
      <c r="DE173" s="15"/>
      <c r="DF173" s="15"/>
      <c r="DH173" s="15"/>
      <c r="DI173" s="15"/>
      <c r="DK173" s="15"/>
      <c r="DL173" s="15"/>
      <c r="DN173" s="15"/>
      <c r="DO173" s="15"/>
      <c r="DQ173" s="15"/>
      <c r="DR173" s="15"/>
      <c r="DT173" s="15"/>
      <c r="DU173" s="15"/>
      <c r="DW173" s="15"/>
      <c r="DX173" s="15"/>
      <c r="DZ173" s="15"/>
      <c r="EA173" s="15"/>
      <c r="EC173" s="15"/>
      <c r="ED173" s="15"/>
      <c r="EF173" s="15"/>
      <c r="EG173" s="15"/>
      <c r="EI173" s="15">
        <v>0</v>
      </c>
      <c r="EK173" s="15">
        <v>0</v>
      </c>
    </row>
    <row r="174" spans="1:141" outlineLevel="1">
      <c r="A174" s="1" t="s">
        <v>72</v>
      </c>
      <c r="B174" s="1" t="s">
        <v>198</v>
      </c>
      <c r="C174" s="4" t="s">
        <v>199</v>
      </c>
      <c r="D174" s="43">
        <v>3000</v>
      </c>
      <c r="E174" s="34">
        <v>0</v>
      </c>
      <c r="F174" s="43">
        <v>3000</v>
      </c>
      <c r="G174" s="34">
        <v>0</v>
      </c>
      <c r="H174" s="46">
        <v>0</v>
      </c>
      <c r="I174" s="36">
        <v>0</v>
      </c>
      <c r="J174" s="14"/>
      <c r="K174" t="s">
        <v>333</v>
      </c>
      <c r="L174" s="118">
        <v>3000</v>
      </c>
      <c r="M174" s="17">
        <f t="shared" si="559"/>
        <v>0</v>
      </c>
      <c r="N174" s="17" t="e">
        <f t="shared" si="560"/>
        <v>#DIV/0!</v>
      </c>
      <c r="Q174" s="118">
        <v>4000</v>
      </c>
      <c r="R174" s="15">
        <v>3895</v>
      </c>
      <c r="S174" s="118">
        <v>5700</v>
      </c>
      <c r="T174" s="15">
        <f t="shared" si="566"/>
        <v>1700</v>
      </c>
      <c r="U174" s="16">
        <f t="shared" si="567"/>
        <v>0.42500000000000004</v>
      </c>
      <c r="V174" s="140">
        <v>4000</v>
      </c>
      <c r="W174">
        <v>1000</v>
      </c>
      <c r="Y174" s="118">
        <v>5700</v>
      </c>
      <c r="AA174" s="118">
        <v>5700</v>
      </c>
      <c r="AB174" s="185">
        <f t="shared" si="568"/>
        <v>0</v>
      </c>
      <c r="AC174" s="187">
        <f t="shared" si="603"/>
        <v>0</v>
      </c>
      <c r="AD174" s="187"/>
      <c r="AE174" s="118">
        <v>5700</v>
      </c>
      <c r="AF174" s="182"/>
      <c r="AH174" s="15">
        <v>3895</v>
      </c>
      <c r="AI174" s="17">
        <f t="shared" si="570"/>
        <v>0.68333333333333335</v>
      </c>
      <c r="AK174" s="118">
        <v>5000</v>
      </c>
      <c r="AS174" s="15">
        <f t="shared" si="571"/>
        <v>5000</v>
      </c>
      <c r="AV174" s="15">
        <f t="shared" si="572"/>
        <v>5000</v>
      </c>
      <c r="AX174" s="15"/>
      <c r="AY174" s="15">
        <f t="shared" si="573"/>
        <v>5000</v>
      </c>
      <c r="BB174" s="15">
        <f t="shared" si="574"/>
        <v>5000</v>
      </c>
      <c r="BD174" s="15">
        <v>2000</v>
      </c>
      <c r="BE174" s="15">
        <f t="shared" si="575"/>
        <v>7000</v>
      </c>
      <c r="BG174" s="15">
        <v>-2000</v>
      </c>
      <c r="BH174" s="15">
        <f t="shared" si="576"/>
        <v>5000</v>
      </c>
      <c r="BJ174" s="15">
        <v>4476</v>
      </c>
      <c r="BK174" s="235">
        <f t="shared" si="577"/>
        <v>0.8952</v>
      </c>
      <c r="BM174" s="15">
        <v>5000</v>
      </c>
      <c r="BN174" s="235">
        <f t="shared" si="578"/>
        <v>1.1170688114387846</v>
      </c>
      <c r="BO174" s="235">
        <f t="shared" si="601"/>
        <v>1</v>
      </c>
      <c r="BQ174" s="15"/>
      <c r="BR174" s="15">
        <f t="shared" ref="BR174:BR175" si="604">BM174+BQ174</f>
        <v>5000</v>
      </c>
      <c r="BT174" s="15"/>
      <c r="BU174" s="15">
        <f t="shared" si="580"/>
        <v>5000</v>
      </c>
      <c r="BW174" s="15"/>
      <c r="BX174" s="15">
        <f t="shared" si="581"/>
        <v>5000</v>
      </c>
      <c r="BZ174" s="15"/>
      <c r="CA174" s="15">
        <f t="shared" si="582"/>
        <v>5000</v>
      </c>
      <c r="CC174" s="15"/>
      <c r="CD174" s="15">
        <f t="shared" si="583"/>
        <v>5000</v>
      </c>
      <c r="CF174" s="15">
        <v>5000</v>
      </c>
      <c r="CG174" s="15">
        <f t="shared" si="584"/>
        <v>10000</v>
      </c>
      <c r="CI174" s="15"/>
      <c r="CJ174" s="15">
        <f t="shared" si="585"/>
        <v>10000</v>
      </c>
      <c r="CM174" s="15">
        <f t="shared" si="586"/>
        <v>10000</v>
      </c>
      <c r="CP174" s="15">
        <f t="shared" si="587"/>
        <v>10000</v>
      </c>
      <c r="CS174" s="15">
        <f t="shared" si="588"/>
        <v>10000</v>
      </c>
      <c r="CV174" s="15">
        <f t="shared" si="589"/>
        <v>10000</v>
      </c>
      <c r="CY174" s="15">
        <f t="shared" si="590"/>
        <v>10000</v>
      </c>
      <c r="DA174" s="15">
        <v>9054</v>
      </c>
      <c r="DC174" s="15">
        <v>5000</v>
      </c>
      <c r="DE174" s="15"/>
      <c r="DF174" s="15">
        <f t="shared" ref="DF174:DF177" si="605">DC174+DE174</f>
        <v>5000</v>
      </c>
      <c r="DH174" s="15"/>
      <c r="DI174" s="15">
        <f t="shared" ref="DI174:DI175" si="606">DF174+DH174</f>
        <v>5000</v>
      </c>
      <c r="DK174" s="15"/>
      <c r="DL174" s="15">
        <f t="shared" ref="DL174:DL175" si="607">DI174+DK174</f>
        <v>5000</v>
      </c>
      <c r="DN174" s="15"/>
      <c r="DO174" s="15">
        <f t="shared" ref="DO174:DO175" si="608">DL174+DN174</f>
        <v>5000</v>
      </c>
      <c r="DQ174" s="15"/>
      <c r="DR174" s="15">
        <f t="shared" ref="DR174:DR175" si="609">DO174+DQ174</f>
        <v>5000</v>
      </c>
      <c r="DT174" s="15"/>
      <c r="DU174" s="15">
        <f t="shared" ref="DU174:DU175" si="610">DR174+DT174</f>
        <v>5000</v>
      </c>
      <c r="DW174" s="15"/>
      <c r="DX174" s="15">
        <f t="shared" ref="DX174:DX175" si="611">DU174+DW174</f>
        <v>5000</v>
      </c>
      <c r="DZ174" s="15"/>
      <c r="EA174" s="15">
        <f t="shared" ref="EA174:EA175" si="612">DX174+DZ174</f>
        <v>5000</v>
      </c>
      <c r="EC174" s="15"/>
      <c r="ED174" s="15">
        <f t="shared" ref="ED174:ED175" si="613">EA174+EC174</f>
        <v>5000</v>
      </c>
      <c r="EF174" s="227">
        <v>6000</v>
      </c>
      <c r="EG174" s="15">
        <f t="shared" ref="EG174:EG175" si="614">ED174+EF174</f>
        <v>11000</v>
      </c>
      <c r="EI174" s="15">
        <v>10016</v>
      </c>
      <c r="EK174" s="15">
        <v>10000</v>
      </c>
    </row>
    <row r="175" spans="1:141" outlineLevel="1">
      <c r="A175" s="1" t="s">
        <v>72</v>
      </c>
      <c r="B175" s="1" t="s">
        <v>200</v>
      </c>
      <c r="C175" s="4" t="s">
        <v>201</v>
      </c>
      <c r="D175" s="43">
        <v>0</v>
      </c>
      <c r="E175" s="34">
        <v>0</v>
      </c>
      <c r="F175" s="43">
        <v>200000</v>
      </c>
      <c r="G175" s="34">
        <v>96.52</v>
      </c>
      <c r="H175" s="46">
        <v>193048</v>
      </c>
      <c r="I175" s="36">
        <v>193048</v>
      </c>
      <c r="J175" s="14"/>
      <c r="L175" s="118">
        <v>0</v>
      </c>
      <c r="M175" s="17">
        <f t="shared" si="559"/>
        <v>-1</v>
      </c>
      <c r="N175" s="17">
        <f t="shared" si="560"/>
        <v>-1</v>
      </c>
      <c r="Q175" s="118">
        <v>55000</v>
      </c>
      <c r="R175" s="15">
        <v>51375</v>
      </c>
      <c r="S175" s="118">
        <v>51500</v>
      </c>
      <c r="T175" s="15">
        <f t="shared" si="566"/>
        <v>-3500</v>
      </c>
      <c r="U175" s="16">
        <f t="shared" si="567"/>
        <v>-6.3636363636363602E-2</v>
      </c>
      <c r="Y175" s="118">
        <v>51500</v>
      </c>
      <c r="AA175" s="118">
        <v>51400</v>
      </c>
      <c r="AB175" s="185">
        <f t="shared" si="568"/>
        <v>-100</v>
      </c>
      <c r="AC175" s="187">
        <f t="shared" si="603"/>
        <v>-100</v>
      </c>
      <c r="AD175" s="187"/>
      <c r="AE175" s="118">
        <v>51400</v>
      </c>
      <c r="AF175" s="182"/>
      <c r="AH175" s="15">
        <v>51375</v>
      </c>
      <c r="AI175" s="17">
        <f t="shared" si="570"/>
        <v>0.9995136186770428</v>
      </c>
      <c r="AK175" s="183">
        <f>'[3]2020'!$AM$64+'[3]2020'!$AM$60+500</f>
        <v>72000</v>
      </c>
      <c r="AS175" s="15">
        <f t="shared" si="571"/>
        <v>72000</v>
      </c>
      <c r="AV175" s="15">
        <f t="shared" si="572"/>
        <v>72000</v>
      </c>
      <c r="AX175" s="15"/>
      <c r="AY175" s="15">
        <f t="shared" si="573"/>
        <v>72000</v>
      </c>
      <c r="BB175" s="15">
        <f t="shared" si="574"/>
        <v>72000</v>
      </c>
      <c r="BD175" s="15">
        <v>-22000</v>
      </c>
      <c r="BE175" s="15">
        <f t="shared" si="575"/>
        <v>50000</v>
      </c>
      <c r="BG175" s="15">
        <v>-2500</v>
      </c>
      <c r="BH175" s="15">
        <f t="shared" si="576"/>
        <v>47500</v>
      </c>
      <c r="BJ175" s="15">
        <v>47069</v>
      </c>
      <c r="BK175" s="235">
        <f t="shared" si="577"/>
        <v>0.99092631578947366</v>
      </c>
      <c r="BM175" s="290">
        <f>1590000+35400</f>
        <v>1625400</v>
      </c>
      <c r="BN175" s="235">
        <f t="shared" si="578"/>
        <v>34.532282393932313</v>
      </c>
      <c r="BO175" s="235">
        <f t="shared" si="601"/>
        <v>34.218947368421055</v>
      </c>
      <c r="BQ175" s="15"/>
      <c r="BR175" s="15">
        <f t="shared" si="604"/>
        <v>1625400</v>
      </c>
      <c r="BT175" s="15"/>
      <c r="BU175" s="15">
        <f t="shared" si="580"/>
        <v>1625400</v>
      </c>
      <c r="BW175" s="15">
        <v>60000</v>
      </c>
      <c r="BX175" s="15">
        <f t="shared" si="581"/>
        <v>1685400</v>
      </c>
      <c r="BZ175" s="15"/>
      <c r="CA175" s="15">
        <f t="shared" si="582"/>
        <v>1685400</v>
      </c>
      <c r="CC175" s="15"/>
      <c r="CD175" s="15">
        <f t="shared" si="583"/>
        <v>1685400</v>
      </c>
      <c r="CF175" s="15">
        <v>-954000</v>
      </c>
      <c r="CG175" s="15">
        <f t="shared" si="584"/>
        <v>731400</v>
      </c>
      <c r="CI175" s="227">
        <v>-500</v>
      </c>
      <c r="CJ175" s="15">
        <f t="shared" si="585"/>
        <v>730900</v>
      </c>
      <c r="CM175" s="15">
        <f t="shared" si="586"/>
        <v>730900</v>
      </c>
      <c r="CP175" s="15">
        <f t="shared" si="587"/>
        <v>730900</v>
      </c>
      <c r="CS175" s="15">
        <f t="shared" si="588"/>
        <v>730900</v>
      </c>
      <c r="CU175" s="227">
        <v>119100</v>
      </c>
      <c r="CV175" s="15">
        <f t="shared" si="589"/>
        <v>850000</v>
      </c>
      <c r="CX175" s="227"/>
      <c r="CY175" s="15">
        <f t="shared" si="590"/>
        <v>850000</v>
      </c>
      <c r="DA175" s="15">
        <v>850540</v>
      </c>
      <c r="DC175" s="15">
        <v>61700</v>
      </c>
      <c r="DE175" s="15"/>
      <c r="DF175" s="15">
        <f t="shared" si="605"/>
        <v>61700</v>
      </c>
      <c r="DH175" s="15"/>
      <c r="DI175" s="15">
        <f t="shared" si="606"/>
        <v>61700</v>
      </c>
      <c r="DK175" s="15"/>
      <c r="DL175" s="15">
        <f t="shared" si="607"/>
        <v>61700</v>
      </c>
      <c r="DN175" s="15"/>
      <c r="DO175" s="15">
        <f t="shared" si="608"/>
        <v>61700</v>
      </c>
      <c r="DQ175" s="227">
        <v>63900</v>
      </c>
      <c r="DR175" s="15">
        <f t="shared" si="609"/>
        <v>125600</v>
      </c>
      <c r="DT175" s="15"/>
      <c r="DU175" s="15">
        <f t="shared" si="610"/>
        <v>125600</v>
      </c>
      <c r="DW175" s="15"/>
      <c r="DX175" s="15">
        <f t="shared" si="611"/>
        <v>125600</v>
      </c>
      <c r="DZ175" s="15"/>
      <c r="EA175" s="15">
        <f t="shared" si="612"/>
        <v>125600</v>
      </c>
      <c r="EC175" s="15"/>
      <c r="ED175" s="15">
        <f t="shared" si="613"/>
        <v>125600</v>
      </c>
      <c r="EF175" s="15"/>
      <c r="EG175" s="15">
        <f t="shared" si="614"/>
        <v>125600</v>
      </c>
      <c r="EI175" s="15">
        <v>125530</v>
      </c>
      <c r="EK175" s="15">
        <v>423500</v>
      </c>
    </row>
    <row r="176" spans="1:141" outlineLevel="1">
      <c r="A176" s="1" t="s">
        <v>72</v>
      </c>
      <c r="B176" s="1" t="s">
        <v>211</v>
      </c>
      <c r="C176" s="4" t="s">
        <v>212</v>
      </c>
      <c r="D176" s="43"/>
      <c r="E176" s="34"/>
      <c r="F176" s="43"/>
      <c r="G176" s="34"/>
      <c r="H176" s="46"/>
      <c r="I176" s="36"/>
      <c r="J176" s="14"/>
      <c r="M176" s="17"/>
      <c r="N176" s="17"/>
      <c r="U176" s="16"/>
      <c r="Y176" s="118"/>
      <c r="AB176" s="185"/>
      <c r="AC176" s="187"/>
      <c r="AD176" s="187"/>
      <c r="AF176" s="182"/>
      <c r="AH176" s="15"/>
      <c r="AI176" s="17"/>
      <c r="AK176" s="183"/>
      <c r="AS176" s="15"/>
      <c r="AV176" s="15"/>
      <c r="AX176" s="15"/>
      <c r="AY176" s="15"/>
      <c r="BB176" s="15"/>
      <c r="BD176" s="15"/>
      <c r="BE176" s="15"/>
      <c r="BG176" s="15"/>
      <c r="BH176" s="15"/>
      <c r="BK176" s="235"/>
      <c r="BM176" s="290"/>
      <c r="BN176" s="235"/>
      <c r="BO176" s="235"/>
      <c r="BQ176" s="15"/>
      <c r="BR176" s="15"/>
      <c r="BT176" s="15"/>
      <c r="BU176" s="15"/>
      <c r="BW176" s="15"/>
      <c r="BX176" s="15"/>
      <c r="BZ176" s="15"/>
      <c r="CA176" s="15"/>
      <c r="CC176" s="15"/>
      <c r="CD176" s="15"/>
      <c r="CF176" s="15">
        <v>954000</v>
      </c>
      <c r="CG176" s="15">
        <f t="shared" si="584"/>
        <v>954000</v>
      </c>
      <c r="CH176">
        <v>332</v>
      </c>
      <c r="CI176" s="227">
        <v>500</v>
      </c>
      <c r="CJ176" s="15">
        <f t="shared" si="585"/>
        <v>954500</v>
      </c>
      <c r="CL176" s="15">
        <v>1000</v>
      </c>
      <c r="CM176" s="15">
        <f t="shared" si="586"/>
        <v>955500</v>
      </c>
      <c r="CP176" s="15">
        <f t="shared" si="587"/>
        <v>955500</v>
      </c>
      <c r="CS176" s="15">
        <f t="shared" si="588"/>
        <v>955500</v>
      </c>
      <c r="CV176" s="15">
        <f t="shared" si="589"/>
        <v>955500</v>
      </c>
      <c r="CY176" s="15">
        <f t="shared" si="590"/>
        <v>955500</v>
      </c>
      <c r="DA176" s="15">
        <v>954332</v>
      </c>
      <c r="DC176" s="15">
        <v>0</v>
      </c>
      <c r="DE176" s="15"/>
      <c r="DF176" s="15"/>
      <c r="DH176" s="15"/>
      <c r="DI176" s="15"/>
      <c r="DK176" s="15"/>
      <c r="DL176" s="15"/>
      <c r="DN176" s="15"/>
      <c r="DO176" s="15"/>
      <c r="DQ176" s="15"/>
      <c r="DR176" s="15"/>
      <c r="DT176" s="15"/>
      <c r="DU176" s="15"/>
      <c r="DW176" s="15"/>
      <c r="DX176" s="15"/>
      <c r="DZ176" s="15"/>
      <c r="EA176" s="15"/>
      <c r="EC176" s="15"/>
      <c r="ED176" s="15"/>
      <c r="EF176" s="15"/>
      <c r="EG176" s="15"/>
      <c r="EI176" s="15">
        <v>0</v>
      </c>
      <c r="EK176" s="15">
        <v>0</v>
      </c>
    </row>
    <row r="177" spans="1:189" outlineLevel="1">
      <c r="A177" s="1" t="s">
        <v>72</v>
      </c>
      <c r="B177" s="1" t="s">
        <v>564</v>
      </c>
      <c r="C177" s="4" t="s">
        <v>565</v>
      </c>
      <c r="D177" s="43"/>
      <c r="E177" s="34"/>
      <c r="F177" s="43"/>
      <c r="G177" s="34"/>
      <c r="H177" s="46"/>
      <c r="I177" s="36"/>
      <c r="J177" s="14"/>
      <c r="M177" s="17"/>
      <c r="N177" s="17"/>
      <c r="U177" s="16"/>
      <c r="Y177" s="118"/>
      <c r="AB177" s="185"/>
      <c r="AC177" s="187"/>
      <c r="AD177" s="187"/>
      <c r="AF177" s="182"/>
      <c r="AH177" s="15"/>
      <c r="AI177" s="17"/>
      <c r="AK177" s="183"/>
      <c r="AS177" s="15"/>
      <c r="AV177" s="15"/>
      <c r="AX177" s="15"/>
      <c r="AY177" s="15"/>
      <c r="BB177" s="15"/>
      <c r="BD177" s="15"/>
      <c r="BE177" s="15"/>
      <c r="BG177" s="15"/>
      <c r="BH177" s="15"/>
      <c r="BK177" s="235"/>
      <c r="BM177" s="290"/>
      <c r="BN177" s="235"/>
      <c r="BO177" s="235"/>
      <c r="BQ177" s="15"/>
      <c r="BR177" s="15"/>
      <c r="BT177" s="15"/>
      <c r="BU177" s="15"/>
      <c r="BW177" s="15"/>
      <c r="BX177" s="15"/>
      <c r="BZ177" s="15"/>
      <c r="CA177" s="15"/>
      <c r="CC177" s="15"/>
      <c r="CD177" s="15"/>
      <c r="CF177" s="15"/>
      <c r="CG177" s="15"/>
      <c r="CI177" s="227"/>
      <c r="CJ177" s="15"/>
      <c r="CM177" s="15"/>
      <c r="CP177" s="15"/>
      <c r="CR177" s="227">
        <v>242000</v>
      </c>
      <c r="CS177" s="15">
        <f t="shared" si="588"/>
        <v>242000</v>
      </c>
      <c r="CV177" s="15">
        <f t="shared" si="589"/>
        <v>242000</v>
      </c>
      <c r="CY177" s="15">
        <f t="shared" si="590"/>
        <v>242000</v>
      </c>
      <c r="DA177" s="15">
        <v>241650</v>
      </c>
      <c r="DC177" s="15">
        <v>100000</v>
      </c>
      <c r="DE177" s="15"/>
      <c r="DF177" s="15">
        <f t="shared" si="605"/>
        <v>100000</v>
      </c>
      <c r="DH177" s="15"/>
      <c r="DI177" s="15">
        <f t="shared" ref="DI177" si="615">DF177+DH177</f>
        <v>100000</v>
      </c>
      <c r="DK177" s="15"/>
      <c r="DL177" s="15">
        <f t="shared" ref="DL177" si="616">DI177+DK177</f>
        <v>100000</v>
      </c>
      <c r="DN177" s="15"/>
      <c r="DO177" s="15">
        <f t="shared" ref="DO177" si="617">DL177+DN177</f>
        <v>100000</v>
      </c>
      <c r="DQ177" s="15"/>
      <c r="DR177" s="15">
        <f t="shared" ref="DR177" si="618">DO177+DQ177</f>
        <v>100000</v>
      </c>
      <c r="DT177" s="15"/>
      <c r="DU177" s="15">
        <f t="shared" ref="DU177" si="619">DR177+DT177</f>
        <v>100000</v>
      </c>
      <c r="DW177" s="15"/>
      <c r="DX177" s="15">
        <f t="shared" ref="DX177" si="620">DU177+DW177</f>
        <v>100000</v>
      </c>
      <c r="DZ177" s="15"/>
      <c r="EA177" s="15">
        <f t="shared" ref="EA177" si="621">DX177+DZ177</f>
        <v>100000</v>
      </c>
      <c r="EC177" s="227">
        <v>-100000</v>
      </c>
      <c r="ED177" s="15">
        <f t="shared" ref="ED177" si="622">EA177+EC177</f>
        <v>0</v>
      </c>
      <c r="EF177" s="15"/>
      <c r="EG177" s="15">
        <f t="shared" ref="EG177" si="623">ED177+EF177</f>
        <v>0</v>
      </c>
      <c r="EI177" s="15">
        <v>0</v>
      </c>
      <c r="EK177" s="15">
        <v>0</v>
      </c>
    </row>
    <row r="178" spans="1:189" outlineLevel="1">
      <c r="A178" s="1" t="s">
        <v>72</v>
      </c>
      <c r="B178" s="4" t="s">
        <v>46</v>
      </c>
      <c r="C178" s="4" t="s">
        <v>74</v>
      </c>
      <c r="D178" s="43">
        <v>789200</v>
      </c>
      <c r="E178" s="34">
        <v>89.68</v>
      </c>
      <c r="F178" s="43">
        <v>999285</v>
      </c>
      <c r="G178" s="34">
        <v>70.83</v>
      </c>
      <c r="H178" s="46">
        <v>707780.43</v>
      </c>
      <c r="I178" s="36"/>
      <c r="J178" s="14"/>
      <c r="Y178" s="118"/>
      <c r="AF178" s="182"/>
      <c r="AH178" s="15"/>
      <c r="AX178" s="15"/>
      <c r="BD178" s="15"/>
      <c r="BG178" s="15"/>
      <c r="DE178" s="15"/>
      <c r="DH178" s="15"/>
      <c r="DK178" s="15"/>
      <c r="DN178" s="15"/>
      <c r="DQ178" s="15"/>
      <c r="DT178" s="15"/>
      <c r="DW178" s="15"/>
      <c r="DZ178" s="15"/>
      <c r="EC178" s="15"/>
      <c r="EF178" s="15"/>
      <c r="EK178" s="15"/>
    </row>
    <row r="179" spans="1:189" outlineLevel="1">
      <c r="A179" s="1" t="s">
        <v>75</v>
      </c>
      <c r="B179" s="4" t="s">
        <v>48</v>
      </c>
      <c r="C179" s="4" t="s">
        <v>76</v>
      </c>
      <c r="D179" s="43">
        <v>789200</v>
      </c>
      <c r="E179" s="34">
        <v>89.68</v>
      </c>
      <c r="F179" s="43">
        <v>999285</v>
      </c>
      <c r="G179" s="34">
        <v>70.83</v>
      </c>
      <c r="H179" s="46">
        <v>707780.43</v>
      </c>
      <c r="I179" s="36"/>
      <c r="J179" s="14"/>
      <c r="Y179" s="118"/>
      <c r="AF179" s="182"/>
      <c r="AH179" s="15"/>
      <c r="AX179" s="15"/>
      <c r="BD179" s="15"/>
      <c r="BG179" s="15"/>
      <c r="DE179" s="15"/>
      <c r="DH179" s="15"/>
      <c r="DK179" s="15"/>
      <c r="DN179" s="15"/>
      <c r="DQ179" s="15"/>
      <c r="DT179" s="15"/>
      <c r="DW179" s="15"/>
      <c r="DZ179" s="15"/>
      <c r="EC179" s="15"/>
      <c r="EF179" s="15"/>
      <c r="EK179" s="15"/>
    </row>
    <row r="180" spans="1:189" ht="16.5" customHeight="1" thickBot="1">
      <c r="A180" s="54" t="s">
        <v>72</v>
      </c>
      <c r="B180" s="55" t="s">
        <v>317</v>
      </c>
      <c r="C180" s="283" t="s">
        <v>343</v>
      </c>
      <c r="D180" s="57">
        <f>SUM(D158:D175)</f>
        <v>789200</v>
      </c>
      <c r="E180" s="58"/>
      <c r="F180" s="57">
        <f>SUM(F158:F175)</f>
        <v>999285</v>
      </c>
      <c r="G180" s="58"/>
      <c r="H180" s="57"/>
      <c r="I180" s="57">
        <f>SUM(I158:I175)</f>
        <v>732929.8</v>
      </c>
      <c r="J180" s="138" t="e">
        <f>I180/$I$324</f>
        <v>#REF!</v>
      </c>
      <c r="K180" s="60"/>
      <c r="L180" s="122">
        <f>SUM(L158:L174)</f>
        <v>872000</v>
      </c>
      <c r="M180" s="61">
        <f t="shared" ref="M180:M213" si="624">L180/F180-1</f>
        <v>-0.12737607389283334</v>
      </c>
      <c r="N180" s="61">
        <f t="shared" ref="N180:N213" si="625">L180/I180-1</f>
        <v>0.18974559364348398</v>
      </c>
      <c r="O180" s="17">
        <f>L180/$L$324</f>
        <v>0.20232018937021234</v>
      </c>
      <c r="P180" s="17"/>
      <c r="Q180" s="122">
        <f>SUM(Q158:Q174)</f>
        <v>812280</v>
      </c>
      <c r="R180" s="122">
        <f>SUM(R158:R175)</f>
        <v>328179</v>
      </c>
      <c r="S180" s="122">
        <f>SUM(S158:S174)</f>
        <v>576500</v>
      </c>
      <c r="T180" s="122">
        <f>SUM(T158:T175)</f>
        <v>-239280</v>
      </c>
      <c r="U180" s="155">
        <f>S180/Q180-1</f>
        <v>-0.2902693652435121</v>
      </c>
      <c r="Y180" s="122">
        <f>SUM(Y158:Y174)</f>
        <v>576500</v>
      </c>
      <c r="AA180" s="122">
        <f>SUM(AA158:AA174)</f>
        <v>668500</v>
      </c>
      <c r="AB180" s="122">
        <f>SUM(AB158:AB174)</f>
        <v>92000</v>
      </c>
      <c r="AE180" s="122">
        <f>SUM(AE158:AE174)</f>
        <v>671600</v>
      </c>
      <c r="AF180" s="182"/>
      <c r="AH180" s="122">
        <f>SUM(AH158:AH174)</f>
        <v>622913.98</v>
      </c>
      <c r="AI180" s="17">
        <f t="shared" ref="AI180:AI182" si="626">AH180/AE180</f>
        <v>0.92750741512805235</v>
      </c>
      <c r="AK180" s="122">
        <f>SUM(AK158:AK174)</f>
        <v>688600</v>
      </c>
      <c r="AL180" s="193">
        <f t="shared" ref="AL180:AL182" si="627">AK180/L180</f>
        <v>0.78967889908256883</v>
      </c>
      <c r="AM180" s="17">
        <f t="shared" ref="AM180:AM182" si="628">AK180/AE180</f>
        <v>1.025312686122692</v>
      </c>
      <c r="AN180" s="17">
        <f t="shared" ref="AN180:AN182" si="629">AK180/AH180</f>
        <v>1.1054495839056302</v>
      </c>
      <c r="AS180" s="122">
        <f>SUM(AS158:AS174)</f>
        <v>688600</v>
      </c>
      <c r="AU180" s="122">
        <f>SUM(AU158:AU174)</f>
        <v>0</v>
      </c>
      <c r="AV180" s="122">
        <f>SUM(AV158:AV174)</f>
        <v>688600</v>
      </c>
      <c r="AX180" s="122">
        <f>SUM(AX158:AX174)</f>
        <v>0</v>
      </c>
      <c r="AY180" s="122">
        <f>SUM(AY158:AY174)</f>
        <v>688600</v>
      </c>
      <c r="BA180" s="122">
        <f>SUM(BA158:BA174)</f>
        <v>-2000</v>
      </c>
      <c r="BB180" s="122">
        <f>SUM(BB158:BB174)</f>
        <v>686600</v>
      </c>
      <c r="BD180" s="122">
        <f>SUM(BD158:BD174)</f>
        <v>157500</v>
      </c>
      <c r="BE180" s="122">
        <f>SUM(BE158:BE174)</f>
        <v>844100</v>
      </c>
      <c r="BG180" s="122">
        <f>SUM(BG158:BG174)</f>
        <v>-3000</v>
      </c>
      <c r="BH180" s="122">
        <f>SUM(BH158:BH174)</f>
        <v>841100</v>
      </c>
      <c r="BJ180" s="122">
        <f>SUM(BJ158:BJ174)</f>
        <v>779121.03</v>
      </c>
      <c r="BK180" s="236">
        <f t="shared" ref="BK180:BK182" si="630">BJ180/BH180</f>
        <v>0.92631200808465108</v>
      </c>
      <c r="BM180" s="122">
        <f>SUM(BM158:BM174)</f>
        <v>789650</v>
      </c>
      <c r="BN180" s="236">
        <f t="shared" ref="BN180:BN182" si="631">BM180/BJ180</f>
        <v>1.0135139081023137</v>
      </c>
      <c r="BO180" s="236">
        <f t="shared" ref="BO180:BO182" si="632">BM180/BH180</f>
        <v>0.93883010343597673</v>
      </c>
      <c r="BQ180" s="122">
        <f>SUM(BQ158:BQ174)</f>
        <v>35400</v>
      </c>
      <c r="BR180" s="122">
        <f>SUM(BR158:BR174)</f>
        <v>825050</v>
      </c>
      <c r="BT180" s="122">
        <f>SUM(BT158:BT174)</f>
        <v>0</v>
      </c>
      <c r="BU180" s="122">
        <f>SUM(BU158:BU174)</f>
        <v>825050</v>
      </c>
      <c r="BW180" s="122">
        <f>SUM(BW158:BW174)</f>
        <v>0</v>
      </c>
      <c r="BX180" s="122">
        <f>SUM(BX158:BX174)</f>
        <v>825050</v>
      </c>
      <c r="BZ180" s="122">
        <f>SUM(BZ158:BZ174)</f>
        <v>0</v>
      </c>
      <c r="CA180" s="122">
        <f>SUM(CA158:CA174)</f>
        <v>825050</v>
      </c>
      <c r="CC180" s="122">
        <f>SUM(CC158:CC174)</f>
        <v>241888.89</v>
      </c>
      <c r="CD180" s="122">
        <f>SUM(CD158:CD174)</f>
        <v>1066938.8900000001</v>
      </c>
      <c r="CF180" s="122">
        <f>SUM(CF158:CF174)</f>
        <v>45000</v>
      </c>
      <c r="CG180" s="122">
        <f>SUM(CG158:CG174)</f>
        <v>1111938.8900000001</v>
      </c>
      <c r="CI180" s="122">
        <f>SUM(CI158:CI174)</f>
        <v>-19000</v>
      </c>
      <c r="CJ180" s="122">
        <f>SUM(CJ158:CJ174)</f>
        <v>1092938.8900000001</v>
      </c>
      <c r="CL180" s="319">
        <f>SUM(CL158:CL174)</f>
        <v>34000</v>
      </c>
      <c r="CM180" s="122">
        <f>SUM(CM158:CM174)</f>
        <v>1126938.8900000001</v>
      </c>
      <c r="CO180" s="122">
        <f>SUM(CO158:CO174)</f>
        <v>65500</v>
      </c>
      <c r="CP180" s="122">
        <f>SUM(CP158:CP174)</f>
        <v>1192438.8900000001</v>
      </c>
      <c r="CR180" s="122">
        <f>SUM(CR158:CR174)</f>
        <v>0</v>
      </c>
      <c r="CS180" s="122">
        <f>SUM(CS158:CS174)</f>
        <v>1192438.8900000001</v>
      </c>
      <c r="CU180" s="122">
        <f>SUM(CU158:CU174)</f>
        <v>-235100</v>
      </c>
      <c r="CV180" s="122">
        <f>SUM(CV158:CV174)</f>
        <v>957338.89</v>
      </c>
      <c r="CX180" s="122">
        <f>SUM(CX158:CX174)</f>
        <v>0</v>
      </c>
      <c r="CY180" s="122">
        <f>SUM(CY158:CY174)</f>
        <v>957338.89</v>
      </c>
      <c r="DA180" s="122">
        <f>SUM(DA158:DA174)</f>
        <v>951632.21</v>
      </c>
      <c r="DC180" s="122">
        <f>SUM(DC158:DC174)</f>
        <v>1022848</v>
      </c>
      <c r="DE180" s="122">
        <f>SUM(DE158:DE174)</f>
        <v>0</v>
      </c>
      <c r="DF180" s="122">
        <f>SUM(DF158:DF174)</f>
        <v>1022848</v>
      </c>
      <c r="DH180" s="122">
        <f>SUM(DH158:DH174)</f>
        <v>0</v>
      </c>
      <c r="DI180" s="122">
        <f>SUM(DI158:DI174)</f>
        <v>1022848</v>
      </c>
      <c r="DK180" s="122">
        <f>SUM(DK158:DK174)</f>
        <v>0</v>
      </c>
      <c r="DL180" s="122">
        <f>SUM(DL158:DL174)</f>
        <v>1022848</v>
      </c>
      <c r="DN180" s="122">
        <f>SUM(DN158:DN174)</f>
        <v>0</v>
      </c>
      <c r="DO180" s="122">
        <f>SUM(DO158:DO174)</f>
        <v>1022848</v>
      </c>
      <c r="DQ180" s="122">
        <f>SUM(DQ158:DQ174)</f>
        <v>72000</v>
      </c>
      <c r="DR180" s="122">
        <f>SUM(DR158:DR174)</f>
        <v>1094848</v>
      </c>
      <c r="DT180" s="122">
        <f>SUM(DT158:DT174)</f>
        <v>0</v>
      </c>
      <c r="DU180" s="122">
        <f>SUM(DU158:DU174)</f>
        <v>1094848</v>
      </c>
      <c r="DW180" s="122">
        <f>SUM(DW158:DW174)</f>
        <v>0</v>
      </c>
      <c r="DX180" s="122">
        <f>SUM(DX158:DX174)</f>
        <v>1094848</v>
      </c>
      <c r="DZ180" s="122">
        <f>SUM(DZ158:DZ174)</f>
        <v>0</v>
      </c>
      <c r="EA180" s="122">
        <f>SUM(EA158:EA174)</f>
        <v>1094848</v>
      </c>
      <c r="EC180" s="122">
        <f>SUM(EC158:EC174)</f>
        <v>207700</v>
      </c>
      <c r="ED180" s="122">
        <f>SUM(ED158:ED174)</f>
        <v>1302548</v>
      </c>
      <c r="EF180" s="122">
        <f>SUM(EF158:EF174)</f>
        <v>-51700</v>
      </c>
      <c r="EG180" s="122">
        <f>SUM(EG158:EG174)</f>
        <v>1250848</v>
      </c>
      <c r="EI180" s="122">
        <f>SUM(EI158:EI174)</f>
        <v>1227639.4000000001</v>
      </c>
      <c r="EK180" s="122">
        <f>SUM(EK158:EK174)</f>
        <v>1042000</v>
      </c>
      <c r="EL180" s="377">
        <f>EK180/EI180-1</f>
        <v>-0.15121655430739689</v>
      </c>
    </row>
    <row r="181" spans="1:189" ht="16.5" customHeight="1" thickTop="1" thickBot="1">
      <c r="A181" s="64" t="s">
        <v>72</v>
      </c>
      <c r="B181" s="65" t="s">
        <v>358</v>
      </c>
      <c r="C181" s="284" t="s">
        <v>344</v>
      </c>
      <c r="D181" s="66">
        <f>D171</f>
        <v>40000</v>
      </c>
      <c r="E181" s="67"/>
      <c r="F181" s="66">
        <f>F171</f>
        <v>40000</v>
      </c>
      <c r="G181" s="67"/>
      <c r="H181" s="66"/>
      <c r="I181" s="66">
        <f>I171</f>
        <v>35000</v>
      </c>
      <c r="J181" s="68"/>
      <c r="K181" s="69"/>
      <c r="L181" s="123">
        <f>L171</f>
        <v>38000</v>
      </c>
      <c r="M181" s="70">
        <f t="shared" si="624"/>
        <v>-5.0000000000000044E-2</v>
      </c>
      <c r="N181" s="70">
        <f t="shared" si="625"/>
        <v>8.5714285714285632E-2</v>
      </c>
      <c r="Q181" s="123">
        <f>Q171</f>
        <v>43400</v>
      </c>
      <c r="R181" s="123">
        <f>R171</f>
        <v>43363</v>
      </c>
      <c r="S181" s="123">
        <f>S171</f>
        <v>55000</v>
      </c>
      <c r="T181" s="123">
        <f>T171</f>
        <v>11600</v>
      </c>
      <c r="U181" s="155">
        <f>S181/Q181-1</f>
        <v>0.26728110599078336</v>
      </c>
      <c r="Y181" s="123">
        <f>Y171</f>
        <v>55000</v>
      </c>
      <c r="AA181" s="123">
        <f>AA171</f>
        <v>70000</v>
      </c>
      <c r="AB181" s="123">
        <f>AB171</f>
        <v>15000</v>
      </c>
      <c r="AE181" s="123">
        <f>AE171</f>
        <v>70000</v>
      </c>
      <c r="AF181" s="182"/>
      <c r="AH181" s="123">
        <f>AH171</f>
        <v>62672.5</v>
      </c>
      <c r="AI181" s="17">
        <f t="shared" si="626"/>
        <v>0.8953214285714286</v>
      </c>
      <c r="AK181" s="123">
        <f>AK171</f>
        <v>75000</v>
      </c>
      <c r="AL181" s="193">
        <f t="shared" si="627"/>
        <v>1.9736842105263157</v>
      </c>
      <c r="AM181" s="17">
        <f t="shared" si="628"/>
        <v>1.0714285714285714</v>
      </c>
      <c r="AN181" s="17">
        <f t="shared" si="629"/>
        <v>1.1966971159599504</v>
      </c>
      <c r="AS181" s="123">
        <f>AS171</f>
        <v>75000</v>
      </c>
      <c r="AU181" s="123">
        <f>AU171</f>
        <v>0</v>
      </c>
      <c r="AV181" s="123">
        <f>AV171</f>
        <v>75000</v>
      </c>
      <c r="AX181" s="123">
        <f>AX171</f>
        <v>0</v>
      </c>
      <c r="AY181" s="123">
        <f>AY171</f>
        <v>75000</v>
      </c>
      <c r="BA181" s="123">
        <f>BA171</f>
        <v>0</v>
      </c>
      <c r="BB181" s="123">
        <f>BB171</f>
        <v>75000</v>
      </c>
      <c r="BD181" s="123">
        <f>BD171</f>
        <v>15000</v>
      </c>
      <c r="BE181" s="123">
        <f>BE171</f>
        <v>90000</v>
      </c>
      <c r="BG181" s="123">
        <f>BG171</f>
        <v>0</v>
      </c>
      <c r="BH181" s="123">
        <f>BH171</f>
        <v>90000</v>
      </c>
      <c r="BJ181" s="123">
        <f>BJ171</f>
        <v>89299.44</v>
      </c>
      <c r="BK181" s="236">
        <f t="shared" si="630"/>
        <v>0.99221599999999999</v>
      </c>
      <c r="BM181" s="123">
        <f>BM171</f>
        <v>70000</v>
      </c>
      <c r="BN181" s="236">
        <f t="shared" si="631"/>
        <v>0.78387949577287386</v>
      </c>
      <c r="BO181" s="236">
        <f t="shared" si="632"/>
        <v>0.77777777777777779</v>
      </c>
      <c r="BQ181" s="123">
        <f>BQ171</f>
        <v>0</v>
      </c>
      <c r="BR181" s="123">
        <f>BR171</f>
        <v>70000</v>
      </c>
      <c r="BT181" s="123">
        <f>BT171</f>
        <v>0</v>
      </c>
      <c r="BU181" s="123">
        <f>BU171</f>
        <v>70000</v>
      </c>
      <c r="BW181" s="123">
        <f>BW171</f>
        <v>0</v>
      </c>
      <c r="BX181" s="123">
        <f>BX171</f>
        <v>70000</v>
      </c>
      <c r="BZ181" s="123">
        <f>BZ171</f>
        <v>0</v>
      </c>
      <c r="CA181" s="123">
        <f>CA171</f>
        <v>70000</v>
      </c>
      <c r="CC181" s="123">
        <f>CC171</f>
        <v>0</v>
      </c>
      <c r="CD181" s="123">
        <f>CD171</f>
        <v>70000</v>
      </c>
      <c r="CF181" s="123">
        <f>CF171</f>
        <v>0</v>
      </c>
      <c r="CG181" s="123">
        <f>CG171</f>
        <v>70000</v>
      </c>
      <c r="CI181" s="123">
        <f>CI171</f>
        <v>-22000</v>
      </c>
      <c r="CJ181" s="123">
        <f>CJ171</f>
        <v>48000</v>
      </c>
      <c r="CL181" s="319">
        <f>CL171</f>
        <v>0</v>
      </c>
      <c r="CM181" s="123">
        <f>CM171</f>
        <v>48000</v>
      </c>
      <c r="CO181" s="123">
        <f>CO171</f>
        <v>0</v>
      </c>
      <c r="CP181" s="123">
        <f>CP171</f>
        <v>48000</v>
      </c>
      <c r="CR181" s="123">
        <f>CR171</f>
        <v>0</v>
      </c>
      <c r="CS181" s="123">
        <f>CS171</f>
        <v>48000</v>
      </c>
      <c r="CU181" s="123">
        <f>CU171</f>
        <v>5000</v>
      </c>
      <c r="CV181" s="123">
        <f>CV171</f>
        <v>53000</v>
      </c>
      <c r="CX181" s="123">
        <f>CX171</f>
        <v>0</v>
      </c>
      <c r="CY181" s="123">
        <f>CY171</f>
        <v>53000</v>
      </c>
      <c r="DA181" s="123">
        <f>DA171</f>
        <v>52726</v>
      </c>
      <c r="DC181" s="123">
        <f>DC171</f>
        <v>75048</v>
      </c>
      <c r="DE181" s="123">
        <f>DE171</f>
        <v>0</v>
      </c>
      <c r="DF181" s="123">
        <f>DF171</f>
        <v>75048</v>
      </c>
      <c r="DH181" s="123">
        <f>DH171</f>
        <v>0</v>
      </c>
      <c r="DI181" s="123">
        <f>DI171</f>
        <v>75048</v>
      </c>
      <c r="DK181" s="123">
        <f>DK171</f>
        <v>0</v>
      </c>
      <c r="DL181" s="123">
        <f>DL171</f>
        <v>75048</v>
      </c>
      <c r="DN181" s="123">
        <f>DN171</f>
        <v>0</v>
      </c>
      <c r="DO181" s="123">
        <f>DO171</f>
        <v>75048</v>
      </c>
      <c r="DQ181" s="123">
        <f>DQ171</f>
        <v>0</v>
      </c>
      <c r="DR181" s="123">
        <f>DR171</f>
        <v>75048</v>
      </c>
      <c r="DT181" s="123">
        <f>DT171</f>
        <v>0</v>
      </c>
      <c r="DU181" s="123">
        <f>DU171</f>
        <v>75048</v>
      </c>
      <c r="DW181" s="123">
        <f>DW171</f>
        <v>0</v>
      </c>
      <c r="DX181" s="123">
        <f>DX171</f>
        <v>75048</v>
      </c>
      <c r="DZ181" s="123">
        <f>DZ171</f>
        <v>0</v>
      </c>
      <c r="EA181" s="123">
        <f>EA171</f>
        <v>75048</v>
      </c>
      <c r="EC181" s="123">
        <f>EC171</f>
        <v>0</v>
      </c>
      <c r="ED181" s="123">
        <f>ED171</f>
        <v>75048</v>
      </c>
      <c r="EF181" s="123">
        <f>EF171</f>
        <v>-15000</v>
      </c>
      <c r="EG181" s="123">
        <f>EG171</f>
        <v>60048</v>
      </c>
      <c r="EI181" s="123">
        <f>EI171</f>
        <v>58728.52</v>
      </c>
      <c r="EK181" s="123">
        <f>EK171</f>
        <v>160000</v>
      </c>
      <c r="EL181" s="377">
        <f>EK181/EI181-1</f>
        <v>1.7244003424571233</v>
      </c>
    </row>
    <row r="182" spans="1:189" ht="15.75" customHeight="1" thickTop="1" thickBot="1">
      <c r="A182" s="75" t="s">
        <v>72</v>
      </c>
      <c r="B182" s="76" t="s">
        <v>278</v>
      </c>
      <c r="C182" s="285" t="s">
        <v>345</v>
      </c>
      <c r="D182" s="78">
        <f>D175</f>
        <v>0</v>
      </c>
      <c r="E182" s="79"/>
      <c r="F182" s="78">
        <f>F175</f>
        <v>200000</v>
      </c>
      <c r="G182" s="79"/>
      <c r="H182" s="78"/>
      <c r="I182" s="78">
        <f>I175</f>
        <v>193048</v>
      </c>
      <c r="J182" s="80"/>
      <c r="K182" s="77"/>
      <c r="L182" s="124">
        <f>L175</f>
        <v>0</v>
      </c>
      <c r="M182" s="81">
        <f t="shared" si="624"/>
        <v>-1</v>
      </c>
      <c r="N182" s="81">
        <f t="shared" si="625"/>
        <v>-1</v>
      </c>
      <c r="Q182" s="124">
        <f>Q175</f>
        <v>55000</v>
      </c>
      <c r="R182" s="124">
        <f>R175</f>
        <v>51375</v>
      </c>
      <c r="S182" s="124">
        <f>S175</f>
        <v>51500</v>
      </c>
      <c r="T182" s="124">
        <f>T175</f>
        <v>-3500</v>
      </c>
      <c r="U182" s="156">
        <f>S182/Q182-1</f>
        <v>-6.3636363636363602E-2</v>
      </c>
      <c r="Y182" s="124">
        <f>Y175</f>
        <v>51500</v>
      </c>
      <c r="AA182" s="124">
        <f>AA175</f>
        <v>51400</v>
      </c>
      <c r="AB182" s="124">
        <f>AB175</f>
        <v>-100</v>
      </c>
      <c r="AE182" s="124">
        <f>AE175</f>
        <v>51400</v>
      </c>
      <c r="AF182" s="182"/>
      <c r="AH182" s="124">
        <f>AH175</f>
        <v>51375</v>
      </c>
      <c r="AI182" s="17">
        <f t="shared" si="626"/>
        <v>0.9995136186770428</v>
      </c>
      <c r="AK182" s="124">
        <f>AK175</f>
        <v>72000</v>
      </c>
      <c r="AL182" s="193" t="e">
        <f t="shared" si="627"/>
        <v>#DIV/0!</v>
      </c>
      <c r="AM182" s="17">
        <f t="shared" si="628"/>
        <v>1.4007782101167314</v>
      </c>
      <c r="AN182" s="17">
        <f t="shared" si="629"/>
        <v>1.4014598540145986</v>
      </c>
      <c r="AS182" s="124">
        <f>AS175</f>
        <v>72000</v>
      </c>
      <c r="AU182" s="124">
        <f>AU175</f>
        <v>0</v>
      </c>
      <c r="AV182" s="124">
        <f>AV175</f>
        <v>72000</v>
      </c>
      <c r="AX182" s="124">
        <f>AX175</f>
        <v>0</v>
      </c>
      <c r="AY182" s="124">
        <f>AY175</f>
        <v>72000</v>
      </c>
      <c r="BA182" s="124">
        <f>BA175</f>
        <v>0</v>
      </c>
      <c r="BB182" s="124">
        <f>BB175</f>
        <v>72000</v>
      </c>
      <c r="BD182" s="124">
        <f>BD175</f>
        <v>-22000</v>
      </c>
      <c r="BE182" s="124">
        <f>BE175</f>
        <v>50000</v>
      </c>
      <c r="BG182" s="124">
        <f>BG175</f>
        <v>-2500</v>
      </c>
      <c r="BH182" s="124">
        <f>BH175</f>
        <v>47500</v>
      </c>
      <c r="BJ182" s="124">
        <f>BJ175</f>
        <v>47069</v>
      </c>
      <c r="BK182" s="237">
        <f t="shared" si="630"/>
        <v>0.99092631578947366</v>
      </c>
      <c r="BM182" s="124">
        <f>BM175</f>
        <v>1625400</v>
      </c>
      <c r="BN182" s="237">
        <f t="shared" si="631"/>
        <v>34.532282393932313</v>
      </c>
      <c r="BO182" s="237">
        <f t="shared" si="632"/>
        <v>34.218947368421055</v>
      </c>
      <c r="BQ182" s="124">
        <f>BQ175</f>
        <v>0</v>
      </c>
      <c r="BR182" s="124">
        <f>BR175</f>
        <v>1625400</v>
      </c>
      <c r="BT182" s="124">
        <f>BT175</f>
        <v>0</v>
      </c>
      <c r="BU182" s="124">
        <f>BU175</f>
        <v>1625400</v>
      </c>
      <c r="BW182" s="124">
        <f>BW175</f>
        <v>60000</v>
      </c>
      <c r="BX182" s="124">
        <f>BX175</f>
        <v>1685400</v>
      </c>
      <c r="BZ182" s="124">
        <f>BZ175</f>
        <v>0</v>
      </c>
      <c r="CA182" s="124">
        <f>CA175</f>
        <v>1685400</v>
      </c>
      <c r="CC182" s="124">
        <f>CC175</f>
        <v>0</v>
      </c>
      <c r="CD182" s="124">
        <f>CD175</f>
        <v>1685400</v>
      </c>
      <c r="CF182" s="124">
        <f>CF175+CF176</f>
        <v>0</v>
      </c>
      <c r="CG182" s="124">
        <f>CG175+CG176</f>
        <v>1685400</v>
      </c>
      <c r="CI182" s="124">
        <f>CI175+CI176</f>
        <v>0</v>
      </c>
      <c r="CJ182" s="124">
        <f>CJ175+CJ176</f>
        <v>1685400</v>
      </c>
      <c r="CL182" s="319">
        <f>CL175+CL176</f>
        <v>1000</v>
      </c>
      <c r="CM182" s="124">
        <f>CM175+CM176</f>
        <v>1686400</v>
      </c>
      <c r="CO182" s="124">
        <f>CO175+CO176</f>
        <v>0</v>
      </c>
      <c r="CP182" s="124">
        <f>CP175+CP176</f>
        <v>1686400</v>
      </c>
      <c r="CR182" s="124">
        <f>CR175+CR176+CR177</f>
        <v>242000</v>
      </c>
      <c r="CS182" s="124">
        <f>CS175+CS176+CS177</f>
        <v>1928400</v>
      </c>
      <c r="CU182" s="124">
        <f>CU175+CU176+CU177</f>
        <v>119100</v>
      </c>
      <c r="CV182" s="124">
        <f>CV175+CV176+CV177</f>
        <v>2047500</v>
      </c>
      <c r="CX182" s="124">
        <f>CX175+CX176+CX177</f>
        <v>0</v>
      </c>
      <c r="CY182" s="124">
        <f>CY175+CY176+CY177</f>
        <v>2047500</v>
      </c>
      <c r="DA182" s="124">
        <f>DA175+DA176+DA177</f>
        <v>2046522</v>
      </c>
      <c r="DC182" s="124">
        <f>DC175+DC176+DC177</f>
        <v>161700</v>
      </c>
      <c r="DE182" s="124">
        <f>DE175+DE176+DE177</f>
        <v>0</v>
      </c>
      <c r="DF182" s="124">
        <f>DF175+DF176+DF177</f>
        <v>161700</v>
      </c>
      <c r="DH182" s="124">
        <f>DH175+DH176+DH177</f>
        <v>0</v>
      </c>
      <c r="DI182" s="124">
        <f>DI175+DI176+DI177</f>
        <v>161700</v>
      </c>
      <c r="DK182" s="124">
        <f>DK175+DK176+DK177</f>
        <v>0</v>
      </c>
      <c r="DL182" s="124">
        <f>DL175+DL176+DL177</f>
        <v>161700</v>
      </c>
      <c r="DN182" s="124">
        <f>DN175+DN176+DN177</f>
        <v>0</v>
      </c>
      <c r="DO182" s="124">
        <f>DO175+DO176+DO177</f>
        <v>161700</v>
      </c>
      <c r="DQ182" s="124">
        <f>DQ175+DQ176+DQ177</f>
        <v>63900</v>
      </c>
      <c r="DR182" s="124">
        <f>DR175+DR176+DR177</f>
        <v>225600</v>
      </c>
      <c r="DT182" s="124">
        <f>DT175+DT176+DT177</f>
        <v>0</v>
      </c>
      <c r="DU182" s="124">
        <f>DU175+DU176+DU177</f>
        <v>225600</v>
      </c>
      <c r="DW182" s="124">
        <f>DW175+DW176+DW177</f>
        <v>0</v>
      </c>
      <c r="DX182" s="124">
        <f>DX175+DX176+DX177</f>
        <v>225600</v>
      </c>
      <c r="DZ182" s="124">
        <f>DZ175+DZ176+DZ177</f>
        <v>0</v>
      </c>
      <c r="EA182" s="124">
        <f>EA175+EA176+EA177</f>
        <v>225600</v>
      </c>
      <c r="EC182" s="124">
        <f>EC175+EC176+EC177</f>
        <v>-100000</v>
      </c>
      <c r="ED182" s="124">
        <f>ED175+ED176+ED177</f>
        <v>125600</v>
      </c>
      <c r="EF182" s="124">
        <f>EF175+EF176+EF177</f>
        <v>0</v>
      </c>
      <c r="EG182" s="124">
        <f>EG175+EG176+EG177</f>
        <v>125600</v>
      </c>
      <c r="EI182" s="124">
        <f>EI175+EI176+EI177</f>
        <v>125530</v>
      </c>
      <c r="EK182" s="124">
        <f>EK175+EK176+EK177</f>
        <v>423500</v>
      </c>
      <c r="EL182" s="377">
        <f>EK182/EI182-1</f>
        <v>2.3736955309487771</v>
      </c>
    </row>
    <row r="183" spans="1:189" ht="15.75" outlineLevel="1" thickTop="1">
      <c r="A183" s="13" t="s">
        <v>398</v>
      </c>
      <c r="B183" s="10" t="s">
        <v>399</v>
      </c>
      <c r="C183" s="4" t="s">
        <v>400</v>
      </c>
      <c r="D183" s="36"/>
      <c r="E183" s="51"/>
      <c r="F183" s="36"/>
      <c r="G183" s="51"/>
      <c r="H183" s="36"/>
      <c r="I183" s="36"/>
      <c r="J183" s="14"/>
      <c r="L183" s="121"/>
      <c r="M183" s="176"/>
      <c r="N183" s="176"/>
      <c r="Q183" s="118">
        <v>30000</v>
      </c>
      <c r="R183" s="15">
        <v>0</v>
      </c>
      <c r="S183" s="118">
        <v>8000</v>
      </c>
      <c r="T183" s="15">
        <f>S183-Q183</f>
        <v>-22000</v>
      </c>
      <c r="U183" s="177">
        <f>S183/Q183-1</f>
        <v>-0.73333333333333339</v>
      </c>
      <c r="V183"/>
      <c r="Y183" s="118">
        <v>5000</v>
      </c>
      <c r="Z183">
        <v>5000</v>
      </c>
      <c r="AA183" s="118">
        <v>0</v>
      </c>
      <c r="AB183" s="185">
        <f t="shared" ref="AB183:AB185" si="633">AA183-Y183</f>
        <v>-5000</v>
      </c>
      <c r="AC183" s="187">
        <f t="shared" ref="AC183:AC185" si="634">AA183-Y183</f>
        <v>-5000</v>
      </c>
      <c r="AD183" s="187"/>
      <c r="AE183" s="118">
        <v>0</v>
      </c>
      <c r="AF183" s="182"/>
      <c r="AH183" s="15"/>
      <c r="AK183" s="118">
        <v>30000</v>
      </c>
      <c r="AP183" s="220">
        <v>-20000</v>
      </c>
      <c r="AS183" s="15">
        <f t="shared" ref="AS183:AS185" si="635">AR183+AK183</f>
        <v>30000</v>
      </c>
      <c r="AV183" s="15">
        <f t="shared" ref="AV183:AV185" si="636">AS183+AU183</f>
        <v>30000</v>
      </c>
      <c r="AX183" s="15"/>
      <c r="AY183" s="15">
        <f t="shared" ref="AY183:AY185" si="637">AV183+AX183</f>
        <v>30000</v>
      </c>
      <c r="BB183" s="15">
        <f t="shared" ref="BB183:BB185" si="638">AY183+BA183</f>
        <v>30000</v>
      </c>
      <c r="BD183" s="15">
        <v>-20000</v>
      </c>
      <c r="BE183" s="15">
        <f t="shared" ref="BE183:BE185" si="639">BB183+BD183</f>
        <v>10000</v>
      </c>
      <c r="BG183" s="15"/>
      <c r="BH183" s="15">
        <f t="shared" ref="BH183:BH185" si="640">BE183+BG183</f>
        <v>10000</v>
      </c>
      <c r="BJ183" s="15">
        <v>0</v>
      </c>
      <c r="BK183" s="235">
        <f t="shared" ref="BK183:BK185" si="641">BJ183/BH183</f>
        <v>0</v>
      </c>
      <c r="BM183" s="15">
        <v>30000</v>
      </c>
      <c r="BN183" s="235" t="e">
        <f t="shared" ref="BN183:BN185" si="642">BM183/BJ183</f>
        <v>#DIV/0!</v>
      </c>
      <c r="BO183" s="235">
        <f>BM183/BH183</f>
        <v>3</v>
      </c>
      <c r="BQ183" s="15">
        <v>-10000</v>
      </c>
      <c r="BR183" s="15">
        <f t="shared" ref="BR183:BR185" si="643">BM183+BQ183</f>
        <v>20000</v>
      </c>
      <c r="BT183" s="15"/>
      <c r="BU183" s="15">
        <f>BR183+BT183</f>
        <v>20000</v>
      </c>
      <c r="BW183" s="15"/>
      <c r="BX183" s="15">
        <f>BU183+BW183</f>
        <v>20000</v>
      </c>
      <c r="BZ183" s="15"/>
      <c r="CA183" s="15">
        <f>BX183+BZ183</f>
        <v>20000</v>
      </c>
      <c r="CC183" s="15"/>
      <c r="CD183" s="15">
        <f>CA183+CC183</f>
        <v>20000</v>
      </c>
      <c r="CF183" s="15"/>
      <c r="CG183" s="15">
        <f>CD183+CF183</f>
        <v>20000</v>
      </c>
      <c r="CI183" s="15"/>
      <c r="CJ183" s="15">
        <f>CG183+CI183</f>
        <v>20000</v>
      </c>
      <c r="CM183" s="15">
        <f>CJ183+CL183</f>
        <v>20000</v>
      </c>
      <c r="CP183" s="15">
        <f>CM183+CO183</f>
        <v>20000</v>
      </c>
      <c r="CS183" s="15">
        <f>CP183+CR183</f>
        <v>20000</v>
      </c>
      <c r="CV183" s="15">
        <f>CS183+CU183</f>
        <v>20000</v>
      </c>
      <c r="CY183" s="15">
        <f>CV183+CX183</f>
        <v>20000</v>
      </c>
      <c r="DA183" s="15">
        <v>0</v>
      </c>
      <c r="DC183" s="15">
        <v>20000</v>
      </c>
      <c r="DE183" s="227">
        <v>-5000</v>
      </c>
      <c r="DF183" s="15">
        <f t="shared" ref="DF183:DF185" si="644">DC183+DE183</f>
        <v>15000</v>
      </c>
      <c r="DH183" s="15"/>
      <c r="DI183" s="15">
        <f t="shared" ref="DI183:DI185" si="645">DF183+DH183</f>
        <v>15000</v>
      </c>
      <c r="DK183" s="15"/>
      <c r="DL183" s="15">
        <f t="shared" ref="DL183:DL185" si="646">DI183+DK183</f>
        <v>15000</v>
      </c>
      <c r="DN183" s="15"/>
      <c r="DO183" s="15">
        <f t="shared" ref="DO183:DO185" si="647">DL183+DN183</f>
        <v>15000</v>
      </c>
      <c r="DQ183" s="15"/>
      <c r="DR183" s="15">
        <f t="shared" ref="DR183:DR185" si="648">DO183+DQ183</f>
        <v>15000</v>
      </c>
      <c r="DT183" s="15"/>
      <c r="DU183" s="15">
        <f t="shared" ref="DU183:DU185" si="649">DR183+DT183</f>
        <v>15000</v>
      </c>
      <c r="DW183" s="15"/>
      <c r="DX183" s="15">
        <f t="shared" ref="DX183:DX185" si="650">DU183+DW183</f>
        <v>15000</v>
      </c>
      <c r="DZ183" s="15"/>
      <c r="EA183" s="15">
        <f t="shared" ref="EA183:EA185" si="651">DX183+DZ183</f>
        <v>15000</v>
      </c>
      <c r="EC183" s="227">
        <v>-10000</v>
      </c>
      <c r="ED183" s="15">
        <f t="shared" ref="ED183:ED185" si="652">EA183+EC183</f>
        <v>5000</v>
      </c>
      <c r="EF183" s="227">
        <v>15000</v>
      </c>
      <c r="EG183" s="15">
        <f t="shared" ref="EG183:EG185" si="653">ED183+EF183</f>
        <v>20000</v>
      </c>
      <c r="EI183" s="15">
        <v>0</v>
      </c>
      <c r="EK183" s="15">
        <v>20000</v>
      </c>
    </row>
    <row r="184" spans="1:189" outlineLevel="1">
      <c r="A184" s="178" t="s">
        <v>393</v>
      </c>
      <c r="B184" s="179" t="s">
        <v>190</v>
      </c>
      <c r="C184" s="180" t="s">
        <v>191</v>
      </c>
      <c r="D184" s="36"/>
      <c r="E184" s="51"/>
      <c r="F184" s="36"/>
      <c r="G184" s="51"/>
      <c r="H184" s="36"/>
      <c r="I184" s="36"/>
      <c r="J184" s="14"/>
      <c r="L184" s="121"/>
      <c r="M184" s="176"/>
      <c r="N184" s="176"/>
      <c r="S184" s="118">
        <v>5000</v>
      </c>
      <c r="U184" s="177"/>
      <c r="V184"/>
      <c r="Y184" s="118">
        <v>8000</v>
      </c>
      <c r="Z184">
        <v>8000</v>
      </c>
      <c r="AA184" s="118">
        <v>8000</v>
      </c>
      <c r="AB184" s="185">
        <f t="shared" si="633"/>
        <v>0</v>
      </c>
      <c r="AC184" s="187">
        <f t="shared" si="634"/>
        <v>0</v>
      </c>
      <c r="AD184" s="187"/>
      <c r="AE184" s="118">
        <v>8000</v>
      </c>
      <c r="AF184" s="182"/>
      <c r="AH184" s="15">
        <v>5362</v>
      </c>
      <c r="AI184" s="17">
        <f t="shared" ref="AI184:AI186" si="654">AH184/AE184</f>
        <v>0.67025000000000001</v>
      </c>
      <c r="AK184" s="118">
        <v>10000</v>
      </c>
      <c r="AP184" s="220">
        <v>10000</v>
      </c>
      <c r="AS184" s="15">
        <f t="shared" si="635"/>
        <v>10000</v>
      </c>
      <c r="AV184" s="15">
        <f t="shared" si="636"/>
        <v>10000</v>
      </c>
      <c r="AX184" s="15"/>
      <c r="AY184" s="15">
        <f t="shared" si="637"/>
        <v>10000</v>
      </c>
      <c r="BB184" s="15">
        <f t="shared" si="638"/>
        <v>10000</v>
      </c>
      <c r="BD184" s="15">
        <v>5000</v>
      </c>
      <c r="BE184" s="15">
        <f t="shared" si="639"/>
        <v>15000</v>
      </c>
      <c r="BG184" s="15"/>
      <c r="BH184" s="15">
        <f t="shared" si="640"/>
        <v>15000</v>
      </c>
      <c r="BJ184" s="15">
        <v>7171.48</v>
      </c>
      <c r="BK184" s="235">
        <f t="shared" si="641"/>
        <v>0.47809866666666662</v>
      </c>
      <c r="BM184" s="15"/>
      <c r="BN184" s="235">
        <f t="shared" si="642"/>
        <v>0</v>
      </c>
      <c r="BO184" s="235">
        <f t="shared" ref="BO184:BO185" si="655">BM184/BH184</f>
        <v>0</v>
      </c>
      <c r="BQ184" s="15">
        <v>5000</v>
      </c>
      <c r="BR184" s="15">
        <f t="shared" si="643"/>
        <v>5000</v>
      </c>
      <c r="BT184" s="15"/>
      <c r="BU184" s="15">
        <f>BR184+BT184</f>
        <v>5000</v>
      </c>
      <c r="BW184" s="15"/>
      <c r="BX184" s="15">
        <f>BU184+BW184</f>
        <v>5000</v>
      </c>
      <c r="BZ184" s="15"/>
      <c r="CA184" s="15">
        <f>BX184+BZ184</f>
        <v>5000</v>
      </c>
      <c r="CC184" s="15"/>
      <c r="CD184" s="15">
        <f>CA184+CC184</f>
        <v>5000</v>
      </c>
      <c r="CF184" s="15"/>
      <c r="CG184" s="15">
        <f>CD184+CF184</f>
        <v>5000</v>
      </c>
      <c r="CI184" s="15"/>
      <c r="CJ184" s="15">
        <f>CG184+CI184</f>
        <v>5000</v>
      </c>
      <c r="CM184" s="15">
        <f>CJ184+CL184</f>
        <v>5000</v>
      </c>
      <c r="CP184" s="15">
        <f>CM184+CO184</f>
        <v>5000</v>
      </c>
      <c r="CS184" s="15">
        <f>CP184+CR184</f>
        <v>5000</v>
      </c>
      <c r="CV184" s="15">
        <f>CS184+CU184</f>
        <v>5000</v>
      </c>
      <c r="CY184" s="15">
        <f>CV184+CX184</f>
        <v>5000</v>
      </c>
      <c r="DA184" s="15">
        <v>3411</v>
      </c>
      <c r="DC184" s="15">
        <v>0</v>
      </c>
      <c r="DE184" s="15"/>
      <c r="DF184" s="15">
        <f t="shared" si="644"/>
        <v>0</v>
      </c>
      <c r="DH184" s="15"/>
      <c r="DI184" s="15">
        <f t="shared" si="645"/>
        <v>0</v>
      </c>
      <c r="DK184" s="15"/>
      <c r="DL184" s="15">
        <f t="shared" si="646"/>
        <v>0</v>
      </c>
      <c r="DN184" s="15"/>
      <c r="DO184" s="15">
        <f t="shared" si="647"/>
        <v>0</v>
      </c>
      <c r="DQ184" s="15"/>
      <c r="DR184" s="15">
        <f t="shared" si="648"/>
        <v>0</v>
      </c>
      <c r="DT184" s="15"/>
      <c r="DU184" s="15">
        <f t="shared" si="649"/>
        <v>0</v>
      </c>
      <c r="DW184" s="15"/>
      <c r="DX184" s="15">
        <f t="shared" si="650"/>
        <v>0</v>
      </c>
      <c r="DZ184" s="15"/>
      <c r="EA184" s="15">
        <f t="shared" si="651"/>
        <v>0</v>
      </c>
      <c r="EC184" s="15"/>
      <c r="ED184" s="15">
        <f t="shared" si="652"/>
        <v>0</v>
      </c>
      <c r="EF184" s="15"/>
      <c r="EG184" s="15">
        <f t="shared" si="653"/>
        <v>0</v>
      </c>
      <c r="EK184" s="15"/>
    </row>
    <row r="185" spans="1:189" outlineLevel="1">
      <c r="A185" s="13" t="s">
        <v>393</v>
      </c>
      <c r="B185" s="10" t="s">
        <v>226</v>
      </c>
      <c r="C185" s="4" t="s">
        <v>227</v>
      </c>
      <c r="D185" s="36"/>
      <c r="E185" s="51"/>
      <c r="F185" s="36"/>
      <c r="G185" s="51"/>
      <c r="H185" s="36"/>
      <c r="I185" s="36"/>
      <c r="J185" s="14"/>
      <c r="L185" s="121"/>
      <c r="M185" s="176"/>
      <c r="N185" s="176"/>
      <c r="Q185" s="118">
        <v>22000</v>
      </c>
      <c r="R185" s="15">
        <v>21559</v>
      </c>
      <c r="S185" s="118">
        <v>37000</v>
      </c>
      <c r="T185" s="15">
        <f>S185-Q185</f>
        <v>15000</v>
      </c>
      <c r="U185" s="177">
        <f>S185/Q185-1</f>
        <v>0.68181818181818188</v>
      </c>
      <c r="V185">
        <v>20000</v>
      </c>
      <c r="Y185" s="118">
        <v>37000</v>
      </c>
      <c r="AA185" s="118">
        <v>30000</v>
      </c>
      <c r="AB185" s="185">
        <f t="shared" si="633"/>
        <v>-7000</v>
      </c>
      <c r="AC185" s="187">
        <f t="shared" si="634"/>
        <v>-7000</v>
      </c>
      <c r="AD185" s="187"/>
      <c r="AE185" s="118">
        <v>30000</v>
      </c>
      <c r="AF185" s="182"/>
      <c r="AH185" s="15">
        <v>21679.07</v>
      </c>
      <c r="AI185" s="17">
        <f t="shared" si="654"/>
        <v>0.72263566666666668</v>
      </c>
      <c r="AK185" s="118">
        <v>10000</v>
      </c>
      <c r="AP185" s="220">
        <v>10000</v>
      </c>
      <c r="AS185" s="15">
        <f t="shared" si="635"/>
        <v>10000</v>
      </c>
      <c r="AV185" s="15">
        <f t="shared" si="636"/>
        <v>10000</v>
      </c>
      <c r="AX185" s="15"/>
      <c r="AY185" s="15">
        <f t="shared" si="637"/>
        <v>10000</v>
      </c>
      <c r="BB185" s="15">
        <f t="shared" si="638"/>
        <v>10000</v>
      </c>
      <c r="BD185" s="15"/>
      <c r="BE185" s="15">
        <f t="shared" si="639"/>
        <v>10000</v>
      </c>
      <c r="BG185" s="15"/>
      <c r="BH185" s="15">
        <f t="shared" si="640"/>
        <v>10000</v>
      </c>
      <c r="BJ185" s="15">
        <v>4840</v>
      </c>
      <c r="BK185" s="235">
        <f t="shared" si="641"/>
        <v>0.48399999999999999</v>
      </c>
      <c r="BM185" s="15"/>
      <c r="BN185" s="235">
        <f t="shared" si="642"/>
        <v>0</v>
      </c>
      <c r="BO185" s="235">
        <f t="shared" si="655"/>
        <v>0</v>
      </c>
      <c r="BQ185" s="15">
        <v>5000</v>
      </c>
      <c r="BR185" s="15">
        <f t="shared" si="643"/>
        <v>5000</v>
      </c>
      <c r="BT185" s="15"/>
      <c r="BU185" s="15">
        <f>BR185+BT185</f>
        <v>5000</v>
      </c>
      <c r="BW185" s="15"/>
      <c r="BX185" s="15">
        <f>BU185+BW185</f>
        <v>5000</v>
      </c>
      <c r="BZ185" s="15"/>
      <c r="CA185" s="15">
        <f>BX185+BZ185</f>
        <v>5000</v>
      </c>
      <c r="CC185" s="15"/>
      <c r="CD185" s="15">
        <f>CA185+CC185</f>
        <v>5000</v>
      </c>
      <c r="CF185" s="15"/>
      <c r="CG185" s="15">
        <f>CD185+CF185</f>
        <v>5000</v>
      </c>
      <c r="CI185" s="15"/>
      <c r="CJ185" s="15">
        <f>CG185+CI185</f>
        <v>5000</v>
      </c>
      <c r="CM185" s="15">
        <f>CJ185+CL185</f>
        <v>5000</v>
      </c>
      <c r="CP185" s="15">
        <f>CM185+CO185</f>
        <v>5000</v>
      </c>
      <c r="CS185" s="15">
        <f>CP185+CR185</f>
        <v>5000</v>
      </c>
      <c r="CV185" s="15">
        <f>CS185+CU185</f>
        <v>5000</v>
      </c>
      <c r="CY185" s="15">
        <f>CV185+CX185</f>
        <v>5000</v>
      </c>
      <c r="DA185" s="15">
        <v>0</v>
      </c>
      <c r="DC185" s="15">
        <v>0</v>
      </c>
      <c r="DE185" s="15"/>
      <c r="DF185" s="15">
        <f t="shared" si="644"/>
        <v>0</v>
      </c>
      <c r="DH185" s="15"/>
      <c r="DI185" s="15">
        <f t="shared" si="645"/>
        <v>0</v>
      </c>
      <c r="DK185" s="15"/>
      <c r="DL185" s="15">
        <f t="shared" si="646"/>
        <v>0</v>
      </c>
      <c r="DN185" s="15"/>
      <c r="DO185" s="15">
        <f t="shared" si="647"/>
        <v>0</v>
      </c>
      <c r="DQ185" s="15"/>
      <c r="DR185" s="15">
        <f t="shared" si="648"/>
        <v>0</v>
      </c>
      <c r="DT185" s="15"/>
      <c r="DU185" s="15">
        <f t="shared" si="649"/>
        <v>0</v>
      </c>
      <c r="DW185" s="15"/>
      <c r="DX185" s="15">
        <f t="shared" si="650"/>
        <v>0</v>
      </c>
      <c r="DZ185" s="15"/>
      <c r="EA185" s="15">
        <f t="shared" si="651"/>
        <v>0</v>
      </c>
      <c r="EC185" s="15"/>
      <c r="ED185" s="15">
        <f t="shared" si="652"/>
        <v>0</v>
      </c>
      <c r="EF185" s="15"/>
      <c r="EG185" s="15">
        <f t="shared" si="653"/>
        <v>0</v>
      </c>
      <c r="EK185" s="15"/>
    </row>
    <row r="186" spans="1:189" outlineLevel="1">
      <c r="A186" s="13" t="s">
        <v>393</v>
      </c>
      <c r="B186" s="10" t="s">
        <v>145</v>
      </c>
      <c r="C186" s="10" t="s">
        <v>146</v>
      </c>
      <c r="D186" s="36"/>
      <c r="E186" s="51"/>
      <c r="F186" s="36"/>
      <c r="G186" s="51"/>
      <c r="H186" s="36"/>
      <c r="I186" s="36"/>
      <c r="J186" s="14"/>
      <c r="L186" s="121"/>
      <c r="M186" s="176"/>
      <c r="N186" s="176"/>
      <c r="U186" s="177"/>
      <c r="V186"/>
      <c r="Y186" s="118"/>
      <c r="AB186" s="185"/>
      <c r="AC186" s="187"/>
      <c r="AD186" s="187"/>
      <c r="AE186" s="118">
        <v>300</v>
      </c>
      <c r="AF186" s="182">
        <f>AE186-AA186</f>
        <v>300</v>
      </c>
      <c r="AH186" s="15">
        <v>300</v>
      </c>
      <c r="AI186" s="17">
        <f t="shared" si="654"/>
        <v>1</v>
      </c>
      <c r="AK186" s="118">
        <v>0</v>
      </c>
      <c r="AX186" s="15"/>
      <c r="BD186" s="15"/>
      <c r="BG186" s="15"/>
      <c r="DE186" s="15"/>
      <c r="DH186" s="15"/>
      <c r="DK186" s="15"/>
      <c r="DN186" s="15"/>
      <c r="DQ186" s="15"/>
      <c r="DT186" s="15"/>
      <c r="DW186" s="15"/>
      <c r="DZ186" s="15"/>
      <c r="EC186" s="15"/>
      <c r="EF186" s="15"/>
      <c r="EK186" s="15"/>
    </row>
    <row r="187" spans="1:189" outlineLevel="1">
      <c r="A187" s="13" t="s">
        <v>393</v>
      </c>
      <c r="B187" s="10" t="s">
        <v>116</v>
      </c>
      <c r="C187" s="282" t="s">
        <v>394</v>
      </c>
      <c r="D187" s="36"/>
      <c r="E187" s="51"/>
      <c r="F187" s="36"/>
      <c r="G187" s="51"/>
      <c r="H187" s="36"/>
      <c r="I187" s="36"/>
      <c r="J187" s="14"/>
      <c r="L187" s="121"/>
      <c r="M187" s="176"/>
      <c r="N187" s="176"/>
      <c r="V187">
        <v>30000</v>
      </c>
      <c r="W187">
        <v>50000</v>
      </c>
      <c r="X187">
        <v>-20000</v>
      </c>
      <c r="Y187" s="118"/>
      <c r="AF187" s="182"/>
      <c r="AH187" s="15"/>
      <c r="AX187" s="15"/>
      <c r="BD187" s="15"/>
      <c r="BG187" s="15"/>
      <c r="DE187" s="15"/>
      <c r="DH187" s="15"/>
      <c r="DK187" s="15"/>
      <c r="DN187" s="15"/>
      <c r="DQ187" s="15"/>
      <c r="DT187" s="15"/>
      <c r="DW187" s="15"/>
      <c r="DZ187" s="15"/>
      <c r="EC187" s="15"/>
      <c r="EF187" s="15"/>
      <c r="EK187" s="15"/>
    </row>
    <row r="188" spans="1:189" outlineLevel="1">
      <c r="A188" s="13" t="s">
        <v>393</v>
      </c>
      <c r="B188" s="10"/>
      <c r="C188" s="282" t="s">
        <v>395</v>
      </c>
      <c r="D188" s="36"/>
      <c r="E188" s="51"/>
      <c r="F188" s="36"/>
      <c r="G188" s="51"/>
      <c r="H188" s="36"/>
      <c r="I188" s="36"/>
      <c r="J188" s="14"/>
      <c r="L188" s="121"/>
      <c r="M188" s="176"/>
      <c r="N188" s="176"/>
      <c r="V188"/>
      <c r="Y188" s="118"/>
      <c r="AF188" s="182"/>
      <c r="AH188" s="15"/>
      <c r="AX188" s="15"/>
      <c r="BD188" s="15"/>
      <c r="BG188" s="15"/>
      <c r="DE188" s="15"/>
      <c r="DH188" s="15"/>
      <c r="DK188" s="15"/>
      <c r="DN188" s="15"/>
      <c r="DQ188" s="15"/>
      <c r="DT188" s="15"/>
      <c r="DW188" s="15"/>
      <c r="DZ188" s="15"/>
      <c r="EC188" s="15"/>
      <c r="EF188" s="15"/>
      <c r="EK188" s="15"/>
    </row>
    <row r="189" spans="1:189" s="145" customFormat="1" ht="13.5" customHeight="1" thickBot="1">
      <c r="A189" s="54" t="s">
        <v>402</v>
      </c>
      <c r="B189" s="55" t="s">
        <v>317</v>
      </c>
      <c r="C189" s="283" t="s">
        <v>401</v>
      </c>
      <c r="D189" s="57"/>
      <c r="E189" s="58"/>
      <c r="F189" s="57"/>
      <c r="G189" s="58"/>
      <c r="H189" s="57"/>
      <c r="I189" s="57"/>
      <c r="J189" s="59"/>
      <c r="K189" s="60"/>
      <c r="L189" s="122"/>
      <c r="M189" s="61"/>
      <c r="N189" s="61"/>
      <c r="O189" s="60"/>
      <c r="P189" s="60"/>
      <c r="Q189" s="122">
        <f>SUM(Q183:Q185)</f>
        <v>52000</v>
      </c>
      <c r="R189" s="122">
        <f>SUM(R183:R185)</f>
        <v>21559</v>
      </c>
      <c r="S189" s="122">
        <f>SUM(S183:S185)</f>
        <v>50000</v>
      </c>
      <c r="T189" s="122">
        <f>SUM(T183:T185)</f>
        <v>-7000</v>
      </c>
      <c r="U189" s="155">
        <f t="shared" ref="U189:U213" si="656">S189/Q189-1</f>
        <v>-3.8461538461538436E-2</v>
      </c>
      <c r="Y189" s="122">
        <f>SUM(Y183:Y185)</f>
        <v>50000</v>
      </c>
      <c r="AA189" s="122">
        <f>SUM(AA183:AA185)</f>
        <v>38000</v>
      </c>
      <c r="AB189" s="122">
        <f>SUM(AB183:AB185)</f>
        <v>-12000</v>
      </c>
      <c r="AC189" s="188"/>
      <c r="AD189" s="188"/>
      <c r="AE189" s="122">
        <f>SUM(AE183:AE186)</f>
        <v>38300</v>
      </c>
      <c r="AF189" s="182"/>
      <c r="AG189"/>
      <c r="AH189" s="122">
        <f>SUM(AH183:AH186)</f>
        <v>27341.07</v>
      </c>
      <c r="AI189" s="17">
        <f t="shared" ref="AI189:AI202" si="657">AH189/AE189</f>
        <v>0.71386605744125331</v>
      </c>
      <c r="AJ189"/>
      <c r="AK189" s="122">
        <f>SUM(AK183:AK186)</f>
        <v>50000</v>
      </c>
      <c r="AL189" s="193" t="e">
        <f>AK189/L189</f>
        <v>#DIV/0!</v>
      </c>
      <c r="AM189" s="17">
        <f>AK189/AE189</f>
        <v>1.3054830287206267</v>
      </c>
      <c r="AN189" s="17">
        <f>AK189/AH189</f>
        <v>1.8287506670368059</v>
      </c>
      <c r="AO189"/>
      <c r="AP189" s="220"/>
      <c r="AQ189"/>
      <c r="AR189"/>
      <c r="AS189" s="122">
        <f>SUM(AS183:AS186)</f>
        <v>50000</v>
      </c>
      <c r="AT189"/>
      <c r="AU189" s="122">
        <f>SUM(AU183:AU186)</f>
        <v>0</v>
      </c>
      <c r="AV189" s="122">
        <f>SUM(AV183:AV186)</f>
        <v>50000</v>
      </c>
      <c r="AW189"/>
      <c r="AX189" s="122">
        <f>SUM(AX183:AX186)</f>
        <v>0</v>
      </c>
      <c r="AY189" s="122">
        <f>SUM(AY183:AY186)</f>
        <v>50000</v>
      </c>
      <c r="AZ189"/>
      <c r="BA189" s="122">
        <f>SUM(BA183:BA186)</f>
        <v>0</v>
      </c>
      <c r="BB189" s="122">
        <f>SUM(BB183:BB186)</f>
        <v>50000</v>
      </c>
      <c r="BC189"/>
      <c r="BD189" s="122">
        <f>SUM(BD183:BD186)</f>
        <v>-15000</v>
      </c>
      <c r="BE189" s="122">
        <f>SUM(BE183:BE186)</f>
        <v>35000</v>
      </c>
      <c r="BF189"/>
      <c r="BG189" s="122">
        <f>SUM(BG183:BG186)</f>
        <v>0</v>
      </c>
      <c r="BH189" s="122">
        <f>SUM(BH183:BH186)</f>
        <v>35000</v>
      </c>
      <c r="BI189"/>
      <c r="BJ189" s="122">
        <f>SUM(BJ183:BJ186)</f>
        <v>12011.48</v>
      </c>
      <c r="BK189" s="236">
        <f t="shared" ref="BK189" si="658">BJ189/BH189</f>
        <v>0.34318514285714286</v>
      </c>
      <c r="BL189" s="234"/>
      <c r="BM189" s="122">
        <f>SUM(BM183:BM186)</f>
        <v>30000</v>
      </c>
      <c r="BN189" s="236">
        <f t="shared" ref="BN189" si="659">BM189/BJ189</f>
        <v>2.4976106191743233</v>
      </c>
      <c r="BO189" s="236">
        <f t="shared" ref="BO189" si="660">BM189/BH189</f>
        <v>0.8571428571428571</v>
      </c>
      <c r="BP189"/>
      <c r="BQ189" s="122">
        <f>SUM(BQ183:BQ186)</f>
        <v>0</v>
      </c>
      <c r="BR189" s="122">
        <f>SUM(BR183:BR186)</f>
        <v>30000</v>
      </c>
      <c r="BS189"/>
      <c r="BT189" s="122">
        <f>SUM(BT183:BT186)</f>
        <v>0</v>
      </c>
      <c r="BU189" s="122">
        <f>SUM(BU183:BU186)</f>
        <v>30000</v>
      </c>
      <c r="BV189"/>
      <c r="BW189" s="122">
        <f>SUM(BW183:BW186)</f>
        <v>0</v>
      </c>
      <c r="BX189" s="122">
        <f>SUM(BX183:BX186)</f>
        <v>30000</v>
      </c>
      <c r="BY189"/>
      <c r="BZ189" s="122">
        <f>SUM(BZ183:BZ186)</f>
        <v>0</v>
      </c>
      <c r="CA189" s="122">
        <f>SUM(CA183:CA186)</f>
        <v>30000</v>
      </c>
      <c r="CB189"/>
      <c r="CC189" s="122">
        <f>SUM(CC183:CC186)</f>
        <v>0</v>
      </c>
      <c r="CD189" s="122">
        <f>SUM(CD183:CD186)</f>
        <v>30000</v>
      </c>
      <c r="CE189"/>
      <c r="CF189" s="122">
        <f>SUM(CF183:CF186)</f>
        <v>0</v>
      </c>
      <c r="CG189" s="122">
        <f>SUM(CG183:CG186)</f>
        <v>30000</v>
      </c>
      <c r="CH189"/>
      <c r="CI189" s="122">
        <f>SUM(CI183:CI186)</f>
        <v>0</v>
      </c>
      <c r="CJ189" s="122">
        <f>SUM(CJ183:CJ186)</f>
        <v>30000</v>
      </c>
      <c r="CK189"/>
      <c r="CL189" s="319">
        <f>SUM(CL183:CL186)</f>
        <v>0</v>
      </c>
      <c r="CM189" s="122">
        <f>SUM(CM183:CM186)</f>
        <v>30000</v>
      </c>
      <c r="CN189"/>
      <c r="CO189" s="122">
        <f>SUM(CO183:CO186)</f>
        <v>0</v>
      </c>
      <c r="CP189" s="122">
        <f>SUM(CP183:CP186)</f>
        <v>30000</v>
      </c>
      <c r="CQ189"/>
      <c r="CR189" s="122">
        <f>SUM(CR183:CR186)</f>
        <v>0</v>
      </c>
      <c r="CS189" s="122">
        <f>SUM(CS183:CS186)</f>
        <v>30000</v>
      </c>
      <c r="CT189"/>
      <c r="CU189" s="122">
        <f>SUM(CU183:CU186)</f>
        <v>0</v>
      </c>
      <c r="CV189" s="122">
        <f>SUM(CV183:CV186)</f>
        <v>30000</v>
      </c>
      <c r="CW189"/>
      <c r="CX189" s="122">
        <f>SUM(CX183:CX186)</f>
        <v>0</v>
      </c>
      <c r="CY189" s="122">
        <f>SUM(CY183:CY186)</f>
        <v>30000</v>
      </c>
      <c r="CZ189"/>
      <c r="DA189" s="122">
        <f>SUM(DA183:DA186)</f>
        <v>3411</v>
      </c>
      <c r="DB189"/>
      <c r="DC189" s="122">
        <f>SUM(DC183:DC186)</f>
        <v>20000</v>
      </c>
      <c r="DD189"/>
      <c r="DE189" s="122">
        <f>SUM(DE183:DE186)</f>
        <v>-5000</v>
      </c>
      <c r="DF189" s="122">
        <f>SUM(DF183:DF186)</f>
        <v>15000</v>
      </c>
      <c r="DG189"/>
      <c r="DH189" s="122">
        <f>SUM(DH183:DH186)</f>
        <v>0</v>
      </c>
      <c r="DI189" s="122">
        <f>SUM(DI183:DI186)</f>
        <v>15000</v>
      </c>
      <c r="DJ189"/>
      <c r="DK189" s="122">
        <f>SUM(DK183:DK186)</f>
        <v>0</v>
      </c>
      <c r="DL189" s="122">
        <f>SUM(DL183:DL186)</f>
        <v>15000</v>
      </c>
      <c r="DM189"/>
      <c r="DN189" s="122">
        <f>SUM(DN183:DN186)</f>
        <v>0</v>
      </c>
      <c r="DO189" s="122">
        <f>SUM(DO183:DO186)</f>
        <v>15000</v>
      </c>
      <c r="DP189"/>
      <c r="DQ189" s="122">
        <f>SUM(DQ183:DQ186)</f>
        <v>0</v>
      </c>
      <c r="DR189" s="122">
        <f>SUM(DR183:DR186)</f>
        <v>15000</v>
      </c>
      <c r="DS189"/>
      <c r="DT189" s="122">
        <f>SUM(DT183:DT186)</f>
        <v>0</v>
      </c>
      <c r="DU189" s="122">
        <f>SUM(DU183:DU186)</f>
        <v>15000</v>
      </c>
      <c r="DV189"/>
      <c r="DW189" s="122">
        <f>SUM(DW183:DW186)</f>
        <v>0</v>
      </c>
      <c r="DX189" s="122">
        <f>SUM(DX183:DX186)</f>
        <v>15000</v>
      </c>
      <c r="DY189"/>
      <c r="DZ189" s="122">
        <f>SUM(DZ183:DZ186)</f>
        <v>0</v>
      </c>
      <c r="EA189" s="122">
        <f>SUM(EA183:EA186)</f>
        <v>15000</v>
      </c>
      <c r="EB189"/>
      <c r="EC189" s="122">
        <f>SUM(EC183:EC186)</f>
        <v>-10000</v>
      </c>
      <c r="ED189" s="122">
        <f>SUM(ED183:ED186)</f>
        <v>5000</v>
      </c>
      <c r="EE189"/>
      <c r="EF189" s="122">
        <f>SUM(EF183:EF186)</f>
        <v>15000</v>
      </c>
      <c r="EG189" s="122">
        <f>SUM(EG183:EG186)</f>
        <v>20000</v>
      </c>
      <c r="EH189"/>
      <c r="EI189" s="122">
        <f>SUM(EI183:EI186)</f>
        <v>0</v>
      </c>
      <c r="EJ189"/>
      <c r="EK189" s="122">
        <f>SUM(EK183:EK186)</f>
        <v>20000</v>
      </c>
      <c r="EL189" s="377" t="e">
        <f>EK189/EI189-1</f>
        <v>#DIV/0!</v>
      </c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</row>
    <row r="190" spans="1:189" s="145" customFormat="1" outlineLevel="1">
      <c r="A190" s="13" t="s">
        <v>552</v>
      </c>
      <c r="B190" s="10" t="s">
        <v>485</v>
      </c>
      <c r="C190" s="282" t="s">
        <v>553</v>
      </c>
      <c r="D190" s="36"/>
      <c r="E190" s="51"/>
      <c r="F190" s="36"/>
      <c r="G190" s="51"/>
      <c r="H190" s="36"/>
      <c r="I190" s="36"/>
      <c r="J190" s="14"/>
      <c r="K190"/>
      <c r="L190" s="121"/>
      <c r="M190" s="176"/>
      <c r="N190" s="176"/>
      <c r="O190"/>
      <c r="P190"/>
      <c r="Q190" s="121"/>
      <c r="R190" s="121"/>
      <c r="S190" s="121"/>
      <c r="T190" s="121"/>
      <c r="U190" s="223"/>
      <c r="V190"/>
      <c r="W190"/>
      <c r="X190"/>
      <c r="Y190" s="121"/>
      <c r="Z190"/>
      <c r="AA190" s="121"/>
      <c r="AB190" s="121"/>
      <c r="AC190" s="188"/>
      <c r="AD190" s="188"/>
      <c r="AE190" s="121"/>
      <c r="AF190" s="187"/>
      <c r="AG190"/>
      <c r="AH190" s="121"/>
      <c r="AI190" s="224"/>
      <c r="AJ190"/>
      <c r="AK190" s="121"/>
      <c r="AL190" s="193"/>
      <c r="AM190" s="224"/>
      <c r="AN190" s="224"/>
      <c r="AO190"/>
      <c r="AP190"/>
      <c r="AQ190"/>
      <c r="AR190"/>
      <c r="AS190" s="121"/>
      <c r="AT190"/>
      <c r="AU190" s="121"/>
      <c r="AV190" s="121"/>
      <c r="AW190"/>
      <c r="AX190" s="121"/>
      <c r="AY190" s="121"/>
      <c r="AZ190"/>
      <c r="BA190" s="121"/>
      <c r="BB190" s="121"/>
      <c r="BC190"/>
      <c r="BD190" s="121"/>
      <c r="BE190" s="121"/>
      <c r="BF190"/>
      <c r="BG190" s="121"/>
      <c r="BH190" s="121"/>
      <c r="BI190"/>
      <c r="BJ190" s="121"/>
      <c r="BK190" s="291"/>
      <c r="BL190" s="234"/>
      <c r="BM190" s="121"/>
      <c r="BN190" s="291"/>
      <c r="BO190" s="291"/>
      <c r="BP190"/>
      <c r="BQ190" s="299">
        <v>1000</v>
      </c>
      <c r="BR190" s="15">
        <f t="shared" ref="BR190" si="661">BM190+BQ190</f>
        <v>1000</v>
      </c>
      <c r="BS190"/>
      <c r="BT190" s="36"/>
      <c r="BU190" s="15">
        <f>BR190+BT190</f>
        <v>1000</v>
      </c>
      <c r="BV190"/>
      <c r="BW190" s="36"/>
      <c r="BX190" s="15">
        <f>BU190+BW190</f>
        <v>1000</v>
      </c>
      <c r="BY190"/>
      <c r="BZ190" s="36"/>
      <c r="CA190" s="15">
        <f>BX190+BZ190</f>
        <v>1000</v>
      </c>
      <c r="CB190"/>
      <c r="CC190" s="36"/>
      <c r="CD190" s="15">
        <f>CA190+CC190</f>
        <v>1000</v>
      </c>
      <c r="CE190"/>
      <c r="CF190" s="36"/>
      <c r="CG190" s="15">
        <f>CD190+CF190</f>
        <v>1000</v>
      </c>
      <c r="CH190"/>
      <c r="CI190" s="36"/>
      <c r="CJ190" s="15">
        <f>CG190+CI190</f>
        <v>1000</v>
      </c>
      <c r="CK190"/>
      <c r="CL190" s="36"/>
      <c r="CM190" s="15">
        <f>CJ190+CL190</f>
        <v>1000</v>
      </c>
      <c r="CN190"/>
      <c r="CO190" s="36"/>
      <c r="CP190" s="15">
        <f>CM190+CO190</f>
        <v>1000</v>
      </c>
      <c r="CQ190"/>
      <c r="CR190" s="36"/>
      <c r="CS190" s="15">
        <f>CP190+CR190</f>
        <v>1000</v>
      </c>
      <c r="CT190"/>
      <c r="CU190" s="36"/>
      <c r="CV190" s="15">
        <f>CS190+CU190</f>
        <v>1000</v>
      </c>
      <c r="CW190"/>
      <c r="CX190" s="36"/>
      <c r="CY190" s="15">
        <f>CV190+CX190</f>
        <v>1000</v>
      </c>
      <c r="CZ190"/>
      <c r="DA190" s="36">
        <v>1000</v>
      </c>
      <c r="DB190"/>
      <c r="DC190" s="36">
        <v>1000</v>
      </c>
      <c r="DD190"/>
      <c r="DE190" s="121"/>
      <c r="DF190" s="15">
        <f t="shared" ref="DF190" si="662">DC190+DE190</f>
        <v>1000</v>
      </c>
      <c r="DG190"/>
      <c r="DH190" s="121"/>
      <c r="DI190" s="15">
        <f t="shared" ref="DI190" si="663">DF190+DH190</f>
        <v>1000</v>
      </c>
      <c r="DJ190"/>
      <c r="DK190" s="121"/>
      <c r="DL190" s="15">
        <f t="shared" ref="DL190" si="664">DI190+DK190</f>
        <v>1000</v>
      </c>
      <c r="DM190"/>
      <c r="DN190" s="121"/>
      <c r="DO190" s="15">
        <f t="shared" ref="DO190" si="665">DL190+DN190</f>
        <v>1000</v>
      </c>
      <c r="DP190"/>
      <c r="DQ190" s="121"/>
      <c r="DR190" s="15">
        <f t="shared" ref="DR190" si="666">DO190+DQ190</f>
        <v>1000</v>
      </c>
      <c r="DS190"/>
      <c r="DT190" s="121"/>
      <c r="DU190" s="15">
        <f t="shared" ref="DU190" si="667">DR190+DT190</f>
        <v>1000</v>
      </c>
      <c r="DV190"/>
      <c r="DW190" s="121"/>
      <c r="DX190" s="15">
        <f t="shared" ref="DX190" si="668">DU190+DW190</f>
        <v>1000</v>
      </c>
      <c r="DY190"/>
      <c r="DZ190" s="121"/>
      <c r="EA190" s="15">
        <f t="shared" ref="EA190" si="669">DX190+DZ190</f>
        <v>1000</v>
      </c>
      <c r="EB190"/>
      <c r="EC190" s="121"/>
      <c r="ED190" s="15">
        <f t="shared" ref="ED190" si="670">EA190+EC190</f>
        <v>1000</v>
      </c>
      <c r="EE190"/>
      <c r="EF190" s="121"/>
      <c r="EG190" s="15">
        <f t="shared" ref="EG190" si="671">ED190+EF190</f>
        <v>1000</v>
      </c>
      <c r="EH190"/>
      <c r="EI190" s="36">
        <v>1000</v>
      </c>
      <c r="EJ190"/>
      <c r="EK190" s="36">
        <v>1000</v>
      </c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</row>
    <row r="191" spans="1:189" s="145" customFormat="1" ht="16.5" customHeight="1" thickBot="1">
      <c r="A191" s="54" t="s">
        <v>552</v>
      </c>
      <c r="B191" s="55"/>
      <c r="C191" s="283" t="s">
        <v>553</v>
      </c>
      <c r="D191" s="57"/>
      <c r="E191" s="58"/>
      <c r="F191" s="57"/>
      <c r="G191" s="58"/>
      <c r="H191" s="57"/>
      <c r="I191" s="57"/>
      <c r="J191" s="59"/>
      <c r="K191" s="60"/>
      <c r="L191" s="122"/>
      <c r="M191" s="61"/>
      <c r="N191" s="61"/>
      <c r="O191" s="60"/>
      <c r="P191" s="60"/>
      <c r="Q191" s="122"/>
      <c r="R191" s="122"/>
      <c r="S191" s="122"/>
      <c r="T191" s="122"/>
      <c r="U191" s="292"/>
      <c r="V191" s="133"/>
      <c r="W191" s="133"/>
      <c r="X191" s="133"/>
      <c r="Y191" s="122"/>
      <c r="Z191" s="133"/>
      <c r="AA191" s="122"/>
      <c r="AB191" s="122"/>
      <c r="AC191" s="293"/>
      <c r="AD191" s="293"/>
      <c r="AE191" s="122"/>
      <c r="AF191" s="294"/>
      <c r="AG191" s="295"/>
      <c r="AH191" s="122"/>
      <c r="AI191" s="214"/>
      <c r="AJ191" s="295"/>
      <c r="AK191" s="122"/>
      <c r="AL191" s="296"/>
      <c r="AM191" s="214"/>
      <c r="AN191" s="214"/>
      <c r="AO191" s="295"/>
      <c r="AP191" s="297"/>
      <c r="AQ191" s="295"/>
      <c r="AR191" s="295"/>
      <c r="AS191" s="122"/>
      <c r="AT191" s="295"/>
      <c r="AU191" s="122"/>
      <c r="AV191" s="122"/>
      <c r="AW191" s="295"/>
      <c r="AX191" s="122"/>
      <c r="AY191" s="122"/>
      <c r="AZ191" s="295"/>
      <c r="BA191" s="122"/>
      <c r="BB191" s="122"/>
      <c r="BC191" s="295"/>
      <c r="BD191" s="122"/>
      <c r="BE191" s="122"/>
      <c r="BF191" s="295"/>
      <c r="BG191" s="122"/>
      <c r="BH191" s="122"/>
      <c r="BI191" s="295"/>
      <c r="BJ191" s="122"/>
      <c r="BK191" s="236"/>
      <c r="BL191" s="298"/>
      <c r="BM191" s="122"/>
      <c r="BN191" s="236"/>
      <c r="BO191" s="236"/>
      <c r="BP191" s="295"/>
      <c r="BQ191" s="122">
        <f>SUM(BQ190)</f>
        <v>1000</v>
      </c>
      <c r="BR191" s="122">
        <f>SUM(BR190)</f>
        <v>1000</v>
      </c>
      <c r="BS191"/>
      <c r="BT191" s="122">
        <f>SUM(BT190)</f>
        <v>0</v>
      </c>
      <c r="BU191" s="122">
        <f>SUM(BU190)</f>
        <v>1000</v>
      </c>
      <c r="BV191"/>
      <c r="BW191" s="122">
        <f>SUM(BW190)</f>
        <v>0</v>
      </c>
      <c r="BX191" s="122">
        <f>SUM(BX190)</f>
        <v>1000</v>
      </c>
      <c r="BY191"/>
      <c r="BZ191" s="122">
        <f>SUM(BZ190)</f>
        <v>0</v>
      </c>
      <c r="CA191" s="122">
        <f>SUM(CA190)</f>
        <v>1000</v>
      </c>
      <c r="CB191"/>
      <c r="CC191" s="122">
        <f>SUM(CC190)</f>
        <v>0</v>
      </c>
      <c r="CD191" s="122">
        <f>SUM(CD190)</f>
        <v>1000</v>
      </c>
      <c r="CE191"/>
      <c r="CF191" s="122">
        <f>SUM(CF190)</f>
        <v>0</v>
      </c>
      <c r="CG191" s="122">
        <f>SUM(CG190)</f>
        <v>1000</v>
      </c>
      <c r="CH191"/>
      <c r="CI191" s="122">
        <f>SUM(CI190)</f>
        <v>0</v>
      </c>
      <c r="CJ191" s="122">
        <f>SUM(CJ190)</f>
        <v>1000</v>
      </c>
      <c r="CK191"/>
      <c r="CL191" s="319">
        <f>SUM(CL190)</f>
        <v>0</v>
      </c>
      <c r="CM191" s="122">
        <f>SUM(CM190)</f>
        <v>1000</v>
      </c>
      <c r="CN191"/>
      <c r="CO191" s="122">
        <f>SUM(CO190)</f>
        <v>0</v>
      </c>
      <c r="CP191" s="122">
        <f>SUM(CP190)</f>
        <v>1000</v>
      </c>
      <c r="CQ191"/>
      <c r="CR191" s="122">
        <f>SUM(CR190)</f>
        <v>0</v>
      </c>
      <c r="CS191" s="122">
        <f>SUM(CS190)</f>
        <v>1000</v>
      </c>
      <c r="CT191"/>
      <c r="CU191" s="122">
        <f>SUM(CU190)</f>
        <v>0</v>
      </c>
      <c r="CV191" s="122">
        <f>SUM(CV190)</f>
        <v>1000</v>
      </c>
      <c r="CW191"/>
      <c r="CX191" s="122">
        <f>SUM(CX190)</f>
        <v>0</v>
      </c>
      <c r="CY191" s="122">
        <f>SUM(CY190)</f>
        <v>1000</v>
      </c>
      <c r="CZ191"/>
      <c r="DA191" s="122">
        <f>SUM(DA190)</f>
        <v>1000</v>
      </c>
      <c r="DB191"/>
      <c r="DC191" s="122">
        <f>SUM(DC190)</f>
        <v>1000</v>
      </c>
      <c r="DD191"/>
      <c r="DE191" s="122">
        <f>SUM(DE190)</f>
        <v>0</v>
      </c>
      <c r="DF191" s="122">
        <f>SUM(DF190)</f>
        <v>1000</v>
      </c>
      <c r="DG191"/>
      <c r="DH191" s="122">
        <f>SUM(DH190)</f>
        <v>0</v>
      </c>
      <c r="DI191" s="122">
        <f>SUM(DI190)</f>
        <v>1000</v>
      </c>
      <c r="DJ191"/>
      <c r="DK191" s="122">
        <f>SUM(DK190)</f>
        <v>0</v>
      </c>
      <c r="DL191" s="122">
        <f>SUM(DL190)</f>
        <v>1000</v>
      </c>
      <c r="DM191"/>
      <c r="DN191" s="122">
        <f>SUM(DN190)</f>
        <v>0</v>
      </c>
      <c r="DO191" s="122">
        <f>SUM(DO190)</f>
        <v>1000</v>
      </c>
      <c r="DP191"/>
      <c r="DQ191" s="122">
        <f>SUM(DQ190)</f>
        <v>0</v>
      </c>
      <c r="DR191" s="122">
        <f>SUM(DR190)</f>
        <v>1000</v>
      </c>
      <c r="DS191"/>
      <c r="DT191" s="122">
        <f>SUM(DT190)</f>
        <v>0</v>
      </c>
      <c r="DU191" s="122">
        <f>SUM(DU190)</f>
        <v>1000</v>
      </c>
      <c r="DV191"/>
      <c r="DW191" s="122">
        <f>SUM(DW190)</f>
        <v>0</v>
      </c>
      <c r="DX191" s="122">
        <f>SUM(DX190)</f>
        <v>1000</v>
      </c>
      <c r="DY191"/>
      <c r="DZ191" s="122">
        <f>SUM(DZ190)</f>
        <v>0</v>
      </c>
      <c r="EA191" s="122">
        <f>SUM(EA190)</f>
        <v>1000</v>
      </c>
      <c r="EB191"/>
      <c r="EC191" s="122">
        <f>SUM(EC190)</f>
        <v>0</v>
      </c>
      <c r="ED191" s="122">
        <f>SUM(ED190)</f>
        <v>1000</v>
      </c>
      <c r="EE191"/>
      <c r="EF191" s="122">
        <f>SUM(EF190)</f>
        <v>0</v>
      </c>
      <c r="EG191" s="122">
        <f>SUM(EG190)</f>
        <v>1000</v>
      </c>
      <c r="EH191"/>
      <c r="EI191" s="122">
        <f>SUM(EI190)</f>
        <v>1000</v>
      </c>
      <c r="EJ191"/>
      <c r="EK191" s="122">
        <f>SUM(EK190)</f>
        <v>1000</v>
      </c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</row>
    <row r="192" spans="1:189" s="145" customFormat="1" ht="15.75" customHeight="1" thickTop="1">
      <c r="A192" s="13" t="s">
        <v>476</v>
      </c>
      <c r="B192" s="10" t="s">
        <v>135</v>
      </c>
      <c r="C192" s="282" t="s">
        <v>136</v>
      </c>
      <c r="D192" s="36"/>
      <c r="E192" s="51"/>
      <c r="F192" s="36"/>
      <c r="G192" s="51"/>
      <c r="H192" s="36"/>
      <c r="I192" s="36"/>
      <c r="J192" s="14"/>
      <c r="K192"/>
      <c r="L192" s="121"/>
      <c r="M192" s="176"/>
      <c r="N192" s="176"/>
      <c r="O192"/>
      <c r="P192"/>
      <c r="Q192" s="121"/>
      <c r="R192" s="121"/>
      <c r="S192" s="121"/>
      <c r="T192" s="121"/>
      <c r="U192" s="223"/>
      <c r="V192"/>
      <c r="W192"/>
      <c r="X192"/>
      <c r="Y192" s="121"/>
      <c r="Z192"/>
      <c r="AA192" s="121"/>
      <c r="AB192" s="121"/>
      <c r="AC192" s="188"/>
      <c r="AD192" s="188"/>
      <c r="AE192" s="121"/>
      <c r="AF192" s="187"/>
      <c r="AG192"/>
      <c r="AH192" s="121"/>
      <c r="AI192" s="224"/>
      <c r="AJ192"/>
      <c r="AK192" s="121"/>
      <c r="AL192" s="193"/>
      <c r="AM192" s="224"/>
      <c r="AN192" s="224"/>
      <c r="AO192"/>
      <c r="AP192"/>
      <c r="AQ192"/>
      <c r="AR192"/>
      <c r="AS192" s="121"/>
      <c r="AT192"/>
      <c r="AU192" s="15">
        <v>100000</v>
      </c>
      <c r="AV192" s="15">
        <f t="shared" ref="AV192:AV207" si="672">AS192+AU192</f>
        <v>100000</v>
      </c>
      <c r="AW192"/>
      <c r="AX192" s="15"/>
      <c r="AY192" s="15">
        <f t="shared" ref="AY192" si="673">AV192+AX192</f>
        <v>100000</v>
      </c>
      <c r="AZ192"/>
      <c r="BA192" s="15"/>
      <c r="BB192" s="15">
        <f t="shared" ref="BB192" si="674">AY192+BA192</f>
        <v>100000</v>
      </c>
      <c r="BC192"/>
      <c r="BD192" s="15"/>
      <c r="BE192" s="15">
        <f t="shared" ref="BE192" si="675">BB192+BD192</f>
        <v>100000</v>
      </c>
      <c r="BF192"/>
      <c r="BG192" s="15"/>
      <c r="BH192" s="15">
        <f t="shared" ref="BH192" si="676">BE192+BG192</f>
        <v>100000</v>
      </c>
      <c r="BI192"/>
      <c r="BJ192" s="15">
        <v>100000</v>
      </c>
      <c r="BK192" s="235">
        <f t="shared" ref="BK192:BK193" si="677">BJ192/BH192</f>
        <v>1</v>
      </c>
      <c r="BL192" s="234"/>
      <c r="BM192" s="15">
        <v>0</v>
      </c>
      <c r="BN192" s="235">
        <f t="shared" ref="BN192:BN213" si="678">BM192/BJ192</f>
        <v>0</v>
      </c>
      <c r="BO192" s="235">
        <f t="shared" ref="BO192:BO213" si="679">BM192/BH192</f>
        <v>0</v>
      </c>
      <c r="BP192"/>
      <c r="BQ192" s="15">
        <v>0</v>
      </c>
      <c r="BR192" s="15">
        <v>0</v>
      </c>
      <c r="BS192"/>
      <c r="BT192" s="15">
        <v>0</v>
      </c>
      <c r="BU192" s="15">
        <v>0</v>
      </c>
      <c r="BV192"/>
      <c r="BW192" s="15">
        <v>0</v>
      </c>
      <c r="BX192" s="15">
        <v>0</v>
      </c>
      <c r="BY192"/>
      <c r="BZ192" s="15">
        <v>0</v>
      </c>
      <c r="CA192" s="15">
        <v>0</v>
      </c>
      <c r="CB192"/>
      <c r="CC192" s="15">
        <v>0</v>
      </c>
      <c r="CD192" s="15">
        <v>0</v>
      </c>
      <c r="CE192"/>
      <c r="CF192" s="15">
        <v>0</v>
      </c>
      <c r="CG192" s="15">
        <v>0</v>
      </c>
      <c r="CH192"/>
      <c r="CI192" s="15">
        <v>0</v>
      </c>
      <c r="CJ192" s="15">
        <v>0</v>
      </c>
      <c r="CK192"/>
      <c r="CL192" s="15">
        <v>0</v>
      </c>
      <c r="CM192" s="15">
        <v>0</v>
      </c>
      <c r="CN192"/>
      <c r="CO192" s="15">
        <v>0</v>
      </c>
      <c r="CP192" s="15">
        <v>0</v>
      </c>
      <c r="CQ192"/>
      <c r="CR192" s="15">
        <v>0</v>
      </c>
      <c r="CS192" s="15">
        <v>0</v>
      </c>
      <c r="CT192"/>
      <c r="CU192" s="15">
        <v>0</v>
      </c>
      <c r="CV192" s="15">
        <v>0</v>
      </c>
      <c r="CW192"/>
      <c r="CX192" s="15">
        <v>0</v>
      </c>
      <c r="CY192" s="15">
        <v>0</v>
      </c>
      <c r="CZ192"/>
      <c r="DA192" s="15">
        <v>0</v>
      </c>
      <c r="DB192"/>
      <c r="DC192" s="15">
        <v>0</v>
      </c>
      <c r="DD192"/>
      <c r="DE192" s="15"/>
      <c r="DF192" s="15">
        <f t="shared" ref="DF192" si="680">DC192+DE192</f>
        <v>0</v>
      </c>
      <c r="DG192"/>
      <c r="DH192" s="15"/>
      <c r="DI192" s="15">
        <f t="shared" ref="DI192" si="681">DF192+DH192</f>
        <v>0</v>
      </c>
      <c r="DJ192"/>
      <c r="DK192" s="15"/>
      <c r="DL192" s="15">
        <f t="shared" ref="DL192" si="682">DI192+DK192</f>
        <v>0</v>
      </c>
      <c r="DM192"/>
      <c r="DN192" s="15"/>
      <c r="DO192" s="15">
        <f t="shared" ref="DO192" si="683">DL192+DN192</f>
        <v>0</v>
      </c>
      <c r="DP192"/>
      <c r="DQ192" s="15"/>
      <c r="DR192" s="15">
        <f t="shared" ref="DR192" si="684">DO192+DQ192</f>
        <v>0</v>
      </c>
      <c r="DS192"/>
      <c r="DT192" s="15"/>
      <c r="DU192" s="15">
        <f t="shared" ref="DU192" si="685">DR192+DT192</f>
        <v>0</v>
      </c>
      <c r="DV192"/>
      <c r="DW192" s="15"/>
      <c r="DX192" s="15">
        <f t="shared" ref="DX192" si="686">DU192+DW192</f>
        <v>0</v>
      </c>
      <c r="DY192"/>
      <c r="DZ192" s="15"/>
      <c r="EA192" s="15">
        <f t="shared" ref="EA192" si="687">DX192+DZ192</f>
        <v>0</v>
      </c>
      <c r="EB192"/>
      <c r="EC192" s="15"/>
      <c r="ED192" s="15">
        <f t="shared" ref="ED192" si="688">EA192+EC192</f>
        <v>0</v>
      </c>
      <c r="EE192"/>
      <c r="EF192" s="15"/>
      <c r="EG192" s="15">
        <f t="shared" ref="EG192" si="689">ED192+EF192</f>
        <v>0</v>
      </c>
      <c r="EH192"/>
      <c r="EI192" s="15"/>
      <c r="EJ192"/>
      <c r="EK192" s="15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</row>
    <row r="193" spans="1:189" s="145" customFormat="1" ht="16.5" customHeight="1" thickBot="1">
      <c r="A193" s="54" t="s">
        <v>476</v>
      </c>
      <c r="B193" s="55" t="s">
        <v>317</v>
      </c>
      <c r="C193" s="283" t="s">
        <v>477</v>
      </c>
      <c r="D193" s="36"/>
      <c r="E193" s="51"/>
      <c r="F193" s="36"/>
      <c r="G193" s="51"/>
      <c r="H193" s="36"/>
      <c r="I193" s="36"/>
      <c r="J193" s="14"/>
      <c r="K193"/>
      <c r="L193" s="121"/>
      <c r="M193" s="176"/>
      <c r="N193" s="176"/>
      <c r="O193"/>
      <c r="P193"/>
      <c r="Q193" s="121"/>
      <c r="R193" s="121"/>
      <c r="S193" s="121"/>
      <c r="T193" s="121"/>
      <c r="U193" s="223"/>
      <c r="V193"/>
      <c r="W193"/>
      <c r="X193"/>
      <c r="Y193" s="121"/>
      <c r="Z193"/>
      <c r="AA193" s="121"/>
      <c r="AB193" s="121"/>
      <c r="AC193" s="188"/>
      <c r="AD193" s="188"/>
      <c r="AE193" s="121"/>
      <c r="AF193" s="187"/>
      <c r="AG193"/>
      <c r="AH193" s="121"/>
      <c r="AI193" s="224"/>
      <c r="AJ193"/>
      <c r="AK193" s="121"/>
      <c r="AL193" s="193"/>
      <c r="AM193" s="224"/>
      <c r="AN193" s="224"/>
      <c r="AO193"/>
      <c r="AP193"/>
      <c r="AQ193"/>
      <c r="AR193"/>
      <c r="AS193" s="121"/>
      <c r="AT193"/>
      <c r="AU193" s="122">
        <f>SUM(AU192)</f>
        <v>100000</v>
      </c>
      <c r="AV193" s="122">
        <f>SUM(AV192)</f>
        <v>100000</v>
      </c>
      <c r="AW193"/>
      <c r="AX193" s="122">
        <f>SUM(AX192)</f>
        <v>0</v>
      </c>
      <c r="AY193" s="122">
        <f>SUM(AY192)</f>
        <v>100000</v>
      </c>
      <c r="AZ193"/>
      <c r="BA193" s="122">
        <f>SUM(BA192)</f>
        <v>0</v>
      </c>
      <c r="BB193" s="122">
        <f>SUM(BB192)</f>
        <v>100000</v>
      </c>
      <c r="BC193"/>
      <c r="BD193" s="122">
        <f>SUM(BD192)</f>
        <v>0</v>
      </c>
      <c r="BE193" s="122">
        <f>SUM(BE192)</f>
        <v>100000</v>
      </c>
      <c r="BF193"/>
      <c r="BG193" s="122">
        <f>SUM(BG192)</f>
        <v>0</v>
      </c>
      <c r="BH193" s="122">
        <f>SUM(BH192)</f>
        <v>100000</v>
      </c>
      <c r="BI193"/>
      <c r="BJ193" s="122">
        <f>SUM(BJ192)</f>
        <v>100000</v>
      </c>
      <c r="BK193" s="236">
        <f t="shared" si="677"/>
        <v>1</v>
      </c>
      <c r="BL193" s="234"/>
      <c r="BM193" s="122">
        <f>SUM(BM192)</f>
        <v>0</v>
      </c>
      <c r="BN193" s="236">
        <f t="shared" si="678"/>
        <v>0</v>
      </c>
      <c r="BO193" s="236">
        <f t="shared" si="679"/>
        <v>0</v>
      </c>
      <c r="BP193"/>
      <c r="BQ193" s="122">
        <f>SUM(BQ192)</f>
        <v>0</v>
      </c>
      <c r="BR193" s="122">
        <f>SUM(BR192)</f>
        <v>0</v>
      </c>
      <c r="BS193"/>
      <c r="BT193" s="122">
        <f>SUM(BT192)</f>
        <v>0</v>
      </c>
      <c r="BU193" s="122">
        <f>SUM(BU192)</f>
        <v>0</v>
      </c>
      <c r="BV193"/>
      <c r="BW193" s="122">
        <f>SUM(BW192)</f>
        <v>0</v>
      </c>
      <c r="BX193" s="122">
        <f>SUM(BX192)</f>
        <v>0</v>
      </c>
      <c r="BY193"/>
      <c r="BZ193" s="122">
        <f>SUM(BZ192)</f>
        <v>0</v>
      </c>
      <c r="CA193" s="122">
        <f>SUM(CA192)</f>
        <v>0</v>
      </c>
      <c r="CB193"/>
      <c r="CC193" s="122">
        <f>SUM(CC192)</f>
        <v>0</v>
      </c>
      <c r="CD193" s="122">
        <f>SUM(CD192)</f>
        <v>0</v>
      </c>
      <c r="CE193"/>
      <c r="CF193" s="122">
        <f>SUM(CF192)</f>
        <v>0</v>
      </c>
      <c r="CG193" s="122">
        <f>SUM(CG192)</f>
        <v>0</v>
      </c>
      <c r="CH193"/>
      <c r="CI193" s="122">
        <f>SUM(CI192)</f>
        <v>0</v>
      </c>
      <c r="CJ193" s="122">
        <f>SUM(CJ192)</f>
        <v>0</v>
      </c>
      <c r="CK193"/>
      <c r="CL193" s="319">
        <f>SUM(CL192)</f>
        <v>0</v>
      </c>
      <c r="CM193" s="122">
        <f>SUM(CM192)</f>
        <v>0</v>
      </c>
      <c r="CN193"/>
      <c r="CO193" s="122">
        <f>SUM(CO192)</f>
        <v>0</v>
      </c>
      <c r="CP193" s="122">
        <f>SUM(CP192)</f>
        <v>0</v>
      </c>
      <c r="CQ193"/>
      <c r="CR193" s="122">
        <f>SUM(CR192)</f>
        <v>0</v>
      </c>
      <c r="CS193" s="122">
        <f>SUM(CS192)</f>
        <v>0</v>
      </c>
      <c r="CT193"/>
      <c r="CU193" s="122">
        <f>SUM(CU192)</f>
        <v>0</v>
      </c>
      <c r="CV193" s="122">
        <f>SUM(CV192)</f>
        <v>0</v>
      </c>
      <c r="CW193"/>
      <c r="CX193" s="122">
        <f>SUM(CX192)</f>
        <v>0</v>
      </c>
      <c r="CY193" s="122">
        <f>SUM(CY192)</f>
        <v>0</v>
      </c>
      <c r="CZ193"/>
      <c r="DA193" s="122">
        <f>SUM(DA192)</f>
        <v>0</v>
      </c>
      <c r="DB193"/>
      <c r="DC193" s="122">
        <f>SUM(DC192)</f>
        <v>0</v>
      </c>
      <c r="DD193"/>
      <c r="DE193" s="122">
        <f>SUM(DE192)</f>
        <v>0</v>
      </c>
      <c r="DF193" s="122">
        <f>SUM(DF192)</f>
        <v>0</v>
      </c>
      <c r="DG193"/>
      <c r="DH193" s="122">
        <f>SUM(DH192)</f>
        <v>0</v>
      </c>
      <c r="DI193" s="122">
        <f>SUM(DI192)</f>
        <v>0</v>
      </c>
      <c r="DJ193"/>
      <c r="DK193" s="122">
        <f>SUM(DK192)</f>
        <v>0</v>
      </c>
      <c r="DL193" s="122">
        <f>SUM(DL192)</f>
        <v>0</v>
      </c>
      <c r="DM193"/>
      <c r="DN193" s="122">
        <f>SUM(DN192)</f>
        <v>0</v>
      </c>
      <c r="DO193" s="122">
        <f>SUM(DO192)</f>
        <v>0</v>
      </c>
      <c r="DP193"/>
      <c r="DQ193" s="122">
        <f>SUM(DQ192)</f>
        <v>0</v>
      </c>
      <c r="DR193" s="122">
        <f>SUM(DR192)</f>
        <v>0</v>
      </c>
      <c r="DS193"/>
      <c r="DT193" s="122">
        <f>SUM(DT192)</f>
        <v>0</v>
      </c>
      <c r="DU193" s="122">
        <f>SUM(DU192)</f>
        <v>0</v>
      </c>
      <c r="DV193"/>
      <c r="DW193" s="122">
        <f>SUM(DW192)</f>
        <v>0</v>
      </c>
      <c r="DX193" s="122">
        <f>SUM(DX192)</f>
        <v>0</v>
      </c>
      <c r="DY193"/>
      <c r="DZ193" s="122">
        <f>SUM(DZ192)</f>
        <v>0</v>
      </c>
      <c r="EA193" s="122">
        <f>SUM(EA192)</f>
        <v>0</v>
      </c>
      <c r="EB193"/>
      <c r="EC193" s="122">
        <f>SUM(EC192)</f>
        <v>0</v>
      </c>
      <c r="ED193" s="122">
        <f>SUM(ED192)</f>
        <v>0</v>
      </c>
      <c r="EE193"/>
      <c r="EF193" s="122">
        <f>SUM(EF192)</f>
        <v>0</v>
      </c>
      <c r="EG193" s="122">
        <f>SUM(EG192)</f>
        <v>0</v>
      </c>
      <c r="EH193"/>
      <c r="EI193" s="122">
        <f>SUM(EI192)</f>
        <v>0</v>
      </c>
      <c r="EJ193"/>
      <c r="EK193" s="122">
        <f>SUM(EK192)</f>
        <v>0</v>
      </c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</row>
    <row r="194" spans="1:189" outlineLevel="1">
      <c r="A194" s="1" t="s">
        <v>202</v>
      </c>
      <c r="B194" s="1" t="s">
        <v>203</v>
      </c>
      <c r="C194" s="4" t="s">
        <v>204</v>
      </c>
      <c r="D194" s="43">
        <v>2000</v>
      </c>
      <c r="E194" s="34">
        <v>31.55</v>
      </c>
      <c r="F194" s="43">
        <v>2000</v>
      </c>
      <c r="G194" s="34">
        <v>31.55</v>
      </c>
      <c r="H194" s="46">
        <v>631</v>
      </c>
      <c r="I194" s="36">
        <f>H194</f>
        <v>631</v>
      </c>
      <c r="J194" s="14"/>
      <c r="L194" s="118">
        <v>2000</v>
      </c>
      <c r="M194" s="17">
        <f t="shared" si="624"/>
        <v>0</v>
      </c>
      <c r="N194" s="17">
        <f t="shared" si="625"/>
        <v>2.1695721077654517</v>
      </c>
      <c r="Q194" s="118">
        <v>2000</v>
      </c>
      <c r="R194" s="15">
        <v>0</v>
      </c>
      <c r="S194" s="118">
        <v>2000</v>
      </c>
      <c r="T194" s="15">
        <f t="shared" ref="T194:T213" si="690">S194-Q194</f>
        <v>0</v>
      </c>
      <c r="U194" s="16">
        <f t="shared" si="656"/>
        <v>0</v>
      </c>
      <c r="Y194" s="118">
        <v>2000</v>
      </c>
      <c r="AA194" s="118">
        <v>500</v>
      </c>
      <c r="AB194" s="185">
        <f t="shared" ref="AB194:AB213" si="691">AA194-Y194</f>
        <v>-1500</v>
      </c>
      <c r="AC194" s="187">
        <f t="shared" ref="AC194:AC208" si="692">AA194-Y194</f>
        <v>-1500</v>
      </c>
      <c r="AD194" s="187"/>
      <c r="AE194" s="118">
        <v>500</v>
      </c>
      <c r="AF194" s="182"/>
      <c r="AH194" s="15">
        <v>404.2</v>
      </c>
      <c r="AI194" s="17">
        <f t="shared" si="657"/>
        <v>0.80840000000000001</v>
      </c>
      <c r="AK194" s="118">
        <v>2000</v>
      </c>
      <c r="AS194" s="15">
        <f t="shared" ref="AS194:AS207" si="693">AR194+AK194</f>
        <v>2000</v>
      </c>
      <c r="AV194" s="15">
        <f t="shared" si="672"/>
        <v>2000</v>
      </c>
      <c r="AX194" s="15"/>
      <c r="AY194" s="15">
        <f t="shared" ref="AY194:AY207" si="694">AV194+AX194</f>
        <v>2000</v>
      </c>
      <c r="BB194" s="15">
        <f t="shared" ref="BB194:BB207" si="695">AY194+BA194</f>
        <v>2000</v>
      </c>
      <c r="BD194" s="15"/>
      <c r="BE194" s="15">
        <f t="shared" ref="BE194:BE207" si="696">BB194+BD194</f>
        <v>2000</v>
      </c>
      <c r="BG194" s="15"/>
      <c r="BH194" s="15">
        <f t="shared" ref="BH194:BH207" si="697">BE194+BG194</f>
        <v>2000</v>
      </c>
      <c r="BJ194" s="15">
        <v>0</v>
      </c>
      <c r="BK194" s="235">
        <f t="shared" ref="BK194:BK207" si="698">BJ194/BH194</f>
        <v>0</v>
      </c>
      <c r="BM194" s="15">
        <v>0</v>
      </c>
      <c r="BN194" s="235" t="e">
        <f t="shared" si="678"/>
        <v>#DIV/0!</v>
      </c>
      <c r="BO194" s="235">
        <f t="shared" si="679"/>
        <v>0</v>
      </c>
      <c r="BQ194" s="15"/>
      <c r="BR194" s="15">
        <f t="shared" ref="BR194:BR213" si="699">BM194+BQ194</f>
        <v>0</v>
      </c>
      <c r="BT194" s="15"/>
      <c r="BU194" s="15">
        <f t="shared" ref="BU194:BU213" si="700">BR194+BT194</f>
        <v>0</v>
      </c>
      <c r="BW194" s="15"/>
      <c r="BX194" s="15">
        <f t="shared" ref="BX194:BX213" si="701">BU194+BW194</f>
        <v>0</v>
      </c>
      <c r="BZ194" s="15"/>
      <c r="CA194" s="15">
        <f t="shared" ref="CA194:CA213" si="702">BX194+BZ194</f>
        <v>0</v>
      </c>
      <c r="CC194" s="15"/>
      <c r="CD194" s="15">
        <f t="shared" ref="CD194:CD213" si="703">CA194+CC194</f>
        <v>0</v>
      </c>
      <c r="CF194" s="15"/>
      <c r="CG194" s="15">
        <f t="shared" ref="CG194:CG213" si="704">CD194+CF194</f>
        <v>0</v>
      </c>
      <c r="CI194" s="15"/>
      <c r="CJ194" s="15">
        <f t="shared" ref="CJ194:CJ213" si="705">CG194+CI194</f>
        <v>0</v>
      </c>
      <c r="CM194" s="15">
        <f t="shared" ref="CM194:CM213" si="706">CJ194+CL194</f>
        <v>0</v>
      </c>
      <c r="CP194" s="15">
        <f t="shared" ref="CP194:CP213" si="707">CM194+CO194</f>
        <v>0</v>
      </c>
      <c r="CS194" s="15">
        <f t="shared" ref="CS194:CS213" si="708">CP194+CR194</f>
        <v>0</v>
      </c>
      <c r="CV194" s="15">
        <f t="shared" ref="CV194:CV213" si="709">CS194+CU194</f>
        <v>0</v>
      </c>
      <c r="CY194" s="15">
        <f t="shared" ref="CY194:CY213" si="710">CV194+CX194</f>
        <v>0</v>
      </c>
      <c r="DC194" s="15">
        <v>5000</v>
      </c>
      <c r="DE194" s="15"/>
      <c r="DF194" s="15">
        <f t="shared" ref="DF194:DF195" si="711">DC194+DE194</f>
        <v>5000</v>
      </c>
      <c r="DH194" s="15"/>
      <c r="DI194" s="15">
        <f t="shared" ref="DI194:DI195" si="712">DF194+DH194</f>
        <v>5000</v>
      </c>
      <c r="DK194" s="15"/>
      <c r="DL194" s="15">
        <f t="shared" ref="DL194:DL195" si="713">DI194+DK194</f>
        <v>5000</v>
      </c>
      <c r="DN194" s="15"/>
      <c r="DO194" s="15">
        <f t="shared" ref="DO194:DO195" si="714">DL194+DN194</f>
        <v>5000</v>
      </c>
      <c r="DQ194" s="15"/>
      <c r="DR194" s="15">
        <f t="shared" ref="DR194:DR195" si="715">DO194+DQ194</f>
        <v>5000</v>
      </c>
      <c r="DT194" s="15"/>
      <c r="DU194" s="15">
        <f t="shared" ref="DU194:DU195" si="716">DR194+DT194</f>
        <v>5000</v>
      </c>
      <c r="DW194" s="15"/>
      <c r="DX194" s="15">
        <f t="shared" ref="DX194:DX195" si="717">DU194+DW194</f>
        <v>5000</v>
      </c>
      <c r="DZ194" s="15"/>
      <c r="EA194" s="15">
        <f t="shared" ref="EA194:EA195" si="718">DX194+DZ194</f>
        <v>5000</v>
      </c>
      <c r="EC194" s="15"/>
      <c r="ED194" s="15">
        <f t="shared" ref="ED194:ED195" si="719">EA194+EC194</f>
        <v>5000</v>
      </c>
      <c r="EF194" s="227">
        <v>-1500</v>
      </c>
      <c r="EG194" s="15">
        <f t="shared" ref="EG194:EG195" si="720">ED194+EF194</f>
        <v>3500</v>
      </c>
      <c r="EI194" s="15">
        <v>3376.36</v>
      </c>
      <c r="EK194" s="15">
        <v>3500</v>
      </c>
    </row>
    <row r="195" spans="1:189" outlineLevel="1">
      <c r="A195" s="1" t="s">
        <v>202</v>
      </c>
      <c r="B195" s="1" t="s">
        <v>205</v>
      </c>
      <c r="C195" s="4" t="s">
        <v>206</v>
      </c>
      <c r="D195" s="43">
        <v>500</v>
      </c>
      <c r="E195" s="34">
        <v>43</v>
      </c>
      <c r="F195" s="43">
        <v>500</v>
      </c>
      <c r="G195" s="34">
        <v>43</v>
      </c>
      <c r="H195" s="46">
        <v>215</v>
      </c>
      <c r="I195" s="36">
        <f>H195</f>
        <v>215</v>
      </c>
      <c r="J195" s="14"/>
      <c r="L195" s="118">
        <v>500</v>
      </c>
      <c r="M195" s="17">
        <f t="shared" si="624"/>
        <v>0</v>
      </c>
      <c r="N195" s="17">
        <f t="shared" si="625"/>
        <v>1.3255813953488373</v>
      </c>
      <c r="Q195" s="118">
        <v>500</v>
      </c>
      <c r="R195" s="15">
        <v>0</v>
      </c>
      <c r="S195" s="118">
        <v>500</v>
      </c>
      <c r="T195" s="15">
        <f t="shared" si="690"/>
        <v>0</v>
      </c>
      <c r="U195" s="16">
        <f t="shared" si="656"/>
        <v>0</v>
      </c>
      <c r="Y195" s="118">
        <v>500</v>
      </c>
      <c r="AA195" s="118">
        <v>150</v>
      </c>
      <c r="AB195" s="185">
        <f t="shared" si="691"/>
        <v>-350</v>
      </c>
      <c r="AC195" s="187">
        <f t="shared" si="692"/>
        <v>-350</v>
      </c>
      <c r="AD195" s="187"/>
      <c r="AE195" s="118">
        <v>150</v>
      </c>
      <c r="AF195" s="182"/>
      <c r="AH195" s="15">
        <v>136.80000000000001</v>
      </c>
      <c r="AI195" s="17">
        <f t="shared" si="657"/>
        <v>0.91200000000000003</v>
      </c>
      <c r="AK195" s="118">
        <v>600</v>
      </c>
      <c r="AS195" s="15">
        <f t="shared" si="693"/>
        <v>600</v>
      </c>
      <c r="AV195" s="15">
        <f t="shared" si="672"/>
        <v>600</v>
      </c>
      <c r="AX195" s="15"/>
      <c r="AY195" s="15">
        <f t="shared" si="694"/>
        <v>600</v>
      </c>
      <c r="BB195" s="15">
        <f t="shared" si="695"/>
        <v>600</v>
      </c>
      <c r="BD195" s="15"/>
      <c r="BE195" s="15">
        <f t="shared" si="696"/>
        <v>600</v>
      </c>
      <c r="BG195" s="15"/>
      <c r="BH195" s="15">
        <f t="shared" si="697"/>
        <v>600</v>
      </c>
      <c r="BJ195" s="15">
        <v>0</v>
      </c>
      <c r="BK195" s="235">
        <f t="shared" si="698"/>
        <v>0</v>
      </c>
      <c r="BM195" s="15">
        <v>0</v>
      </c>
      <c r="BN195" s="235" t="e">
        <f t="shared" si="678"/>
        <v>#DIV/0!</v>
      </c>
      <c r="BO195" s="235">
        <f t="shared" si="679"/>
        <v>0</v>
      </c>
      <c r="BQ195" s="15"/>
      <c r="BR195" s="15">
        <f t="shared" si="699"/>
        <v>0</v>
      </c>
      <c r="BT195" s="15"/>
      <c r="BU195" s="15">
        <f t="shared" si="700"/>
        <v>0</v>
      </c>
      <c r="BW195" s="15"/>
      <c r="BX195" s="15">
        <f t="shared" si="701"/>
        <v>0</v>
      </c>
      <c r="BZ195" s="15"/>
      <c r="CA195" s="15">
        <f t="shared" si="702"/>
        <v>0</v>
      </c>
      <c r="CC195" s="15"/>
      <c r="CD195" s="15">
        <f t="shared" si="703"/>
        <v>0</v>
      </c>
      <c r="CF195" s="15"/>
      <c r="CG195" s="15">
        <f t="shared" si="704"/>
        <v>0</v>
      </c>
      <c r="CI195" s="15"/>
      <c r="CJ195" s="15">
        <f t="shared" si="705"/>
        <v>0</v>
      </c>
      <c r="CM195" s="15">
        <f t="shared" si="706"/>
        <v>0</v>
      </c>
      <c r="CP195" s="15">
        <f t="shared" si="707"/>
        <v>0</v>
      </c>
      <c r="CS195" s="15">
        <f t="shared" si="708"/>
        <v>0</v>
      </c>
      <c r="CV195" s="15">
        <f t="shared" si="709"/>
        <v>0</v>
      </c>
      <c r="CY195" s="15">
        <f t="shared" si="710"/>
        <v>0</v>
      </c>
      <c r="DE195" s="15"/>
      <c r="DF195" s="15">
        <f t="shared" si="711"/>
        <v>0</v>
      </c>
      <c r="DH195" s="15"/>
      <c r="DI195" s="15">
        <f t="shared" si="712"/>
        <v>0</v>
      </c>
      <c r="DK195" s="15"/>
      <c r="DL195" s="15">
        <f t="shared" si="713"/>
        <v>0</v>
      </c>
      <c r="DN195" s="15"/>
      <c r="DO195" s="15">
        <f t="shared" si="714"/>
        <v>0</v>
      </c>
      <c r="DQ195" s="227">
        <v>1000</v>
      </c>
      <c r="DR195" s="15">
        <f t="shared" si="715"/>
        <v>1000</v>
      </c>
      <c r="DT195" s="15"/>
      <c r="DU195" s="15">
        <f t="shared" si="716"/>
        <v>1000</v>
      </c>
      <c r="DW195" s="15"/>
      <c r="DX195" s="15">
        <f t="shared" si="717"/>
        <v>1000</v>
      </c>
      <c r="DZ195" s="227">
        <v>150</v>
      </c>
      <c r="EA195" s="15">
        <f t="shared" si="718"/>
        <v>1150</v>
      </c>
      <c r="EC195" s="15"/>
      <c r="ED195" s="15">
        <f t="shared" si="719"/>
        <v>1150</v>
      </c>
      <c r="EF195" s="15"/>
      <c r="EG195" s="15">
        <f t="shared" si="720"/>
        <v>1150</v>
      </c>
      <c r="EI195" s="15">
        <v>1141.6400000000001</v>
      </c>
      <c r="EK195" s="15">
        <v>1200</v>
      </c>
    </row>
    <row r="196" spans="1:189" outlineLevel="1">
      <c r="A196" s="1" t="s">
        <v>202</v>
      </c>
      <c r="B196" s="1" t="s">
        <v>190</v>
      </c>
      <c r="C196" s="4" t="s">
        <v>191</v>
      </c>
      <c r="D196" s="43"/>
      <c r="E196" s="34"/>
      <c r="F196" s="43"/>
      <c r="G196" s="34"/>
      <c r="H196" s="46"/>
      <c r="I196" s="36"/>
      <c r="J196" s="14"/>
      <c r="M196" s="17"/>
      <c r="N196" s="17"/>
      <c r="U196" s="16"/>
      <c r="Y196" s="118"/>
      <c r="AB196" s="185"/>
      <c r="AC196" s="187"/>
      <c r="AD196" s="187"/>
      <c r="AF196" s="182"/>
      <c r="AH196" s="15"/>
      <c r="AI196" s="17"/>
      <c r="AS196" s="15"/>
      <c r="AV196" s="15"/>
      <c r="AX196" s="15"/>
      <c r="AY196" s="15"/>
      <c r="BB196" s="15"/>
      <c r="BD196" s="15"/>
      <c r="BE196" s="15"/>
      <c r="BG196" s="15"/>
      <c r="BH196" s="15"/>
      <c r="BK196" s="235"/>
      <c r="BM196" s="15"/>
      <c r="BN196" s="235"/>
      <c r="BO196" s="235"/>
      <c r="BQ196" s="15"/>
      <c r="BR196" s="15"/>
      <c r="BT196" s="15"/>
      <c r="BU196" s="15"/>
      <c r="BW196" s="15"/>
      <c r="BX196" s="15"/>
      <c r="BZ196" s="15"/>
      <c r="CA196" s="15"/>
      <c r="CC196" s="15"/>
      <c r="CD196" s="15"/>
      <c r="CF196" s="15"/>
      <c r="CG196" s="15"/>
      <c r="CI196" s="15"/>
      <c r="CJ196" s="15"/>
      <c r="CM196" s="15"/>
      <c r="CO196" s="15">
        <v>2500</v>
      </c>
      <c r="CP196" s="15">
        <f t="shared" si="707"/>
        <v>2500</v>
      </c>
      <c r="CS196" s="15">
        <f t="shared" si="708"/>
        <v>2500</v>
      </c>
      <c r="CV196" s="15">
        <f t="shared" si="709"/>
        <v>2500</v>
      </c>
      <c r="CY196" s="15">
        <f t="shared" si="710"/>
        <v>2500</v>
      </c>
      <c r="DA196" s="15">
        <v>2244</v>
      </c>
      <c r="DE196" s="15"/>
      <c r="DF196" s="15"/>
      <c r="DH196" s="15"/>
      <c r="DI196" s="15"/>
      <c r="DK196" s="15"/>
      <c r="DL196" s="15"/>
      <c r="DN196" s="15"/>
      <c r="DO196" s="15"/>
      <c r="DQ196" s="15"/>
      <c r="DR196" s="15"/>
      <c r="DT196" s="15"/>
      <c r="DU196" s="15"/>
      <c r="DW196" s="15"/>
      <c r="DX196" s="15"/>
      <c r="DZ196" s="15"/>
      <c r="EA196" s="15"/>
      <c r="EC196" s="15"/>
      <c r="ED196" s="15"/>
      <c r="EF196" s="15"/>
      <c r="EG196" s="15"/>
      <c r="EK196" s="15"/>
    </row>
    <row r="197" spans="1:189" outlineLevel="1">
      <c r="A197" s="1" t="s">
        <v>202</v>
      </c>
      <c r="B197" s="1" t="s">
        <v>114</v>
      </c>
      <c r="C197" s="4" t="s">
        <v>115</v>
      </c>
      <c r="D197" s="43">
        <v>30000</v>
      </c>
      <c r="E197" s="34">
        <v>73.739999999999995</v>
      </c>
      <c r="F197" s="43">
        <v>30000</v>
      </c>
      <c r="G197" s="34">
        <v>73.739999999999995</v>
      </c>
      <c r="H197" s="46">
        <v>22122</v>
      </c>
      <c r="I197" s="36">
        <f>H197</f>
        <v>22122</v>
      </c>
      <c r="J197" s="14"/>
      <c r="L197" s="118">
        <f>'[1]2020'!$Q$61</f>
        <v>20000</v>
      </c>
      <c r="M197" s="17">
        <f>L197/F197-1</f>
        <v>-0.33333333333333337</v>
      </c>
      <c r="N197" s="17">
        <f>L197/I197-1</f>
        <v>-9.5922610975499478E-2</v>
      </c>
      <c r="Q197" s="118">
        <v>20000</v>
      </c>
      <c r="R197" s="15">
        <v>19649</v>
      </c>
      <c r="S197" s="158">
        <f>19700+12000</f>
        <v>31700</v>
      </c>
      <c r="T197" s="15">
        <f t="shared" si="690"/>
        <v>11700</v>
      </c>
      <c r="U197" s="16">
        <f t="shared" si="656"/>
        <v>0.58499999999999996</v>
      </c>
      <c r="Y197" s="118">
        <f>19700+12000</f>
        <v>31700</v>
      </c>
      <c r="AA197" s="118">
        <v>31700</v>
      </c>
      <c r="AB197" s="185">
        <f t="shared" si="691"/>
        <v>0</v>
      </c>
      <c r="AC197" s="187">
        <f t="shared" si="692"/>
        <v>0</v>
      </c>
      <c r="AD197" s="187"/>
      <c r="AE197" s="118">
        <v>31700</v>
      </c>
      <c r="AF197" s="182"/>
      <c r="AH197" s="15">
        <v>31507</v>
      </c>
      <c r="AI197" s="17">
        <f t="shared" si="657"/>
        <v>0.9939116719242902</v>
      </c>
      <c r="AK197" s="118">
        <v>0</v>
      </c>
      <c r="AS197" s="15">
        <f t="shared" si="693"/>
        <v>0</v>
      </c>
      <c r="AV197" s="15">
        <f t="shared" si="672"/>
        <v>0</v>
      </c>
      <c r="AX197" s="15"/>
      <c r="AY197" s="15">
        <f t="shared" si="694"/>
        <v>0</v>
      </c>
      <c r="BB197" s="15">
        <f t="shared" si="695"/>
        <v>0</v>
      </c>
      <c r="BD197" s="15"/>
      <c r="BE197" s="15">
        <f t="shared" si="696"/>
        <v>0</v>
      </c>
      <c r="BG197" s="15"/>
      <c r="BH197" s="15">
        <f t="shared" si="697"/>
        <v>0</v>
      </c>
      <c r="BJ197" s="15">
        <v>0</v>
      </c>
      <c r="BK197" s="235" t="e">
        <f t="shared" si="698"/>
        <v>#DIV/0!</v>
      </c>
      <c r="BM197" s="15">
        <f>29000+3500</f>
        <v>32500</v>
      </c>
      <c r="BN197" s="235" t="e">
        <f t="shared" si="678"/>
        <v>#DIV/0!</v>
      </c>
      <c r="BO197" s="235" t="e">
        <f t="shared" si="679"/>
        <v>#DIV/0!</v>
      </c>
      <c r="BQ197" s="227">
        <v>-1000</v>
      </c>
      <c r="BR197" s="15">
        <f t="shared" si="699"/>
        <v>31500</v>
      </c>
      <c r="BT197" s="15"/>
      <c r="BU197" s="15">
        <f t="shared" si="700"/>
        <v>31500</v>
      </c>
      <c r="BW197" s="15"/>
      <c r="BX197" s="15">
        <f t="shared" si="701"/>
        <v>31500</v>
      </c>
      <c r="BZ197" s="15"/>
      <c r="CA197" s="15">
        <f t="shared" si="702"/>
        <v>31500</v>
      </c>
      <c r="CC197" s="15"/>
      <c r="CD197" s="15">
        <f t="shared" si="703"/>
        <v>31500</v>
      </c>
      <c r="CF197" s="15"/>
      <c r="CG197" s="15">
        <f t="shared" si="704"/>
        <v>31500</v>
      </c>
      <c r="CI197" s="15"/>
      <c r="CJ197" s="15">
        <f t="shared" si="705"/>
        <v>31500</v>
      </c>
      <c r="CM197" s="15">
        <f t="shared" si="706"/>
        <v>31500</v>
      </c>
      <c r="CP197" s="15">
        <f t="shared" si="707"/>
        <v>31500</v>
      </c>
      <c r="CS197" s="15">
        <f t="shared" si="708"/>
        <v>31500</v>
      </c>
      <c r="CU197" s="227">
        <v>-4000</v>
      </c>
      <c r="CV197" s="15">
        <f t="shared" si="709"/>
        <v>27500</v>
      </c>
      <c r="CX197" s="227"/>
      <c r="CY197" s="15">
        <f t="shared" si="710"/>
        <v>27500</v>
      </c>
      <c r="DA197" s="15">
        <v>27490</v>
      </c>
      <c r="DC197" s="15">
        <v>30000</v>
      </c>
      <c r="DE197" s="15"/>
      <c r="DF197" s="15">
        <f t="shared" ref="DF197:DF207" si="721">DC197+DE197</f>
        <v>30000</v>
      </c>
      <c r="DH197" s="15"/>
      <c r="DI197" s="15">
        <f t="shared" ref="DI197:DI207" si="722">DF197+DH197</f>
        <v>30000</v>
      </c>
      <c r="DK197" s="15"/>
      <c r="DL197" s="15">
        <f t="shared" ref="DL197:DL207" si="723">DI197+DK197</f>
        <v>30000</v>
      </c>
      <c r="DN197" s="15"/>
      <c r="DO197" s="15">
        <f t="shared" ref="DO197:DO207" si="724">DL197+DN197</f>
        <v>30000</v>
      </c>
      <c r="DQ197" s="15"/>
      <c r="DR197" s="15">
        <f t="shared" ref="DR197:DR207" si="725">DO197+DQ197</f>
        <v>30000</v>
      </c>
      <c r="DT197" s="227">
        <v>5000</v>
      </c>
      <c r="DU197" s="15">
        <f t="shared" ref="DU197:DU207" si="726">DR197+DT197</f>
        <v>35000</v>
      </c>
      <c r="DW197" s="15"/>
      <c r="DX197" s="15">
        <f t="shared" ref="DX197:DX207" si="727">DU197+DW197</f>
        <v>35000</v>
      </c>
      <c r="DZ197" s="15"/>
      <c r="EA197" s="15">
        <f t="shared" ref="EA197:EA207" si="728">DX197+DZ197</f>
        <v>35000</v>
      </c>
      <c r="EC197" s="227">
        <v>-1000</v>
      </c>
      <c r="ED197" s="15">
        <f t="shared" ref="ED197:ED207" si="729">EA197+EC197</f>
        <v>34000</v>
      </c>
      <c r="EF197" s="15"/>
      <c r="EG197" s="15">
        <f t="shared" ref="EG197:EG207" si="730">ED197+EF197</f>
        <v>34000</v>
      </c>
      <c r="EI197" s="15">
        <v>33224</v>
      </c>
      <c r="EK197" s="15">
        <v>25000</v>
      </c>
    </row>
    <row r="198" spans="1:189" outlineLevel="1">
      <c r="A198" s="1" t="s">
        <v>202</v>
      </c>
      <c r="B198" s="1" t="s">
        <v>147</v>
      </c>
      <c r="C198" s="4" t="s">
        <v>148</v>
      </c>
      <c r="D198" s="43">
        <v>20000</v>
      </c>
      <c r="E198" s="34">
        <v>105.09</v>
      </c>
      <c r="F198" s="43">
        <v>34600</v>
      </c>
      <c r="G198" s="34">
        <v>60.75</v>
      </c>
      <c r="H198" s="46">
        <v>21018.5</v>
      </c>
      <c r="I198" s="36">
        <f>H198</f>
        <v>21018.5</v>
      </c>
      <c r="J198" s="14"/>
      <c r="L198" s="118">
        <f>'[1]2020'!$Q$61</f>
        <v>20000</v>
      </c>
      <c r="M198" s="17">
        <f>L198/F198-1</f>
        <v>-0.4219653179190751</v>
      </c>
      <c r="N198" s="17">
        <f>L198/I198-1</f>
        <v>-4.8457311416133408E-2</v>
      </c>
      <c r="Q198" s="118">
        <v>30500</v>
      </c>
      <c r="R198" s="15">
        <v>758</v>
      </c>
      <c r="S198" s="158">
        <v>15500</v>
      </c>
      <c r="T198" s="15">
        <f t="shared" si="690"/>
        <v>-15000</v>
      </c>
      <c r="U198" s="16">
        <f t="shared" si="656"/>
        <v>-0.49180327868852458</v>
      </c>
      <c r="Y198" s="118">
        <v>13000</v>
      </c>
      <c r="AA198" s="118">
        <v>1000</v>
      </c>
      <c r="AB198" s="185">
        <f t="shared" si="691"/>
        <v>-12000</v>
      </c>
      <c r="AC198" s="187">
        <f t="shared" si="692"/>
        <v>-12000</v>
      </c>
      <c r="AD198" s="187"/>
      <c r="AE198" s="118">
        <v>1000</v>
      </c>
      <c r="AF198" s="182"/>
      <c r="AH198" s="15">
        <v>758</v>
      </c>
      <c r="AI198" s="17">
        <f t="shared" si="657"/>
        <v>0.75800000000000001</v>
      </c>
      <c r="AK198" s="118">
        <v>14000</v>
      </c>
      <c r="AS198" s="15">
        <f t="shared" si="693"/>
        <v>14000</v>
      </c>
      <c r="AV198" s="15">
        <f t="shared" si="672"/>
        <v>14000</v>
      </c>
      <c r="AX198" s="15"/>
      <c r="AY198" s="15">
        <f t="shared" si="694"/>
        <v>14000</v>
      </c>
      <c r="BB198" s="15">
        <f t="shared" si="695"/>
        <v>14000</v>
      </c>
      <c r="BD198" s="15">
        <v>3000</v>
      </c>
      <c r="BE198" s="15">
        <f t="shared" si="696"/>
        <v>17000</v>
      </c>
      <c r="BG198" s="15"/>
      <c r="BH198" s="15">
        <f t="shared" si="697"/>
        <v>17000</v>
      </c>
      <c r="BJ198" s="15">
        <v>15001</v>
      </c>
      <c r="BK198" s="235">
        <f t="shared" si="698"/>
        <v>0.88241176470588234</v>
      </c>
      <c r="BM198" s="15">
        <f>6000+1500+500</f>
        <v>8000</v>
      </c>
      <c r="BN198" s="235">
        <f t="shared" si="678"/>
        <v>0.53329778014799012</v>
      </c>
      <c r="BO198" s="235">
        <f t="shared" si="679"/>
        <v>0.47058823529411764</v>
      </c>
      <c r="BQ198" s="15"/>
      <c r="BR198" s="15">
        <f t="shared" si="699"/>
        <v>8000</v>
      </c>
      <c r="BT198" s="15"/>
      <c r="BU198" s="15">
        <f t="shared" si="700"/>
        <v>8000</v>
      </c>
      <c r="BW198" s="15"/>
      <c r="BX198" s="15">
        <f t="shared" si="701"/>
        <v>8000</v>
      </c>
      <c r="BZ198" s="15"/>
      <c r="CA198" s="15">
        <f t="shared" si="702"/>
        <v>8000</v>
      </c>
      <c r="CC198" s="15"/>
      <c r="CD198" s="15">
        <f t="shared" si="703"/>
        <v>8000</v>
      </c>
      <c r="CF198" s="15"/>
      <c r="CG198" s="15">
        <f t="shared" si="704"/>
        <v>8000</v>
      </c>
      <c r="CI198" s="15"/>
      <c r="CJ198" s="15">
        <f t="shared" si="705"/>
        <v>8000</v>
      </c>
      <c r="CM198" s="15">
        <f t="shared" si="706"/>
        <v>8000</v>
      </c>
      <c r="CP198" s="15">
        <f t="shared" si="707"/>
        <v>8000</v>
      </c>
      <c r="CS198" s="15">
        <f t="shared" si="708"/>
        <v>8000</v>
      </c>
      <c r="CU198" s="227">
        <v>-5500</v>
      </c>
      <c r="CV198" s="15">
        <f t="shared" si="709"/>
        <v>2500</v>
      </c>
      <c r="CX198" s="227"/>
      <c r="CY198" s="15">
        <f t="shared" si="710"/>
        <v>2500</v>
      </c>
      <c r="DA198" s="15">
        <v>2081</v>
      </c>
      <c r="DC198" s="15">
        <v>20000</v>
      </c>
      <c r="DE198" s="15"/>
      <c r="DF198" s="15">
        <f t="shared" si="721"/>
        <v>20000</v>
      </c>
      <c r="DH198" s="15"/>
      <c r="DI198" s="15">
        <f t="shared" si="722"/>
        <v>20000</v>
      </c>
      <c r="DK198" s="15"/>
      <c r="DL198" s="15">
        <f t="shared" si="723"/>
        <v>20000</v>
      </c>
      <c r="DN198" s="15"/>
      <c r="DO198" s="15">
        <f t="shared" si="724"/>
        <v>20000</v>
      </c>
      <c r="DQ198" s="15"/>
      <c r="DR198" s="15">
        <f t="shared" si="725"/>
        <v>20000</v>
      </c>
      <c r="DT198" s="15"/>
      <c r="DU198" s="15">
        <f t="shared" si="726"/>
        <v>20000</v>
      </c>
      <c r="DW198" s="15"/>
      <c r="DX198" s="15">
        <f t="shared" si="727"/>
        <v>20000</v>
      </c>
      <c r="DZ198" s="15"/>
      <c r="EA198" s="15">
        <f t="shared" si="728"/>
        <v>20000</v>
      </c>
      <c r="EC198" s="15"/>
      <c r="ED198" s="15">
        <f t="shared" si="729"/>
        <v>20000</v>
      </c>
      <c r="EF198" s="227">
        <v>-12650</v>
      </c>
      <c r="EG198" s="15">
        <f t="shared" si="730"/>
        <v>7350</v>
      </c>
      <c r="EI198" s="15">
        <v>7331.32</v>
      </c>
      <c r="EK198" s="15">
        <v>5000</v>
      </c>
    </row>
    <row r="199" spans="1:189" outlineLevel="1">
      <c r="A199" s="1" t="s">
        <v>202</v>
      </c>
      <c r="B199" s="1" t="s">
        <v>158</v>
      </c>
      <c r="C199" s="4" t="s">
        <v>159</v>
      </c>
      <c r="D199" s="43">
        <v>20000</v>
      </c>
      <c r="E199" s="34">
        <v>5</v>
      </c>
      <c r="F199" s="43">
        <v>20000</v>
      </c>
      <c r="G199" s="34">
        <v>5</v>
      </c>
      <c r="H199" s="46">
        <v>999</v>
      </c>
      <c r="I199" s="36">
        <v>1200</v>
      </c>
      <c r="J199" s="14"/>
      <c r="K199" t="s">
        <v>333</v>
      </c>
      <c r="L199" s="118">
        <v>1500</v>
      </c>
      <c r="M199" s="17">
        <f>L199/F199-1</f>
        <v>-0.92500000000000004</v>
      </c>
      <c r="N199" s="17">
        <f>L199/I199-1</f>
        <v>0.25</v>
      </c>
      <c r="Q199" s="118">
        <v>1500</v>
      </c>
      <c r="R199" s="15">
        <v>776</v>
      </c>
      <c r="S199" s="118">
        <v>1500</v>
      </c>
      <c r="T199" s="15">
        <f t="shared" si="690"/>
        <v>0</v>
      </c>
      <c r="U199" s="16">
        <f t="shared" si="656"/>
        <v>0</v>
      </c>
      <c r="Y199" s="118">
        <v>1500</v>
      </c>
      <c r="AA199" s="118">
        <v>1500</v>
      </c>
      <c r="AB199" s="185">
        <f t="shared" si="691"/>
        <v>0</v>
      </c>
      <c r="AC199" s="187">
        <f t="shared" si="692"/>
        <v>0</v>
      </c>
      <c r="AD199" s="187"/>
      <c r="AE199" s="118">
        <v>1600</v>
      </c>
      <c r="AF199" s="182">
        <f>AE199-AA199</f>
        <v>100</v>
      </c>
      <c r="AH199" s="15">
        <v>1530</v>
      </c>
      <c r="AI199" s="17">
        <f t="shared" si="657"/>
        <v>0.95625000000000004</v>
      </c>
      <c r="AK199" s="118">
        <v>1700</v>
      </c>
      <c r="AS199" s="15">
        <f t="shared" si="693"/>
        <v>1700</v>
      </c>
      <c r="AV199" s="15">
        <f t="shared" si="672"/>
        <v>1700</v>
      </c>
      <c r="AX199" s="15"/>
      <c r="AY199" s="15">
        <f t="shared" si="694"/>
        <v>1700</v>
      </c>
      <c r="BB199" s="15">
        <f t="shared" si="695"/>
        <v>1700</v>
      </c>
      <c r="BD199" s="15"/>
      <c r="BE199" s="15">
        <f t="shared" si="696"/>
        <v>1700</v>
      </c>
      <c r="BG199" s="15"/>
      <c r="BH199" s="15">
        <f t="shared" si="697"/>
        <v>1700</v>
      </c>
      <c r="BJ199" s="15">
        <v>305</v>
      </c>
      <c r="BK199" s="235">
        <f t="shared" si="698"/>
        <v>0.17941176470588235</v>
      </c>
      <c r="BM199" s="15">
        <v>400</v>
      </c>
      <c r="BN199" s="235">
        <f t="shared" si="678"/>
        <v>1.3114754098360655</v>
      </c>
      <c r="BO199" s="235">
        <f t="shared" si="679"/>
        <v>0.23529411764705882</v>
      </c>
      <c r="BQ199" s="15"/>
      <c r="BR199" s="15">
        <f t="shared" si="699"/>
        <v>400</v>
      </c>
      <c r="BT199" s="15"/>
      <c r="BU199" s="15">
        <f t="shared" si="700"/>
        <v>400</v>
      </c>
      <c r="BW199" s="15"/>
      <c r="BX199" s="15">
        <f t="shared" si="701"/>
        <v>400</v>
      </c>
      <c r="BZ199" s="15"/>
      <c r="CA199" s="15">
        <f t="shared" si="702"/>
        <v>400</v>
      </c>
      <c r="CC199" s="15"/>
      <c r="CD199" s="15">
        <f t="shared" si="703"/>
        <v>400</v>
      </c>
      <c r="CF199" s="15"/>
      <c r="CG199" s="15">
        <f t="shared" si="704"/>
        <v>400</v>
      </c>
      <c r="CI199" s="15"/>
      <c r="CJ199" s="15">
        <f t="shared" si="705"/>
        <v>400</v>
      </c>
      <c r="CM199" s="15">
        <f t="shared" si="706"/>
        <v>400</v>
      </c>
      <c r="CP199" s="15">
        <f t="shared" si="707"/>
        <v>400</v>
      </c>
      <c r="CS199" s="15">
        <f t="shared" si="708"/>
        <v>400</v>
      </c>
      <c r="CV199" s="15">
        <f t="shared" si="709"/>
        <v>400</v>
      </c>
      <c r="CY199" s="15">
        <f t="shared" si="710"/>
        <v>400</v>
      </c>
      <c r="DA199" s="15">
        <v>196</v>
      </c>
      <c r="DC199" s="15">
        <v>500</v>
      </c>
      <c r="DE199" s="15"/>
      <c r="DF199" s="15">
        <f t="shared" si="721"/>
        <v>500</v>
      </c>
      <c r="DH199" s="15"/>
      <c r="DI199" s="15">
        <f t="shared" si="722"/>
        <v>500</v>
      </c>
      <c r="DK199" s="15"/>
      <c r="DL199" s="15">
        <f t="shared" si="723"/>
        <v>500</v>
      </c>
      <c r="DN199" s="15"/>
      <c r="DO199" s="15">
        <f t="shared" si="724"/>
        <v>500</v>
      </c>
      <c r="DQ199" s="15"/>
      <c r="DR199" s="15">
        <f t="shared" si="725"/>
        <v>500</v>
      </c>
      <c r="DT199" s="15"/>
      <c r="DU199" s="15">
        <f t="shared" si="726"/>
        <v>500</v>
      </c>
      <c r="DW199" s="15"/>
      <c r="DX199" s="15">
        <f t="shared" si="727"/>
        <v>500</v>
      </c>
      <c r="DZ199" s="15"/>
      <c r="EA199" s="15">
        <f t="shared" si="728"/>
        <v>500</v>
      </c>
      <c r="EC199" s="227">
        <v>10</v>
      </c>
      <c r="ED199" s="15">
        <f t="shared" si="729"/>
        <v>510</v>
      </c>
      <c r="EF199" s="15"/>
      <c r="EG199" s="15">
        <f t="shared" si="730"/>
        <v>510</v>
      </c>
      <c r="EI199" s="15">
        <v>508</v>
      </c>
      <c r="EK199" s="15">
        <v>1000</v>
      </c>
    </row>
    <row r="200" spans="1:189" outlineLevel="1">
      <c r="A200" s="1" t="s">
        <v>202</v>
      </c>
      <c r="B200" s="1" t="s">
        <v>160</v>
      </c>
      <c r="C200" s="4" t="s">
        <v>161</v>
      </c>
      <c r="D200" s="43">
        <v>3000</v>
      </c>
      <c r="E200" s="34">
        <v>51.1</v>
      </c>
      <c r="F200" s="43">
        <v>3000</v>
      </c>
      <c r="G200" s="34">
        <v>51.1</v>
      </c>
      <c r="H200" s="46">
        <v>1533</v>
      </c>
      <c r="I200" s="36">
        <v>5000</v>
      </c>
      <c r="J200" s="14"/>
      <c r="K200" t="s">
        <v>333</v>
      </c>
      <c r="L200" s="118">
        <v>5000</v>
      </c>
      <c r="M200" s="17">
        <f>L200/F200-1</f>
        <v>0.66666666666666674</v>
      </c>
      <c r="N200" s="17">
        <f>L200/I200-1</f>
        <v>0</v>
      </c>
      <c r="Q200" s="118">
        <v>5000</v>
      </c>
      <c r="R200" s="15">
        <v>1963</v>
      </c>
      <c r="S200" s="118">
        <v>3500</v>
      </c>
      <c r="T200" s="15">
        <f t="shared" si="690"/>
        <v>-1500</v>
      </c>
      <c r="U200" s="16">
        <f t="shared" si="656"/>
        <v>-0.30000000000000004</v>
      </c>
      <c r="Y200" s="118">
        <v>3500</v>
      </c>
      <c r="AA200" s="118">
        <v>5000</v>
      </c>
      <c r="AB200" s="185">
        <f t="shared" si="691"/>
        <v>1500</v>
      </c>
      <c r="AC200" s="187">
        <f t="shared" si="692"/>
        <v>1500</v>
      </c>
      <c r="AD200" s="187"/>
      <c r="AE200" s="118">
        <v>5000</v>
      </c>
      <c r="AF200" s="182"/>
      <c r="AH200" s="15">
        <v>4562.71</v>
      </c>
      <c r="AI200" s="17">
        <f t="shared" si="657"/>
        <v>0.91254199999999996</v>
      </c>
      <c r="AK200" s="118">
        <v>5000</v>
      </c>
      <c r="AS200" s="15">
        <f t="shared" si="693"/>
        <v>5000</v>
      </c>
      <c r="AV200" s="15">
        <f t="shared" si="672"/>
        <v>5000</v>
      </c>
      <c r="AX200" s="15"/>
      <c r="AY200" s="15">
        <f t="shared" si="694"/>
        <v>5000</v>
      </c>
      <c r="BB200" s="15">
        <f t="shared" si="695"/>
        <v>5000</v>
      </c>
      <c r="BD200" s="15"/>
      <c r="BE200" s="15">
        <f t="shared" si="696"/>
        <v>5000</v>
      </c>
      <c r="BG200" s="15"/>
      <c r="BH200" s="15">
        <f t="shared" si="697"/>
        <v>5000</v>
      </c>
      <c r="BJ200" s="15">
        <v>3274.16</v>
      </c>
      <c r="BK200" s="235">
        <f t="shared" si="698"/>
        <v>0.65483199999999997</v>
      </c>
      <c r="BM200" s="196">
        <f>12*1000</f>
        <v>12000</v>
      </c>
      <c r="BN200" s="235">
        <f t="shared" si="678"/>
        <v>3.665062183888387</v>
      </c>
      <c r="BO200" s="235">
        <f t="shared" si="679"/>
        <v>2.4</v>
      </c>
      <c r="BQ200" s="15"/>
      <c r="BR200" s="15">
        <f t="shared" si="699"/>
        <v>12000</v>
      </c>
      <c r="BT200" s="15"/>
      <c r="BU200" s="15">
        <f t="shared" si="700"/>
        <v>12000</v>
      </c>
      <c r="BW200" s="15">
        <v>12000</v>
      </c>
      <c r="BX200" s="15">
        <f t="shared" si="701"/>
        <v>24000</v>
      </c>
      <c r="BZ200" s="15"/>
      <c r="CA200" s="15">
        <f t="shared" si="702"/>
        <v>24000</v>
      </c>
      <c r="CC200" s="15"/>
      <c r="CD200" s="15">
        <f t="shared" si="703"/>
        <v>24000</v>
      </c>
      <c r="CF200" s="15"/>
      <c r="CG200" s="15">
        <f t="shared" si="704"/>
        <v>24000</v>
      </c>
      <c r="CI200" s="15"/>
      <c r="CJ200" s="15">
        <f t="shared" si="705"/>
        <v>24000</v>
      </c>
      <c r="CM200" s="15">
        <f t="shared" si="706"/>
        <v>24000</v>
      </c>
      <c r="CP200" s="15">
        <f t="shared" si="707"/>
        <v>24000</v>
      </c>
      <c r="CS200" s="15">
        <f t="shared" si="708"/>
        <v>24000</v>
      </c>
      <c r="CU200" s="227">
        <v>-4000</v>
      </c>
      <c r="CV200" s="15">
        <f t="shared" si="709"/>
        <v>20000</v>
      </c>
      <c r="CX200" s="227"/>
      <c r="CY200" s="15">
        <f t="shared" si="710"/>
        <v>20000</v>
      </c>
      <c r="DA200" s="15">
        <v>19752.55</v>
      </c>
      <c r="DC200" s="15">
        <v>19000</v>
      </c>
      <c r="DE200" s="15"/>
      <c r="DF200" s="15">
        <f t="shared" si="721"/>
        <v>19000</v>
      </c>
      <c r="DH200" s="15"/>
      <c r="DI200" s="15">
        <f t="shared" si="722"/>
        <v>19000</v>
      </c>
      <c r="DK200" s="15"/>
      <c r="DL200" s="15">
        <f t="shared" si="723"/>
        <v>19000</v>
      </c>
      <c r="DN200" s="15"/>
      <c r="DO200" s="15">
        <f t="shared" si="724"/>
        <v>19000</v>
      </c>
      <c r="DQ200" s="227">
        <v>5000</v>
      </c>
      <c r="DR200" s="15">
        <f t="shared" si="725"/>
        <v>24000</v>
      </c>
      <c r="DT200" s="15"/>
      <c r="DU200" s="15">
        <f t="shared" si="726"/>
        <v>24000</v>
      </c>
      <c r="DW200" s="15"/>
      <c r="DX200" s="15">
        <f t="shared" si="727"/>
        <v>24000</v>
      </c>
      <c r="DZ200" s="227">
        <v>3000</v>
      </c>
      <c r="EA200" s="15">
        <f t="shared" si="728"/>
        <v>27000</v>
      </c>
      <c r="EC200" s="227">
        <v>790</v>
      </c>
      <c r="ED200" s="15">
        <f t="shared" si="729"/>
        <v>27790</v>
      </c>
      <c r="EF200" s="227">
        <v>1500</v>
      </c>
      <c r="EG200" s="15">
        <f t="shared" si="730"/>
        <v>29290</v>
      </c>
      <c r="EI200" s="15">
        <v>29114</v>
      </c>
      <c r="EK200" s="15">
        <v>30000</v>
      </c>
    </row>
    <row r="201" spans="1:189" outlineLevel="1">
      <c r="A201" s="1" t="s">
        <v>202</v>
      </c>
      <c r="B201" s="1" t="s">
        <v>162</v>
      </c>
      <c r="C201" s="4" t="s">
        <v>163</v>
      </c>
      <c r="D201" s="43">
        <v>11000</v>
      </c>
      <c r="E201" s="34">
        <v>77.86</v>
      </c>
      <c r="F201" s="43">
        <v>11000</v>
      </c>
      <c r="G201" s="34">
        <v>77.86</v>
      </c>
      <c r="H201" s="46">
        <v>8565</v>
      </c>
      <c r="I201" s="15">
        <v>11000</v>
      </c>
      <c r="K201" t="s">
        <v>333</v>
      </c>
      <c r="L201" s="118">
        <v>14000</v>
      </c>
      <c r="M201" s="17">
        <f t="shared" si="624"/>
        <v>0.27272727272727271</v>
      </c>
      <c r="N201" s="17">
        <f t="shared" si="625"/>
        <v>0.27272727272727271</v>
      </c>
      <c r="Q201" s="118">
        <v>14000</v>
      </c>
      <c r="R201" s="15">
        <v>4202</v>
      </c>
      <c r="S201" s="118">
        <v>12000</v>
      </c>
      <c r="T201" s="15">
        <f t="shared" si="690"/>
        <v>-2000</v>
      </c>
      <c r="U201" s="16">
        <f t="shared" si="656"/>
        <v>-0.1428571428571429</v>
      </c>
      <c r="Y201" s="118">
        <v>8800</v>
      </c>
      <c r="Z201">
        <v>10300</v>
      </c>
      <c r="AA201" s="118">
        <v>8800</v>
      </c>
      <c r="AB201" s="185">
        <f t="shared" si="691"/>
        <v>0</v>
      </c>
      <c r="AC201" s="187">
        <f t="shared" si="692"/>
        <v>0</v>
      </c>
      <c r="AD201" s="187"/>
      <c r="AE201" s="118">
        <v>8800</v>
      </c>
      <c r="AF201" s="182"/>
      <c r="AH201" s="15">
        <v>6304</v>
      </c>
      <c r="AI201" s="17">
        <f t="shared" si="657"/>
        <v>0.71636363636363631</v>
      </c>
      <c r="AK201" s="118">
        <v>8000</v>
      </c>
      <c r="AS201" s="15">
        <f t="shared" si="693"/>
        <v>8000</v>
      </c>
      <c r="AV201" s="15">
        <f t="shared" si="672"/>
        <v>8000</v>
      </c>
      <c r="AX201" s="15"/>
      <c r="AY201" s="15">
        <f t="shared" si="694"/>
        <v>8000</v>
      </c>
      <c r="BB201" s="15">
        <f t="shared" si="695"/>
        <v>8000</v>
      </c>
      <c r="BD201" s="15">
        <v>4000</v>
      </c>
      <c r="BE201" s="15">
        <f t="shared" si="696"/>
        <v>12000</v>
      </c>
      <c r="BG201" s="15"/>
      <c r="BH201" s="15">
        <f t="shared" si="697"/>
        <v>12000</v>
      </c>
      <c r="BJ201" s="15">
        <v>9655</v>
      </c>
      <c r="BK201" s="235">
        <f t="shared" si="698"/>
        <v>0.80458333333333332</v>
      </c>
      <c r="BM201" s="196">
        <f>12*1350</f>
        <v>16200</v>
      </c>
      <c r="BN201" s="235">
        <f t="shared" si="678"/>
        <v>1.6778871051268773</v>
      </c>
      <c r="BO201" s="235">
        <f t="shared" si="679"/>
        <v>1.35</v>
      </c>
      <c r="BQ201" s="15"/>
      <c r="BR201" s="15">
        <f t="shared" si="699"/>
        <v>16200</v>
      </c>
      <c r="BT201" s="15"/>
      <c r="BU201" s="15">
        <f t="shared" si="700"/>
        <v>16200</v>
      </c>
      <c r="BW201" s="15"/>
      <c r="BX201" s="15">
        <f t="shared" si="701"/>
        <v>16200</v>
      </c>
      <c r="BZ201" s="15"/>
      <c r="CA201" s="15">
        <f t="shared" si="702"/>
        <v>16200</v>
      </c>
      <c r="CC201" s="15"/>
      <c r="CD201" s="15">
        <f t="shared" si="703"/>
        <v>16200</v>
      </c>
      <c r="CF201" s="15"/>
      <c r="CG201" s="15">
        <f t="shared" si="704"/>
        <v>16200</v>
      </c>
      <c r="CI201" s="15"/>
      <c r="CJ201" s="15">
        <f t="shared" si="705"/>
        <v>16200</v>
      </c>
      <c r="CM201" s="15">
        <f t="shared" si="706"/>
        <v>16200</v>
      </c>
      <c r="CP201" s="15">
        <f t="shared" si="707"/>
        <v>16200</v>
      </c>
      <c r="CS201" s="15">
        <f t="shared" si="708"/>
        <v>16200</v>
      </c>
      <c r="CU201" s="227">
        <v>-2200</v>
      </c>
      <c r="CV201" s="15">
        <f t="shared" si="709"/>
        <v>14000</v>
      </c>
      <c r="CX201" s="227"/>
      <c r="CY201" s="15">
        <f t="shared" si="710"/>
        <v>14000</v>
      </c>
      <c r="DA201" s="15">
        <v>13983</v>
      </c>
      <c r="DC201" s="15">
        <v>13000</v>
      </c>
      <c r="DE201" s="15"/>
      <c r="DF201" s="15">
        <f t="shared" si="721"/>
        <v>13000</v>
      </c>
      <c r="DH201" s="15"/>
      <c r="DI201" s="15">
        <f t="shared" si="722"/>
        <v>13000</v>
      </c>
      <c r="DK201" s="15"/>
      <c r="DL201" s="15">
        <f t="shared" si="723"/>
        <v>13000</v>
      </c>
      <c r="DN201" s="15"/>
      <c r="DO201" s="15">
        <f t="shared" si="724"/>
        <v>13000</v>
      </c>
      <c r="DQ201" s="15"/>
      <c r="DR201" s="15">
        <f t="shared" si="725"/>
        <v>13000</v>
      </c>
      <c r="DT201" s="15"/>
      <c r="DU201" s="15">
        <f t="shared" si="726"/>
        <v>13000</v>
      </c>
      <c r="DW201" s="15"/>
      <c r="DX201" s="15">
        <f t="shared" si="727"/>
        <v>13000</v>
      </c>
      <c r="DZ201" s="15"/>
      <c r="EA201" s="15">
        <f t="shared" si="728"/>
        <v>13000</v>
      </c>
      <c r="EC201" s="15"/>
      <c r="ED201" s="15">
        <f t="shared" si="729"/>
        <v>13000</v>
      </c>
      <c r="EF201" s="227">
        <v>-8000</v>
      </c>
      <c r="EG201" s="15">
        <f t="shared" si="730"/>
        <v>5000</v>
      </c>
      <c r="EI201" s="15">
        <v>4774</v>
      </c>
      <c r="EK201" s="15">
        <v>5000</v>
      </c>
    </row>
    <row r="202" spans="1:189" outlineLevel="1">
      <c r="A202" s="1" t="s">
        <v>202</v>
      </c>
      <c r="B202" s="1" t="s">
        <v>194</v>
      </c>
      <c r="C202" s="4" t="s">
        <v>195</v>
      </c>
      <c r="D202" s="43">
        <v>2000</v>
      </c>
      <c r="E202" s="34">
        <v>35.9</v>
      </c>
      <c r="F202" s="43">
        <v>2000</v>
      </c>
      <c r="G202" s="34">
        <v>35.9</v>
      </c>
      <c r="H202" s="46">
        <v>718</v>
      </c>
      <c r="I202" s="36">
        <v>1200</v>
      </c>
      <c r="J202" s="14"/>
      <c r="K202" t="s">
        <v>333</v>
      </c>
      <c r="L202" s="118">
        <v>2000</v>
      </c>
      <c r="M202" s="17">
        <f t="shared" si="624"/>
        <v>0</v>
      </c>
      <c r="N202" s="17">
        <f t="shared" si="625"/>
        <v>0.66666666666666674</v>
      </c>
      <c r="Q202" s="118">
        <v>2000</v>
      </c>
      <c r="R202" s="15">
        <v>0</v>
      </c>
      <c r="S202" s="118">
        <v>1000</v>
      </c>
      <c r="T202" s="15">
        <f t="shared" si="690"/>
        <v>-1000</v>
      </c>
      <c r="U202" s="16">
        <f t="shared" si="656"/>
        <v>-0.5</v>
      </c>
      <c r="Y202" s="118">
        <v>1000</v>
      </c>
      <c r="AA202" s="118">
        <v>1000</v>
      </c>
      <c r="AB202" s="185">
        <f t="shared" si="691"/>
        <v>0</v>
      </c>
      <c r="AC202" s="187">
        <f t="shared" si="692"/>
        <v>0</v>
      </c>
      <c r="AD202" s="187"/>
      <c r="AE202" s="118">
        <v>1000</v>
      </c>
      <c r="AF202" s="182"/>
      <c r="AH202" s="15">
        <v>0</v>
      </c>
      <c r="AI202" s="17">
        <f t="shared" si="657"/>
        <v>0</v>
      </c>
      <c r="AK202" s="118">
        <v>2000</v>
      </c>
      <c r="AS202" s="15">
        <f t="shared" si="693"/>
        <v>2000</v>
      </c>
      <c r="AV202" s="15">
        <f t="shared" si="672"/>
        <v>2000</v>
      </c>
      <c r="AX202" s="15"/>
      <c r="AY202" s="15">
        <f t="shared" si="694"/>
        <v>2000</v>
      </c>
      <c r="BB202" s="15">
        <f t="shared" si="695"/>
        <v>2000</v>
      </c>
      <c r="BD202" s="15">
        <v>8000</v>
      </c>
      <c r="BE202" s="15">
        <f t="shared" si="696"/>
        <v>10000</v>
      </c>
      <c r="BG202" s="15"/>
      <c r="BH202" s="15">
        <f t="shared" si="697"/>
        <v>10000</v>
      </c>
      <c r="BJ202" s="15">
        <v>5878.5</v>
      </c>
      <c r="BK202" s="235">
        <f t="shared" si="698"/>
        <v>0.58784999999999998</v>
      </c>
      <c r="BM202" s="15">
        <v>6000</v>
      </c>
      <c r="BN202" s="235">
        <f t="shared" si="678"/>
        <v>1.0206685378923195</v>
      </c>
      <c r="BO202" s="235">
        <f t="shared" si="679"/>
        <v>0.6</v>
      </c>
      <c r="BQ202" s="15"/>
      <c r="BR202" s="15">
        <f t="shared" si="699"/>
        <v>6000</v>
      </c>
      <c r="BT202" s="15"/>
      <c r="BU202" s="15">
        <f t="shared" si="700"/>
        <v>6000</v>
      </c>
      <c r="BW202" s="15"/>
      <c r="BX202" s="15">
        <f t="shared" si="701"/>
        <v>6000</v>
      </c>
      <c r="BZ202" s="15"/>
      <c r="CA202" s="15">
        <f t="shared" si="702"/>
        <v>6000</v>
      </c>
      <c r="CC202" s="15"/>
      <c r="CD202" s="15">
        <f t="shared" si="703"/>
        <v>6000</v>
      </c>
      <c r="CF202" s="15"/>
      <c r="CG202" s="15">
        <f t="shared" si="704"/>
        <v>6000</v>
      </c>
      <c r="CI202" s="15"/>
      <c r="CJ202" s="15">
        <f t="shared" si="705"/>
        <v>6000</v>
      </c>
      <c r="CM202" s="15">
        <f t="shared" si="706"/>
        <v>6000</v>
      </c>
      <c r="CP202" s="15">
        <f t="shared" si="707"/>
        <v>6000</v>
      </c>
      <c r="CS202" s="15">
        <f t="shared" si="708"/>
        <v>6000</v>
      </c>
      <c r="CV202" s="15">
        <f t="shared" si="709"/>
        <v>6000</v>
      </c>
      <c r="CY202" s="15">
        <f t="shared" si="710"/>
        <v>6000</v>
      </c>
      <c r="DA202" s="15">
        <v>5262</v>
      </c>
      <c r="DC202" s="15">
        <v>8000</v>
      </c>
      <c r="DE202" s="15"/>
      <c r="DF202" s="15">
        <f t="shared" si="721"/>
        <v>8000</v>
      </c>
      <c r="DH202" s="15"/>
      <c r="DI202" s="15">
        <f t="shared" si="722"/>
        <v>8000</v>
      </c>
      <c r="DK202" s="15"/>
      <c r="DL202" s="15">
        <f t="shared" si="723"/>
        <v>8000</v>
      </c>
      <c r="DN202" s="15"/>
      <c r="DO202" s="15">
        <f t="shared" si="724"/>
        <v>8000</v>
      </c>
      <c r="DQ202" s="15"/>
      <c r="DR202" s="15">
        <f t="shared" si="725"/>
        <v>8000</v>
      </c>
      <c r="DT202" s="15"/>
      <c r="DU202" s="15">
        <f t="shared" si="726"/>
        <v>8000</v>
      </c>
      <c r="DW202" s="227">
        <v>4000</v>
      </c>
      <c r="DX202" s="15">
        <f t="shared" si="727"/>
        <v>12000</v>
      </c>
      <c r="DZ202" s="227">
        <v>2100</v>
      </c>
      <c r="EA202" s="15">
        <f t="shared" si="728"/>
        <v>14100</v>
      </c>
      <c r="EC202" s="227">
        <v>2500</v>
      </c>
      <c r="ED202" s="15">
        <f t="shared" si="729"/>
        <v>16600</v>
      </c>
      <c r="EF202" s="15"/>
      <c r="EG202" s="15">
        <f t="shared" si="730"/>
        <v>16600</v>
      </c>
      <c r="EI202" s="15">
        <v>15988.5</v>
      </c>
      <c r="EK202" s="15">
        <v>16000</v>
      </c>
    </row>
    <row r="203" spans="1:189" outlineLevel="1">
      <c r="A203" s="1" t="s">
        <v>202</v>
      </c>
      <c r="B203" s="1" t="s">
        <v>196</v>
      </c>
      <c r="C203" s="4" t="s">
        <v>197</v>
      </c>
      <c r="D203" s="43">
        <v>2000</v>
      </c>
      <c r="E203" s="34">
        <v>0</v>
      </c>
      <c r="F203" s="43">
        <v>2000</v>
      </c>
      <c r="G203" s="34">
        <v>0</v>
      </c>
      <c r="H203" s="46">
        <v>0</v>
      </c>
      <c r="I203" s="36">
        <v>0</v>
      </c>
      <c r="J203" s="14"/>
      <c r="K203" t="s">
        <v>333</v>
      </c>
      <c r="L203" s="118">
        <v>2000</v>
      </c>
      <c r="M203" s="17">
        <f t="shared" si="624"/>
        <v>0</v>
      </c>
      <c r="N203" s="17" t="e">
        <f t="shared" si="625"/>
        <v>#DIV/0!</v>
      </c>
      <c r="Q203" s="118">
        <v>2000</v>
      </c>
      <c r="R203" s="15">
        <v>0</v>
      </c>
      <c r="S203" s="118">
        <v>500</v>
      </c>
      <c r="T203" s="15">
        <f t="shared" si="690"/>
        <v>-1500</v>
      </c>
      <c r="U203" s="16">
        <f t="shared" si="656"/>
        <v>-0.75</v>
      </c>
      <c r="Y203" s="118">
        <v>500</v>
      </c>
      <c r="AA203" s="118">
        <v>0</v>
      </c>
      <c r="AB203" s="185">
        <f t="shared" si="691"/>
        <v>-500</v>
      </c>
      <c r="AC203" s="187">
        <f t="shared" si="692"/>
        <v>-500</v>
      </c>
      <c r="AD203" s="187"/>
      <c r="AE203" s="118">
        <v>0</v>
      </c>
      <c r="AF203" s="182"/>
      <c r="AH203" s="15">
        <v>0</v>
      </c>
      <c r="AK203" s="118">
        <v>2000</v>
      </c>
      <c r="AS203" s="15">
        <f t="shared" si="693"/>
        <v>2000</v>
      </c>
      <c r="AV203" s="15">
        <f t="shared" si="672"/>
        <v>2000</v>
      </c>
      <c r="AX203" s="15"/>
      <c r="AY203" s="15">
        <f t="shared" si="694"/>
        <v>2000</v>
      </c>
      <c r="BB203" s="15">
        <f t="shared" si="695"/>
        <v>2000</v>
      </c>
      <c r="BD203" s="15"/>
      <c r="BE203" s="15">
        <f t="shared" si="696"/>
        <v>2000</v>
      </c>
      <c r="BG203" s="15"/>
      <c r="BH203" s="15">
        <f t="shared" si="697"/>
        <v>2000</v>
      </c>
      <c r="BJ203" s="15">
        <v>0</v>
      </c>
      <c r="BK203" s="235">
        <f t="shared" si="698"/>
        <v>0</v>
      </c>
      <c r="BM203" s="15">
        <v>1000</v>
      </c>
      <c r="BN203" s="235" t="e">
        <f t="shared" si="678"/>
        <v>#DIV/0!</v>
      </c>
      <c r="BO203" s="235">
        <f t="shared" si="679"/>
        <v>0.5</v>
      </c>
      <c r="BQ203" s="15"/>
      <c r="BR203" s="15">
        <f t="shared" si="699"/>
        <v>1000</v>
      </c>
      <c r="BT203" s="15"/>
      <c r="BU203" s="15">
        <f t="shared" si="700"/>
        <v>1000</v>
      </c>
      <c r="BW203" s="15"/>
      <c r="BX203" s="15">
        <f t="shared" si="701"/>
        <v>1000</v>
      </c>
      <c r="BZ203" s="15"/>
      <c r="CA203" s="15">
        <f t="shared" si="702"/>
        <v>1000</v>
      </c>
      <c r="CC203" s="15"/>
      <c r="CD203" s="15">
        <f t="shared" si="703"/>
        <v>1000</v>
      </c>
      <c r="CF203" s="15"/>
      <c r="CG203" s="15">
        <f t="shared" si="704"/>
        <v>1000</v>
      </c>
      <c r="CI203" s="15"/>
      <c r="CJ203" s="15">
        <f t="shared" si="705"/>
        <v>1000</v>
      </c>
      <c r="CM203" s="15">
        <f t="shared" si="706"/>
        <v>1000</v>
      </c>
      <c r="CP203" s="15">
        <f t="shared" si="707"/>
        <v>1000</v>
      </c>
      <c r="CS203" s="15">
        <f t="shared" si="708"/>
        <v>1000</v>
      </c>
      <c r="CU203" s="227">
        <v>-1000</v>
      </c>
      <c r="CV203" s="15">
        <f t="shared" si="709"/>
        <v>0</v>
      </c>
      <c r="CX203" s="227"/>
      <c r="CY203" s="15">
        <f t="shared" si="710"/>
        <v>0</v>
      </c>
      <c r="DA203" s="15">
        <v>0</v>
      </c>
      <c r="DE203" s="15"/>
      <c r="DF203" s="15">
        <f t="shared" si="721"/>
        <v>0</v>
      </c>
      <c r="DH203" s="15"/>
      <c r="DI203" s="15">
        <f t="shared" si="722"/>
        <v>0</v>
      </c>
      <c r="DK203" s="15"/>
      <c r="DL203" s="15">
        <f t="shared" si="723"/>
        <v>0</v>
      </c>
      <c r="DN203" s="15"/>
      <c r="DO203" s="15">
        <f t="shared" si="724"/>
        <v>0</v>
      </c>
      <c r="DQ203" s="15"/>
      <c r="DR203" s="15">
        <f t="shared" si="725"/>
        <v>0</v>
      </c>
      <c r="DT203" s="15"/>
      <c r="DU203" s="15">
        <f t="shared" si="726"/>
        <v>0</v>
      </c>
      <c r="DW203" s="15"/>
      <c r="DX203" s="15">
        <f t="shared" si="727"/>
        <v>0</v>
      </c>
      <c r="DZ203" s="15"/>
      <c r="EA203" s="15">
        <f t="shared" si="728"/>
        <v>0</v>
      </c>
      <c r="EC203" s="15"/>
      <c r="ED203" s="15">
        <f t="shared" si="729"/>
        <v>0</v>
      </c>
      <c r="EF203" s="15"/>
      <c r="EG203" s="15">
        <f t="shared" si="730"/>
        <v>0</v>
      </c>
      <c r="EK203" s="15"/>
    </row>
    <row r="204" spans="1:189" outlineLevel="1">
      <c r="A204" s="1" t="s">
        <v>202</v>
      </c>
      <c r="B204" s="1" t="s">
        <v>116</v>
      </c>
      <c r="C204" s="4" t="s">
        <v>117</v>
      </c>
      <c r="D204" s="43">
        <v>35000</v>
      </c>
      <c r="E204" s="34">
        <v>3</v>
      </c>
      <c r="F204" s="43">
        <v>35000</v>
      </c>
      <c r="G204" s="34">
        <v>3</v>
      </c>
      <c r="H204" s="46">
        <v>1050</v>
      </c>
      <c r="I204" s="36">
        <v>1050</v>
      </c>
      <c r="J204" s="14"/>
      <c r="K204" t="s">
        <v>333</v>
      </c>
      <c r="L204" s="118">
        <v>1500</v>
      </c>
      <c r="M204" s="17">
        <f t="shared" si="624"/>
        <v>-0.95714285714285718</v>
      </c>
      <c r="N204" s="17">
        <f t="shared" si="625"/>
        <v>0.4285714285714286</v>
      </c>
      <c r="Q204" s="118">
        <v>1500</v>
      </c>
      <c r="R204" s="15">
        <v>0</v>
      </c>
      <c r="S204" s="118">
        <v>500</v>
      </c>
      <c r="T204" s="15">
        <f t="shared" si="690"/>
        <v>-1000</v>
      </c>
      <c r="U204" s="16">
        <f t="shared" si="656"/>
        <v>-0.66666666666666674</v>
      </c>
      <c r="Y204" s="118">
        <v>15500</v>
      </c>
      <c r="Z204">
        <v>15500</v>
      </c>
      <c r="AA204" s="118">
        <v>12000</v>
      </c>
      <c r="AB204" s="185">
        <f t="shared" si="691"/>
        <v>-3500</v>
      </c>
      <c r="AC204" s="187">
        <f t="shared" si="692"/>
        <v>-3500</v>
      </c>
      <c r="AD204" s="187"/>
      <c r="AE204" s="118">
        <v>12000</v>
      </c>
      <c r="AF204" s="182"/>
      <c r="AH204" s="15">
        <v>10000</v>
      </c>
      <c r="AI204" s="17">
        <f t="shared" ref="AI204:AI205" si="731">AH204/AE204</f>
        <v>0.83333333333333337</v>
      </c>
      <c r="AK204" s="118">
        <v>1000</v>
      </c>
      <c r="AS204" s="15">
        <f t="shared" si="693"/>
        <v>1000</v>
      </c>
      <c r="AV204" s="15">
        <f t="shared" si="672"/>
        <v>1000</v>
      </c>
      <c r="AX204" s="15"/>
      <c r="AY204" s="15">
        <f t="shared" si="694"/>
        <v>1000</v>
      </c>
      <c r="BB204" s="15">
        <f t="shared" si="695"/>
        <v>1000</v>
      </c>
      <c r="BD204" s="15"/>
      <c r="BE204" s="15">
        <f t="shared" si="696"/>
        <v>1000</v>
      </c>
      <c r="BG204" s="15">
        <v>1100</v>
      </c>
      <c r="BH204" s="15">
        <f t="shared" si="697"/>
        <v>2100</v>
      </c>
      <c r="BJ204" s="15">
        <v>2100</v>
      </c>
      <c r="BK204" s="235">
        <f t="shared" si="698"/>
        <v>1</v>
      </c>
      <c r="BM204" s="15">
        <v>1000</v>
      </c>
      <c r="BN204" s="235">
        <f t="shared" si="678"/>
        <v>0.47619047619047616</v>
      </c>
      <c r="BO204" s="235">
        <f t="shared" si="679"/>
        <v>0.47619047619047616</v>
      </c>
      <c r="BQ204" s="15"/>
      <c r="BR204" s="15">
        <f t="shared" si="699"/>
        <v>1000</v>
      </c>
      <c r="BT204" s="15"/>
      <c r="BU204" s="15">
        <f t="shared" si="700"/>
        <v>1000</v>
      </c>
      <c r="BW204" s="15"/>
      <c r="BX204" s="15">
        <f t="shared" si="701"/>
        <v>1000</v>
      </c>
      <c r="BZ204" s="15"/>
      <c r="CA204" s="15">
        <f t="shared" si="702"/>
        <v>1000</v>
      </c>
      <c r="CC204" s="15"/>
      <c r="CD204" s="15">
        <f t="shared" si="703"/>
        <v>1000</v>
      </c>
      <c r="CF204" s="15"/>
      <c r="CG204" s="15">
        <f t="shared" si="704"/>
        <v>1000</v>
      </c>
      <c r="CI204" s="15"/>
      <c r="CJ204" s="15">
        <f t="shared" si="705"/>
        <v>1000</v>
      </c>
      <c r="CL204" s="15">
        <v>9000</v>
      </c>
      <c r="CM204" s="15">
        <f t="shared" si="706"/>
        <v>10000</v>
      </c>
      <c r="CO204" s="15">
        <v>2500</v>
      </c>
      <c r="CP204" s="15">
        <f t="shared" si="707"/>
        <v>12500</v>
      </c>
      <c r="CS204" s="15">
        <f t="shared" si="708"/>
        <v>12500</v>
      </c>
      <c r="CU204" s="227">
        <v>-500</v>
      </c>
      <c r="CV204" s="15">
        <f t="shared" si="709"/>
        <v>12000</v>
      </c>
      <c r="CX204" s="227"/>
      <c r="CY204" s="15">
        <f t="shared" si="710"/>
        <v>12000</v>
      </c>
      <c r="DA204" s="15">
        <v>11776</v>
      </c>
      <c r="DC204" s="15">
        <v>10000</v>
      </c>
      <c r="DE204" s="15"/>
      <c r="DF204" s="15">
        <f t="shared" si="721"/>
        <v>10000</v>
      </c>
      <c r="DH204" s="15"/>
      <c r="DI204" s="15">
        <f t="shared" si="722"/>
        <v>10000</v>
      </c>
      <c r="DK204" s="15"/>
      <c r="DL204" s="15">
        <f t="shared" si="723"/>
        <v>10000</v>
      </c>
      <c r="DN204" s="15"/>
      <c r="DO204" s="15">
        <f t="shared" si="724"/>
        <v>10000</v>
      </c>
      <c r="DQ204" s="15"/>
      <c r="DR204" s="15">
        <f t="shared" si="725"/>
        <v>10000</v>
      </c>
      <c r="DT204" s="15"/>
      <c r="DU204" s="15">
        <f t="shared" si="726"/>
        <v>10000</v>
      </c>
      <c r="DW204" s="15"/>
      <c r="DX204" s="15">
        <f t="shared" si="727"/>
        <v>10000</v>
      </c>
      <c r="DZ204" s="15"/>
      <c r="EA204" s="15">
        <f t="shared" si="728"/>
        <v>10000</v>
      </c>
      <c r="EC204" s="15"/>
      <c r="ED204" s="15">
        <f t="shared" si="729"/>
        <v>10000</v>
      </c>
      <c r="EF204" s="227">
        <v>-6000</v>
      </c>
      <c r="EG204" s="15">
        <f t="shared" si="730"/>
        <v>4000</v>
      </c>
      <c r="EI204" s="15">
        <v>3988.45</v>
      </c>
      <c r="EK204" s="15">
        <v>5000</v>
      </c>
    </row>
    <row r="205" spans="1:189" outlineLevel="1">
      <c r="A205" s="1" t="s">
        <v>202</v>
      </c>
      <c r="B205" s="1" t="s">
        <v>118</v>
      </c>
      <c r="C205" s="4" t="s">
        <v>119</v>
      </c>
      <c r="D205" s="43">
        <v>160000</v>
      </c>
      <c r="E205" s="34">
        <v>17.87</v>
      </c>
      <c r="F205" s="43">
        <v>40000</v>
      </c>
      <c r="G205" s="34">
        <v>71.5</v>
      </c>
      <c r="H205" s="46">
        <v>28599</v>
      </c>
      <c r="I205" s="36">
        <v>28599</v>
      </c>
      <c r="J205" s="14"/>
      <c r="L205" s="118">
        <v>20000</v>
      </c>
      <c r="M205" s="17">
        <f t="shared" si="624"/>
        <v>-0.5</v>
      </c>
      <c r="N205" s="17">
        <f t="shared" si="625"/>
        <v>-0.30067484877093609</v>
      </c>
      <c r="Q205" s="118">
        <v>20000</v>
      </c>
      <c r="R205" s="15">
        <v>3993</v>
      </c>
      <c r="S205" s="118">
        <v>8000</v>
      </c>
      <c r="T205" s="15">
        <f t="shared" si="690"/>
        <v>-12000</v>
      </c>
      <c r="U205" s="16">
        <f t="shared" si="656"/>
        <v>-0.6</v>
      </c>
      <c r="Y205" s="118">
        <v>8000</v>
      </c>
      <c r="AA205" s="118">
        <v>8500</v>
      </c>
      <c r="AB205" s="185">
        <f t="shared" si="691"/>
        <v>500</v>
      </c>
      <c r="AC205" s="187">
        <f t="shared" si="692"/>
        <v>500</v>
      </c>
      <c r="AD205" s="187"/>
      <c r="AE205" s="118">
        <v>9400</v>
      </c>
      <c r="AF205" s="182">
        <f>AE205-AA205</f>
        <v>900</v>
      </c>
      <c r="AH205" s="15">
        <v>9338</v>
      </c>
      <c r="AI205" s="17">
        <f t="shared" si="731"/>
        <v>0.99340425531914889</v>
      </c>
      <c r="AK205" s="118">
        <v>15000</v>
      </c>
      <c r="AS205" s="15">
        <f t="shared" si="693"/>
        <v>15000</v>
      </c>
      <c r="AV205" s="15">
        <f t="shared" si="672"/>
        <v>15000</v>
      </c>
      <c r="AX205" s="15"/>
      <c r="AY205" s="15">
        <f t="shared" si="694"/>
        <v>15000</v>
      </c>
      <c r="BB205" s="15">
        <f t="shared" si="695"/>
        <v>15000</v>
      </c>
      <c r="BD205" s="15">
        <v>-5000</v>
      </c>
      <c r="BE205" s="15">
        <f t="shared" si="696"/>
        <v>10000</v>
      </c>
      <c r="BG205" s="15">
        <v>-2200</v>
      </c>
      <c r="BH205" s="15">
        <f t="shared" si="697"/>
        <v>7800</v>
      </c>
      <c r="BJ205" s="15">
        <v>5156</v>
      </c>
      <c r="BK205" s="235">
        <f t="shared" si="698"/>
        <v>0.66102564102564099</v>
      </c>
      <c r="BM205" s="15">
        <v>8000</v>
      </c>
      <c r="BN205" s="235">
        <f t="shared" si="678"/>
        <v>1.5515903801396431</v>
      </c>
      <c r="BO205" s="235">
        <f t="shared" si="679"/>
        <v>1.0256410256410255</v>
      </c>
      <c r="BQ205" s="15"/>
      <c r="BR205" s="15">
        <f t="shared" si="699"/>
        <v>8000</v>
      </c>
      <c r="BT205" s="15"/>
      <c r="BU205" s="15">
        <f t="shared" si="700"/>
        <v>8000</v>
      </c>
      <c r="BW205" s="15"/>
      <c r="BX205" s="15">
        <f t="shared" si="701"/>
        <v>8000</v>
      </c>
      <c r="BZ205" s="15"/>
      <c r="CA205" s="15">
        <f t="shared" si="702"/>
        <v>8000</v>
      </c>
      <c r="CC205" s="15"/>
      <c r="CD205" s="15">
        <f t="shared" si="703"/>
        <v>8000</v>
      </c>
      <c r="CF205" s="15"/>
      <c r="CG205" s="15">
        <f t="shared" si="704"/>
        <v>8000</v>
      </c>
      <c r="CH205">
        <v>6418.36</v>
      </c>
      <c r="CI205" s="227">
        <v>7000</v>
      </c>
      <c r="CJ205" s="15">
        <f t="shared" si="705"/>
        <v>15000</v>
      </c>
      <c r="CM205" s="15">
        <f t="shared" si="706"/>
        <v>15000</v>
      </c>
      <c r="CP205" s="15">
        <f t="shared" si="707"/>
        <v>15000</v>
      </c>
      <c r="CS205" s="15">
        <f t="shared" si="708"/>
        <v>15000</v>
      </c>
      <c r="CU205" s="227">
        <v>3000</v>
      </c>
      <c r="CV205" s="15">
        <f t="shared" si="709"/>
        <v>18000</v>
      </c>
      <c r="CX205" s="227"/>
      <c r="CY205" s="15">
        <f t="shared" si="710"/>
        <v>18000</v>
      </c>
      <c r="DA205" s="15">
        <v>17718.36</v>
      </c>
      <c r="DC205" s="15">
        <v>70000</v>
      </c>
      <c r="DE205" s="15"/>
      <c r="DF205" s="15">
        <f t="shared" si="721"/>
        <v>70000</v>
      </c>
      <c r="DH205" s="15"/>
      <c r="DI205" s="15">
        <f t="shared" si="722"/>
        <v>70000</v>
      </c>
      <c r="DK205" s="15"/>
      <c r="DL205" s="15">
        <f t="shared" si="723"/>
        <v>70000</v>
      </c>
      <c r="DN205" s="15"/>
      <c r="DO205" s="15">
        <f t="shared" si="724"/>
        <v>70000</v>
      </c>
      <c r="DQ205" s="227">
        <v>65000</v>
      </c>
      <c r="DR205" s="15">
        <f t="shared" si="725"/>
        <v>135000</v>
      </c>
      <c r="DT205" s="15"/>
      <c r="DU205" s="15">
        <f t="shared" si="726"/>
        <v>135000</v>
      </c>
      <c r="DW205" s="15"/>
      <c r="DX205" s="15">
        <f t="shared" si="727"/>
        <v>135000</v>
      </c>
      <c r="DZ205" s="227">
        <v>2000</v>
      </c>
      <c r="EA205" s="15">
        <f t="shared" si="728"/>
        <v>137000</v>
      </c>
      <c r="EC205" s="15"/>
      <c r="ED205" s="15">
        <f t="shared" si="729"/>
        <v>137000</v>
      </c>
      <c r="EF205" s="15"/>
      <c r="EG205" s="15">
        <f t="shared" si="730"/>
        <v>137000</v>
      </c>
      <c r="EI205" s="15">
        <v>136271.85999999999</v>
      </c>
      <c r="EK205" s="15">
        <v>5000</v>
      </c>
    </row>
    <row r="206" spans="1:189" outlineLevel="1">
      <c r="A206" s="1" t="s">
        <v>202</v>
      </c>
      <c r="B206" s="1" t="s">
        <v>207</v>
      </c>
      <c r="C206" s="4" t="s">
        <v>208</v>
      </c>
      <c r="D206" s="43">
        <v>1000</v>
      </c>
      <c r="E206" s="34">
        <v>45.1</v>
      </c>
      <c r="F206" s="43">
        <v>1000</v>
      </c>
      <c r="G206" s="34">
        <v>45.1</v>
      </c>
      <c r="H206" s="46">
        <v>451</v>
      </c>
      <c r="I206" s="36">
        <v>451</v>
      </c>
      <c r="J206" s="14"/>
      <c r="L206" s="118">
        <v>1000</v>
      </c>
      <c r="M206" s="17">
        <f t="shared" si="624"/>
        <v>0</v>
      </c>
      <c r="N206" s="17">
        <f t="shared" si="625"/>
        <v>1.2172949002217295</v>
      </c>
      <c r="Q206" s="118">
        <v>1000</v>
      </c>
      <c r="R206" s="15">
        <v>0</v>
      </c>
      <c r="S206" s="118">
        <v>500</v>
      </c>
      <c r="T206" s="15">
        <f t="shared" si="690"/>
        <v>-500</v>
      </c>
      <c r="U206" s="16">
        <f t="shared" si="656"/>
        <v>-0.5</v>
      </c>
      <c r="Y206" s="118">
        <v>500</v>
      </c>
      <c r="AA206" s="118">
        <v>0</v>
      </c>
      <c r="AB206" s="185">
        <f t="shared" si="691"/>
        <v>-500</v>
      </c>
      <c r="AC206" s="187">
        <f t="shared" si="692"/>
        <v>-500</v>
      </c>
      <c r="AD206" s="187"/>
      <c r="AE206" s="118">
        <v>0</v>
      </c>
      <c r="AF206" s="182"/>
      <c r="AH206" s="15">
        <v>0</v>
      </c>
      <c r="AK206" s="118">
        <v>1000</v>
      </c>
      <c r="AS206" s="15">
        <f t="shared" si="693"/>
        <v>1000</v>
      </c>
      <c r="AV206" s="15">
        <f t="shared" si="672"/>
        <v>1000</v>
      </c>
      <c r="AX206" s="15"/>
      <c r="AY206" s="15">
        <f t="shared" si="694"/>
        <v>1000</v>
      </c>
      <c r="BB206" s="15">
        <f t="shared" si="695"/>
        <v>1000</v>
      </c>
      <c r="BD206" s="15"/>
      <c r="BE206" s="15">
        <f t="shared" si="696"/>
        <v>1000</v>
      </c>
      <c r="BG206" s="15"/>
      <c r="BH206" s="15">
        <f t="shared" si="697"/>
        <v>1000</v>
      </c>
      <c r="BJ206" s="15">
        <v>0</v>
      </c>
      <c r="BK206" s="235">
        <f t="shared" si="698"/>
        <v>0</v>
      </c>
      <c r="BM206" s="15">
        <v>0</v>
      </c>
      <c r="BN206" s="235" t="e">
        <f t="shared" si="678"/>
        <v>#DIV/0!</v>
      </c>
      <c r="BO206" s="235">
        <f t="shared" si="679"/>
        <v>0</v>
      </c>
      <c r="BQ206" s="15"/>
      <c r="BR206" s="15">
        <f t="shared" si="699"/>
        <v>0</v>
      </c>
      <c r="BT206" s="15"/>
      <c r="BU206" s="15">
        <f t="shared" si="700"/>
        <v>0</v>
      </c>
      <c r="BW206" s="15"/>
      <c r="BX206" s="15">
        <f t="shared" si="701"/>
        <v>0</v>
      </c>
      <c r="BZ206" s="15"/>
      <c r="CA206" s="15">
        <f t="shared" si="702"/>
        <v>0</v>
      </c>
      <c r="CC206" s="15"/>
      <c r="CD206" s="15">
        <f t="shared" si="703"/>
        <v>0</v>
      </c>
      <c r="CF206" s="15"/>
      <c r="CG206" s="15">
        <f t="shared" si="704"/>
        <v>0</v>
      </c>
      <c r="CI206" s="15"/>
      <c r="CJ206" s="15">
        <f t="shared" si="705"/>
        <v>0</v>
      </c>
      <c r="CM206" s="15">
        <f t="shared" si="706"/>
        <v>0</v>
      </c>
      <c r="CP206" s="15">
        <f t="shared" si="707"/>
        <v>0</v>
      </c>
      <c r="CS206" s="15">
        <f t="shared" si="708"/>
        <v>0</v>
      </c>
      <c r="CV206" s="15">
        <f t="shared" si="709"/>
        <v>0</v>
      </c>
      <c r="CY206" s="15">
        <f t="shared" si="710"/>
        <v>0</v>
      </c>
      <c r="DE206" s="15"/>
      <c r="DF206" s="15">
        <f t="shared" si="721"/>
        <v>0</v>
      </c>
      <c r="DH206" s="15"/>
      <c r="DI206" s="15">
        <f t="shared" si="722"/>
        <v>0</v>
      </c>
      <c r="DK206" s="15"/>
      <c r="DL206" s="15">
        <f t="shared" si="723"/>
        <v>0</v>
      </c>
      <c r="DN206" s="15"/>
      <c r="DO206" s="15">
        <f t="shared" si="724"/>
        <v>0</v>
      </c>
      <c r="DQ206" s="15"/>
      <c r="DR206" s="15">
        <f t="shared" si="725"/>
        <v>0</v>
      </c>
      <c r="DT206" s="15"/>
      <c r="DU206" s="15">
        <f t="shared" si="726"/>
        <v>0</v>
      </c>
      <c r="DW206" s="15"/>
      <c r="DX206" s="15">
        <f t="shared" si="727"/>
        <v>0</v>
      </c>
      <c r="DZ206" s="15"/>
      <c r="EA206" s="15">
        <f t="shared" si="728"/>
        <v>0</v>
      </c>
      <c r="EC206" s="15"/>
      <c r="ED206" s="15">
        <f t="shared" si="729"/>
        <v>0</v>
      </c>
      <c r="EF206" s="15"/>
      <c r="EG206" s="15">
        <f t="shared" si="730"/>
        <v>0</v>
      </c>
      <c r="EK206" s="15"/>
    </row>
    <row r="207" spans="1:189" outlineLevel="1">
      <c r="A207" s="1" t="s">
        <v>202</v>
      </c>
      <c r="B207" s="1" t="s">
        <v>149</v>
      </c>
      <c r="C207" s="4" t="s">
        <v>150</v>
      </c>
      <c r="D207" s="43"/>
      <c r="E207" s="34"/>
      <c r="F207" s="43"/>
      <c r="G207" s="34"/>
      <c r="H207" s="46"/>
      <c r="I207" s="36"/>
      <c r="J207" s="14"/>
      <c r="M207" s="17"/>
      <c r="N207" s="17"/>
      <c r="U207" s="16"/>
      <c r="Y207" s="118">
        <v>2500</v>
      </c>
      <c r="Z207">
        <v>2500</v>
      </c>
      <c r="AA207" s="118">
        <v>1600</v>
      </c>
      <c r="AB207" s="185">
        <f t="shared" si="691"/>
        <v>-900</v>
      </c>
      <c r="AC207" s="187">
        <f t="shared" si="692"/>
        <v>-900</v>
      </c>
      <c r="AD207" s="187"/>
      <c r="AE207" s="118">
        <v>1600</v>
      </c>
      <c r="AF207" s="182"/>
      <c r="AH207" s="15">
        <v>1600</v>
      </c>
      <c r="AI207" s="17">
        <f t="shared" ref="AI207" si="732">AH207/AE207</f>
        <v>1</v>
      </c>
      <c r="AK207" s="118">
        <v>0</v>
      </c>
      <c r="AS207" s="15">
        <f t="shared" si="693"/>
        <v>0</v>
      </c>
      <c r="AV207" s="15">
        <f t="shared" si="672"/>
        <v>0</v>
      </c>
      <c r="AX207" s="15"/>
      <c r="AY207" s="15">
        <f t="shared" si="694"/>
        <v>0</v>
      </c>
      <c r="BB207" s="15">
        <f t="shared" si="695"/>
        <v>0</v>
      </c>
      <c r="BD207" s="15"/>
      <c r="BE207" s="15">
        <f t="shared" si="696"/>
        <v>0</v>
      </c>
      <c r="BG207" s="15"/>
      <c r="BH207" s="15">
        <f t="shared" si="697"/>
        <v>0</v>
      </c>
      <c r="BJ207" s="15">
        <v>0</v>
      </c>
      <c r="BK207" s="235" t="e">
        <f t="shared" si="698"/>
        <v>#DIV/0!</v>
      </c>
      <c r="BM207" s="15">
        <v>0</v>
      </c>
      <c r="BN207" s="235" t="e">
        <f t="shared" si="678"/>
        <v>#DIV/0!</v>
      </c>
      <c r="BO207" s="235" t="e">
        <f t="shared" si="679"/>
        <v>#DIV/0!</v>
      </c>
      <c r="BQ207" s="15"/>
      <c r="BR207" s="15">
        <f t="shared" si="699"/>
        <v>0</v>
      </c>
      <c r="BT207" s="15"/>
      <c r="BU207" s="15">
        <f t="shared" si="700"/>
        <v>0</v>
      </c>
      <c r="BW207" s="15"/>
      <c r="BX207" s="15">
        <f t="shared" si="701"/>
        <v>0</v>
      </c>
      <c r="BZ207" s="15"/>
      <c r="CA207" s="15">
        <f t="shared" si="702"/>
        <v>0</v>
      </c>
      <c r="CC207" s="15"/>
      <c r="CD207" s="15">
        <f t="shared" si="703"/>
        <v>0</v>
      </c>
      <c r="CF207" s="15"/>
      <c r="CG207" s="15">
        <f t="shared" si="704"/>
        <v>0</v>
      </c>
      <c r="CI207" s="15"/>
      <c r="CJ207" s="15">
        <f t="shared" si="705"/>
        <v>0</v>
      </c>
      <c r="CM207" s="15">
        <f t="shared" si="706"/>
        <v>0</v>
      </c>
      <c r="CP207" s="15">
        <f t="shared" si="707"/>
        <v>0</v>
      </c>
      <c r="CS207" s="15">
        <f t="shared" si="708"/>
        <v>0</v>
      </c>
      <c r="CV207" s="15">
        <f t="shared" si="709"/>
        <v>0</v>
      </c>
      <c r="CY207" s="15">
        <f t="shared" si="710"/>
        <v>0</v>
      </c>
      <c r="DE207" s="15"/>
      <c r="DF207" s="15">
        <f t="shared" si="721"/>
        <v>0</v>
      </c>
      <c r="DH207" s="15"/>
      <c r="DI207" s="15">
        <f t="shared" si="722"/>
        <v>0</v>
      </c>
      <c r="DK207" s="15"/>
      <c r="DL207" s="15">
        <f t="shared" si="723"/>
        <v>0</v>
      </c>
      <c r="DN207" s="15"/>
      <c r="DO207" s="15">
        <f t="shared" si="724"/>
        <v>0</v>
      </c>
      <c r="DQ207" s="15"/>
      <c r="DR207" s="15">
        <f t="shared" si="725"/>
        <v>0</v>
      </c>
      <c r="DT207" s="15"/>
      <c r="DU207" s="15">
        <f t="shared" si="726"/>
        <v>0</v>
      </c>
      <c r="DW207" s="15"/>
      <c r="DX207" s="15">
        <f t="shared" si="727"/>
        <v>0</v>
      </c>
      <c r="DZ207" s="15"/>
      <c r="EA207" s="15">
        <f t="shared" si="728"/>
        <v>0</v>
      </c>
      <c r="EC207" s="15"/>
      <c r="ED207" s="15">
        <f t="shared" si="729"/>
        <v>0</v>
      </c>
      <c r="EF207" s="15"/>
      <c r="EG207" s="15">
        <f t="shared" si="730"/>
        <v>0</v>
      </c>
      <c r="EK207" s="15"/>
    </row>
    <row r="208" spans="1:189" outlineLevel="1">
      <c r="A208" s="1" t="s">
        <v>202</v>
      </c>
      <c r="B208" s="1" t="s">
        <v>151</v>
      </c>
      <c r="C208" s="4" t="s">
        <v>152</v>
      </c>
      <c r="D208" s="43">
        <v>500</v>
      </c>
      <c r="E208" s="34">
        <v>0</v>
      </c>
      <c r="F208" s="43">
        <v>500</v>
      </c>
      <c r="G208" s="34">
        <v>0</v>
      </c>
      <c r="H208" s="46">
        <v>0</v>
      </c>
      <c r="I208" s="36">
        <v>0</v>
      </c>
      <c r="J208" s="14"/>
      <c r="L208" s="118">
        <v>0</v>
      </c>
      <c r="M208" s="17">
        <f t="shared" si="624"/>
        <v>-1</v>
      </c>
      <c r="N208" s="17" t="e">
        <f t="shared" si="625"/>
        <v>#DIV/0!</v>
      </c>
      <c r="U208" s="16"/>
      <c r="Y208" s="118"/>
      <c r="AB208" s="185">
        <f t="shared" si="691"/>
        <v>0</v>
      </c>
      <c r="AC208" s="187">
        <f t="shared" si="692"/>
        <v>0</v>
      </c>
      <c r="AD208" s="187"/>
      <c r="AF208" s="182"/>
      <c r="AH208" s="15"/>
      <c r="AX208" s="15"/>
      <c r="BD208" s="15"/>
      <c r="BG208" s="15"/>
      <c r="BM208" s="15">
        <v>0</v>
      </c>
      <c r="BN208" s="235" t="e">
        <f t="shared" si="678"/>
        <v>#DIV/0!</v>
      </c>
      <c r="BO208" s="235" t="e">
        <f t="shared" si="679"/>
        <v>#DIV/0!</v>
      </c>
      <c r="BQ208" s="15"/>
      <c r="BR208" s="15">
        <f t="shared" si="699"/>
        <v>0</v>
      </c>
      <c r="BT208" s="15"/>
      <c r="BU208" s="15">
        <f t="shared" si="700"/>
        <v>0</v>
      </c>
      <c r="BW208" s="15"/>
      <c r="BX208" s="15">
        <f t="shared" si="701"/>
        <v>0</v>
      </c>
      <c r="BZ208" s="15"/>
      <c r="CA208" s="15">
        <f t="shared" si="702"/>
        <v>0</v>
      </c>
      <c r="CC208" s="15"/>
      <c r="CD208" s="15">
        <f t="shared" si="703"/>
        <v>0</v>
      </c>
      <c r="CF208" s="15"/>
      <c r="CG208" s="15">
        <f t="shared" si="704"/>
        <v>0</v>
      </c>
      <c r="CI208" s="15"/>
      <c r="CJ208" s="15">
        <f t="shared" si="705"/>
        <v>0</v>
      </c>
      <c r="CM208" s="15">
        <f t="shared" si="706"/>
        <v>0</v>
      </c>
      <c r="CP208" s="15">
        <f t="shared" si="707"/>
        <v>0</v>
      </c>
      <c r="CS208" s="15">
        <f t="shared" si="708"/>
        <v>0</v>
      </c>
      <c r="CV208" s="15">
        <f t="shared" si="709"/>
        <v>0</v>
      </c>
      <c r="CY208" s="15">
        <f t="shared" si="710"/>
        <v>0</v>
      </c>
      <c r="DE208" s="15"/>
      <c r="DH208" s="15"/>
      <c r="DK208" s="15"/>
      <c r="DN208" s="15"/>
      <c r="DQ208" s="15"/>
      <c r="DT208" s="15"/>
      <c r="DW208" s="15"/>
      <c r="DZ208" s="15"/>
      <c r="EC208" s="15"/>
      <c r="EF208" s="15"/>
      <c r="EK208" s="15"/>
    </row>
    <row r="209" spans="1:142" outlineLevel="1">
      <c r="A209" s="1" t="s">
        <v>202</v>
      </c>
      <c r="B209" s="1" t="s">
        <v>108</v>
      </c>
      <c r="C209" s="4" t="s">
        <v>109</v>
      </c>
      <c r="D209" s="43">
        <v>10000</v>
      </c>
      <c r="E209" s="34">
        <v>100</v>
      </c>
      <c r="F209" s="43">
        <v>10000</v>
      </c>
      <c r="G209" s="34">
        <v>100</v>
      </c>
      <c r="H209" s="46">
        <v>10000</v>
      </c>
      <c r="I209" s="36">
        <f>H209</f>
        <v>10000</v>
      </c>
      <c r="J209" s="14"/>
      <c r="L209" s="118">
        <v>10000</v>
      </c>
      <c r="M209" s="17">
        <f t="shared" si="624"/>
        <v>0</v>
      </c>
      <c r="N209" s="17">
        <f t="shared" si="625"/>
        <v>0</v>
      </c>
      <c r="Q209" s="118">
        <v>10000</v>
      </c>
      <c r="R209" s="15">
        <v>10000</v>
      </c>
      <c r="S209" s="118">
        <v>10000</v>
      </c>
      <c r="T209" s="15">
        <f t="shared" si="690"/>
        <v>0</v>
      </c>
      <c r="U209" s="16">
        <f t="shared" si="656"/>
        <v>0</v>
      </c>
      <c r="Y209" s="118">
        <v>10000</v>
      </c>
      <c r="AA209" s="118">
        <v>10000</v>
      </c>
      <c r="AB209" s="185">
        <f t="shared" si="691"/>
        <v>0</v>
      </c>
      <c r="AC209" s="187">
        <f>AA209-Y209</f>
        <v>0</v>
      </c>
      <c r="AD209" s="187"/>
      <c r="AE209" s="118">
        <v>10000</v>
      </c>
      <c r="AF209" s="182"/>
      <c r="AH209" s="15">
        <v>10000</v>
      </c>
      <c r="AI209" s="17">
        <f t="shared" ref="AI209:AI210" si="733">AH209/AE209</f>
        <v>1</v>
      </c>
      <c r="AK209" s="118">
        <v>10000</v>
      </c>
      <c r="AS209" s="15">
        <f t="shared" ref="AS209:AS213" si="734">AR209+AK209</f>
        <v>10000</v>
      </c>
      <c r="AV209" s="15">
        <f t="shared" ref="AV209:AV213" si="735">AS209+AU209</f>
        <v>10000</v>
      </c>
      <c r="AX209" s="15"/>
      <c r="AY209" s="15">
        <f t="shared" ref="AY209:AY213" si="736">AV209+AX209</f>
        <v>10000</v>
      </c>
      <c r="BB209" s="15">
        <f t="shared" ref="BB209:BB213" si="737">AY209+BA209</f>
        <v>10000</v>
      </c>
      <c r="BD209" s="15">
        <v>-10000</v>
      </c>
      <c r="BE209" s="15">
        <f t="shared" ref="BE209:BE213" si="738">BB209+BD209</f>
        <v>0</v>
      </c>
      <c r="BG209" s="15"/>
      <c r="BH209" s="15">
        <f t="shared" ref="BH209:BH213" si="739">BE209+BG209</f>
        <v>0</v>
      </c>
      <c r="BJ209" s="15">
        <v>0</v>
      </c>
      <c r="BM209" s="15">
        <v>10000</v>
      </c>
      <c r="BN209" s="235" t="e">
        <f t="shared" si="678"/>
        <v>#DIV/0!</v>
      </c>
      <c r="BO209" s="235" t="e">
        <f t="shared" si="679"/>
        <v>#DIV/0!</v>
      </c>
      <c r="BQ209" s="15"/>
      <c r="BR209" s="15">
        <f t="shared" si="699"/>
        <v>10000</v>
      </c>
      <c r="BT209" s="15"/>
      <c r="BU209" s="15">
        <f t="shared" si="700"/>
        <v>10000</v>
      </c>
      <c r="BW209" s="15"/>
      <c r="BX209" s="15">
        <f t="shared" si="701"/>
        <v>10000</v>
      </c>
      <c r="BZ209" s="15"/>
      <c r="CA209" s="15">
        <f t="shared" si="702"/>
        <v>10000</v>
      </c>
      <c r="CC209" s="15"/>
      <c r="CD209" s="15">
        <f t="shared" si="703"/>
        <v>10000</v>
      </c>
      <c r="CF209" s="15"/>
      <c r="CG209" s="15">
        <f t="shared" si="704"/>
        <v>10000</v>
      </c>
      <c r="CI209" s="15"/>
      <c r="CJ209" s="15">
        <f t="shared" si="705"/>
        <v>10000</v>
      </c>
      <c r="CM209" s="15">
        <f t="shared" si="706"/>
        <v>10000</v>
      </c>
      <c r="CP209" s="15">
        <f t="shared" si="707"/>
        <v>10000</v>
      </c>
      <c r="CS209" s="15">
        <f t="shared" si="708"/>
        <v>10000</v>
      </c>
      <c r="CV209" s="15">
        <f t="shared" si="709"/>
        <v>10000</v>
      </c>
      <c r="CY209" s="15">
        <f t="shared" si="710"/>
        <v>10000</v>
      </c>
      <c r="DA209" s="15">
        <v>10000</v>
      </c>
      <c r="DC209" s="15">
        <v>20000</v>
      </c>
      <c r="DE209" s="15"/>
      <c r="DF209" s="15">
        <f t="shared" ref="DF209:DF213" si="740">DC209+DE209</f>
        <v>20000</v>
      </c>
      <c r="DH209" s="15"/>
      <c r="DI209" s="15">
        <f t="shared" ref="DI209:DI213" si="741">DF209+DH209</f>
        <v>20000</v>
      </c>
      <c r="DK209" s="15"/>
      <c r="DL209" s="15">
        <f t="shared" ref="DL209:DL213" si="742">DI209+DK209</f>
        <v>20000</v>
      </c>
      <c r="DN209" s="15"/>
      <c r="DO209" s="15">
        <f t="shared" ref="DO209:DO213" si="743">DL209+DN209</f>
        <v>20000</v>
      </c>
      <c r="DQ209" s="15"/>
      <c r="DR209" s="15">
        <f t="shared" ref="DR209:DR213" si="744">DO209+DQ209</f>
        <v>20000</v>
      </c>
      <c r="DT209" s="15"/>
      <c r="DU209" s="15">
        <f t="shared" ref="DU209:DU213" si="745">DR209+DT209</f>
        <v>20000</v>
      </c>
      <c r="DW209" s="15"/>
      <c r="DX209" s="15">
        <f t="shared" ref="DX209:DX213" si="746">DU209+DW209</f>
        <v>20000</v>
      </c>
      <c r="DZ209" s="15"/>
      <c r="EA209" s="15">
        <f t="shared" ref="EA209:EA213" si="747">DX209+DZ209</f>
        <v>20000</v>
      </c>
      <c r="EC209" s="15"/>
      <c r="ED209" s="15">
        <f t="shared" ref="ED209:ED213" si="748">EA209+EC209</f>
        <v>20000</v>
      </c>
      <c r="EF209" s="15"/>
      <c r="EG209" s="15">
        <f t="shared" ref="EG209:EG213" si="749">ED209+EF209</f>
        <v>20000</v>
      </c>
      <c r="EI209" s="15">
        <v>20000</v>
      </c>
      <c r="EK209" s="15">
        <v>10000</v>
      </c>
    </row>
    <row r="210" spans="1:142" outlineLevel="1">
      <c r="A210" s="1" t="s">
        <v>202</v>
      </c>
      <c r="B210" s="1" t="s">
        <v>250</v>
      </c>
      <c r="C210" s="4" t="s">
        <v>421</v>
      </c>
      <c r="D210" s="43"/>
      <c r="E210" s="34"/>
      <c r="F210" s="43"/>
      <c r="G210" s="34"/>
      <c r="H210" s="46"/>
      <c r="I210" s="36"/>
      <c r="J210" s="14"/>
      <c r="M210" s="17"/>
      <c r="N210" s="17"/>
      <c r="U210" s="16"/>
      <c r="Y210" s="118"/>
      <c r="AA210" s="118">
        <v>1300</v>
      </c>
      <c r="AB210" s="185">
        <f t="shared" si="691"/>
        <v>1300</v>
      </c>
      <c r="AC210" s="187">
        <f>AA210-Y210</f>
        <v>1300</v>
      </c>
      <c r="AD210" s="187"/>
      <c r="AE210" s="118">
        <v>1300</v>
      </c>
      <c r="AF210" s="182"/>
      <c r="AH210" s="15">
        <v>1300</v>
      </c>
      <c r="AI210" s="17">
        <f t="shared" si="733"/>
        <v>1</v>
      </c>
      <c r="AK210" s="118">
        <v>0</v>
      </c>
      <c r="AS210" s="15">
        <f t="shared" si="734"/>
        <v>0</v>
      </c>
      <c r="AV210" s="15">
        <f t="shared" si="735"/>
        <v>0</v>
      </c>
      <c r="AX210" s="15"/>
      <c r="AY210" s="15">
        <f t="shared" si="736"/>
        <v>0</v>
      </c>
      <c r="BB210" s="15">
        <f t="shared" si="737"/>
        <v>0</v>
      </c>
      <c r="BD210" s="15"/>
      <c r="BE210" s="15">
        <f t="shared" si="738"/>
        <v>0</v>
      </c>
      <c r="BG210" s="15"/>
      <c r="BH210" s="15">
        <f t="shared" si="739"/>
        <v>0</v>
      </c>
      <c r="BJ210" s="15">
        <v>0</v>
      </c>
      <c r="BM210" s="15">
        <v>0</v>
      </c>
      <c r="BN210" s="235" t="e">
        <f t="shared" si="678"/>
        <v>#DIV/0!</v>
      </c>
      <c r="BO210" s="235" t="e">
        <f t="shared" si="679"/>
        <v>#DIV/0!</v>
      </c>
      <c r="BQ210" s="15"/>
      <c r="BR210" s="15">
        <f t="shared" si="699"/>
        <v>0</v>
      </c>
      <c r="BT210" s="15"/>
      <c r="BU210" s="15">
        <f t="shared" si="700"/>
        <v>0</v>
      </c>
      <c r="BW210" s="15"/>
      <c r="BX210" s="15">
        <f t="shared" si="701"/>
        <v>0</v>
      </c>
      <c r="BZ210" s="15"/>
      <c r="CA210" s="15">
        <f t="shared" si="702"/>
        <v>0</v>
      </c>
      <c r="CC210" s="15"/>
      <c r="CD210" s="15">
        <f t="shared" si="703"/>
        <v>0</v>
      </c>
      <c r="CF210" s="15"/>
      <c r="CG210" s="15">
        <f t="shared" si="704"/>
        <v>0</v>
      </c>
      <c r="CI210" s="15"/>
      <c r="CJ210" s="15">
        <f t="shared" si="705"/>
        <v>0</v>
      </c>
      <c r="CM210" s="15">
        <f t="shared" si="706"/>
        <v>0</v>
      </c>
      <c r="CP210" s="15">
        <f t="shared" si="707"/>
        <v>0</v>
      </c>
      <c r="CS210" s="15">
        <f t="shared" si="708"/>
        <v>0</v>
      </c>
      <c r="CV210" s="15">
        <f t="shared" si="709"/>
        <v>0</v>
      </c>
      <c r="CY210" s="15">
        <f t="shared" si="710"/>
        <v>0</v>
      </c>
      <c r="DE210" s="15"/>
      <c r="DF210" s="15">
        <f t="shared" si="740"/>
        <v>0</v>
      </c>
      <c r="DH210" s="15"/>
      <c r="DI210" s="15">
        <f t="shared" si="741"/>
        <v>0</v>
      </c>
      <c r="DK210" s="15"/>
      <c r="DL210" s="15">
        <f t="shared" si="742"/>
        <v>0</v>
      </c>
      <c r="DN210" s="15"/>
      <c r="DO210" s="15">
        <f t="shared" si="743"/>
        <v>0</v>
      </c>
      <c r="DQ210" s="15"/>
      <c r="DR210" s="15">
        <f t="shared" si="744"/>
        <v>0</v>
      </c>
      <c r="DT210" s="15"/>
      <c r="DU210" s="15">
        <f t="shared" si="745"/>
        <v>0</v>
      </c>
      <c r="DW210" s="15"/>
      <c r="DX210" s="15">
        <f t="shared" si="746"/>
        <v>0</v>
      </c>
      <c r="DZ210" s="15"/>
      <c r="EA210" s="15">
        <f t="shared" si="747"/>
        <v>0</v>
      </c>
      <c r="EC210" s="15"/>
      <c r="ED210" s="15">
        <f t="shared" si="748"/>
        <v>0</v>
      </c>
      <c r="EF210" s="15"/>
      <c r="EG210" s="15">
        <f t="shared" si="749"/>
        <v>0</v>
      </c>
      <c r="EK210" s="15"/>
    </row>
    <row r="211" spans="1:142" outlineLevel="1">
      <c r="A211" s="1" t="s">
        <v>202</v>
      </c>
      <c r="B211" s="1" t="s">
        <v>612</v>
      </c>
      <c r="C211" s="4" t="s">
        <v>614</v>
      </c>
      <c r="D211" s="43"/>
      <c r="E211" s="34"/>
      <c r="F211" s="43"/>
      <c r="G211" s="34"/>
      <c r="H211" s="46"/>
      <c r="I211" s="36"/>
      <c r="J211" s="14"/>
      <c r="M211" s="17"/>
      <c r="N211" s="17"/>
      <c r="U211" s="16"/>
      <c r="Y211" s="118"/>
      <c r="AB211" s="185"/>
      <c r="AC211" s="187"/>
      <c r="AD211" s="187"/>
      <c r="AF211" s="182"/>
      <c r="AH211" s="15"/>
      <c r="AI211" s="17"/>
      <c r="AS211" s="15"/>
      <c r="AV211" s="15"/>
      <c r="AX211" s="15"/>
      <c r="AY211" s="15"/>
      <c r="BB211" s="15"/>
      <c r="BD211" s="15"/>
      <c r="BE211" s="15"/>
      <c r="BG211" s="15"/>
      <c r="BH211" s="15"/>
      <c r="BM211" s="15"/>
      <c r="BN211" s="235"/>
      <c r="BO211" s="235"/>
      <c r="BQ211" s="15"/>
      <c r="BR211" s="15"/>
      <c r="BT211" s="15"/>
      <c r="BU211" s="15"/>
      <c r="BW211" s="15"/>
      <c r="BX211" s="15"/>
      <c r="BZ211" s="15"/>
      <c r="CA211" s="15"/>
      <c r="CC211" s="15"/>
      <c r="CD211" s="15"/>
      <c r="CF211" s="15"/>
      <c r="CG211" s="15"/>
      <c r="CI211" s="15"/>
      <c r="CJ211" s="15"/>
      <c r="CM211" s="15"/>
      <c r="CP211" s="15"/>
      <c r="CS211" s="15"/>
      <c r="CV211" s="15"/>
      <c r="CY211" s="15"/>
      <c r="DE211" s="15"/>
      <c r="DF211" s="15"/>
      <c r="DH211" s="15"/>
      <c r="DI211" s="15"/>
      <c r="DK211" s="227">
        <v>249450</v>
      </c>
      <c r="DL211" s="15">
        <f t="shared" si="742"/>
        <v>249450</v>
      </c>
      <c r="DN211" s="15"/>
      <c r="DO211" s="15">
        <f t="shared" si="743"/>
        <v>249450</v>
      </c>
      <c r="DQ211" s="15"/>
      <c r="DR211" s="15">
        <f t="shared" si="744"/>
        <v>249450</v>
      </c>
      <c r="DT211" s="15"/>
      <c r="DU211" s="15">
        <f t="shared" si="745"/>
        <v>249450</v>
      </c>
      <c r="DW211" s="15"/>
      <c r="DX211" s="15">
        <f t="shared" si="746"/>
        <v>249450</v>
      </c>
      <c r="DZ211" s="15"/>
      <c r="EA211" s="15">
        <f t="shared" si="747"/>
        <v>249450</v>
      </c>
      <c r="EC211" s="15"/>
      <c r="ED211" s="15">
        <f t="shared" si="748"/>
        <v>249450</v>
      </c>
      <c r="EF211" s="15"/>
      <c r="EG211" s="15">
        <f t="shared" si="749"/>
        <v>249450</v>
      </c>
      <c r="EI211" s="15">
        <v>249450</v>
      </c>
      <c r="EK211" s="15">
        <v>0</v>
      </c>
    </row>
    <row r="212" spans="1:142" outlineLevel="1">
      <c r="A212" s="1" t="s">
        <v>202</v>
      </c>
      <c r="B212" s="1" t="s">
        <v>209</v>
      </c>
      <c r="C212" s="4" t="s">
        <v>210</v>
      </c>
      <c r="D212" s="43">
        <v>0</v>
      </c>
      <c r="E212" s="34">
        <v>0</v>
      </c>
      <c r="F212" s="43">
        <v>270400</v>
      </c>
      <c r="G212" s="34">
        <v>100</v>
      </c>
      <c r="H212" s="46">
        <v>270398.71000000002</v>
      </c>
      <c r="I212" s="36">
        <f>H212</f>
        <v>270398.71000000002</v>
      </c>
      <c r="J212" s="14"/>
      <c r="L212" s="118">
        <f>'[1]2020'!$Q$20</f>
        <v>10000</v>
      </c>
      <c r="M212" s="17">
        <f t="shared" si="624"/>
        <v>-0.96301775147928992</v>
      </c>
      <c r="N212" s="17">
        <f t="shared" si="625"/>
        <v>-0.96301757504686325</v>
      </c>
      <c r="Q212" s="118">
        <v>10000</v>
      </c>
      <c r="R212" s="15">
        <v>0</v>
      </c>
      <c r="S212" s="118">
        <v>0</v>
      </c>
      <c r="T212" s="15">
        <f t="shared" si="690"/>
        <v>-10000</v>
      </c>
      <c r="U212" s="16">
        <f t="shared" si="656"/>
        <v>-1</v>
      </c>
      <c r="Y212" s="118">
        <v>0</v>
      </c>
      <c r="AA212" s="118">
        <v>0</v>
      </c>
      <c r="AB212" s="185">
        <f t="shared" si="691"/>
        <v>0</v>
      </c>
      <c r="AC212" s="187">
        <f>AA212-Y212</f>
        <v>0</v>
      </c>
      <c r="AD212" s="187"/>
      <c r="AE212" s="118">
        <v>0</v>
      </c>
      <c r="AF212" s="182"/>
      <c r="AH212" s="15">
        <v>0</v>
      </c>
      <c r="AK212" s="118">
        <v>0</v>
      </c>
      <c r="AS212" s="15">
        <f t="shared" si="734"/>
        <v>0</v>
      </c>
      <c r="AV212" s="15">
        <f t="shared" si="735"/>
        <v>0</v>
      </c>
      <c r="AX212" s="15"/>
      <c r="AY212" s="15">
        <f t="shared" si="736"/>
        <v>0</v>
      </c>
      <c r="BB212" s="15">
        <f t="shared" si="737"/>
        <v>0</v>
      </c>
      <c r="BD212" s="15"/>
      <c r="BE212" s="15">
        <f t="shared" si="738"/>
        <v>0</v>
      </c>
      <c r="BG212" s="15"/>
      <c r="BH212" s="15">
        <f t="shared" si="739"/>
        <v>0</v>
      </c>
      <c r="BJ212" s="15">
        <v>0</v>
      </c>
      <c r="BM212" s="15">
        <v>0</v>
      </c>
      <c r="BN212" s="235" t="e">
        <f t="shared" si="678"/>
        <v>#DIV/0!</v>
      </c>
      <c r="BO212" s="235" t="e">
        <f t="shared" si="679"/>
        <v>#DIV/0!</v>
      </c>
      <c r="BQ212" s="15"/>
      <c r="BR212" s="15">
        <f t="shared" si="699"/>
        <v>0</v>
      </c>
      <c r="BT212" s="15"/>
      <c r="BU212" s="15">
        <f t="shared" si="700"/>
        <v>0</v>
      </c>
      <c r="BW212" s="15"/>
      <c r="BX212" s="15">
        <f t="shared" si="701"/>
        <v>0</v>
      </c>
      <c r="BZ212" s="15"/>
      <c r="CA212" s="15">
        <f t="shared" si="702"/>
        <v>0</v>
      </c>
      <c r="CC212" s="15"/>
      <c r="CD212" s="15">
        <f t="shared" si="703"/>
        <v>0</v>
      </c>
      <c r="CF212" s="15"/>
      <c r="CG212" s="15">
        <f t="shared" si="704"/>
        <v>0</v>
      </c>
      <c r="CI212" s="15"/>
      <c r="CJ212" s="15">
        <f t="shared" si="705"/>
        <v>0</v>
      </c>
      <c r="CM212" s="15">
        <f t="shared" si="706"/>
        <v>0</v>
      </c>
      <c r="CP212" s="15">
        <f t="shared" si="707"/>
        <v>0</v>
      </c>
      <c r="CS212" s="15">
        <f t="shared" si="708"/>
        <v>0</v>
      </c>
      <c r="CV212" s="15">
        <f t="shared" si="709"/>
        <v>0</v>
      </c>
      <c r="CY212" s="15">
        <f t="shared" si="710"/>
        <v>0</v>
      </c>
      <c r="DE212" s="15"/>
      <c r="DF212" s="15">
        <f t="shared" si="740"/>
        <v>0</v>
      </c>
      <c r="DH212" s="15"/>
      <c r="DI212" s="15">
        <f t="shared" si="741"/>
        <v>0</v>
      </c>
      <c r="DK212" s="15"/>
      <c r="DL212" s="15">
        <f t="shared" si="742"/>
        <v>0</v>
      </c>
      <c r="DN212" s="15"/>
      <c r="DO212" s="15">
        <f t="shared" si="743"/>
        <v>0</v>
      </c>
      <c r="DQ212" s="15"/>
      <c r="DR212" s="15">
        <f t="shared" si="744"/>
        <v>0</v>
      </c>
      <c r="DT212" s="15"/>
      <c r="DU212" s="15">
        <f t="shared" si="745"/>
        <v>0</v>
      </c>
      <c r="DW212" s="15"/>
      <c r="DX212" s="15">
        <f t="shared" si="746"/>
        <v>0</v>
      </c>
      <c r="DZ212" s="15"/>
      <c r="EA212" s="15">
        <f t="shared" si="747"/>
        <v>0</v>
      </c>
      <c r="EC212" s="15"/>
      <c r="ED212" s="15">
        <f t="shared" si="748"/>
        <v>0</v>
      </c>
      <c r="EF212" s="15"/>
      <c r="EG212" s="15">
        <f t="shared" si="749"/>
        <v>0</v>
      </c>
      <c r="EK212" s="15"/>
    </row>
    <row r="213" spans="1:142" outlineLevel="1">
      <c r="A213" s="1" t="s">
        <v>202</v>
      </c>
      <c r="B213" s="1" t="s">
        <v>211</v>
      </c>
      <c r="C213" s="4" t="s">
        <v>212</v>
      </c>
      <c r="D213" s="43">
        <v>900000</v>
      </c>
      <c r="E213" s="34">
        <v>0</v>
      </c>
      <c r="F213" s="43">
        <v>0</v>
      </c>
      <c r="G213" s="34">
        <v>0</v>
      </c>
      <c r="H213" s="46">
        <v>0</v>
      </c>
      <c r="I213" s="36">
        <f>H213</f>
        <v>0</v>
      </c>
      <c r="J213" s="14"/>
      <c r="L213" s="118">
        <v>650000</v>
      </c>
      <c r="M213" s="17" t="e">
        <f t="shared" si="624"/>
        <v>#DIV/0!</v>
      </c>
      <c r="N213" s="17" t="e">
        <f t="shared" si="625"/>
        <v>#DIV/0!</v>
      </c>
      <c r="Q213" s="118">
        <v>1006000</v>
      </c>
      <c r="R213" s="15">
        <v>0</v>
      </c>
      <c r="S213" s="118">
        <v>906000</v>
      </c>
      <c r="T213" s="15">
        <f t="shared" si="690"/>
        <v>-100000</v>
      </c>
      <c r="U213" s="16">
        <f t="shared" si="656"/>
        <v>-9.9403578528827086E-2</v>
      </c>
      <c r="Y213" s="118">
        <v>906000</v>
      </c>
      <c r="AA213" s="118">
        <v>905010</v>
      </c>
      <c r="AB213" s="185">
        <f t="shared" si="691"/>
        <v>-990</v>
      </c>
      <c r="AC213" s="187">
        <f>AA213-Y213</f>
        <v>-990</v>
      </c>
      <c r="AD213" s="187"/>
      <c r="AE213" s="118">
        <v>905010</v>
      </c>
      <c r="AF213" s="182"/>
      <c r="AH213" s="15">
        <v>905007.4</v>
      </c>
      <c r="AI213" s="17">
        <f t="shared" ref="AI213" si="750">AH213/AE213</f>
        <v>0.99999712710356792</v>
      </c>
      <c r="AK213" s="118">
        <v>0</v>
      </c>
      <c r="AS213" s="15">
        <f t="shared" si="734"/>
        <v>0</v>
      </c>
      <c r="AV213" s="15">
        <f t="shared" si="735"/>
        <v>0</v>
      </c>
      <c r="AX213" s="15"/>
      <c r="AY213" s="15">
        <f t="shared" si="736"/>
        <v>0</v>
      </c>
      <c r="BB213" s="15">
        <f t="shared" si="737"/>
        <v>0</v>
      </c>
      <c r="BD213" s="15"/>
      <c r="BE213" s="15">
        <f t="shared" si="738"/>
        <v>0</v>
      </c>
      <c r="BG213" s="15"/>
      <c r="BH213" s="15">
        <f t="shared" si="739"/>
        <v>0</v>
      </c>
      <c r="BJ213" s="15">
        <v>0</v>
      </c>
      <c r="BM213" s="15">
        <v>0</v>
      </c>
      <c r="BN213" s="235" t="e">
        <f t="shared" si="678"/>
        <v>#DIV/0!</v>
      </c>
      <c r="BO213" s="235" t="e">
        <f t="shared" si="679"/>
        <v>#DIV/0!</v>
      </c>
      <c r="BQ213" s="15"/>
      <c r="BR213" s="15">
        <f t="shared" si="699"/>
        <v>0</v>
      </c>
      <c r="BT213" s="15"/>
      <c r="BU213" s="15">
        <f t="shared" si="700"/>
        <v>0</v>
      </c>
      <c r="BW213" s="15"/>
      <c r="BX213" s="15">
        <f t="shared" si="701"/>
        <v>0</v>
      </c>
      <c r="BZ213" s="15"/>
      <c r="CA213" s="15">
        <f t="shared" si="702"/>
        <v>0</v>
      </c>
      <c r="CC213" s="15"/>
      <c r="CD213" s="15">
        <f t="shared" si="703"/>
        <v>0</v>
      </c>
      <c r="CF213" s="15"/>
      <c r="CG213" s="15">
        <f t="shared" si="704"/>
        <v>0</v>
      </c>
      <c r="CI213" s="15"/>
      <c r="CJ213" s="15">
        <f t="shared" si="705"/>
        <v>0</v>
      </c>
      <c r="CM213" s="15">
        <f t="shared" si="706"/>
        <v>0</v>
      </c>
      <c r="CP213" s="15">
        <f t="shared" si="707"/>
        <v>0</v>
      </c>
      <c r="CS213" s="15">
        <f t="shared" si="708"/>
        <v>0</v>
      </c>
      <c r="CV213" s="15">
        <f t="shared" si="709"/>
        <v>0</v>
      </c>
      <c r="CY213" s="15">
        <f t="shared" si="710"/>
        <v>0</v>
      </c>
      <c r="DE213" s="15"/>
      <c r="DF213" s="15">
        <f t="shared" si="740"/>
        <v>0</v>
      </c>
      <c r="DH213" s="15"/>
      <c r="DI213" s="15">
        <f t="shared" si="741"/>
        <v>0</v>
      </c>
      <c r="DK213" s="15"/>
      <c r="DL213" s="15">
        <f t="shared" si="742"/>
        <v>0</v>
      </c>
      <c r="DN213" s="15"/>
      <c r="DO213" s="15">
        <f t="shared" si="743"/>
        <v>0</v>
      </c>
      <c r="DQ213" s="15"/>
      <c r="DR213" s="15">
        <f t="shared" si="744"/>
        <v>0</v>
      </c>
      <c r="DT213" s="15"/>
      <c r="DU213" s="15">
        <f t="shared" si="745"/>
        <v>0</v>
      </c>
      <c r="DW213" s="15"/>
      <c r="DX213" s="15">
        <f t="shared" si="746"/>
        <v>0</v>
      </c>
      <c r="DZ213" s="15"/>
      <c r="EA213" s="15">
        <f t="shared" si="747"/>
        <v>0</v>
      </c>
      <c r="EC213" s="15"/>
      <c r="ED213" s="15">
        <f t="shared" si="748"/>
        <v>0</v>
      </c>
      <c r="EF213" s="15"/>
      <c r="EG213" s="15">
        <f t="shared" si="749"/>
        <v>0</v>
      </c>
      <c r="EK213" s="15"/>
    </row>
    <row r="214" spans="1:142" outlineLevel="1">
      <c r="A214" s="1" t="s">
        <v>202</v>
      </c>
      <c r="B214" s="4" t="s">
        <v>46</v>
      </c>
      <c r="C214" s="4" t="s">
        <v>213</v>
      </c>
      <c r="D214" s="43">
        <v>1197000</v>
      </c>
      <c r="E214" s="34">
        <v>30.6</v>
      </c>
      <c r="F214" s="43">
        <v>462000</v>
      </c>
      <c r="G214" s="34">
        <v>79.290000000000006</v>
      </c>
      <c r="H214" s="46">
        <v>366300.21</v>
      </c>
      <c r="I214" s="36"/>
      <c r="J214" s="14"/>
      <c r="Y214" s="118"/>
      <c r="AF214" s="182"/>
      <c r="AH214" s="15"/>
      <c r="AX214" s="15"/>
      <c r="BD214" s="15"/>
      <c r="BG214" s="15"/>
      <c r="DE214" s="15"/>
      <c r="DH214" s="15"/>
      <c r="DK214" s="15"/>
      <c r="DN214" s="15"/>
      <c r="DQ214" s="15"/>
      <c r="DT214" s="15"/>
      <c r="DW214" s="15"/>
      <c r="DZ214" s="15"/>
      <c r="EC214" s="15"/>
      <c r="EF214" s="15"/>
      <c r="EK214" s="15"/>
    </row>
    <row r="215" spans="1:142" outlineLevel="1">
      <c r="A215" s="1" t="s">
        <v>214</v>
      </c>
      <c r="B215" s="4" t="s">
        <v>48</v>
      </c>
      <c r="C215" s="4" t="s">
        <v>215</v>
      </c>
      <c r="D215" s="43">
        <v>1197000</v>
      </c>
      <c r="E215" s="34">
        <v>30.6</v>
      </c>
      <c r="F215" s="43">
        <v>462000</v>
      </c>
      <c r="G215" s="34">
        <v>79.290000000000006</v>
      </c>
      <c r="H215" s="46">
        <v>366300.21</v>
      </c>
      <c r="I215" s="36"/>
      <c r="J215" s="14"/>
      <c r="Y215" s="118"/>
      <c r="AF215" s="182"/>
      <c r="AH215" s="15"/>
      <c r="AX215" s="15"/>
      <c r="BD215" s="15"/>
      <c r="BG215" s="15"/>
      <c r="DE215" s="15"/>
      <c r="DH215" s="15"/>
      <c r="DK215" s="15"/>
      <c r="DN215" s="15"/>
      <c r="DQ215" s="15"/>
      <c r="DT215" s="15"/>
      <c r="DW215" s="15"/>
      <c r="DZ215" s="15"/>
      <c r="EC215" s="15"/>
      <c r="EF215" s="15"/>
      <c r="EK215" s="15"/>
    </row>
    <row r="216" spans="1:142" ht="16.5" customHeight="1" thickBot="1">
      <c r="A216" s="54" t="s">
        <v>202</v>
      </c>
      <c r="B216" s="55" t="s">
        <v>317</v>
      </c>
      <c r="C216" s="283" t="s">
        <v>213</v>
      </c>
      <c r="D216" s="57">
        <f>SUM(D194:D209)</f>
        <v>297000</v>
      </c>
      <c r="E216" s="58"/>
      <c r="F216" s="57">
        <f>SUM(F194:F209)</f>
        <v>191600</v>
      </c>
      <c r="G216" s="58"/>
      <c r="H216" s="57"/>
      <c r="I216" s="57">
        <f>SUM(I194:I209)</f>
        <v>102486.5</v>
      </c>
      <c r="J216" s="138" t="e">
        <f>I216/$I$324</f>
        <v>#REF!</v>
      </c>
      <c r="K216" s="60"/>
      <c r="L216" s="122">
        <f>SUM(L194:L209)</f>
        <v>99500</v>
      </c>
      <c r="M216" s="61">
        <f t="shared" ref="M216:M221" si="751">L216/F216-1</f>
        <v>-0.4806889352818372</v>
      </c>
      <c r="N216" s="61">
        <f t="shared" ref="N216:N221" si="752">L216/I216-1</f>
        <v>-2.9140423372834512E-2</v>
      </c>
      <c r="O216" s="17">
        <f>L216/$L$324</f>
        <v>2.3085847296257025E-2</v>
      </c>
      <c r="P216" s="17"/>
      <c r="Q216" s="122">
        <f>SUM(Q194:Q209)</f>
        <v>110000</v>
      </c>
      <c r="R216" s="122">
        <f>SUM(R194:R209)</f>
        <v>41341</v>
      </c>
      <c r="S216" s="122">
        <f>SUM(S194:S209)</f>
        <v>87200</v>
      </c>
      <c r="T216" s="122">
        <f>SUM(T194:T209)</f>
        <v>-22800</v>
      </c>
      <c r="U216" s="155">
        <f t="shared" ref="U216:U221" si="753">S216/Q216-1</f>
        <v>-0.20727272727272728</v>
      </c>
      <c r="Y216" s="122">
        <f>SUM(Y194:Y209)</f>
        <v>99000</v>
      </c>
      <c r="AA216" s="122">
        <f>SUM(AA194:AA210)</f>
        <v>83050</v>
      </c>
      <c r="AB216" s="122">
        <f>SUM(AB194:AB210)</f>
        <v>-15950</v>
      </c>
      <c r="AE216" s="122">
        <f>SUM(AE194:AE210)</f>
        <v>84050</v>
      </c>
      <c r="AF216" s="182"/>
      <c r="AH216" s="122">
        <f>SUM(AH194:AH210)</f>
        <v>77440.709999999992</v>
      </c>
      <c r="AI216" s="17">
        <f t="shared" ref="AI216:AI221" si="754">AH216/AE216</f>
        <v>0.9213647828673408</v>
      </c>
      <c r="AK216" s="122">
        <f>SUM(AK194:AK210)</f>
        <v>62300</v>
      </c>
      <c r="AL216" s="193">
        <f t="shared" ref="AL216:AL218" si="755">AK216/L216</f>
        <v>0.62613065326633166</v>
      </c>
      <c r="AM216" s="17">
        <f t="shared" ref="AM216:AM218" si="756">AK216/AE216</f>
        <v>0.74122546103509812</v>
      </c>
      <c r="AN216" s="17">
        <f t="shared" ref="AN216:AN218" si="757">AK216/AH216</f>
        <v>0.80448642580885432</v>
      </c>
      <c r="AS216" s="122">
        <f>SUM(AS194:AS210)</f>
        <v>62300</v>
      </c>
      <c r="AU216" s="122">
        <f>SUM(AU194:AU210)</f>
        <v>0</v>
      </c>
      <c r="AV216" s="122">
        <f>SUM(AV194:AV210)</f>
        <v>62300</v>
      </c>
      <c r="AX216" s="122">
        <f>SUM(AX194:AX210)</f>
        <v>0</v>
      </c>
      <c r="AY216" s="122">
        <f>SUM(AY194:AY210)</f>
        <v>62300</v>
      </c>
      <c r="BA216" s="122">
        <f>SUM(BA194:BA210)</f>
        <v>0</v>
      </c>
      <c r="BB216" s="122">
        <f>SUM(BB194:BB210)</f>
        <v>62300</v>
      </c>
      <c r="BD216" s="122">
        <f>SUM(BD194:BD210)</f>
        <v>0</v>
      </c>
      <c r="BE216" s="122">
        <f>SUM(BE194:BE210)</f>
        <v>62300</v>
      </c>
      <c r="BG216" s="122">
        <f>SUM(BG194:BG210)</f>
        <v>-1100</v>
      </c>
      <c r="BH216" s="122">
        <f>SUM(BH194:BH210)</f>
        <v>61200</v>
      </c>
      <c r="BJ216" s="122">
        <f>SUM(BJ194:BJ210)</f>
        <v>41369.660000000003</v>
      </c>
      <c r="BK216" s="236">
        <f t="shared" ref="BK216" si="758">BJ216/BH216</f>
        <v>0.67597483660130719</v>
      </c>
      <c r="BM216" s="122">
        <f>SUM(BM194:BM210)</f>
        <v>95100</v>
      </c>
      <c r="BN216" s="236">
        <f t="shared" ref="BN216:BN218" si="759">BM216/BJ216</f>
        <v>2.2987861152351745</v>
      </c>
      <c r="BO216" s="236">
        <f t="shared" ref="BO216:BO218" si="760">BM216/BH216</f>
        <v>1.553921568627451</v>
      </c>
      <c r="BQ216" s="122">
        <f>SUM(BQ194:BQ210)</f>
        <v>-1000</v>
      </c>
      <c r="BR216" s="122">
        <f>SUM(BR194:BR210)</f>
        <v>94100</v>
      </c>
      <c r="BT216" s="122">
        <f>SUM(BT194:BT210)</f>
        <v>0</v>
      </c>
      <c r="BU216" s="122">
        <f>SUM(BU194:BU210)</f>
        <v>94100</v>
      </c>
      <c r="BW216" s="122">
        <f>SUM(BW194:BW210)</f>
        <v>12000</v>
      </c>
      <c r="BX216" s="122">
        <f>SUM(BX194:BX210)</f>
        <v>106100</v>
      </c>
      <c r="BZ216" s="122">
        <f>SUM(BZ194:BZ210)</f>
        <v>0</v>
      </c>
      <c r="CA216" s="122">
        <f>SUM(CA194:CA210)</f>
        <v>106100</v>
      </c>
      <c r="CC216" s="122">
        <f>SUM(CC194:CC210)</f>
        <v>0</v>
      </c>
      <c r="CD216" s="122">
        <f>SUM(CD194:CD210)</f>
        <v>106100</v>
      </c>
      <c r="CF216" s="122">
        <f>SUM(CF194:CF210)</f>
        <v>0</v>
      </c>
      <c r="CG216" s="122">
        <f>SUM(CG194:CG210)</f>
        <v>106100</v>
      </c>
      <c r="CI216" s="122">
        <f>SUM(CI194:CI210)</f>
        <v>7000</v>
      </c>
      <c r="CJ216" s="122">
        <f>SUM(CJ194:CJ210)</f>
        <v>113100</v>
      </c>
      <c r="CL216" s="319">
        <f>SUM(CL194:CL210)</f>
        <v>9000</v>
      </c>
      <c r="CM216" s="122">
        <f>SUM(CM194:CM210)</f>
        <v>122100</v>
      </c>
      <c r="CO216" s="122">
        <f>SUM(CO194:CO210)</f>
        <v>5000</v>
      </c>
      <c r="CP216" s="122">
        <f>SUM(CP194:CP210)</f>
        <v>127100</v>
      </c>
      <c r="CR216" s="122">
        <f>SUM(CR194:CR210)</f>
        <v>0</v>
      </c>
      <c r="CS216" s="122">
        <f>SUM(CS194:CS210)</f>
        <v>127100</v>
      </c>
      <c r="CU216" s="122">
        <f>SUM(CU194:CU210)</f>
        <v>-14200</v>
      </c>
      <c r="CV216" s="122">
        <f>SUM(CV194:CV210)</f>
        <v>112900</v>
      </c>
      <c r="CX216" s="122">
        <f>SUM(CX194:CX210)</f>
        <v>0</v>
      </c>
      <c r="CY216" s="122">
        <f>SUM(CY194:CY210)</f>
        <v>112900</v>
      </c>
      <c r="DA216" s="122">
        <f>SUM(DA194:DA210)</f>
        <v>110502.91</v>
      </c>
      <c r="DC216" s="122">
        <f>SUM(DC194:DC210)</f>
        <v>195500</v>
      </c>
      <c r="DE216" s="122">
        <f>SUM(DE194:DE210)</f>
        <v>0</v>
      </c>
      <c r="DF216" s="122">
        <f>SUM(DF194:DF210)</f>
        <v>195500</v>
      </c>
      <c r="DH216" s="122">
        <f>SUM(DH194:DH210)</f>
        <v>0</v>
      </c>
      <c r="DI216" s="122">
        <f>SUM(DI194:DI210)</f>
        <v>195500</v>
      </c>
      <c r="DK216" s="122">
        <f>SUM(DK194:DK211)</f>
        <v>249450</v>
      </c>
      <c r="DL216" s="122">
        <f>SUM(DL194:DL211)</f>
        <v>444950</v>
      </c>
      <c r="DN216" s="122">
        <f>SUM(DN194:DN211)</f>
        <v>0</v>
      </c>
      <c r="DO216" s="122">
        <f>SUM(DO194:DO211)</f>
        <v>444950</v>
      </c>
      <c r="DQ216" s="122">
        <f>SUM(DQ194:DQ211)</f>
        <v>71000</v>
      </c>
      <c r="DR216" s="122">
        <f>SUM(DR194:DR211)</f>
        <v>515950</v>
      </c>
      <c r="DT216" s="122">
        <f>SUM(DT194:DT211)</f>
        <v>5000</v>
      </c>
      <c r="DU216" s="122">
        <f>SUM(DU194:DU211)</f>
        <v>520950</v>
      </c>
      <c r="DW216" s="122">
        <f>SUM(DW194:DW211)</f>
        <v>4000</v>
      </c>
      <c r="DX216" s="122">
        <f>SUM(DX194:DX211)</f>
        <v>524950</v>
      </c>
      <c r="DZ216" s="122">
        <f>SUM(DZ194:DZ211)</f>
        <v>7250</v>
      </c>
      <c r="EA216" s="122">
        <f>SUM(EA194:EA211)</f>
        <v>532200</v>
      </c>
      <c r="EC216" s="122">
        <f>SUM(EC194:EC211)</f>
        <v>2300</v>
      </c>
      <c r="ED216" s="122">
        <f>SUM(ED194:ED211)</f>
        <v>534500</v>
      </c>
      <c r="EF216" s="122">
        <f>SUM(EF194:EF211)</f>
        <v>-26650</v>
      </c>
      <c r="EG216" s="122">
        <f>SUM(EG194:EG211)</f>
        <v>507850</v>
      </c>
      <c r="EI216" s="122">
        <f>SUM(EI194:EI211)</f>
        <v>505168.13</v>
      </c>
      <c r="EK216" s="122">
        <f>SUM(EK194:EK211)</f>
        <v>106700</v>
      </c>
      <c r="EL216" s="377">
        <f>EK216/EI216-1</f>
        <v>-0.78878319184545553</v>
      </c>
    </row>
    <row r="217" spans="1:142" ht="16.5" customHeight="1" thickTop="1" thickBot="1">
      <c r="A217" s="64" t="s">
        <v>202</v>
      </c>
      <c r="B217" s="65" t="s">
        <v>358</v>
      </c>
      <c r="C217" s="284" t="s">
        <v>346</v>
      </c>
      <c r="D217" s="66">
        <f>D205</f>
        <v>160000</v>
      </c>
      <c r="E217" s="67"/>
      <c r="F217" s="66">
        <f>F205</f>
        <v>40000</v>
      </c>
      <c r="G217" s="67"/>
      <c r="H217" s="66"/>
      <c r="I217" s="66">
        <f>I205</f>
        <v>28599</v>
      </c>
      <c r="J217" s="68"/>
      <c r="K217" s="69"/>
      <c r="L217" s="123">
        <f>L205</f>
        <v>20000</v>
      </c>
      <c r="M217" s="70">
        <f t="shared" si="751"/>
        <v>-0.5</v>
      </c>
      <c r="N217" s="70">
        <f t="shared" si="752"/>
        <v>-0.30067484877093609</v>
      </c>
      <c r="Q217" s="123">
        <f>Q205</f>
        <v>20000</v>
      </c>
      <c r="R217" s="123">
        <f>R205</f>
        <v>3993</v>
      </c>
      <c r="S217" s="123">
        <f>S205</f>
        <v>8000</v>
      </c>
      <c r="T217" s="123">
        <f>T205</f>
        <v>-12000</v>
      </c>
      <c r="U217" s="155">
        <f t="shared" si="753"/>
        <v>-0.6</v>
      </c>
      <c r="Y217" s="123">
        <f>Y205</f>
        <v>8000</v>
      </c>
      <c r="AA217" s="123">
        <f>AA205</f>
        <v>8500</v>
      </c>
      <c r="AB217" s="123">
        <f>AB205</f>
        <v>500</v>
      </c>
      <c r="AE217" s="123">
        <f>AE205</f>
        <v>9400</v>
      </c>
      <c r="AF217" s="182"/>
      <c r="AH217" s="123">
        <f>AH205</f>
        <v>9338</v>
      </c>
      <c r="AI217" s="17">
        <f t="shared" si="754"/>
        <v>0.99340425531914889</v>
      </c>
      <c r="AK217" s="123">
        <f>AK205</f>
        <v>15000</v>
      </c>
      <c r="AL217" s="193">
        <f t="shared" si="755"/>
        <v>0.75</v>
      </c>
      <c r="AM217" s="17">
        <f t="shared" si="756"/>
        <v>1.5957446808510638</v>
      </c>
      <c r="AN217" s="17">
        <f t="shared" si="757"/>
        <v>1.6063396872992075</v>
      </c>
      <c r="AS217" s="123">
        <f>AS205</f>
        <v>15000</v>
      </c>
      <c r="AU217" s="123">
        <f>AU205</f>
        <v>0</v>
      </c>
      <c r="AV217" s="123">
        <f>AV205</f>
        <v>15000</v>
      </c>
      <c r="AX217" s="123">
        <f>AX205</f>
        <v>0</v>
      </c>
      <c r="AY217" s="123">
        <f>AY205</f>
        <v>15000</v>
      </c>
      <c r="BA217" s="123">
        <f>BA205</f>
        <v>0</v>
      </c>
      <c r="BB217" s="123">
        <f>BB205</f>
        <v>15000</v>
      </c>
      <c r="BD217" s="123">
        <f>BD205</f>
        <v>-5000</v>
      </c>
      <c r="BE217" s="123">
        <f>BE205</f>
        <v>10000</v>
      </c>
      <c r="BG217" s="123">
        <f>BG205</f>
        <v>-2200</v>
      </c>
      <c r="BH217" s="123">
        <f>BH205</f>
        <v>7800</v>
      </c>
      <c r="BJ217" s="123">
        <f>BJ205</f>
        <v>5156</v>
      </c>
      <c r="BK217" s="236">
        <f t="shared" ref="BK217:BK218" si="761">BJ217/BH217</f>
        <v>0.66102564102564099</v>
      </c>
      <c r="BM217" s="123">
        <f>BM205</f>
        <v>8000</v>
      </c>
      <c r="BN217" s="236">
        <f t="shared" si="759"/>
        <v>1.5515903801396431</v>
      </c>
      <c r="BO217" s="236">
        <f t="shared" si="760"/>
        <v>1.0256410256410255</v>
      </c>
      <c r="BQ217" s="123">
        <f>BQ205</f>
        <v>0</v>
      </c>
      <c r="BR217" s="123">
        <f>BR205</f>
        <v>8000</v>
      </c>
      <c r="BT217" s="123">
        <f>BT205</f>
        <v>0</v>
      </c>
      <c r="BU217" s="123">
        <f>BU205</f>
        <v>8000</v>
      </c>
      <c r="BW217" s="123">
        <f>BW205</f>
        <v>0</v>
      </c>
      <c r="BX217" s="123">
        <f>BX205</f>
        <v>8000</v>
      </c>
      <c r="BZ217" s="123">
        <f>BZ205</f>
        <v>0</v>
      </c>
      <c r="CA217" s="123">
        <f>CA205</f>
        <v>8000</v>
      </c>
      <c r="CC217" s="123">
        <f>CC205</f>
        <v>0</v>
      </c>
      <c r="CD217" s="123">
        <f>CD205</f>
        <v>8000</v>
      </c>
      <c r="CF217" s="123">
        <f>CF205</f>
        <v>0</v>
      </c>
      <c r="CG217" s="123">
        <f>CG205</f>
        <v>8000</v>
      </c>
      <c r="CI217" s="123">
        <f>CI205</f>
        <v>7000</v>
      </c>
      <c r="CJ217" s="123">
        <f>CJ205</f>
        <v>15000</v>
      </c>
      <c r="CL217" s="319">
        <f>CL205</f>
        <v>0</v>
      </c>
      <c r="CM217" s="123">
        <f>CM205</f>
        <v>15000</v>
      </c>
      <c r="CO217" s="123">
        <f>CO205</f>
        <v>0</v>
      </c>
      <c r="CP217" s="123">
        <f>CP205</f>
        <v>15000</v>
      </c>
      <c r="CR217" s="123">
        <f>CR205</f>
        <v>0</v>
      </c>
      <c r="CS217" s="123">
        <f>CS205</f>
        <v>15000</v>
      </c>
      <c r="CU217" s="123">
        <f>CU205</f>
        <v>3000</v>
      </c>
      <c r="CV217" s="123">
        <f>CV205</f>
        <v>18000</v>
      </c>
      <c r="CX217" s="123">
        <f>CX205</f>
        <v>0</v>
      </c>
      <c r="CY217" s="123">
        <f>CY205</f>
        <v>18000</v>
      </c>
      <c r="DA217" s="123">
        <f>DA205</f>
        <v>17718.36</v>
      </c>
      <c r="DC217" s="123">
        <f>DC205</f>
        <v>70000</v>
      </c>
      <c r="DE217" s="123">
        <f>DE205</f>
        <v>0</v>
      </c>
      <c r="DF217" s="123">
        <f>DF205</f>
        <v>70000</v>
      </c>
      <c r="DH217" s="123">
        <f>DH205</f>
        <v>0</v>
      </c>
      <c r="DI217" s="123">
        <f>DI205</f>
        <v>70000</v>
      </c>
      <c r="DK217" s="123">
        <f>DK205</f>
        <v>0</v>
      </c>
      <c r="DL217" s="123">
        <f>DL205</f>
        <v>70000</v>
      </c>
      <c r="DN217" s="123">
        <f>DN205</f>
        <v>0</v>
      </c>
      <c r="DO217" s="123">
        <f>DO205</f>
        <v>70000</v>
      </c>
      <c r="DQ217" s="123">
        <f>DQ205</f>
        <v>65000</v>
      </c>
      <c r="DR217" s="123">
        <f>DR205</f>
        <v>135000</v>
      </c>
      <c r="DT217" s="123">
        <f>DT205</f>
        <v>0</v>
      </c>
      <c r="DU217" s="123">
        <f>DU205</f>
        <v>135000</v>
      </c>
      <c r="DW217" s="123">
        <f>DW205</f>
        <v>0</v>
      </c>
      <c r="DX217" s="123">
        <f>DX205</f>
        <v>135000</v>
      </c>
      <c r="DZ217" s="123">
        <f>DZ205</f>
        <v>2000</v>
      </c>
      <c r="EA217" s="123">
        <f>EA205</f>
        <v>137000</v>
      </c>
      <c r="EC217" s="123">
        <f>EC205</f>
        <v>0</v>
      </c>
      <c r="ED217" s="123">
        <f>ED205</f>
        <v>137000</v>
      </c>
      <c r="EF217" s="123">
        <f>EF205</f>
        <v>0</v>
      </c>
      <c r="EG217" s="123">
        <f>EG205</f>
        <v>137000</v>
      </c>
      <c r="EI217" s="123">
        <f>EI205</f>
        <v>136271.85999999999</v>
      </c>
      <c r="EK217" s="123">
        <f>EK205</f>
        <v>5000</v>
      </c>
      <c r="EL217" s="377">
        <f>EK217/EI217-1</f>
        <v>-0.96330863906899045</v>
      </c>
    </row>
    <row r="218" spans="1:142" ht="15.75" customHeight="1" thickTop="1" thickBot="1">
      <c r="A218" s="75" t="s">
        <v>202</v>
      </c>
      <c r="B218" s="76" t="s">
        <v>278</v>
      </c>
      <c r="C218" s="285" t="s">
        <v>347</v>
      </c>
      <c r="D218" s="78">
        <f>D212+D213</f>
        <v>900000</v>
      </c>
      <c r="E218" s="79"/>
      <c r="F218" s="78">
        <f>F212+F213</f>
        <v>270400</v>
      </c>
      <c r="G218" s="79"/>
      <c r="H218" s="78"/>
      <c r="I218" s="78">
        <f>I212+I213</f>
        <v>270398.71000000002</v>
      </c>
      <c r="J218" s="80"/>
      <c r="K218" s="77"/>
      <c r="L218" s="124">
        <f>L212+L213</f>
        <v>660000</v>
      </c>
      <c r="M218" s="81">
        <f t="shared" si="751"/>
        <v>1.440828402366864</v>
      </c>
      <c r="N218" s="81">
        <f t="shared" si="752"/>
        <v>1.4408400469070282</v>
      </c>
      <c r="Q218" s="124">
        <f>Q212+Q213</f>
        <v>1016000</v>
      </c>
      <c r="R218" s="124">
        <f>R212+R213</f>
        <v>0</v>
      </c>
      <c r="S218" s="124">
        <f>S212+S213</f>
        <v>906000</v>
      </c>
      <c r="T218" s="124">
        <f>T212+T213</f>
        <v>-110000</v>
      </c>
      <c r="U218" s="156">
        <f t="shared" si="753"/>
        <v>-0.1082677165354331</v>
      </c>
      <c r="Y218" s="124">
        <f>Y212+Y213</f>
        <v>906000</v>
      </c>
      <c r="AA218" s="124">
        <f>AA212+AA213</f>
        <v>905010</v>
      </c>
      <c r="AB218" s="124">
        <f>AB212+AB213</f>
        <v>-990</v>
      </c>
      <c r="AE218" s="124">
        <f>AE212+AE213</f>
        <v>905010</v>
      </c>
      <c r="AF218" s="182"/>
      <c r="AH218" s="124">
        <f>AH212+AH213</f>
        <v>905007.4</v>
      </c>
      <c r="AI218" s="17">
        <f t="shared" si="754"/>
        <v>0.99999712710356792</v>
      </c>
      <c r="AK218" s="124">
        <f>AK212+AK213</f>
        <v>0</v>
      </c>
      <c r="AL218" s="193">
        <f t="shared" si="755"/>
        <v>0</v>
      </c>
      <c r="AM218" s="17">
        <f t="shared" si="756"/>
        <v>0</v>
      </c>
      <c r="AN218" s="17">
        <f t="shared" si="757"/>
        <v>0</v>
      </c>
      <c r="AS218" s="124">
        <f>AS212+AS213</f>
        <v>0</v>
      </c>
      <c r="AU218" s="124">
        <f>AU212+AU213</f>
        <v>0</v>
      </c>
      <c r="AV218" s="124">
        <f>AV212+AV213</f>
        <v>0</v>
      </c>
      <c r="AX218" s="124">
        <f>AX212+AX213</f>
        <v>0</v>
      </c>
      <c r="AY218" s="124">
        <f>AY212+AY213</f>
        <v>0</v>
      </c>
      <c r="BA218" s="124">
        <f>BA212+BA213</f>
        <v>0</v>
      </c>
      <c r="BB218" s="124">
        <f>BB212+BB213</f>
        <v>0</v>
      </c>
      <c r="BD218" s="124">
        <f>BD212+BD213</f>
        <v>0</v>
      </c>
      <c r="BE218" s="124">
        <f>BE212+BE213</f>
        <v>0</v>
      </c>
      <c r="BG218" s="124">
        <f>BG212+BG213</f>
        <v>0</v>
      </c>
      <c r="BH218" s="124">
        <f>BH212+BH213</f>
        <v>0</v>
      </c>
      <c r="BJ218" s="124">
        <f>BJ212+BJ213</f>
        <v>0</v>
      </c>
      <c r="BK218" s="237" t="e">
        <f t="shared" si="761"/>
        <v>#DIV/0!</v>
      </c>
      <c r="BM218" s="124">
        <f>BM212+BM213</f>
        <v>0</v>
      </c>
      <c r="BN218" s="237" t="e">
        <f t="shared" si="759"/>
        <v>#DIV/0!</v>
      </c>
      <c r="BO218" s="237" t="e">
        <f t="shared" si="760"/>
        <v>#DIV/0!</v>
      </c>
      <c r="BQ218" s="124">
        <f>BQ212+BQ213</f>
        <v>0</v>
      </c>
      <c r="BR218" s="124">
        <f>BR212+BR213</f>
        <v>0</v>
      </c>
      <c r="BT218" s="124">
        <f>BT212+BT213</f>
        <v>0</v>
      </c>
      <c r="BU218" s="124">
        <f>BU212+BU213</f>
        <v>0</v>
      </c>
      <c r="BW218" s="124">
        <f>BW212+BW213</f>
        <v>0</v>
      </c>
      <c r="BX218" s="124">
        <f>BX212+BX213</f>
        <v>0</v>
      </c>
      <c r="BZ218" s="124">
        <f>BZ212+BZ213</f>
        <v>0</v>
      </c>
      <c r="CA218" s="124">
        <f>CA212+CA213</f>
        <v>0</v>
      </c>
      <c r="CC218" s="124">
        <f>CC212+CC213</f>
        <v>0</v>
      </c>
      <c r="CD218" s="124">
        <f>CD212+CD213</f>
        <v>0</v>
      </c>
      <c r="CF218" s="124">
        <f>CF212+CF213</f>
        <v>0</v>
      </c>
      <c r="CG218" s="124">
        <f>CG212+CG213</f>
        <v>0</v>
      </c>
      <c r="CI218" s="124">
        <f>CI212+CI213</f>
        <v>0</v>
      </c>
      <c r="CJ218" s="124">
        <f>CJ212+CJ213</f>
        <v>0</v>
      </c>
      <c r="CL218" s="319">
        <f>CL212+CL213</f>
        <v>0</v>
      </c>
      <c r="CM218" s="124">
        <f>CM212+CM213</f>
        <v>0</v>
      </c>
      <c r="CO218" s="124">
        <f>CO212+CO213</f>
        <v>0</v>
      </c>
      <c r="CP218" s="124">
        <f>CP212+CP213</f>
        <v>0</v>
      </c>
      <c r="CR218" s="124">
        <f>CR212+CR213</f>
        <v>0</v>
      </c>
      <c r="CS218" s="124">
        <f>CS212+CS213</f>
        <v>0</v>
      </c>
      <c r="CU218" s="124">
        <f>CU212+CU213</f>
        <v>0</v>
      </c>
      <c r="CV218" s="124">
        <f>CV212+CV213</f>
        <v>0</v>
      </c>
      <c r="CX218" s="124">
        <f>CX212+CX213</f>
        <v>0</v>
      </c>
      <c r="CY218" s="124">
        <f>CY212+CY213</f>
        <v>0</v>
      </c>
      <c r="DA218" s="124">
        <f>DA212+DA213</f>
        <v>0</v>
      </c>
      <c r="DC218" s="124">
        <f>DC212+DC213</f>
        <v>0</v>
      </c>
      <c r="DE218" s="124">
        <f>DE212+DE213</f>
        <v>0</v>
      </c>
      <c r="DF218" s="124">
        <f>DF212+DF213</f>
        <v>0</v>
      </c>
      <c r="DH218" s="124">
        <f>DH212+DH213</f>
        <v>0</v>
      </c>
      <c r="DI218" s="124">
        <f>DI212+DI213</f>
        <v>0</v>
      </c>
      <c r="DK218" s="124">
        <f>DK212+DK213</f>
        <v>0</v>
      </c>
      <c r="DL218" s="124">
        <f>DL212+DL213</f>
        <v>0</v>
      </c>
      <c r="DN218" s="124">
        <f>DN212+DN213</f>
        <v>0</v>
      </c>
      <c r="DO218" s="124">
        <f>DO212+DO213</f>
        <v>0</v>
      </c>
      <c r="DQ218" s="124">
        <f>DQ212+DQ213</f>
        <v>0</v>
      </c>
      <c r="DR218" s="124">
        <f>DR212+DR213</f>
        <v>0</v>
      </c>
      <c r="DT218" s="124">
        <f>DT212+DT213</f>
        <v>0</v>
      </c>
      <c r="DU218" s="124">
        <f>DU212+DU213</f>
        <v>0</v>
      </c>
      <c r="DW218" s="124">
        <f>DW212+DW213</f>
        <v>0</v>
      </c>
      <c r="DX218" s="124">
        <f>DX212+DX213</f>
        <v>0</v>
      </c>
      <c r="DZ218" s="124">
        <f>DZ212+DZ213</f>
        <v>0</v>
      </c>
      <c r="EA218" s="124">
        <f>EA212+EA213</f>
        <v>0</v>
      </c>
      <c r="EC218" s="124">
        <f>EC212+EC213</f>
        <v>0</v>
      </c>
      <c r="ED218" s="124">
        <f>ED212+ED213</f>
        <v>0</v>
      </c>
      <c r="EF218" s="124">
        <f>EF212+EF213</f>
        <v>0</v>
      </c>
      <c r="EG218" s="124">
        <f>EG212+EG213</f>
        <v>0</v>
      </c>
      <c r="EI218" s="124">
        <f>EI212+EI213</f>
        <v>0</v>
      </c>
      <c r="EK218" s="124">
        <f>EK212+EK213</f>
        <v>0</v>
      </c>
      <c r="EL218" s="377" t="e">
        <f>EK218/EI218-1</f>
        <v>#DIV/0!</v>
      </c>
    </row>
    <row r="219" spans="1:142" ht="15.75" outlineLevel="1" thickTop="1">
      <c r="A219" s="1" t="s">
        <v>216</v>
      </c>
      <c r="B219" s="1" t="s">
        <v>217</v>
      </c>
      <c r="C219" s="4" t="s">
        <v>218</v>
      </c>
      <c r="D219" s="43">
        <v>722000</v>
      </c>
      <c r="E219" s="34">
        <v>112.02</v>
      </c>
      <c r="F219" s="43">
        <v>1080000</v>
      </c>
      <c r="G219" s="34">
        <v>74.89</v>
      </c>
      <c r="H219" s="46">
        <v>808768</v>
      </c>
      <c r="I219" s="36">
        <f>H219+2*'[2]2020'!$C$15</f>
        <v>927768</v>
      </c>
      <c r="J219" s="14"/>
      <c r="K219" t="s">
        <v>333</v>
      </c>
      <c r="L219" s="118">
        <f>12*'[2]2020'!$D$15+20</f>
        <v>764000.00000000012</v>
      </c>
      <c r="M219" s="17">
        <f t="shared" si="751"/>
        <v>-0.29259259259259252</v>
      </c>
      <c r="N219" s="17">
        <f t="shared" si="752"/>
        <v>-0.17651826749790889</v>
      </c>
      <c r="Q219" s="118">
        <v>764000</v>
      </c>
      <c r="R219" s="15">
        <v>378930</v>
      </c>
      <c r="S219" s="118">
        <v>764000</v>
      </c>
      <c r="T219" s="15">
        <f>S219-Q219</f>
        <v>0</v>
      </c>
      <c r="U219" s="16">
        <f t="shared" si="753"/>
        <v>0</v>
      </c>
      <c r="Y219" s="118">
        <v>764000</v>
      </c>
      <c r="AA219" s="118">
        <v>764000</v>
      </c>
      <c r="AB219" s="185">
        <f t="shared" ref="AB219:AB221" si="762">AA219-Y219</f>
        <v>0</v>
      </c>
      <c r="AC219" s="187">
        <f t="shared" ref="AC219:AC221" si="763">AA219-Y219</f>
        <v>0</v>
      </c>
      <c r="AD219" s="187"/>
      <c r="AE219" s="118">
        <v>764000</v>
      </c>
      <c r="AF219" s="182"/>
      <c r="AH219" s="15">
        <v>762246</v>
      </c>
      <c r="AI219" s="17">
        <f t="shared" si="754"/>
        <v>0.99770418848167541</v>
      </c>
      <c r="AK219" s="118">
        <v>764000</v>
      </c>
      <c r="AS219" s="15">
        <f t="shared" ref="AS219:AS221" si="764">AR219+AK219</f>
        <v>764000</v>
      </c>
      <c r="AV219" s="15">
        <f t="shared" ref="AV219:AV221" si="765">AS219+AU219</f>
        <v>764000</v>
      </c>
      <c r="AX219" s="15"/>
      <c r="AY219" s="15">
        <f t="shared" ref="AY219:AY221" si="766">AV219+AX219</f>
        <v>764000</v>
      </c>
      <c r="BB219" s="15">
        <f t="shared" ref="BB219:BB221" si="767">AY219+BA219</f>
        <v>764000</v>
      </c>
      <c r="BD219" s="15">
        <v>1000</v>
      </c>
      <c r="BE219" s="15">
        <f t="shared" ref="BE219:BE221" si="768">BB219+BD219</f>
        <v>765000</v>
      </c>
      <c r="BG219" s="15">
        <v>2000</v>
      </c>
      <c r="BH219" s="15">
        <f t="shared" ref="BH219:BH221" si="769">BE219+BG219</f>
        <v>767000</v>
      </c>
      <c r="BJ219" s="15">
        <v>766632</v>
      </c>
      <c r="BK219" s="235">
        <f t="shared" ref="BK219:BK221" si="770">BJ219/BH219</f>
        <v>0.99952020860495439</v>
      </c>
      <c r="BM219" s="15">
        <v>767000</v>
      </c>
      <c r="BN219" s="235">
        <f t="shared" ref="BN219:BN223" si="771">BM219/BJ219</f>
        <v>1.0004800217053293</v>
      </c>
      <c r="BO219" s="235">
        <f t="shared" ref="BO219:BO223" si="772">BM219/BH219</f>
        <v>1</v>
      </c>
      <c r="BQ219" s="15"/>
      <c r="BR219" s="15">
        <f t="shared" ref="BR219:BR221" si="773">BM219+BQ219</f>
        <v>767000</v>
      </c>
      <c r="BT219" s="15"/>
      <c r="BU219" s="15">
        <f>BR219+BT219</f>
        <v>767000</v>
      </c>
      <c r="BW219" s="15"/>
      <c r="BX219" s="15">
        <f>BU219+BW219</f>
        <v>767000</v>
      </c>
      <c r="BZ219" s="15"/>
      <c r="CA219" s="15">
        <f>BX219+BZ219</f>
        <v>767000</v>
      </c>
      <c r="CC219" s="15"/>
      <c r="CD219" s="15">
        <f>CA219+CC219</f>
        <v>767000</v>
      </c>
      <c r="CF219" s="15"/>
      <c r="CG219" s="15">
        <f>CD219+CF219</f>
        <v>767000</v>
      </c>
      <c r="CI219" s="15"/>
      <c r="CJ219" s="15">
        <f>CG219+CI219</f>
        <v>767000</v>
      </c>
      <c r="CM219" s="15">
        <f>CJ219+CL219</f>
        <v>767000</v>
      </c>
      <c r="CP219" s="15">
        <f>CM219+CO219</f>
        <v>767000</v>
      </c>
      <c r="CS219" s="15">
        <f>CP219+CR219</f>
        <v>767000</v>
      </c>
      <c r="CU219" s="227">
        <v>20000</v>
      </c>
      <c r="CV219" s="15">
        <f>CS219+CU219</f>
        <v>787000</v>
      </c>
      <c r="CX219" s="227"/>
      <c r="CY219" s="15">
        <f>CV219+CX219</f>
        <v>787000</v>
      </c>
      <c r="DA219" s="15">
        <v>786269</v>
      </c>
      <c r="DC219" s="15">
        <v>815000</v>
      </c>
      <c r="DE219" s="15"/>
      <c r="DF219" s="15">
        <f t="shared" ref="DF219:DF221" si="774">DC219+DE219</f>
        <v>815000</v>
      </c>
      <c r="DH219" s="15"/>
      <c r="DI219" s="15">
        <f t="shared" ref="DI219:DI221" si="775">DF219+DH219</f>
        <v>815000</v>
      </c>
      <c r="DK219" s="15"/>
      <c r="DL219" s="15">
        <f t="shared" ref="DL219:DL221" si="776">DI219+DK219</f>
        <v>815000</v>
      </c>
      <c r="DN219" s="15"/>
      <c r="DO219" s="15">
        <f t="shared" ref="DO219:DO221" si="777">DL219+DN219</f>
        <v>815000</v>
      </c>
      <c r="DQ219" s="15"/>
      <c r="DR219" s="15">
        <f t="shared" ref="DR219:DR221" si="778">DO219+DQ219</f>
        <v>815000</v>
      </c>
      <c r="DT219" s="15"/>
      <c r="DU219" s="15">
        <f t="shared" ref="DU219:DU221" si="779">DR219+DT219</f>
        <v>815000</v>
      </c>
      <c r="DW219" s="15"/>
      <c r="DX219" s="15">
        <f t="shared" ref="DX219:DX221" si="780">DU219+DW219</f>
        <v>815000</v>
      </c>
      <c r="DZ219" s="15"/>
      <c r="EA219" s="15">
        <f t="shared" ref="EA219:EA221" si="781">DX219+DZ219</f>
        <v>815000</v>
      </c>
      <c r="EC219" s="15"/>
      <c r="ED219" s="15">
        <f t="shared" ref="ED219:ED221" si="782">EA219+EC219</f>
        <v>815000</v>
      </c>
      <c r="EF219" s="15"/>
      <c r="EG219" s="15">
        <f t="shared" ref="EG219:EG221" si="783">ED219+EF219</f>
        <v>815000</v>
      </c>
      <c r="EI219" s="15">
        <v>814606</v>
      </c>
      <c r="EK219" s="15">
        <v>891500</v>
      </c>
    </row>
    <row r="220" spans="1:142" outlineLevel="1">
      <c r="A220" s="1" t="s">
        <v>216</v>
      </c>
      <c r="B220" s="1" t="s">
        <v>186</v>
      </c>
      <c r="C220" s="4" t="s">
        <v>187</v>
      </c>
      <c r="D220" s="43">
        <v>133000</v>
      </c>
      <c r="E220" s="34">
        <v>89.88</v>
      </c>
      <c r="F220" s="43">
        <v>133000</v>
      </c>
      <c r="G220" s="34">
        <v>89.88</v>
      </c>
      <c r="H220" s="46">
        <v>119545</v>
      </c>
      <c r="I220" s="36">
        <v>140000</v>
      </c>
      <c r="J220" s="14"/>
      <c r="K220" t="s">
        <v>333</v>
      </c>
      <c r="L220" s="118">
        <v>133000</v>
      </c>
      <c r="M220" s="17">
        <f t="shared" si="751"/>
        <v>0</v>
      </c>
      <c r="N220" s="17">
        <f t="shared" si="752"/>
        <v>-5.0000000000000044E-2</v>
      </c>
      <c r="Q220" s="118">
        <v>133000</v>
      </c>
      <c r="R220" s="15">
        <v>70702</v>
      </c>
      <c r="S220" s="118">
        <v>140000</v>
      </c>
      <c r="T220" s="15">
        <f>S220-Q220</f>
        <v>7000</v>
      </c>
      <c r="U220" s="16">
        <f t="shared" si="753"/>
        <v>5.2631578947368363E-2</v>
      </c>
      <c r="Y220" s="118">
        <v>140000</v>
      </c>
      <c r="AA220" s="118">
        <v>142400</v>
      </c>
      <c r="AB220" s="185">
        <f t="shared" si="762"/>
        <v>2400</v>
      </c>
      <c r="AC220" s="187">
        <f t="shared" si="763"/>
        <v>2400</v>
      </c>
      <c r="AD220" s="187"/>
      <c r="AE220" s="118">
        <v>142500</v>
      </c>
      <c r="AF220" s="182">
        <f>AE220-AA220</f>
        <v>100</v>
      </c>
      <c r="AH220" s="15">
        <v>142492</v>
      </c>
      <c r="AI220" s="17">
        <f t="shared" si="754"/>
        <v>0.9999438596491228</v>
      </c>
      <c r="AK220" s="118">
        <v>144000</v>
      </c>
      <c r="AS220" s="15">
        <f t="shared" si="764"/>
        <v>144000</v>
      </c>
      <c r="AV220" s="15">
        <f t="shared" si="765"/>
        <v>144000</v>
      </c>
      <c r="AX220" s="15"/>
      <c r="AY220" s="15">
        <f t="shared" si="766"/>
        <v>144000</v>
      </c>
      <c r="BB220" s="15">
        <f t="shared" si="767"/>
        <v>144000</v>
      </c>
      <c r="BD220" s="15"/>
      <c r="BE220" s="15">
        <f t="shared" si="768"/>
        <v>144000</v>
      </c>
      <c r="BG220" s="15"/>
      <c r="BH220" s="15">
        <f t="shared" si="769"/>
        <v>144000</v>
      </c>
      <c r="BJ220" s="15">
        <v>143580</v>
      </c>
      <c r="BK220" s="235">
        <f t="shared" si="770"/>
        <v>0.99708333333333332</v>
      </c>
      <c r="BM220" s="15">
        <v>144000</v>
      </c>
      <c r="BN220" s="235">
        <f t="shared" si="771"/>
        <v>1.0029251984956122</v>
      </c>
      <c r="BO220" s="235">
        <f t="shared" si="772"/>
        <v>1</v>
      </c>
      <c r="BQ220" s="15"/>
      <c r="BR220" s="15">
        <f t="shared" si="773"/>
        <v>144000</v>
      </c>
      <c r="BT220" s="15"/>
      <c r="BU220" s="15">
        <f>BR220+BT220</f>
        <v>144000</v>
      </c>
      <c r="BW220" s="15"/>
      <c r="BX220" s="15">
        <f>BU220+BW220</f>
        <v>144000</v>
      </c>
      <c r="BZ220" s="15"/>
      <c r="CA220" s="15">
        <f>BX220+BZ220</f>
        <v>144000</v>
      </c>
      <c r="CC220" s="15"/>
      <c r="CD220" s="15">
        <f>CA220+CC220</f>
        <v>144000</v>
      </c>
      <c r="CF220" s="15"/>
      <c r="CG220" s="15">
        <f>CD220+CF220</f>
        <v>144000</v>
      </c>
      <c r="CI220" s="15"/>
      <c r="CJ220" s="15">
        <f>CG220+CI220</f>
        <v>144000</v>
      </c>
      <c r="CM220" s="15">
        <f>CJ220+CL220</f>
        <v>144000</v>
      </c>
      <c r="CP220" s="15">
        <f>CM220+CO220</f>
        <v>144000</v>
      </c>
      <c r="CS220" s="15">
        <f>CP220+CR220</f>
        <v>144000</v>
      </c>
      <c r="CU220" s="227">
        <v>5000</v>
      </c>
      <c r="CV220" s="15">
        <f>CS220+CU220</f>
        <v>149000</v>
      </c>
      <c r="CX220" s="227"/>
      <c r="CY220" s="15">
        <f>CV220+CX220</f>
        <v>149000</v>
      </c>
      <c r="DA220" s="15">
        <v>148764</v>
      </c>
      <c r="DC220" s="15">
        <v>155000</v>
      </c>
      <c r="DE220" s="15"/>
      <c r="DF220" s="15">
        <f t="shared" si="774"/>
        <v>155000</v>
      </c>
      <c r="DH220" s="15"/>
      <c r="DI220" s="15">
        <f t="shared" si="775"/>
        <v>155000</v>
      </c>
      <c r="DK220" s="15"/>
      <c r="DL220" s="15">
        <f t="shared" si="776"/>
        <v>155000</v>
      </c>
      <c r="DN220" s="15"/>
      <c r="DO220" s="15">
        <f t="shared" si="777"/>
        <v>155000</v>
      </c>
      <c r="DQ220" s="15"/>
      <c r="DR220" s="15">
        <f t="shared" si="778"/>
        <v>155000</v>
      </c>
      <c r="DT220" s="15"/>
      <c r="DU220" s="15">
        <f t="shared" si="779"/>
        <v>155000</v>
      </c>
      <c r="DW220" s="15"/>
      <c r="DX220" s="15">
        <f t="shared" si="780"/>
        <v>155000</v>
      </c>
      <c r="DZ220" s="15"/>
      <c r="EA220" s="15">
        <f t="shared" si="781"/>
        <v>155000</v>
      </c>
      <c r="EC220" s="15"/>
      <c r="ED220" s="15">
        <f t="shared" si="782"/>
        <v>155000</v>
      </c>
      <c r="EF220" s="227">
        <v>2000</v>
      </c>
      <c r="EG220" s="15">
        <f t="shared" si="783"/>
        <v>157000</v>
      </c>
      <c r="EI220" s="15">
        <v>156737</v>
      </c>
      <c r="EK220" s="15">
        <v>165000</v>
      </c>
    </row>
    <row r="221" spans="1:142" outlineLevel="1">
      <c r="A221" s="1" t="s">
        <v>216</v>
      </c>
      <c r="B221" s="1" t="s">
        <v>188</v>
      </c>
      <c r="C221" s="4" t="s">
        <v>189</v>
      </c>
      <c r="D221" s="43">
        <v>65000</v>
      </c>
      <c r="E221" s="34">
        <v>89.1</v>
      </c>
      <c r="F221" s="43">
        <v>65000</v>
      </c>
      <c r="G221" s="34">
        <v>89.1</v>
      </c>
      <c r="H221" s="46">
        <v>57917</v>
      </c>
      <c r="I221" s="36">
        <f>H221*I2</f>
        <v>69500.399999999994</v>
      </c>
      <c r="J221" s="14"/>
      <c r="K221" t="s">
        <v>333</v>
      </c>
      <c r="L221" s="118">
        <v>65000</v>
      </c>
      <c r="M221" s="17">
        <f t="shared" si="751"/>
        <v>0</v>
      </c>
      <c r="N221" s="17">
        <f t="shared" si="752"/>
        <v>-6.4753584152033583E-2</v>
      </c>
      <c r="Q221" s="118">
        <v>65000</v>
      </c>
      <c r="R221" s="15">
        <v>34099</v>
      </c>
      <c r="S221" s="118">
        <v>69000</v>
      </c>
      <c r="T221" s="15">
        <f>S221-Q221</f>
        <v>4000</v>
      </c>
      <c r="U221" s="16">
        <f t="shared" si="753"/>
        <v>6.1538461538461542E-2</v>
      </c>
      <c r="Y221" s="118">
        <v>69000</v>
      </c>
      <c r="AA221" s="118">
        <v>69000</v>
      </c>
      <c r="AB221" s="185">
        <f t="shared" si="762"/>
        <v>0</v>
      </c>
      <c r="AC221" s="187">
        <f t="shared" si="763"/>
        <v>0</v>
      </c>
      <c r="AD221" s="187"/>
      <c r="AE221" s="118">
        <v>69000</v>
      </c>
      <c r="AF221" s="182"/>
      <c r="AH221" s="15">
        <v>68593</v>
      </c>
      <c r="AI221" s="17">
        <f t="shared" si="754"/>
        <v>0.99410144927536237</v>
      </c>
      <c r="AK221" s="118">
        <v>69000</v>
      </c>
      <c r="AS221" s="15">
        <f t="shared" si="764"/>
        <v>69000</v>
      </c>
      <c r="AV221" s="15">
        <f t="shared" si="765"/>
        <v>69000</v>
      </c>
      <c r="AX221" s="15"/>
      <c r="AY221" s="15">
        <f t="shared" si="766"/>
        <v>69000</v>
      </c>
      <c r="BB221" s="15">
        <f t="shared" si="767"/>
        <v>69000</v>
      </c>
      <c r="BD221" s="15"/>
      <c r="BE221" s="15">
        <f t="shared" si="768"/>
        <v>69000</v>
      </c>
      <c r="BG221" s="15"/>
      <c r="BH221" s="15">
        <f t="shared" si="769"/>
        <v>69000</v>
      </c>
      <c r="BJ221" s="15">
        <v>68988</v>
      </c>
      <c r="BK221" s="235">
        <f t="shared" si="770"/>
        <v>0.99982608695652175</v>
      </c>
      <c r="BM221" s="15">
        <v>69000</v>
      </c>
      <c r="BN221" s="235">
        <f t="shared" si="771"/>
        <v>1.0001739432944861</v>
      </c>
      <c r="BO221" s="235">
        <f t="shared" si="772"/>
        <v>1</v>
      </c>
      <c r="BQ221" s="15"/>
      <c r="BR221" s="15">
        <f t="shared" si="773"/>
        <v>69000</v>
      </c>
      <c r="BT221" s="15"/>
      <c r="BU221" s="15">
        <f>BR221+BT221</f>
        <v>69000</v>
      </c>
      <c r="BW221" s="15"/>
      <c r="BX221" s="15">
        <f>BU221+BW221</f>
        <v>69000</v>
      </c>
      <c r="BZ221" s="15"/>
      <c r="CA221" s="15">
        <f>BX221+BZ221</f>
        <v>69000</v>
      </c>
      <c r="CC221" s="15"/>
      <c r="CD221" s="15">
        <f>CA221+CC221</f>
        <v>69000</v>
      </c>
      <c r="CF221" s="15"/>
      <c r="CG221" s="15">
        <f>CD221+CF221</f>
        <v>69000</v>
      </c>
      <c r="CI221" s="15"/>
      <c r="CJ221" s="15">
        <f>CG221+CI221</f>
        <v>69000</v>
      </c>
      <c r="CM221" s="15">
        <f>CJ221+CL221</f>
        <v>69000</v>
      </c>
      <c r="CP221" s="15">
        <f>CM221+CO221</f>
        <v>69000</v>
      </c>
      <c r="CS221" s="15">
        <f>CP221+CR221</f>
        <v>69000</v>
      </c>
      <c r="CU221" s="227">
        <v>2000</v>
      </c>
      <c r="CV221" s="15">
        <f>CS221+CU221</f>
        <v>71000</v>
      </c>
      <c r="CX221" s="227"/>
      <c r="CY221" s="15">
        <f>CV221+CX221</f>
        <v>71000</v>
      </c>
      <c r="DA221" s="15">
        <v>70752</v>
      </c>
      <c r="DC221" s="15">
        <v>75000</v>
      </c>
      <c r="DE221" s="15"/>
      <c r="DF221" s="15">
        <f t="shared" si="774"/>
        <v>75000</v>
      </c>
      <c r="DH221" s="15"/>
      <c r="DI221" s="15">
        <f t="shared" si="775"/>
        <v>75000</v>
      </c>
      <c r="DK221" s="15"/>
      <c r="DL221" s="15">
        <f t="shared" si="776"/>
        <v>75000</v>
      </c>
      <c r="DN221" s="15"/>
      <c r="DO221" s="15">
        <f t="shared" si="777"/>
        <v>75000</v>
      </c>
      <c r="DQ221" s="15"/>
      <c r="DR221" s="15">
        <f t="shared" si="778"/>
        <v>75000</v>
      </c>
      <c r="DT221" s="15"/>
      <c r="DU221" s="15">
        <f t="shared" si="779"/>
        <v>75000</v>
      </c>
      <c r="DW221" s="15"/>
      <c r="DX221" s="15">
        <f t="shared" si="780"/>
        <v>75000</v>
      </c>
      <c r="DZ221" s="15"/>
      <c r="EA221" s="15">
        <f t="shared" si="781"/>
        <v>75000</v>
      </c>
      <c r="EC221" s="15"/>
      <c r="ED221" s="15">
        <f t="shared" si="782"/>
        <v>75000</v>
      </c>
      <c r="EF221" s="227">
        <v>500</v>
      </c>
      <c r="EG221" s="15">
        <f t="shared" si="783"/>
        <v>75500</v>
      </c>
      <c r="EI221" s="15">
        <v>75034</v>
      </c>
      <c r="EK221" s="15">
        <v>80000</v>
      </c>
    </row>
    <row r="222" spans="1:142" ht="15" customHeight="1" outlineLevel="1">
      <c r="A222" s="1" t="s">
        <v>216</v>
      </c>
      <c r="B222" s="4" t="s">
        <v>46</v>
      </c>
      <c r="C222" s="4" t="s">
        <v>219</v>
      </c>
      <c r="D222" s="43">
        <v>920000</v>
      </c>
      <c r="E222" s="34">
        <v>107.2</v>
      </c>
      <c r="F222" s="43">
        <v>1278000</v>
      </c>
      <c r="G222" s="34">
        <v>77.17</v>
      </c>
      <c r="H222" s="46">
        <v>986230</v>
      </c>
      <c r="I222" s="36"/>
      <c r="J222" s="14"/>
      <c r="Y222" s="118"/>
      <c r="AF222" s="182"/>
      <c r="AH222" s="15"/>
      <c r="AX222" s="15"/>
      <c r="BD222" s="15"/>
      <c r="BG222" s="15"/>
      <c r="BN222" s="235" t="e">
        <f t="shared" si="771"/>
        <v>#DIV/0!</v>
      </c>
      <c r="BO222" s="235" t="e">
        <f t="shared" si="772"/>
        <v>#DIV/0!</v>
      </c>
      <c r="DE222" s="15"/>
      <c r="DH222" s="15"/>
      <c r="DK222" s="15"/>
      <c r="DN222" s="15"/>
      <c r="DQ222" s="15"/>
      <c r="DT222" s="15"/>
      <c r="DW222" s="15"/>
      <c r="DZ222" s="15"/>
      <c r="EC222" s="15"/>
      <c r="EF222" s="15"/>
      <c r="EK222" s="15"/>
    </row>
    <row r="223" spans="1:142" ht="15" customHeight="1" thickBot="1">
      <c r="A223" s="54" t="s">
        <v>216</v>
      </c>
      <c r="B223" s="55" t="s">
        <v>317</v>
      </c>
      <c r="C223" s="283" t="s">
        <v>349</v>
      </c>
      <c r="D223" s="57">
        <f>SUM(D219:D221)</f>
        <v>920000</v>
      </c>
      <c r="E223" s="58"/>
      <c r="F223" s="57">
        <f>SUM(F219:F221)</f>
        <v>1278000</v>
      </c>
      <c r="G223" s="58"/>
      <c r="H223" s="57"/>
      <c r="I223" s="57">
        <f>SUM(I219:I221)</f>
        <v>1137268.3999999999</v>
      </c>
      <c r="J223" s="138" t="e">
        <f>I223/$I$324</f>
        <v>#REF!</v>
      </c>
      <c r="K223" s="60"/>
      <c r="L223" s="122">
        <f>SUM(L219:L221)</f>
        <v>962000.00000000012</v>
      </c>
      <c r="M223" s="61">
        <f>L223/F223-1</f>
        <v>-0.24726134585289505</v>
      </c>
      <c r="N223" s="61">
        <f>L223/I223-1</f>
        <v>-0.1541134880737034</v>
      </c>
      <c r="O223" s="17">
        <f>L223/$L$324</f>
        <v>0.22320186029144987</v>
      </c>
      <c r="P223" s="17"/>
      <c r="Q223" s="122">
        <f>SUM(Q219:Q221)</f>
        <v>962000</v>
      </c>
      <c r="R223" s="122">
        <f>SUM(R219:R221)</f>
        <v>483731</v>
      </c>
      <c r="S223" s="122">
        <f>SUM(S219:S221)</f>
        <v>973000</v>
      </c>
      <c r="T223" s="122">
        <f>SUM(T219:T221)</f>
        <v>11000</v>
      </c>
      <c r="U223" s="155">
        <f>S223/Q223-1</f>
        <v>1.1434511434511352E-2</v>
      </c>
      <c r="Y223" s="122">
        <f>SUM(Y219:Y221)</f>
        <v>973000</v>
      </c>
      <c r="AA223" s="122">
        <f>SUM(AA219:AA221)</f>
        <v>975400</v>
      </c>
      <c r="AB223" s="122">
        <f>SUM(AB219:AB221)</f>
        <v>2400</v>
      </c>
      <c r="AE223" s="122">
        <f>SUM(AE219:AE221)</f>
        <v>975500</v>
      </c>
      <c r="AF223" s="182"/>
      <c r="AH223" s="122">
        <f>SUM(AH219:AH221)</f>
        <v>973331</v>
      </c>
      <c r="AI223" s="17">
        <f t="shared" ref="AI223" si="784">AH223/AE223</f>
        <v>0.99777652485904667</v>
      </c>
      <c r="AK223" s="122">
        <f>SUM(AK219:AK221)</f>
        <v>977000</v>
      </c>
      <c r="AL223" s="193">
        <f>AK223/L223</f>
        <v>1.0155925155925154</v>
      </c>
      <c r="AM223" s="17">
        <f>AK223/AE223</f>
        <v>1.0015376729882113</v>
      </c>
      <c r="AN223" s="17">
        <f>AK223/AH223</f>
        <v>1.0037695295844888</v>
      </c>
      <c r="AS223" s="122">
        <f>SUM(AS219:AS221)</f>
        <v>977000</v>
      </c>
      <c r="AU223" s="122">
        <f>SUM(AU219:AU221)</f>
        <v>0</v>
      </c>
      <c r="AV223" s="122">
        <f>SUM(AV219:AV221)</f>
        <v>977000</v>
      </c>
      <c r="AX223" s="122">
        <f>SUM(AX219:AX221)</f>
        <v>0</v>
      </c>
      <c r="AY223" s="122">
        <f>SUM(AY219:AY221)</f>
        <v>977000</v>
      </c>
      <c r="BA223" s="122">
        <f>SUM(BA219:BA221)</f>
        <v>0</v>
      </c>
      <c r="BB223" s="122">
        <f>SUM(BB219:BB221)</f>
        <v>977000</v>
      </c>
      <c r="BD223" s="122">
        <f>SUM(BD219:BD221)</f>
        <v>1000</v>
      </c>
      <c r="BE223" s="122">
        <f>SUM(BE219:BE221)</f>
        <v>978000</v>
      </c>
      <c r="BG223" s="122">
        <f>SUM(BG219:BG221)</f>
        <v>2000</v>
      </c>
      <c r="BH223" s="122">
        <f>SUM(BH219:BH221)</f>
        <v>980000</v>
      </c>
      <c r="BJ223" s="122">
        <f>SUM(BJ219:BJ221)</f>
        <v>979200</v>
      </c>
      <c r="BK223" s="236">
        <f t="shared" ref="BK223" si="785">BJ223/BH223</f>
        <v>0.99918367346938775</v>
      </c>
      <c r="BM223" s="122">
        <f>SUM(BM219:BM221)</f>
        <v>980000</v>
      </c>
      <c r="BN223" s="236">
        <f t="shared" si="771"/>
        <v>1.0008169934640523</v>
      </c>
      <c r="BO223" s="236">
        <f t="shared" si="772"/>
        <v>1</v>
      </c>
      <c r="BQ223" s="122">
        <f>SUM(BQ219:BQ221)</f>
        <v>0</v>
      </c>
      <c r="BR223" s="122">
        <f>SUM(BR219:BR221)</f>
        <v>980000</v>
      </c>
      <c r="BT223" s="122">
        <f>SUM(BT219:BT221)</f>
        <v>0</v>
      </c>
      <c r="BU223" s="122">
        <f>SUM(BU219:BU221)</f>
        <v>980000</v>
      </c>
      <c r="BW223" s="122">
        <f>SUM(BW219:BW221)</f>
        <v>0</v>
      </c>
      <c r="BX223" s="122">
        <f>SUM(BX219:BX221)</f>
        <v>980000</v>
      </c>
      <c r="BZ223" s="122">
        <f>SUM(BZ219:BZ221)</f>
        <v>0</v>
      </c>
      <c r="CA223" s="122">
        <f>SUM(CA219:CA221)</f>
        <v>980000</v>
      </c>
      <c r="CC223" s="122">
        <f>SUM(CC219:CC221)</f>
        <v>0</v>
      </c>
      <c r="CD223" s="122">
        <f>SUM(CD219:CD221)</f>
        <v>980000</v>
      </c>
      <c r="CF223" s="122">
        <f>SUM(CF219:CF221)</f>
        <v>0</v>
      </c>
      <c r="CG223" s="122">
        <f>SUM(CG219:CG221)</f>
        <v>980000</v>
      </c>
      <c r="CI223" s="122">
        <f>SUM(CI219:CI221)</f>
        <v>0</v>
      </c>
      <c r="CJ223" s="122">
        <f>SUM(CJ219:CJ221)</f>
        <v>980000</v>
      </c>
      <c r="CL223" s="319">
        <f>SUM(CL219:CL221)</f>
        <v>0</v>
      </c>
      <c r="CM223" s="122">
        <f>SUM(CM219:CM221)</f>
        <v>980000</v>
      </c>
      <c r="CO223" s="122">
        <f>SUM(CO219:CO221)</f>
        <v>0</v>
      </c>
      <c r="CP223" s="122">
        <f>SUM(CP219:CP221)</f>
        <v>980000</v>
      </c>
      <c r="CR223" s="122">
        <f>SUM(CR219:CR221)</f>
        <v>0</v>
      </c>
      <c r="CS223" s="122">
        <f>SUM(CS219:CS221)</f>
        <v>980000</v>
      </c>
      <c r="CU223" s="122">
        <f>SUM(CU219:CU221)</f>
        <v>27000</v>
      </c>
      <c r="CV223" s="122">
        <f>SUM(CV219:CV221)</f>
        <v>1007000</v>
      </c>
      <c r="CX223" s="122">
        <f>SUM(CX219:CX221)</f>
        <v>0</v>
      </c>
      <c r="CY223" s="122">
        <f>SUM(CY219:CY221)</f>
        <v>1007000</v>
      </c>
      <c r="DA223" s="122">
        <f>SUM(DA219:DA221)</f>
        <v>1005785</v>
      </c>
      <c r="DC223" s="122">
        <f>SUM(DC219:DC221)</f>
        <v>1045000</v>
      </c>
      <c r="DE223" s="122">
        <f>SUM(DE219:DE221)</f>
        <v>0</v>
      </c>
      <c r="DF223" s="122">
        <f>SUM(DF219:DF221)</f>
        <v>1045000</v>
      </c>
      <c r="DH223" s="122">
        <f>SUM(DH219:DH221)</f>
        <v>0</v>
      </c>
      <c r="DI223" s="122">
        <f>SUM(DI219:DI221)</f>
        <v>1045000</v>
      </c>
      <c r="DK223" s="122">
        <f>SUM(DK219:DK221)</f>
        <v>0</v>
      </c>
      <c r="DL223" s="122">
        <f>SUM(DL219:DL221)</f>
        <v>1045000</v>
      </c>
      <c r="DN223" s="122">
        <f>SUM(DN219:DN221)</f>
        <v>0</v>
      </c>
      <c r="DO223" s="122">
        <f>SUM(DO219:DO221)</f>
        <v>1045000</v>
      </c>
      <c r="DQ223" s="122">
        <f>SUM(DQ219:DQ221)</f>
        <v>0</v>
      </c>
      <c r="DR223" s="122">
        <f>SUM(DR219:DR221)</f>
        <v>1045000</v>
      </c>
      <c r="DT223" s="122">
        <f>SUM(DT219:DT221)</f>
        <v>0</v>
      </c>
      <c r="DU223" s="122">
        <f>SUM(DU219:DU221)</f>
        <v>1045000</v>
      </c>
      <c r="DW223" s="122">
        <f>SUM(DW219:DW221)</f>
        <v>0</v>
      </c>
      <c r="DX223" s="122">
        <f>SUM(DX219:DX221)</f>
        <v>1045000</v>
      </c>
      <c r="DZ223" s="122">
        <f>SUM(DZ219:DZ221)</f>
        <v>0</v>
      </c>
      <c r="EA223" s="122">
        <f>SUM(EA219:EA221)</f>
        <v>1045000</v>
      </c>
      <c r="EC223" s="122">
        <f>SUM(EC219:EC221)</f>
        <v>0</v>
      </c>
      <c r="ED223" s="122">
        <f>SUM(ED219:ED221)</f>
        <v>1045000</v>
      </c>
      <c r="EF223" s="122">
        <f>SUM(EF219:EF221)</f>
        <v>2500</v>
      </c>
      <c r="EG223" s="122">
        <f>SUM(EG219:EG221)</f>
        <v>1047500</v>
      </c>
      <c r="EI223" s="122">
        <f>SUM(EI219:EI221)</f>
        <v>1046377</v>
      </c>
      <c r="EK223" s="122">
        <f>SUM(EK219:EK221)</f>
        <v>1136500</v>
      </c>
    </row>
    <row r="224" spans="1:142" s="395" customFormat="1" outlineLevel="1">
      <c r="A224" s="389" t="s">
        <v>457</v>
      </c>
      <c r="B224" s="390" t="s">
        <v>143</v>
      </c>
      <c r="C224" s="391" t="s">
        <v>144</v>
      </c>
      <c r="D224" s="392"/>
      <c r="E224" s="393"/>
      <c r="F224" s="392"/>
      <c r="G224" s="393"/>
      <c r="H224" s="392"/>
      <c r="I224" s="392"/>
      <c r="J224" s="394"/>
      <c r="L224" s="396"/>
      <c r="M224" s="39"/>
      <c r="N224" s="39"/>
      <c r="O224" s="429"/>
      <c r="P224" s="151"/>
      <c r="Q224" s="154"/>
      <c r="R224" s="15"/>
      <c r="S224" s="118"/>
      <c r="T224" s="15"/>
      <c r="U224" s="15"/>
      <c r="V224" s="140"/>
      <c r="W224"/>
      <c r="X224"/>
      <c r="Y224"/>
      <c r="Z224"/>
      <c r="AA224" s="118"/>
      <c r="AB224" s="118"/>
      <c r="AC224" s="188"/>
      <c r="AD224" s="188"/>
      <c r="AE224" s="396"/>
      <c r="AF224" s="398"/>
      <c r="AH224" s="399"/>
      <c r="AK224" s="396">
        <v>20000</v>
      </c>
      <c r="AL224" s="15"/>
      <c r="AM224"/>
      <c r="AN224"/>
      <c r="AO224"/>
      <c r="AP224" s="220"/>
      <c r="AQ224"/>
      <c r="AR224"/>
      <c r="AS224" s="15">
        <f t="shared" ref="AS224:AS230" si="786">AR224+AK224</f>
        <v>20000</v>
      </c>
      <c r="AT224"/>
      <c r="AU224" s="15"/>
      <c r="AV224" s="15">
        <f t="shared" ref="AV224:AV230" si="787">AS224+AU224</f>
        <v>20000</v>
      </c>
      <c r="AW224"/>
      <c r="AX224" s="15"/>
      <c r="AY224" s="15">
        <f t="shared" ref="AY224:AY230" si="788">AV224+AX224</f>
        <v>20000</v>
      </c>
      <c r="AZ224"/>
      <c r="BA224" s="15"/>
      <c r="BB224" s="15">
        <f t="shared" ref="BB224:BB230" si="789">AY224+BA224</f>
        <v>20000</v>
      </c>
      <c r="BC224"/>
      <c r="BD224" s="15">
        <v>4600</v>
      </c>
      <c r="BE224" s="15">
        <f t="shared" ref="BE224:BE230" si="790">BB224+BD224</f>
        <v>24600</v>
      </c>
      <c r="BG224" s="399"/>
      <c r="BH224" s="399">
        <f t="shared" ref="BH224:BH230" si="791">BE224+BG224</f>
        <v>24600</v>
      </c>
      <c r="BJ224" s="399">
        <v>14299</v>
      </c>
      <c r="BK224" s="400">
        <f t="shared" ref="BK224:BK230" si="792">BJ224/BH224</f>
        <v>0.58126016260162605</v>
      </c>
      <c r="BL224" s="401"/>
      <c r="BM224" s="399"/>
      <c r="BN224" s="401"/>
      <c r="BO224" s="401"/>
      <c r="BQ224" s="15"/>
      <c r="BR224" s="15"/>
      <c r="BS224"/>
      <c r="BT224" s="15"/>
      <c r="BU224" s="15"/>
      <c r="BV224"/>
      <c r="BW224" s="15"/>
      <c r="BX224" s="15"/>
      <c r="BY224"/>
      <c r="BZ224" s="15"/>
      <c r="CA224" s="15"/>
      <c r="CB224"/>
      <c r="CC224" s="15"/>
      <c r="CD224" s="15"/>
      <c r="CE224"/>
      <c r="CF224" s="15"/>
      <c r="CG224" s="15"/>
      <c r="CH224"/>
      <c r="CI224" s="15"/>
      <c r="CJ224" s="15"/>
      <c r="CK224"/>
      <c r="CL224" s="15"/>
      <c r="CM224" s="15"/>
      <c r="CN224"/>
      <c r="CO224" s="15"/>
      <c r="CP224" s="15"/>
      <c r="CR224" s="15"/>
      <c r="CS224" s="15"/>
      <c r="CT224"/>
      <c r="CU224" s="15"/>
      <c r="CV224" s="15"/>
      <c r="CW224"/>
      <c r="CX224" s="399"/>
      <c r="CY224" s="399"/>
      <c r="DA224" s="399"/>
      <c r="DC224" s="399"/>
      <c r="DE224" s="15"/>
      <c r="DF224" s="15">
        <f t="shared" ref="DF224:DF230" si="793">DC224+DE224</f>
        <v>0</v>
      </c>
      <c r="DG224"/>
      <c r="DH224" s="15"/>
      <c r="DI224" s="15">
        <f t="shared" ref="DI224:DI230" si="794">DF224+DH224</f>
        <v>0</v>
      </c>
      <c r="DJ224"/>
      <c r="DK224" s="15"/>
      <c r="DL224" s="15">
        <f t="shared" ref="DL224:DL230" si="795">DI224+DK224</f>
        <v>0</v>
      </c>
      <c r="DM224"/>
      <c r="DN224" s="15"/>
      <c r="DO224" s="15">
        <f t="shared" ref="DO224:DO230" si="796">DL224+DN224</f>
        <v>0</v>
      </c>
      <c r="DP224"/>
      <c r="DQ224" s="15"/>
      <c r="DR224" s="15">
        <f t="shared" ref="DR224:DR230" si="797">DO224+DQ224</f>
        <v>0</v>
      </c>
      <c r="DS224"/>
      <c r="DT224" s="15"/>
      <c r="DU224" s="15">
        <f t="shared" ref="DU224:DU230" si="798">DR224+DT224</f>
        <v>0</v>
      </c>
      <c r="DV224"/>
      <c r="DW224" s="15"/>
      <c r="DX224" s="15">
        <f t="shared" ref="DX224:DX230" si="799">DU224+DW224</f>
        <v>0</v>
      </c>
      <c r="DY224"/>
      <c r="DZ224" s="15"/>
      <c r="EA224" s="15">
        <f t="shared" ref="EA224:EA230" si="800">DX224+DZ224</f>
        <v>0</v>
      </c>
      <c r="EB224"/>
      <c r="EC224" s="15"/>
      <c r="ED224" s="15">
        <f t="shared" ref="ED224:ED230" si="801">EA224+EC224</f>
        <v>0</v>
      </c>
      <c r="EF224" s="399"/>
      <c r="EG224" s="399">
        <f t="shared" ref="EG224:EG230" si="802">ED224+EF224</f>
        <v>0</v>
      </c>
      <c r="EI224" s="399"/>
      <c r="EK224" s="399">
        <v>20000</v>
      </c>
    </row>
    <row r="225" spans="1:141" s="395" customFormat="1" outlineLevel="1">
      <c r="A225" s="389" t="s">
        <v>457</v>
      </c>
      <c r="B225" s="390" t="s">
        <v>190</v>
      </c>
      <c r="C225" s="391" t="s">
        <v>191</v>
      </c>
      <c r="D225" s="392"/>
      <c r="E225" s="393"/>
      <c r="F225" s="392"/>
      <c r="G225" s="393"/>
      <c r="H225" s="392"/>
      <c r="I225" s="392"/>
      <c r="J225" s="394"/>
      <c r="L225" s="396"/>
      <c r="M225" s="39"/>
      <c r="N225" s="39"/>
      <c r="O225" s="429"/>
      <c r="P225" s="151"/>
      <c r="Q225" s="154"/>
      <c r="R225" s="15"/>
      <c r="S225" s="118"/>
      <c r="T225" s="15"/>
      <c r="U225" s="15"/>
      <c r="V225" s="140"/>
      <c r="W225"/>
      <c r="X225"/>
      <c r="Y225"/>
      <c r="Z225"/>
      <c r="AA225" s="118"/>
      <c r="AB225" s="118"/>
      <c r="AC225" s="188"/>
      <c r="AD225" s="188"/>
      <c r="AE225" s="396"/>
      <c r="AF225" s="398"/>
      <c r="AH225" s="399"/>
      <c r="AK225" s="396">
        <v>1000</v>
      </c>
      <c r="AL225" s="15"/>
      <c r="AM225"/>
      <c r="AN225"/>
      <c r="AO225"/>
      <c r="AP225" s="220"/>
      <c r="AQ225"/>
      <c r="AR225"/>
      <c r="AS225" s="15">
        <f t="shared" si="786"/>
        <v>1000</v>
      </c>
      <c r="AT225"/>
      <c r="AU225" s="15"/>
      <c r="AV225" s="15">
        <f t="shared" si="787"/>
        <v>1000</v>
      </c>
      <c r="AW225"/>
      <c r="AX225" s="15"/>
      <c r="AY225" s="15">
        <f t="shared" si="788"/>
        <v>1000</v>
      </c>
      <c r="AZ225"/>
      <c r="BA225" s="15"/>
      <c r="BB225" s="15">
        <f t="shared" si="789"/>
        <v>1000</v>
      </c>
      <c r="BC225"/>
      <c r="BD225" s="15"/>
      <c r="BE225" s="15">
        <f t="shared" si="790"/>
        <v>1000</v>
      </c>
      <c r="BG225" s="399"/>
      <c r="BH225" s="399">
        <f t="shared" si="791"/>
        <v>1000</v>
      </c>
      <c r="BJ225" s="399">
        <v>525</v>
      </c>
      <c r="BK225" s="400">
        <f t="shared" si="792"/>
        <v>0.52500000000000002</v>
      </c>
      <c r="BL225" s="401"/>
      <c r="BM225" s="399"/>
      <c r="BN225" s="401"/>
      <c r="BO225" s="401"/>
      <c r="BQ225" s="15"/>
      <c r="BR225" s="15"/>
      <c r="BS225"/>
      <c r="BT225" s="15"/>
      <c r="BU225" s="15"/>
      <c r="BV225"/>
      <c r="BW225" s="15"/>
      <c r="BX225" s="15"/>
      <c r="BY225"/>
      <c r="BZ225" s="15"/>
      <c r="CA225" s="15"/>
      <c r="CB225"/>
      <c r="CC225" s="15"/>
      <c r="CD225" s="15"/>
      <c r="CE225"/>
      <c r="CF225" s="15"/>
      <c r="CG225" s="15"/>
      <c r="CH225"/>
      <c r="CI225" s="15"/>
      <c r="CJ225" s="15"/>
      <c r="CK225"/>
      <c r="CL225" s="15"/>
      <c r="CM225" s="15"/>
      <c r="CN225"/>
      <c r="CO225" s="15"/>
      <c r="CP225" s="15"/>
      <c r="CR225" s="15"/>
      <c r="CS225" s="15"/>
      <c r="CT225"/>
      <c r="CU225" s="15"/>
      <c r="CV225" s="15"/>
      <c r="CW225"/>
      <c r="CX225" s="399"/>
      <c r="CY225" s="399"/>
      <c r="DA225" s="399"/>
      <c r="DC225" s="399"/>
      <c r="DE225" s="15"/>
      <c r="DF225" s="15">
        <f t="shared" si="793"/>
        <v>0</v>
      </c>
      <c r="DG225"/>
      <c r="DH225" s="15"/>
      <c r="DI225" s="15">
        <f t="shared" si="794"/>
        <v>0</v>
      </c>
      <c r="DJ225"/>
      <c r="DK225" s="15"/>
      <c r="DL225" s="15">
        <f t="shared" si="795"/>
        <v>0</v>
      </c>
      <c r="DM225"/>
      <c r="DN225" s="15"/>
      <c r="DO225" s="15">
        <f t="shared" si="796"/>
        <v>0</v>
      </c>
      <c r="DP225"/>
      <c r="DQ225" s="15"/>
      <c r="DR225" s="15">
        <f t="shared" si="797"/>
        <v>0</v>
      </c>
      <c r="DS225"/>
      <c r="DT225" s="15"/>
      <c r="DU225" s="15">
        <f t="shared" si="798"/>
        <v>0</v>
      </c>
      <c r="DV225"/>
      <c r="DW225" s="15"/>
      <c r="DX225" s="15">
        <f t="shared" si="799"/>
        <v>0</v>
      </c>
      <c r="DY225"/>
      <c r="DZ225" s="15"/>
      <c r="EA225" s="15">
        <f t="shared" si="800"/>
        <v>0</v>
      </c>
      <c r="EB225"/>
      <c r="EC225" s="15"/>
      <c r="ED225" s="15">
        <f t="shared" si="801"/>
        <v>0</v>
      </c>
      <c r="EF225" s="399"/>
      <c r="EG225" s="399">
        <f t="shared" si="802"/>
        <v>0</v>
      </c>
      <c r="EI225" s="399"/>
      <c r="EK225" s="399"/>
    </row>
    <row r="226" spans="1:141" s="395" customFormat="1" outlineLevel="1">
      <c r="A226" s="389" t="s">
        <v>457</v>
      </c>
      <c r="B226" s="390" t="s">
        <v>226</v>
      </c>
      <c r="C226" s="391" t="s">
        <v>227</v>
      </c>
      <c r="D226" s="392"/>
      <c r="E226" s="393"/>
      <c r="F226" s="392"/>
      <c r="G226" s="393"/>
      <c r="H226" s="392"/>
      <c r="I226" s="392"/>
      <c r="J226" s="394"/>
      <c r="L226" s="396"/>
      <c r="M226" s="39"/>
      <c r="N226" s="39"/>
      <c r="O226" s="429"/>
      <c r="P226" s="151"/>
      <c r="Q226" s="154"/>
      <c r="R226" s="15"/>
      <c r="S226" s="118"/>
      <c r="T226" s="15"/>
      <c r="U226" s="15"/>
      <c r="V226" s="140"/>
      <c r="W226"/>
      <c r="X226"/>
      <c r="Y226"/>
      <c r="Z226"/>
      <c r="AA226" s="118"/>
      <c r="AB226" s="118"/>
      <c r="AC226" s="188"/>
      <c r="AD226" s="188"/>
      <c r="AE226" s="396"/>
      <c r="AF226" s="398"/>
      <c r="AH226" s="399"/>
      <c r="AK226" s="396">
        <v>1000</v>
      </c>
      <c r="AL226" s="15"/>
      <c r="AM226"/>
      <c r="AN226"/>
      <c r="AO226"/>
      <c r="AP226" s="220"/>
      <c r="AQ226"/>
      <c r="AR226"/>
      <c r="AS226" s="15">
        <f t="shared" si="786"/>
        <v>1000</v>
      </c>
      <c r="AT226"/>
      <c r="AU226" s="15"/>
      <c r="AV226" s="15">
        <f t="shared" si="787"/>
        <v>1000</v>
      </c>
      <c r="AW226"/>
      <c r="AX226" s="15"/>
      <c r="AY226" s="15">
        <f t="shared" si="788"/>
        <v>1000</v>
      </c>
      <c r="AZ226"/>
      <c r="BA226" s="15"/>
      <c r="BB226" s="15">
        <f t="shared" si="789"/>
        <v>1000</v>
      </c>
      <c r="BC226"/>
      <c r="BD226" s="15"/>
      <c r="BE226" s="15">
        <f t="shared" si="790"/>
        <v>1000</v>
      </c>
      <c r="BG226" s="399"/>
      <c r="BH226" s="399">
        <f t="shared" si="791"/>
        <v>1000</v>
      </c>
      <c r="BJ226" s="399">
        <v>408</v>
      </c>
      <c r="BK226" s="400">
        <f t="shared" si="792"/>
        <v>0.40799999999999997</v>
      </c>
      <c r="BL226" s="401"/>
      <c r="BM226" s="399"/>
      <c r="BN226" s="401"/>
      <c r="BO226" s="401"/>
      <c r="BQ226" s="15"/>
      <c r="BR226" s="15"/>
      <c r="BS226"/>
      <c r="BT226" s="15"/>
      <c r="BU226" s="15"/>
      <c r="BV226"/>
      <c r="BW226" s="15"/>
      <c r="BX226" s="15"/>
      <c r="BY226"/>
      <c r="BZ226" s="15"/>
      <c r="CA226" s="15"/>
      <c r="CB226"/>
      <c r="CC226" s="15"/>
      <c r="CD226" s="15"/>
      <c r="CE226"/>
      <c r="CF226" s="15"/>
      <c r="CG226" s="15"/>
      <c r="CH226"/>
      <c r="CI226" s="15"/>
      <c r="CJ226" s="15"/>
      <c r="CK226"/>
      <c r="CL226" s="15"/>
      <c r="CM226" s="15"/>
      <c r="CN226"/>
      <c r="CO226" s="15"/>
      <c r="CP226" s="15"/>
      <c r="CR226" s="15"/>
      <c r="CS226" s="15"/>
      <c r="CT226"/>
      <c r="CU226" s="15"/>
      <c r="CV226" s="15"/>
      <c r="CW226"/>
      <c r="CX226" s="399"/>
      <c r="CY226" s="399"/>
      <c r="DA226" s="399"/>
      <c r="DC226" s="399"/>
      <c r="DE226" s="15"/>
      <c r="DF226" s="15">
        <f t="shared" si="793"/>
        <v>0</v>
      </c>
      <c r="DG226"/>
      <c r="DH226" s="15"/>
      <c r="DI226" s="15">
        <f t="shared" si="794"/>
        <v>0</v>
      </c>
      <c r="DJ226"/>
      <c r="DK226" s="15"/>
      <c r="DL226" s="15">
        <f t="shared" si="795"/>
        <v>0</v>
      </c>
      <c r="DM226"/>
      <c r="DN226" s="15"/>
      <c r="DO226" s="15">
        <f t="shared" si="796"/>
        <v>0</v>
      </c>
      <c r="DP226"/>
      <c r="DQ226" s="15"/>
      <c r="DR226" s="15">
        <f t="shared" si="797"/>
        <v>0</v>
      </c>
      <c r="DS226"/>
      <c r="DT226" s="15"/>
      <c r="DU226" s="15">
        <f t="shared" si="798"/>
        <v>0</v>
      </c>
      <c r="DV226"/>
      <c r="DW226" s="15"/>
      <c r="DX226" s="15">
        <f t="shared" si="799"/>
        <v>0</v>
      </c>
      <c r="DY226"/>
      <c r="DZ226" s="15"/>
      <c r="EA226" s="15">
        <f t="shared" si="800"/>
        <v>0</v>
      </c>
      <c r="EB226"/>
      <c r="EC226" s="15"/>
      <c r="ED226" s="15">
        <f t="shared" si="801"/>
        <v>0</v>
      </c>
      <c r="EF226" s="399"/>
      <c r="EG226" s="399">
        <f t="shared" si="802"/>
        <v>0</v>
      </c>
      <c r="EI226" s="399"/>
      <c r="EK226" s="399"/>
    </row>
    <row r="227" spans="1:141" s="395" customFormat="1" outlineLevel="1">
      <c r="A227" s="389" t="s">
        <v>457</v>
      </c>
      <c r="B227" s="390" t="s">
        <v>147</v>
      </c>
      <c r="C227" s="391" t="s">
        <v>148</v>
      </c>
      <c r="D227" s="392"/>
      <c r="E227" s="393"/>
      <c r="F227" s="392"/>
      <c r="G227" s="393"/>
      <c r="H227" s="392"/>
      <c r="I227" s="392"/>
      <c r="J227" s="394"/>
      <c r="L227" s="396"/>
      <c r="M227" s="39"/>
      <c r="N227" s="39"/>
      <c r="O227" s="429"/>
      <c r="P227" s="151"/>
      <c r="Q227" s="154"/>
      <c r="R227" s="15"/>
      <c r="S227" s="118"/>
      <c r="T227" s="15"/>
      <c r="U227" s="15"/>
      <c r="V227" s="140"/>
      <c r="W227"/>
      <c r="X227"/>
      <c r="Y227"/>
      <c r="Z227"/>
      <c r="AA227" s="118"/>
      <c r="AB227" s="118"/>
      <c r="AC227" s="188"/>
      <c r="AD227" s="188"/>
      <c r="AE227" s="396"/>
      <c r="AF227" s="398"/>
      <c r="AH227" s="399"/>
      <c r="AK227" s="396">
        <v>1200</v>
      </c>
      <c r="AL227" s="15"/>
      <c r="AM227"/>
      <c r="AN227"/>
      <c r="AO227"/>
      <c r="AP227" s="220"/>
      <c r="AQ227"/>
      <c r="AR227"/>
      <c r="AS227" s="15">
        <f t="shared" si="786"/>
        <v>1200</v>
      </c>
      <c r="AT227"/>
      <c r="AU227" s="15"/>
      <c r="AV227" s="15">
        <f t="shared" si="787"/>
        <v>1200</v>
      </c>
      <c r="AW227"/>
      <c r="AX227" s="15"/>
      <c r="AY227" s="15">
        <f t="shared" si="788"/>
        <v>1200</v>
      </c>
      <c r="AZ227"/>
      <c r="BA227" s="15"/>
      <c r="BB227" s="15">
        <f t="shared" si="789"/>
        <v>1200</v>
      </c>
      <c r="BC227"/>
      <c r="BD227" s="15"/>
      <c r="BE227" s="15">
        <f t="shared" si="790"/>
        <v>1200</v>
      </c>
      <c r="BG227" s="399"/>
      <c r="BH227" s="399">
        <f t="shared" si="791"/>
        <v>1200</v>
      </c>
      <c r="BJ227" s="399">
        <v>0</v>
      </c>
      <c r="BK227" s="400">
        <f t="shared" si="792"/>
        <v>0</v>
      </c>
      <c r="BL227" s="401"/>
      <c r="BM227" s="399"/>
      <c r="BN227" s="401"/>
      <c r="BO227" s="401"/>
      <c r="BQ227" s="15"/>
      <c r="BR227" s="15"/>
      <c r="BS227"/>
      <c r="BT227" s="15"/>
      <c r="BU227" s="15"/>
      <c r="BV227"/>
      <c r="BW227" s="15"/>
      <c r="BX227" s="15"/>
      <c r="BY227"/>
      <c r="BZ227" s="15"/>
      <c r="CA227" s="15"/>
      <c r="CB227"/>
      <c r="CC227" s="15"/>
      <c r="CD227" s="15"/>
      <c r="CE227"/>
      <c r="CF227" s="15"/>
      <c r="CG227" s="15"/>
      <c r="CH227"/>
      <c r="CI227" s="15"/>
      <c r="CJ227" s="15"/>
      <c r="CK227"/>
      <c r="CL227" s="15"/>
      <c r="CM227" s="15"/>
      <c r="CN227"/>
      <c r="CO227" s="15"/>
      <c r="CP227" s="15"/>
      <c r="CR227" s="15"/>
      <c r="CS227" s="15"/>
      <c r="CT227"/>
      <c r="CU227" s="15"/>
      <c r="CV227" s="15"/>
      <c r="CW227"/>
      <c r="CX227" s="399"/>
      <c r="CY227" s="399"/>
      <c r="DA227" s="399"/>
      <c r="DC227" s="399"/>
      <c r="DE227" s="15"/>
      <c r="DF227" s="15">
        <f t="shared" si="793"/>
        <v>0</v>
      </c>
      <c r="DG227"/>
      <c r="DH227" s="15"/>
      <c r="DI227" s="15">
        <f t="shared" si="794"/>
        <v>0</v>
      </c>
      <c r="DJ227"/>
      <c r="DK227" s="15"/>
      <c r="DL227" s="15">
        <f t="shared" si="795"/>
        <v>0</v>
      </c>
      <c r="DM227"/>
      <c r="DN227" s="15"/>
      <c r="DO227" s="15">
        <f t="shared" si="796"/>
        <v>0</v>
      </c>
      <c r="DP227"/>
      <c r="DQ227" s="15"/>
      <c r="DR227" s="15">
        <f t="shared" si="797"/>
        <v>0</v>
      </c>
      <c r="DS227"/>
      <c r="DT227" s="15"/>
      <c r="DU227" s="15">
        <f t="shared" si="798"/>
        <v>0</v>
      </c>
      <c r="DV227"/>
      <c r="DW227" s="15"/>
      <c r="DX227" s="15">
        <f t="shared" si="799"/>
        <v>0</v>
      </c>
      <c r="DY227"/>
      <c r="DZ227" s="15"/>
      <c r="EA227" s="15">
        <f t="shared" si="800"/>
        <v>0</v>
      </c>
      <c r="EB227"/>
      <c r="EC227" s="15"/>
      <c r="ED227" s="15">
        <f t="shared" si="801"/>
        <v>0</v>
      </c>
      <c r="EF227" s="399"/>
      <c r="EG227" s="399">
        <f t="shared" si="802"/>
        <v>0</v>
      </c>
      <c r="EI227" s="399"/>
      <c r="EK227" s="399"/>
    </row>
    <row r="228" spans="1:141" s="395" customFormat="1" outlineLevel="1">
      <c r="A228" s="389" t="s">
        <v>457</v>
      </c>
      <c r="B228" s="390" t="s">
        <v>221</v>
      </c>
      <c r="C228" s="391" t="s">
        <v>222</v>
      </c>
      <c r="D228" s="392"/>
      <c r="E228" s="393"/>
      <c r="F228" s="392"/>
      <c r="G228" s="393"/>
      <c r="H228" s="392"/>
      <c r="I228" s="392"/>
      <c r="J228" s="394"/>
      <c r="L228" s="396"/>
      <c r="M228" s="39"/>
      <c r="N228" s="39"/>
      <c r="O228" s="429"/>
      <c r="P228" s="151"/>
      <c r="Q228" s="154"/>
      <c r="R228" s="15"/>
      <c r="S228" s="118"/>
      <c r="T228" s="15"/>
      <c r="U228" s="15"/>
      <c r="V228" s="140"/>
      <c r="W228"/>
      <c r="X228"/>
      <c r="Y228"/>
      <c r="Z228"/>
      <c r="AA228" s="118"/>
      <c r="AB228" s="118"/>
      <c r="AC228" s="188"/>
      <c r="AD228" s="188"/>
      <c r="AE228" s="396"/>
      <c r="AF228" s="398"/>
      <c r="AH228" s="399"/>
      <c r="AK228" s="396">
        <v>200</v>
      </c>
      <c r="AL228" s="15"/>
      <c r="AM228"/>
      <c r="AN228"/>
      <c r="AO228"/>
      <c r="AP228" s="220"/>
      <c r="AQ228"/>
      <c r="AR228"/>
      <c r="AS228" s="15">
        <f t="shared" si="786"/>
        <v>200</v>
      </c>
      <c r="AT228"/>
      <c r="AU228" s="15"/>
      <c r="AV228" s="15">
        <f t="shared" si="787"/>
        <v>200</v>
      </c>
      <c r="AW228"/>
      <c r="AX228" s="15"/>
      <c r="AY228" s="15">
        <f t="shared" si="788"/>
        <v>200</v>
      </c>
      <c r="AZ228"/>
      <c r="BA228" s="15"/>
      <c r="BB228" s="15">
        <f t="shared" si="789"/>
        <v>200</v>
      </c>
      <c r="BC228"/>
      <c r="BD228" s="15"/>
      <c r="BE228" s="15">
        <f t="shared" si="790"/>
        <v>200</v>
      </c>
      <c r="BG228" s="399"/>
      <c r="BH228" s="399">
        <f t="shared" si="791"/>
        <v>200</v>
      </c>
      <c r="BJ228" s="399">
        <v>0</v>
      </c>
      <c r="BK228" s="400">
        <f t="shared" si="792"/>
        <v>0</v>
      </c>
      <c r="BL228" s="401"/>
      <c r="BM228" s="399"/>
      <c r="BN228" s="401"/>
      <c r="BO228" s="401"/>
      <c r="BQ228" s="15"/>
      <c r="BR228" s="15"/>
      <c r="BS228"/>
      <c r="BT228" s="15"/>
      <c r="BU228" s="15"/>
      <c r="BV228"/>
      <c r="BW228" s="15"/>
      <c r="BX228" s="15"/>
      <c r="BY228"/>
      <c r="BZ228" s="15"/>
      <c r="CA228" s="15"/>
      <c r="CB228"/>
      <c r="CC228" s="15"/>
      <c r="CD228" s="15"/>
      <c r="CE228"/>
      <c r="CF228" s="15"/>
      <c r="CG228" s="15"/>
      <c r="CH228"/>
      <c r="CI228" s="15"/>
      <c r="CJ228" s="15"/>
      <c r="CK228"/>
      <c r="CL228" s="15"/>
      <c r="CM228" s="15"/>
      <c r="CN228"/>
      <c r="CO228" s="15"/>
      <c r="CP228" s="15"/>
      <c r="CR228" s="15"/>
      <c r="CS228" s="15"/>
      <c r="CT228"/>
      <c r="CU228" s="15"/>
      <c r="CV228" s="15"/>
      <c r="CW228"/>
      <c r="CX228" s="399"/>
      <c r="CY228" s="399"/>
      <c r="DA228" s="399"/>
      <c r="DC228" s="399"/>
      <c r="DE228" s="15"/>
      <c r="DF228" s="15">
        <f t="shared" si="793"/>
        <v>0</v>
      </c>
      <c r="DG228"/>
      <c r="DH228" s="15"/>
      <c r="DI228" s="15">
        <f t="shared" si="794"/>
        <v>0</v>
      </c>
      <c r="DJ228"/>
      <c r="DK228" s="15"/>
      <c r="DL228" s="15">
        <f t="shared" si="795"/>
        <v>0</v>
      </c>
      <c r="DM228"/>
      <c r="DN228" s="15"/>
      <c r="DO228" s="15">
        <f t="shared" si="796"/>
        <v>0</v>
      </c>
      <c r="DP228"/>
      <c r="DQ228" s="15"/>
      <c r="DR228" s="15">
        <f t="shared" si="797"/>
        <v>0</v>
      </c>
      <c r="DS228"/>
      <c r="DT228" s="15"/>
      <c r="DU228" s="15">
        <f t="shared" si="798"/>
        <v>0</v>
      </c>
      <c r="DV228"/>
      <c r="DW228" s="15"/>
      <c r="DX228" s="15">
        <f t="shared" si="799"/>
        <v>0</v>
      </c>
      <c r="DY228"/>
      <c r="DZ228" s="15"/>
      <c r="EA228" s="15">
        <f t="shared" si="800"/>
        <v>0</v>
      </c>
      <c r="EB228"/>
      <c r="EC228" s="15"/>
      <c r="ED228" s="15">
        <f t="shared" si="801"/>
        <v>0</v>
      </c>
      <c r="EF228" s="399"/>
      <c r="EG228" s="399">
        <f t="shared" si="802"/>
        <v>0</v>
      </c>
      <c r="EI228" s="399"/>
      <c r="EK228" s="399">
        <v>500</v>
      </c>
    </row>
    <row r="229" spans="1:141" s="395" customFormat="1" outlineLevel="1">
      <c r="A229" s="389" t="s">
        <v>457</v>
      </c>
      <c r="B229" s="390" t="s">
        <v>207</v>
      </c>
      <c r="C229" s="391" t="s">
        <v>208</v>
      </c>
      <c r="D229" s="392"/>
      <c r="E229" s="393"/>
      <c r="F229" s="392"/>
      <c r="G229" s="393"/>
      <c r="H229" s="392"/>
      <c r="I229" s="392"/>
      <c r="J229" s="394"/>
      <c r="L229" s="396"/>
      <c r="M229" s="39"/>
      <c r="N229" s="39"/>
      <c r="O229" s="429"/>
      <c r="P229" s="151"/>
      <c r="Q229" s="154"/>
      <c r="R229" s="15"/>
      <c r="S229" s="118"/>
      <c r="T229" s="15"/>
      <c r="U229" s="15"/>
      <c r="V229" s="140"/>
      <c r="W229"/>
      <c r="X229"/>
      <c r="Y229"/>
      <c r="Z229"/>
      <c r="AA229" s="118"/>
      <c r="AB229" s="118"/>
      <c r="AC229" s="188"/>
      <c r="AD229" s="188"/>
      <c r="AE229" s="396"/>
      <c r="AF229" s="398"/>
      <c r="AH229" s="399"/>
      <c r="AK229" s="396">
        <v>1000</v>
      </c>
      <c r="AL229" s="15"/>
      <c r="AM229"/>
      <c r="AN229"/>
      <c r="AO229"/>
      <c r="AP229" s="220"/>
      <c r="AQ229"/>
      <c r="AR229"/>
      <c r="AS229" s="15">
        <f t="shared" si="786"/>
        <v>1000</v>
      </c>
      <c r="AT229"/>
      <c r="AU229" s="15"/>
      <c r="AV229" s="15">
        <f t="shared" si="787"/>
        <v>1000</v>
      </c>
      <c r="AW229"/>
      <c r="AX229" s="15"/>
      <c r="AY229" s="15">
        <f t="shared" si="788"/>
        <v>1000</v>
      </c>
      <c r="AZ229"/>
      <c r="BA229" s="15"/>
      <c r="BB229" s="15">
        <f t="shared" si="789"/>
        <v>1000</v>
      </c>
      <c r="BC229"/>
      <c r="BD229" s="15"/>
      <c r="BE229" s="15">
        <f t="shared" si="790"/>
        <v>1000</v>
      </c>
      <c r="BG229" s="399"/>
      <c r="BH229" s="399">
        <f t="shared" si="791"/>
        <v>1000</v>
      </c>
      <c r="BJ229" s="399">
        <v>636</v>
      </c>
      <c r="BK229" s="400">
        <f t="shared" si="792"/>
        <v>0.63600000000000001</v>
      </c>
      <c r="BL229" s="401"/>
      <c r="BM229" s="399"/>
      <c r="BN229" s="401"/>
      <c r="BO229" s="401"/>
      <c r="BQ229" s="15"/>
      <c r="BR229" s="15"/>
      <c r="BS229"/>
      <c r="BT229" s="15"/>
      <c r="BU229" s="15"/>
      <c r="BV229"/>
      <c r="BW229" s="15"/>
      <c r="BX229" s="15"/>
      <c r="BY229"/>
      <c r="BZ229" s="15"/>
      <c r="CA229" s="15"/>
      <c r="CB229"/>
      <c r="CC229" s="15"/>
      <c r="CD229" s="15"/>
      <c r="CE229"/>
      <c r="CF229" s="15"/>
      <c r="CG229" s="15"/>
      <c r="CH229"/>
      <c r="CI229" s="15"/>
      <c r="CJ229" s="15"/>
      <c r="CK229"/>
      <c r="CL229" s="15"/>
      <c r="CM229" s="15"/>
      <c r="CN229"/>
      <c r="CO229" s="15"/>
      <c r="CP229" s="15"/>
      <c r="CR229" s="15"/>
      <c r="CS229" s="15"/>
      <c r="CT229"/>
      <c r="CU229" s="15"/>
      <c r="CV229" s="15"/>
      <c r="CW229"/>
      <c r="CX229" s="399"/>
      <c r="CY229" s="399"/>
      <c r="DA229" s="399"/>
      <c r="DC229" s="399"/>
      <c r="DE229" s="15"/>
      <c r="DF229" s="15">
        <f t="shared" si="793"/>
        <v>0</v>
      </c>
      <c r="DG229"/>
      <c r="DH229" s="15"/>
      <c r="DI229" s="15">
        <f t="shared" si="794"/>
        <v>0</v>
      </c>
      <c r="DJ229"/>
      <c r="DK229" s="15"/>
      <c r="DL229" s="15">
        <f t="shared" si="795"/>
        <v>0</v>
      </c>
      <c r="DM229"/>
      <c r="DN229" s="15"/>
      <c r="DO229" s="15">
        <f t="shared" si="796"/>
        <v>0</v>
      </c>
      <c r="DP229"/>
      <c r="DQ229" s="15"/>
      <c r="DR229" s="15">
        <f t="shared" si="797"/>
        <v>0</v>
      </c>
      <c r="DS229"/>
      <c r="DT229" s="15"/>
      <c r="DU229" s="15">
        <f t="shared" si="798"/>
        <v>0</v>
      </c>
      <c r="DV229"/>
      <c r="DW229" s="15"/>
      <c r="DX229" s="15">
        <f t="shared" si="799"/>
        <v>0</v>
      </c>
      <c r="DY229"/>
      <c r="DZ229" s="15"/>
      <c r="EA229" s="15">
        <f t="shared" si="800"/>
        <v>0</v>
      </c>
      <c r="EB229"/>
      <c r="EC229" s="15"/>
      <c r="ED229" s="15">
        <f t="shared" si="801"/>
        <v>0</v>
      </c>
      <c r="EF229" s="399"/>
      <c r="EG229" s="399">
        <f t="shared" si="802"/>
        <v>0</v>
      </c>
      <c r="EI229" s="399"/>
      <c r="EK229" s="399">
        <v>1000</v>
      </c>
    </row>
    <row r="230" spans="1:141" s="395" customFormat="1" outlineLevel="1">
      <c r="A230" s="389" t="s">
        <v>457</v>
      </c>
      <c r="B230" s="390" t="s">
        <v>149</v>
      </c>
      <c r="C230" s="391" t="s">
        <v>150</v>
      </c>
      <c r="D230" s="392"/>
      <c r="E230" s="393"/>
      <c r="F230" s="392"/>
      <c r="G230" s="393"/>
      <c r="H230" s="392"/>
      <c r="I230" s="392"/>
      <c r="J230" s="394"/>
      <c r="L230" s="396"/>
      <c r="M230" s="39"/>
      <c r="N230" s="39"/>
      <c r="O230" s="151"/>
      <c r="P230" s="151"/>
      <c r="Q230" s="154"/>
      <c r="R230" s="15"/>
      <c r="S230" s="118"/>
      <c r="T230" s="15"/>
      <c r="U230" s="15"/>
      <c r="V230" s="140"/>
      <c r="W230"/>
      <c r="X230"/>
      <c r="Y230"/>
      <c r="Z230"/>
      <c r="AA230" s="118"/>
      <c r="AB230" s="118"/>
      <c r="AC230" s="188"/>
      <c r="AD230" s="188"/>
      <c r="AE230" s="396"/>
      <c r="AF230" s="398"/>
      <c r="AH230" s="399"/>
      <c r="AK230" s="396">
        <v>2000</v>
      </c>
      <c r="AL230" s="15"/>
      <c r="AM230"/>
      <c r="AN230"/>
      <c r="AO230"/>
      <c r="AP230" s="220"/>
      <c r="AQ230"/>
      <c r="AR230"/>
      <c r="AS230" s="15">
        <f t="shared" si="786"/>
        <v>2000</v>
      </c>
      <c r="AT230"/>
      <c r="AU230" s="15"/>
      <c r="AV230" s="15">
        <f t="shared" si="787"/>
        <v>2000</v>
      </c>
      <c r="AW230"/>
      <c r="AX230" s="15"/>
      <c r="AY230" s="15">
        <f t="shared" si="788"/>
        <v>2000</v>
      </c>
      <c r="AZ230"/>
      <c r="BA230" s="15"/>
      <c r="BB230" s="15">
        <f t="shared" si="789"/>
        <v>2000</v>
      </c>
      <c r="BC230"/>
      <c r="BD230" s="15"/>
      <c r="BE230" s="15">
        <f t="shared" si="790"/>
        <v>2000</v>
      </c>
      <c r="BG230" s="399"/>
      <c r="BH230" s="399">
        <f t="shared" si="791"/>
        <v>2000</v>
      </c>
      <c r="BJ230" s="399">
        <v>910</v>
      </c>
      <c r="BK230" s="400">
        <f t="shared" si="792"/>
        <v>0.45500000000000002</v>
      </c>
      <c r="BL230" s="401"/>
      <c r="BM230" s="399"/>
      <c r="BN230" s="401"/>
      <c r="BO230" s="401"/>
      <c r="BQ230" s="15"/>
      <c r="BR230" s="15"/>
      <c r="BS230"/>
      <c r="BT230" s="15"/>
      <c r="BU230" s="15"/>
      <c r="BV230"/>
      <c r="BW230" s="15"/>
      <c r="BX230" s="15"/>
      <c r="BY230"/>
      <c r="BZ230" s="15"/>
      <c r="CA230" s="15"/>
      <c r="CB230"/>
      <c r="CC230" s="15"/>
      <c r="CD230" s="15"/>
      <c r="CE230"/>
      <c r="CF230" s="15"/>
      <c r="CG230" s="15"/>
      <c r="CH230"/>
      <c r="CI230" s="15"/>
      <c r="CJ230" s="15"/>
      <c r="CK230"/>
      <c r="CL230" s="15"/>
      <c r="CM230" s="15"/>
      <c r="CN230"/>
      <c r="CO230" s="15"/>
      <c r="CP230" s="15"/>
      <c r="CR230" s="15"/>
      <c r="CS230" s="15"/>
      <c r="CT230"/>
      <c r="CU230" s="15"/>
      <c r="CV230" s="15"/>
      <c r="CW230"/>
      <c r="CX230" s="399"/>
      <c r="CY230" s="399"/>
      <c r="DA230" s="399"/>
      <c r="DC230" s="399"/>
      <c r="DE230" s="15"/>
      <c r="DF230" s="15">
        <f t="shared" si="793"/>
        <v>0</v>
      </c>
      <c r="DG230"/>
      <c r="DH230" s="15"/>
      <c r="DI230" s="15">
        <f t="shared" si="794"/>
        <v>0</v>
      </c>
      <c r="DJ230"/>
      <c r="DK230" s="15"/>
      <c r="DL230" s="15">
        <f t="shared" si="795"/>
        <v>0</v>
      </c>
      <c r="DM230"/>
      <c r="DN230" s="15"/>
      <c r="DO230" s="15">
        <f t="shared" si="796"/>
        <v>0</v>
      </c>
      <c r="DP230"/>
      <c r="DQ230" s="15"/>
      <c r="DR230" s="15">
        <f t="shared" si="797"/>
        <v>0</v>
      </c>
      <c r="DS230"/>
      <c r="DT230" s="15"/>
      <c r="DU230" s="15">
        <f t="shared" si="798"/>
        <v>0</v>
      </c>
      <c r="DV230"/>
      <c r="DW230" s="15"/>
      <c r="DX230" s="15">
        <f t="shared" si="799"/>
        <v>0</v>
      </c>
      <c r="DY230"/>
      <c r="DZ230" s="15"/>
      <c r="EA230" s="15">
        <f t="shared" si="800"/>
        <v>0</v>
      </c>
      <c r="EB230"/>
      <c r="EC230" s="15"/>
      <c r="ED230" s="15">
        <f t="shared" si="801"/>
        <v>0</v>
      </c>
      <c r="EF230" s="399"/>
      <c r="EG230" s="399">
        <f t="shared" si="802"/>
        <v>0</v>
      </c>
      <c r="EI230" s="399"/>
      <c r="EK230" s="399">
        <v>2000</v>
      </c>
    </row>
    <row r="231" spans="1:141" s="395" customFormat="1" outlineLevel="1">
      <c r="A231" s="389" t="s">
        <v>457</v>
      </c>
      <c r="B231" s="397" t="s">
        <v>46</v>
      </c>
      <c r="C231" s="391" t="s">
        <v>652</v>
      </c>
      <c r="D231" s="392"/>
      <c r="E231" s="393"/>
      <c r="F231" s="392"/>
      <c r="G231" s="393"/>
      <c r="H231" s="392"/>
      <c r="I231" s="392"/>
      <c r="J231" s="394"/>
      <c r="L231" s="396"/>
      <c r="M231" s="39"/>
      <c r="N231" s="39"/>
      <c r="O231" s="151"/>
      <c r="P231" s="151"/>
      <c r="Q231" s="154"/>
      <c r="R231" s="15"/>
      <c r="S231" s="118"/>
      <c r="T231" s="15"/>
      <c r="U231" s="15"/>
      <c r="V231" s="140"/>
      <c r="W231"/>
      <c r="X231"/>
      <c r="Y231"/>
      <c r="Z231"/>
      <c r="AA231" s="118"/>
      <c r="AB231" s="118"/>
      <c r="AC231" s="188"/>
      <c r="AD231" s="188"/>
      <c r="AE231" s="396"/>
      <c r="AF231" s="398"/>
      <c r="AH231" s="399"/>
      <c r="AK231" s="396"/>
      <c r="AL231" s="15"/>
      <c r="AM231"/>
      <c r="AN231"/>
      <c r="AO231"/>
      <c r="AP231" s="220"/>
      <c r="AQ231"/>
      <c r="AR231"/>
      <c r="AS231"/>
      <c r="AT231"/>
      <c r="AU231" s="15"/>
      <c r="AV231"/>
      <c r="AW231"/>
      <c r="AX231" s="15"/>
      <c r="AY231"/>
      <c r="AZ231"/>
      <c r="BA231" s="15"/>
      <c r="BB231"/>
      <c r="BC231"/>
      <c r="BD231" s="15"/>
      <c r="BE231"/>
      <c r="BG231" s="399"/>
      <c r="BJ231" s="399"/>
      <c r="BK231" s="401"/>
      <c r="BL231" s="401"/>
      <c r="BN231" s="401"/>
      <c r="BO231" s="40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 s="15"/>
      <c r="CM231"/>
      <c r="CN231"/>
      <c r="CO231" s="15"/>
      <c r="CP231"/>
      <c r="CR231" s="15"/>
      <c r="CS231"/>
      <c r="CT231"/>
      <c r="CU231" s="15"/>
      <c r="CV231"/>
      <c r="CW231"/>
      <c r="CX231" s="399"/>
      <c r="DA231" s="399"/>
      <c r="DC231" s="399"/>
      <c r="DE231" s="15"/>
      <c r="DF231"/>
      <c r="DG231"/>
      <c r="DH231" s="15"/>
      <c r="DI231"/>
      <c r="DJ231"/>
      <c r="DK231" s="15"/>
      <c r="DL231"/>
      <c r="DM231"/>
      <c r="DN231" s="15"/>
      <c r="DO231"/>
      <c r="DP231"/>
      <c r="DQ231" s="15"/>
      <c r="DR231"/>
      <c r="DS231"/>
      <c r="DT231" s="15"/>
      <c r="DU231"/>
      <c r="DV231"/>
      <c r="DW231" s="15"/>
      <c r="DX231"/>
      <c r="DY231"/>
      <c r="DZ231" s="15"/>
      <c r="EA231"/>
      <c r="EB231"/>
      <c r="EC231" s="15"/>
      <c r="ED231"/>
      <c r="EF231" s="399"/>
      <c r="EI231" s="399"/>
      <c r="EK231" s="399"/>
    </row>
    <row r="232" spans="1:141" outlineLevel="1">
      <c r="A232" s="13" t="s">
        <v>350</v>
      </c>
      <c r="B232" s="332" t="s">
        <v>184</v>
      </c>
      <c r="C232" s="4" t="s">
        <v>185</v>
      </c>
      <c r="D232" s="36"/>
      <c r="E232" s="51"/>
      <c r="F232" s="36"/>
      <c r="G232" s="51"/>
      <c r="H232" s="36"/>
      <c r="I232" s="36"/>
      <c r="J232" s="14"/>
      <c r="M232" s="39"/>
      <c r="N232" s="39"/>
      <c r="O232" s="151"/>
      <c r="P232" s="151"/>
      <c r="Q232" s="154"/>
      <c r="AF232" s="182"/>
      <c r="AH232" s="15"/>
      <c r="AX232" s="15"/>
      <c r="BD232" s="15"/>
      <c r="BG232" s="15"/>
      <c r="CO232" s="15">
        <v>1800</v>
      </c>
      <c r="CP232" s="15">
        <f t="shared" ref="CP232:CP239" si="803">CM232+CO232</f>
        <v>1800</v>
      </c>
      <c r="CS232" s="15">
        <f t="shared" ref="CS232:CS239" si="804">CP232+CR232</f>
        <v>1800</v>
      </c>
      <c r="CV232" s="15">
        <f t="shared" ref="CV232:CV239" si="805">CS232+CU232</f>
        <v>1800</v>
      </c>
      <c r="CY232" s="15">
        <f t="shared" ref="CY232:CY239" si="806">CV232+CX232</f>
        <v>1800</v>
      </c>
      <c r="DA232" s="15">
        <v>1785</v>
      </c>
      <c r="DE232" s="15"/>
      <c r="DH232" s="15"/>
      <c r="DK232" s="15"/>
      <c r="DN232" s="15"/>
      <c r="DQ232" s="15"/>
      <c r="DT232" s="15"/>
      <c r="DW232" s="15"/>
      <c r="DZ232" s="15"/>
      <c r="EC232" s="15"/>
      <c r="EF232" s="15"/>
      <c r="EK232" s="15"/>
    </row>
    <row r="233" spans="1:141" outlineLevel="1">
      <c r="A233" s="13" t="s">
        <v>350</v>
      </c>
      <c r="B233" s="1" t="s">
        <v>143</v>
      </c>
      <c r="C233" s="4" t="s">
        <v>144</v>
      </c>
      <c r="D233" s="36"/>
      <c r="E233" s="51" t="s">
        <v>464</v>
      </c>
      <c r="F233" s="36"/>
      <c r="G233" s="51"/>
      <c r="H233" s="36"/>
      <c r="I233" s="36"/>
      <c r="J233" s="14"/>
      <c r="K233" t="s">
        <v>333</v>
      </c>
      <c r="L233" s="118">
        <v>14000</v>
      </c>
      <c r="M233" s="17" t="e">
        <f t="shared" ref="M233:M253" si="807">L233/F233-1</f>
        <v>#DIV/0!</v>
      </c>
      <c r="N233" s="17" t="e">
        <f>L233/I233-1</f>
        <v>#DIV/0!</v>
      </c>
      <c r="Q233" s="118">
        <f>L233</f>
        <v>14000</v>
      </c>
      <c r="R233" s="15">
        <v>0</v>
      </c>
      <c r="S233" s="118">
        <f>Q233</f>
        <v>14000</v>
      </c>
      <c r="T233" s="15">
        <f t="shared" ref="T233:T239" si="808">S233-Q233</f>
        <v>0</v>
      </c>
      <c r="U233" s="16">
        <f t="shared" ref="U233:U253" si="809">S233/Q233-1</f>
        <v>0</v>
      </c>
      <c r="Y233" s="118">
        <v>17000</v>
      </c>
      <c r="AA233" s="118">
        <v>17000</v>
      </c>
      <c r="AB233" s="185">
        <f t="shared" ref="AB233:AB239" si="810">AA233-Y233</f>
        <v>0</v>
      </c>
      <c r="AC233" s="187">
        <f t="shared" ref="AC233:AC239" si="811">AA233-Y233</f>
        <v>0</v>
      </c>
      <c r="AD233" s="187"/>
      <c r="AE233" s="118">
        <v>17000</v>
      </c>
      <c r="AF233" s="182"/>
      <c r="AH233" s="15">
        <v>16579</v>
      </c>
      <c r="AI233" s="17">
        <f t="shared" ref="AI233:AI254" si="812">AH233/AE233</f>
        <v>0.97523529411764709</v>
      </c>
      <c r="AX233" s="15"/>
      <c r="BD233" s="15"/>
      <c r="BG233" s="15"/>
      <c r="BM233" s="15">
        <v>20000</v>
      </c>
      <c r="BQ233" s="15"/>
      <c r="BR233" s="15">
        <f t="shared" ref="BR233:BR239" si="813">BM233+BQ233</f>
        <v>20000</v>
      </c>
      <c r="BT233" s="15"/>
      <c r="BU233" s="15">
        <f t="shared" ref="BU233:BU239" si="814">BR233+BT233</f>
        <v>20000</v>
      </c>
      <c r="BW233" s="15"/>
      <c r="BX233" s="15">
        <f t="shared" ref="BX233:BX239" si="815">BU233+BW233</f>
        <v>20000</v>
      </c>
      <c r="BZ233" s="15"/>
      <c r="CA233" s="15">
        <f t="shared" ref="CA233:CA239" si="816">BX233+BZ233</f>
        <v>20000</v>
      </c>
      <c r="CC233" s="15"/>
      <c r="CD233" s="15">
        <f t="shared" ref="CD233:CD239" si="817">CA233+CC233</f>
        <v>20000</v>
      </c>
      <c r="CF233" s="15"/>
      <c r="CG233" s="15">
        <f t="shared" ref="CG233:CG239" si="818">CD233+CF233</f>
        <v>20000</v>
      </c>
      <c r="CI233" s="15"/>
      <c r="CJ233" s="15">
        <f t="shared" ref="CJ233:CJ239" si="819">CG233+CI233</f>
        <v>20000</v>
      </c>
      <c r="CL233" s="15">
        <v>-18000</v>
      </c>
      <c r="CM233" s="15">
        <f t="shared" ref="CM233:CM239" si="820">CJ233+CL233</f>
        <v>2000</v>
      </c>
      <c r="CO233" s="15">
        <v>6000</v>
      </c>
      <c r="CP233" s="15">
        <f t="shared" si="803"/>
        <v>8000</v>
      </c>
      <c r="CS233" s="15">
        <f t="shared" si="804"/>
        <v>8000</v>
      </c>
      <c r="CV233" s="15">
        <f t="shared" si="805"/>
        <v>8000</v>
      </c>
      <c r="CY233" s="15">
        <f t="shared" si="806"/>
        <v>8000</v>
      </c>
      <c r="DA233" s="15">
        <v>7938</v>
      </c>
      <c r="DE233" s="15"/>
      <c r="DH233" s="15"/>
      <c r="DK233" s="15"/>
      <c r="DN233" s="15"/>
      <c r="DQ233" s="15"/>
      <c r="DT233" s="15"/>
      <c r="DW233" s="15"/>
      <c r="DZ233" s="15"/>
      <c r="EC233" s="15"/>
      <c r="EF233" s="15"/>
      <c r="EK233" s="15">
        <v>20000</v>
      </c>
    </row>
    <row r="234" spans="1:141" outlineLevel="1">
      <c r="A234" s="13" t="s">
        <v>350</v>
      </c>
      <c r="B234" s="1" t="s">
        <v>190</v>
      </c>
      <c r="C234" s="4" t="s">
        <v>191</v>
      </c>
      <c r="D234" s="36"/>
      <c r="E234" s="51"/>
      <c r="F234" s="36"/>
      <c r="G234" s="51"/>
      <c r="H234" s="36"/>
      <c r="I234" s="36"/>
      <c r="J234" s="14"/>
      <c r="M234" s="17"/>
      <c r="N234" s="17"/>
      <c r="U234" s="16"/>
      <c r="Y234" s="118">
        <v>1000</v>
      </c>
      <c r="AA234" s="118">
        <v>500</v>
      </c>
      <c r="AB234" s="185">
        <f t="shared" si="810"/>
        <v>-500</v>
      </c>
      <c r="AC234" s="187">
        <f t="shared" si="811"/>
        <v>-500</v>
      </c>
      <c r="AD234" s="187"/>
      <c r="AE234" s="118">
        <v>500</v>
      </c>
      <c r="AF234" s="182"/>
      <c r="AH234" s="15">
        <v>489</v>
      </c>
      <c r="AI234" s="17">
        <f t="shared" si="812"/>
        <v>0.97799999999999998</v>
      </c>
      <c r="AX234" s="15"/>
      <c r="BD234" s="15"/>
      <c r="BG234" s="15"/>
      <c r="BM234" s="15">
        <v>500</v>
      </c>
      <c r="BQ234" s="15"/>
      <c r="BR234" s="15">
        <f t="shared" si="813"/>
        <v>500</v>
      </c>
      <c r="BT234" s="15"/>
      <c r="BU234" s="15">
        <f t="shared" si="814"/>
        <v>500</v>
      </c>
      <c r="BW234" s="15"/>
      <c r="BX234" s="15">
        <f t="shared" si="815"/>
        <v>500</v>
      </c>
      <c r="BZ234" s="15"/>
      <c r="CA234" s="15">
        <f t="shared" si="816"/>
        <v>500</v>
      </c>
      <c r="CC234" s="15"/>
      <c r="CD234" s="15">
        <f t="shared" si="817"/>
        <v>500</v>
      </c>
      <c r="CF234" s="15"/>
      <c r="CG234" s="15">
        <f t="shared" si="818"/>
        <v>500</v>
      </c>
      <c r="CI234" s="15"/>
      <c r="CJ234" s="15">
        <f t="shared" si="819"/>
        <v>500</v>
      </c>
      <c r="CM234" s="15">
        <f t="shared" si="820"/>
        <v>500</v>
      </c>
      <c r="CP234" s="15">
        <f t="shared" si="803"/>
        <v>500</v>
      </c>
      <c r="CS234" s="15">
        <f t="shared" si="804"/>
        <v>500</v>
      </c>
      <c r="CV234" s="15">
        <f t="shared" si="805"/>
        <v>500</v>
      </c>
      <c r="CY234" s="15">
        <f t="shared" si="806"/>
        <v>500</v>
      </c>
      <c r="DA234" s="15">
        <v>0</v>
      </c>
      <c r="DE234" s="15"/>
      <c r="DH234" s="15"/>
      <c r="DK234" s="15"/>
      <c r="DN234" s="15"/>
      <c r="DQ234" s="15"/>
      <c r="DT234" s="15"/>
      <c r="DW234" s="15"/>
      <c r="DZ234" s="15"/>
      <c r="EC234" s="15"/>
      <c r="EF234" s="15"/>
      <c r="EK234" s="15"/>
    </row>
    <row r="235" spans="1:141" outlineLevel="1">
      <c r="A235" s="13" t="s">
        <v>350</v>
      </c>
      <c r="B235" s="1" t="s">
        <v>226</v>
      </c>
      <c r="C235" s="4" t="s">
        <v>227</v>
      </c>
      <c r="D235" s="36"/>
      <c r="E235" s="51"/>
      <c r="F235" s="36"/>
      <c r="G235" s="51"/>
      <c r="H235" s="36"/>
      <c r="I235" s="36"/>
      <c r="J235" s="14"/>
      <c r="M235" s="17"/>
      <c r="N235" s="17"/>
      <c r="U235" s="16"/>
      <c r="Y235" s="118">
        <v>1000</v>
      </c>
      <c r="AA235" s="118">
        <v>850</v>
      </c>
      <c r="AB235" s="185">
        <f t="shared" si="810"/>
        <v>-150</v>
      </c>
      <c r="AC235" s="187">
        <f t="shared" si="811"/>
        <v>-150</v>
      </c>
      <c r="AD235" s="187"/>
      <c r="AE235" s="118">
        <v>850</v>
      </c>
      <c r="AF235" s="182"/>
      <c r="AH235" s="15">
        <v>840</v>
      </c>
      <c r="AI235" s="17">
        <f t="shared" si="812"/>
        <v>0.9882352941176471</v>
      </c>
      <c r="AX235" s="15"/>
      <c r="BD235" s="15"/>
      <c r="BG235" s="15"/>
      <c r="BM235" s="15">
        <v>1000</v>
      </c>
      <c r="BQ235" s="15"/>
      <c r="BR235" s="15">
        <f t="shared" si="813"/>
        <v>1000</v>
      </c>
      <c r="BT235" s="15"/>
      <c r="BU235" s="15">
        <f t="shared" si="814"/>
        <v>1000</v>
      </c>
      <c r="BW235" s="15"/>
      <c r="BX235" s="15">
        <f t="shared" si="815"/>
        <v>1000</v>
      </c>
      <c r="BZ235" s="15"/>
      <c r="CA235" s="15">
        <f t="shared" si="816"/>
        <v>1000</v>
      </c>
      <c r="CC235" s="15"/>
      <c r="CD235" s="15">
        <f t="shared" si="817"/>
        <v>1000</v>
      </c>
      <c r="CF235" s="15"/>
      <c r="CG235" s="15">
        <f t="shared" si="818"/>
        <v>1000</v>
      </c>
      <c r="CI235" s="15"/>
      <c r="CJ235" s="15">
        <f t="shared" si="819"/>
        <v>1000</v>
      </c>
      <c r="CM235" s="15">
        <f t="shared" si="820"/>
        <v>1000</v>
      </c>
      <c r="CP235" s="15">
        <f t="shared" si="803"/>
        <v>1000</v>
      </c>
      <c r="CS235" s="15">
        <f t="shared" si="804"/>
        <v>1000</v>
      </c>
      <c r="CV235" s="15">
        <f t="shared" si="805"/>
        <v>1000</v>
      </c>
      <c r="CY235" s="15">
        <f t="shared" si="806"/>
        <v>1000</v>
      </c>
      <c r="DA235" s="15">
        <v>0</v>
      </c>
      <c r="DE235" s="15"/>
      <c r="DH235" s="15"/>
      <c r="DK235" s="15"/>
      <c r="DN235" s="15"/>
      <c r="DQ235" s="15"/>
      <c r="DT235" s="15"/>
      <c r="DW235" s="15"/>
      <c r="DZ235" s="15"/>
      <c r="EC235" s="15"/>
      <c r="EF235" s="15"/>
      <c r="EK235" s="15"/>
    </row>
    <row r="236" spans="1:141" outlineLevel="1">
      <c r="A236" s="13" t="s">
        <v>350</v>
      </c>
      <c r="B236" s="1" t="s">
        <v>147</v>
      </c>
      <c r="C236" s="4" t="s">
        <v>148</v>
      </c>
      <c r="D236" s="36"/>
      <c r="E236" s="51"/>
      <c r="F236" s="36"/>
      <c r="G236" s="51"/>
      <c r="H236" s="36"/>
      <c r="I236" s="36"/>
      <c r="J236" s="14"/>
      <c r="K236" t="s">
        <v>333</v>
      </c>
      <c r="L236" s="118">
        <v>1000</v>
      </c>
      <c r="M236" s="17" t="e">
        <f t="shared" si="807"/>
        <v>#DIV/0!</v>
      </c>
      <c r="N236" s="17" t="e">
        <f>L236/I236-1</f>
        <v>#DIV/0!</v>
      </c>
      <c r="Q236" s="118">
        <f>L236</f>
        <v>1000</v>
      </c>
      <c r="R236" s="15">
        <v>0</v>
      </c>
      <c r="S236" s="118">
        <f>Q236</f>
        <v>1000</v>
      </c>
      <c r="T236" s="15">
        <f t="shared" si="808"/>
        <v>0</v>
      </c>
      <c r="U236" s="16">
        <f t="shared" si="809"/>
        <v>0</v>
      </c>
      <c r="Y236" s="118">
        <v>1100</v>
      </c>
      <c r="AA236" s="118">
        <v>1100</v>
      </c>
      <c r="AB236" s="185">
        <f t="shared" si="810"/>
        <v>0</v>
      </c>
      <c r="AC236" s="187">
        <f t="shared" si="811"/>
        <v>0</v>
      </c>
      <c r="AD236" s="187"/>
      <c r="AE236" s="118">
        <v>1100</v>
      </c>
      <c r="AF236" s="182"/>
      <c r="AH236" s="15">
        <v>1005</v>
      </c>
      <c r="AI236" s="17">
        <f t="shared" si="812"/>
        <v>0.91363636363636369</v>
      </c>
      <c r="AX236" s="15"/>
      <c r="BD236" s="15"/>
      <c r="BG236" s="15"/>
      <c r="BM236" s="15">
        <v>1500</v>
      </c>
      <c r="BQ236" s="15"/>
      <c r="BR236" s="15">
        <f t="shared" si="813"/>
        <v>1500</v>
      </c>
      <c r="BT236" s="15"/>
      <c r="BU236" s="15">
        <f t="shared" si="814"/>
        <v>1500</v>
      </c>
      <c r="BW236" s="15"/>
      <c r="BX236" s="15">
        <f t="shared" si="815"/>
        <v>1500</v>
      </c>
      <c r="BZ236" s="15"/>
      <c r="CA236" s="15">
        <f t="shared" si="816"/>
        <v>1500</v>
      </c>
      <c r="CC236" s="15"/>
      <c r="CD236" s="15">
        <f t="shared" si="817"/>
        <v>1500</v>
      </c>
      <c r="CF236" s="15"/>
      <c r="CG236" s="15">
        <f t="shared" si="818"/>
        <v>1500</v>
      </c>
      <c r="CI236" s="15"/>
      <c r="CJ236" s="15">
        <f t="shared" si="819"/>
        <v>1500</v>
      </c>
      <c r="CM236" s="15">
        <f t="shared" si="820"/>
        <v>1500</v>
      </c>
      <c r="CP236" s="15">
        <f t="shared" si="803"/>
        <v>1500</v>
      </c>
      <c r="CS236" s="15">
        <f t="shared" si="804"/>
        <v>1500</v>
      </c>
      <c r="CV236" s="15">
        <f t="shared" si="805"/>
        <v>1500</v>
      </c>
      <c r="CY236" s="15">
        <f t="shared" si="806"/>
        <v>1500</v>
      </c>
      <c r="DA236" s="15">
        <v>0</v>
      </c>
      <c r="DE236" s="15"/>
      <c r="DH236" s="15"/>
      <c r="DK236" s="15"/>
      <c r="DN236" s="15"/>
      <c r="DQ236" s="15"/>
      <c r="DT236" s="15"/>
      <c r="DW236" s="15"/>
      <c r="DZ236" s="15"/>
      <c r="EC236" s="15"/>
      <c r="EF236" s="15"/>
      <c r="EK236" s="15"/>
    </row>
    <row r="237" spans="1:141" outlineLevel="1">
      <c r="A237" s="13" t="s">
        <v>350</v>
      </c>
      <c r="B237" s="1" t="s">
        <v>221</v>
      </c>
      <c r="C237" s="4" t="s">
        <v>222</v>
      </c>
      <c r="D237" s="36"/>
      <c r="E237" s="51"/>
      <c r="F237" s="36"/>
      <c r="G237" s="51"/>
      <c r="H237" s="36"/>
      <c r="I237" s="36"/>
      <c r="J237" s="14"/>
      <c r="K237" t="s">
        <v>333</v>
      </c>
      <c r="L237" s="118">
        <v>100</v>
      </c>
      <c r="M237" s="17" t="e">
        <f t="shared" si="807"/>
        <v>#DIV/0!</v>
      </c>
      <c r="N237" s="17" t="e">
        <f>L237/I237-1</f>
        <v>#DIV/0!</v>
      </c>
      <c r="Q237" s="118">
        <f>L237</f>
        <v>100</v>
      </c>
      <c r="R237" s="15">
        <v>0</v>
      </c>
      <c r="S237" s="118">
        <f>Q237</f>
        <v>100</v>
      </c>
      <c r="T237" s="15">
        <f t="shared" si="808"/>
        <v>0</v>
      </c>
      <c r="U237" s="16">
        <f t="shared" si="809"/>
        <v>0</v>
      </c>
      <c r="Y237" s="118">
        <v>100</v>
      </c>
      <c r="AA237" s="118">
        <v>100</v>
      </c>
      <c r="AB237" s="185">
        <f t="shared" si="810"/>
        <v>0</v>
      </c>
      <c r="AC237" s="187">
        <f t="shared" si="811"/>
        <v>0</v>
      </c>
      <c r="AD237" s="187"/>
      <c r="AE237" s="118">
        <v>100</v>
      </c>
      <c r="AF237" s="182"/>
      <c r="AH237" s="15">
        <v>38</v>
      </c>
      <c r="AI237" s="17">
        <f t="shared" si="812"/>
        <v>0.38</v>
      </c>
      <c r="AX237" s="15"/>
      <c r="BD237" s="15"/>
      <c r="BG237" s="15"/>
      <c r="BM237" s="15">
        <v>100</v>
      </c>
      <c r="BQ237" s="15"/>
      <c r="BR237" s="15">
        <f t="shared" si="813"/>
        <v>100</v>
      </c>
      <c r="BT237" s="15"/>
      <c r="BU237" s="15">
        <f t="shared" si="814"/>
        <v>100</v>
      </c>
      <c r="BW237" s="15"/>
      <c r="BX237" s="15">
        <f t="shared" si="815"/>
        <v>100</v>
      </c>
      <c r="BZ237" s="15"/>
      <c r="CA237" s="15">
        <f t="shared" si="816"/>
        <v>100</v>
      </c>
      <c r="CC237" s="15"/>
      <c r="CD237" s="15">
        <f t="shared" si="817"/>
        <v>100</v>
      </c>
      <c r="CF237" s="15"/>
      <c r="CG237" s="15">
        <f t="shared" si="818"/>
        <v>100</v>
      </c>
      <c r="CI237" s="15"/>
      <c r="CJ237" s="15">
        <f t="shared" si="819"/>
        <v>100</v>
      </c>
      <c r="CM237" s="15">
        <f t="shared" si="820"/>
        <v>100</v>
      </c>
      <c r="CP237" s="15">
        <f t="shared" si="803"/>
        <v>100</v>
      </c>
      <c r="CS237" s="15">
        <f t="shared" si="804"/>
        <v>100</v>
      </c>
      <c r="CV237" s="15">
        <f t="shared" si="805"/>
        <v>100</v>
      </c>
      <c r="CY237" s="15">
        <f t="shared" si="806"/>
        <v>100</v>
      </c>
      <c r="DA237" s="15">
        <v>0</v>
      </c>
      <c r="DE237" s="15"/>
      <c r="DH237" s="15"/>
      <c r="DK237" s="15"/>
      <c r="DN237" s="15"/>
      <c r="DQ237" s="15"/>
      <c r="DT237" s="15"/>
      <c r="DW237" s="15"/>
      <c r="DZ237" s="15"/>
      <c r="EC237" s="15"/>
      <c r="EF237" s="15"/>
      <c r="EK237" s="15">
        <v>500</v>
      </c>
    </row>
    <row r="238" spans="1:141" outlineLevel="1">
      <c r="A238" s="13" t="s">
        <v>350</v>
      </c>
      <c r="B238" s="1" t="s">
        <v>207</v>
      </c>
      <c r="C238" s="4" t="s">
        <v>208</v>
      </c>
      <c r="D238" s="36"/>
      <c r="E238" s="51"/>
      <c r="F238" s="36"/>
      <c r="G238" s="51"/>
      <c r="H238" s="36"/>
      <c r="I238" s="36"/>
      <c r="J238" s="14"/>
      <c r="K238" t="s">
        <v>333</v>
      </c>
      <c r="L238" s="118">
        <v>2000</v>
      </c>
      <c r="M238" s="17" t="e">
        <f t="shared" si="807"/>
        <v>#DIV/0!</v>
      </c>
      <c r="N238" s="17" t="e">
        <f>L238/I238-1</f>
        <v>#DIV/0!</v>
      </c>
      <c r="Q238" s="118">
        <f>L238</f>
        <v>2000</v>
      </c>
      <c r="R238" s="15">
        <v>0</v>
      </c>
      <c r="S238" s="118">
        <f>Q238</f>
        <v>2000</v>
      </c>
      <c r="T238" s="15">
        <f t="shared" si="808"/>
        <v>0</v>
      </c>
      <c r="U238" s="16">
        <f t="shared" si="809"/>
        <v>0</v>
      </c>
      <c r="Y238" s="118">
        <v>2000</v>
      </c>
      <c r="AA238" s="118">
        <v>950</v>
      </c>
      <c r="AB238" s="185">
        <f t="shared" si="810"/>
        <v>-1050</v>
      </c>
      <c r="AC238" s="187">
        <f t="shared" si="811"/>
        <v>-1050</v>
      </c>
      <c r="AD238" s="187"/>
      <c r="AE238" s="118">
        <v>950</v>
      </c>
      <c r="AF238" s="182"/>
      <c r="AH238" s="15">
        <v>471</v>
      </c>
      <c r="AI238" s="17">
        <f t="shared" si="812"/>
        <v>0.4957894736842105</v>
      </c>
      <c r="AX238" s="15"/>
      <c r="BD238" s="15"/>
      <c r="BG238" s="15"/>
      <c r="BM238" s="15">
        <v>700</v>
      </c>
      <c r="BQ238" s="15"/>
      <c r="BR238" s="15">
        <f t="shared" si="813"/>
        <v>700</v>
      </c>
      <c r="BT238" s="15"/>
      <c r="BU238" s="15">
        <f t="shared" si="814"/>
        <v>700</v>
      </c>
      <c r="BW238" s="15"/>
      <c r="BX238" s="15">
        <f t="shared" si="815"/>
        <v>700</v>
      </c>
      <c r="BZ238" s="15"/>
      <c r="CA238" s="15">
        <f t="shared" si="816"/>
        <v>700</v>
      </c>
      <c r="CC238" s="15"/>
      <c r="CD238" s="15">
        <f t="shared" si="817"/>
        <v>700</v>
      </c>
      <c r="CF238" s="15"/>
      <c r="CG238" s="15">
        <f t="shared" si="818"/>
        <v>700</v>
      </c>
      <c r="CI238" s="15"/>
      <c r="CJ238" s="15">
        <f t="shared" si="819"/>
        <v>700</v>
      </c>
      <c r="CM238" s="15">
        <f t="shared" si="820"/>
        <v>700</v>
      </c>
      <c r="CP238" s="15">
        <f t="shared" si="803"/>
        <v>700</v>
      </c>
      <c r="CS238" s="15">
        <f t="shared" si="804"/>
        <v>700</v>
      </c>
      <c r="CV238" s="15">
        <f t="shared" si="805"/>
        <v>700</v>
      </c>
      <c r="CY238" s="15">
        <f t="shared" si="806"/>
        <v>700</v>
      </c>
      <c r="DA238" s="15">
        <v>579</v>
      </c>
      <c r="DE238" s="15"/>
      <c r="DH238" s="15"/>
      <c r="DK238" s="15"/>
      <c r="DN238" s="15"/>
      <c r="DQ238" s="15"/>
      <c r="DT238" s="15"/>
      <c r="DW238" s="15"/>
      <c r="DZ238" s="15"/>
      <c r="EC238" s="15"/>
      <c r="EF238" s="15"/>
      <c r="EK238" s="15">
        <v>1000</v>
      </c>
    </row>
    <row r="239" spans="1:141" outlineLevel="1">
      <c r="A239" s="13" t="s">
        <v>350</v>
      </c>
      <c r="B239" s="1" t="s">
        <v>149</v>
      </c>
      <c r="C239" s="4" t="s">
        <v>150</v>
      </c>
      <c r="D239" s="36"/>
      <c r="E239" s="51"/>
      <c r="F239" s="36"/>
      <c r="G239" s="51"/>
      <c r="H239" s="36"/>
      <c r="I239" s="36"/>
      <c r="J239" s="14"/>
      <c r="K239" t="s">
        <v>333</v>
      </c>
      <c r="L239" s="118">
        <v>2000</v>
      </c>
      <c r="M239" s="17" t="e">
        <f t="shared" si="807"/>
        <v>#DIV/0!</v>
      </c>
      <c r="N239" s="17" t="e">
        <f>L239/I239-1</f>
        <v>#DIV/0!</v>
      </c>
      <c r="Q239" s="118">
        <f>L239</f>
        <v>2000</v>
      </c>
      <c r="R239" s="15">
        <v>0</v>
      </c>
      <c r="S239" s="118">
        <f>Q239</f>
        <v>2000</v>
      </c>
      <c r="T239" s="15">
        <f t="shared" si="808"/>
        <v>0</v>
      </c>
      <c r="U239" s="16">
        <f t="shared" si="809"/>
        <v>0</v>
      </c>
      <c r="Y239" s="118">
        <v>2000</v>
      </c>
      <c r="AA239" s="118">
        <v>1100</v>
      </c>
      <c r="AB239" s="185">
        <f t="shared" si="810"/>
        <v>-900</v>
      </c>
      <c r="AC239" s="187">
        <f t="shared" si="811"/>
        <v>-900</v>
      </c>
      <c r="AD239" s="187"/>
      <c r="AE239" s="118">
        <v>1100</v>
      </c>
      <c r="AF239" s="182"/>
      <c r="AH239" s="15">
        <v>1044</v>
      </c>
      <c r="AI239" s="17">
        <f t="shared" si="812"/>
        <v>0.9490909090909091</v>
      </c>
      <c r="AX239" s="15"/>
      <c r="BD239" s="15"/>
      <c r="BG239" s="15"/>
      <c r="BM239" s="15">
        <v>2000</v>
      </c>
      <c r="BQ239" s="15"/>
      <c r="BR239" s="15">
        <f t="shared" si="813"/>
        <v>2000</v>
      </c>
      <c r="BT239" s="15"/>
      <c r="BU239" s="15">
        <f t="shared" si="814"/>
        <v>2000</v>
      </c>
      <c r="BW239" s="15"/>
      <c r="BX239" s="15">
        <f t="shared" si="815"/>
        <v>2000</v>
      </c>
      <c r="BZ239" s="15"/>
      <c r="CA239" s="15">
        <f t="shared" si="816"/>
        <v>2000</v>
      </c>
      <c r="CC239" s="15"/>
      <c r="CD239" s="15">
        <f t="shared" si="817"/>
        <v>2000</v>
      </c>
      <c r="CF239" s="15"/>
      <c r="CG239" s="15">
        <f t="shared" si="818"/>
        <v>2000</v>
      </c>
      <c r="CI239" s="15"/>
      <c r="CJ239" s="15">
        <f t="shared" si="819"/>
        <v>2000</v>
      </c>
      <c r="CM239" s="15">
        <f t="shared" si="820"/>
        <v>2000</v>
      </c>
      <c r="CP239" s="15">
        <f t="shared" si="803"/>
        <v>2000</v>
      </c>
      <c r="CS239" s="15">
        <f t="shared" si="804"/>
        <v>2000</v>
      </c>
      <c r="CV239" s="15">
        <f t="shared" si="805"/>
        <v>2000</v>
      </c>
      <c r="CY239" s="15">
        <f t="shared" si="806"/>
        <v>2000</v>
      </c>
      <c r="DA239" s="15">
        <v>960</v>
      </c>
      <c r="DE239" s="15"/>
      <c r="DH239" s="15"/>
      <c r="DK239" s="15"/>
      <c r="DN239" s="15"/>
      <c r="DQ239" s="15"/>
      <c r="DT239" s="15"/>
      <c r="DW239" s="15"/>
      <c r="DZ239" s="15"/>
      <c r="EC239" s="15"/>
      <c r="EF239" s="15"/>
      <c r="EK239" s="15">
        <v>2000</v>
      </c>
    </row>
    <row r="240" spans="1:141" outlineLevel="1">
      <c r="A240" s="195" t="s">
        <v>350</v>
      </c>
      <c r="B240" s="194" t="s">
        <v>46</v>
      </c>
      <c r="C240" s="4" t="s">
        <v>653</v>
      </c>
      <c r="D240" s="36"/>
      <c r="E240" s="51"/>
      <c r="F240" s="36"/>
      <c r="G240" s="51"/>
      <c r="H240" s="36"/>
      <c r="I240" s="36"/>
      <c r="J240" s="14"/>
      <c r="M240" s="17"/>
      <c r="N240" s="17"/>
      <c r="U240" s="16"/>
      <c r="Y240" s="118"/>
      <c r="AB240" s="185"/>
      <c r="AC240" s="187"/>
      <c r="AD240" s="187"/>
      <c r="AF240" s="182"/>
      <c r="AH240" s="15"/>
      <c r="AI240" s="17"/>
      <c r="AX240" s="15"/>
      <c r="BD240" s="15"/>
      <c r="BG240" s="15"/>
      <c r="DE240" s="15"/>
      <c r="DH240" s="15"/>
      <c r="DK240" s="15"/>
      <c r="DN240" s="15"/>
      <c r="DQ240" s="15"/>
      <c r="DT240" s="15"/>
      <c r="DW240" s="15"/>
      <c r="DZ240" s="15"/>
      <c r="EC240" s="15"/>
      <c r="EF240" s="15"/>
      <c r="EK240" s="15"/>
    </row>
    <row r="241" spans="1:16288" outlineLevel="1">
      <c r="A241" s="378" t="s">
        <v>220</v>
      </c>
      <c r="B241" s="378" t="s">
        <v>143</v>
      </c>
      <c r="C241" s="379" t="s">
        <v>144</v>
      </c>
      <c r="D241" s="380">
        <v>16000</v>
      </c>
      <c r="E241" s="381">
        <v>73.650000000000006</v>
      </c>
      <c r="F241" s="380">
        <v>36000</v>
      </c>
      <c r="G241" s="381">
        <v>32.729999999999997</v>
      </c>
      <c r="H241" s="382">
        <v>11784</v>
      </c>
      <c r="I241" s="383">
        <v>11784</v>
      </c>
      <c r="J241" s="384"/>
      <c r="K241" s="220"/>
      <c r="L241" s="385"/>
      <c r="M241" s="385"/>
      <c r="N241" s="387"/>
      <c r="O241" s="220"/>
      <c r="P241" s="386"/>
      <c r="Q241" s="220"/>
      <c r="R241" s="220"/>
      <c r="S241" s="385"/>
      <c r="T241" s="220"/>
      <c r="U241" s="386"/>
      <c r="V241" s="220"/>
      <c r="W241" s="220"/>
      <c r="X241" s="386"/>
      <c r="Y241" s="388"/>
      <c r="Z241" s="388"/>
      <c r="AA241" s="220"/>
      <c r="AB241" s="388"/>
      <c r="AC241" s="388"/>
      <c r="AD241" s="220"/>
      <c r="AE241" s="220"/>
      <c r="AF241" s="386"/>
      <c r="AG241" s="220"/>
      <c r="AH241" s="220"/>
      <c r="AI241" s="386"/>
      <c r="AJ241" s="220"/>
      <c r="AK241" s="386"/>
      <c r="AL241" s="220"/>
      <c r="AM241" s="220"/>
      <c r="AN241" s="386"/>
      <c r="AO241" s="220"/>
      <c r="AQ241" s="386"/>
      <c r="AR241" s="220"/>
      <c r="AS241" s="386">
        <v>15000</v>
      </c>
      <c r="AT241" s="220"/>
      <c r="AU241" s="220"/>
      <c r="AV241" s="220"/>
      <c r="AW241" s="220"/>
      <c r="AX241" s="220"/>
      <c r="AY241" s="220"/>
      <c r="AZ241" s="220"/>
      <c r="BA241" s="220"/>
      <c r="BB241" s="220"/>
      <c r="BC241" s="220"/>
      <c r="BD241" s="220"/>
      <c r="BE241" s="220"/>
      <c r="BF241" s="220"/>
      <c r="BG241" s="220"/>
      <c r="BH241" s="220"/>
      <c r="BI241" s="220"/>
      <c r="BJ241" s="220"/>
      <c r="BK241" s="220"/>
      <c r="BL241" s="220"/>
      <c r="BM241" s="220"/>
      <c r="BN241" s="220"/>
      <c r="BO241" s="220"/>
      <c r="BP241" s="220"/>
      <c r="BQ241" s="220"/>
      <c r="BR241" s="220"/>
      <c r="BS241" s="220"/>
      <c r="BT241" s="220"/>
      <c r="BU241" s="220"/>
      <c r="BV241" s="220"/>
      <c r="BW241" s="220"/>
      <c r="BX241" s="220"/>
      <c r="BY241" s="220"/>
      <c r="BZ241" s="220"/>
      <c r="CA241" s="220"/>
      <c r="CB241" s="220"/>
      <c r="CC241" s="220"/>
      <c r="CD241" s="220"/>
      <c r="CE241" s="220"/>
      <c r="CF241" s="220"/>
      <c r="CG241" s="220"/>
      <c r="CH241" s="220"/>
      <c r="CI241" s="220"/>
      <c r="CJ241" s="220"/>
      <c r="CK241" s="220"/>
      <c r="CL241" s="220"/>
      <c r="CM241" s="220"/>
      <c r="CN241" s="220"/>
      <c r="CO241" s="220"/>
      <c r="CP241" s="220"/>
      <c r="CQ241" s="220"/>
      <c r="CR241" s="220"/>
      <c r="CS241" s="220"/>
      <c r="CT241" s="220"/>
      <c r="CU241" s="220"/>
      <c r="CV241" s="220"/>
      <c r="CW241" s="220"/>
      <c r="CX241" s="220"/>
      <c r="CY241" s="220"/>
      <c r="CZ241" s="220"/>
      <c r="DA241" s="220"/>
      <c r="DB241" s="220"/>
      <c r="DC241" s="220"/>
      <c r="DD241" s="220"/>
      <c r="DE241" s="220"/>
      <c r="DF241" s="220"/>
      <c r="DG241" s="220"/>
      <c r="DH241" s="220"/>
      <c r="DI241" s="220"/>
      <c r="DJ241" s="220"/>
      <c r="DK241" s="220"/>
      <c r="DL241" s="220"/>
      <c r="DM241" s="220"/>
      <c r="DN241" s="220"/>
      <c r="DO241" s="220"/>
      <c r="DP241" s="220"/>
      <c r="DQ241" s="220"/>
      <c r="DR241" s="220"/>
      <c r="DS241" s="220"/>
      <c r="DT241" s="220"/>
      <c r="DU241" s="220"/>
      <c r="DV241" s="220"/>
      <c r="DW241" s="220"/>
      <c r="DX241" s="220"/>
      <c r="DY241" s="220"/>
      <c r="DZ241" s="220"/>
      <c r="EA241" s="220"/>
      <c r="EB241" s="220"/>
      <c r="EC241" s="220"/>
      <c r="ED241" s="220"/>
      <c r="EE241" s="220"/>
      <c r="EF241" s="220"/>
      <c r="EG241" s="220"/>
      <c r="EH241" s="220"/>
      <c r="EI241" s="386"/>
      <c r="EJ241" s="220"/>
      <c r="EK241" s="220">
        <v>20000</v>
      </c>
      <c r="EL241" s="220"/>
      <c r="EM241" s="220"/>
      <c r="EN241" s="220"/>
      <c r="EO241" s="220"/>
      <c r="EP241" s="220"/>
      <c r="EQ241" s="220"/>
      <c r="ER241" s="220"/>
      <c r="ES241" s="220"/>
      <c r="ET241" s="220"/>
      <c r="EU241" s="220"/>
      <c r="EV241" s="220"/>
      <c r="EW241" s="220"/>
      <c r="EX241" s="220"/>
      <c r="EY241" s="220"/>
      <c r="EZ241" s="220"/>
      <c r="FA241" s="220"/>
      <c r="FB241" s="220"/>
      <c r="FC241" s="220"/>
      <c r="FD241" s="220"/>
      <c r="FE241" s="220"/>
      <c r="FF241" s="220"/>
      <c r="FG241" s="220"/>
      <c r="FH241" s="220"/>
      <c r="FI241" s="220"/>
      <c r="FJ241" s="220"/>
      <c r="FK241" s="220"/>
      <c r="FL241" s="220"/>
      <c r="FM241" s="220"/>
      <c r="FN241" s="220"/>
      <c r="FO241" s="220"/>
      <c r="FP241" s="220"/>
      <c r="FQ241" s="220"/>
      <c r="FR241" s="220"/>
      <c r="FS241" s="220"/>
      <c r="FT241" s="220"/>
      <c r="FU241" s="220"/>
      <c r="FV241" s="220"/>
      <c r="FW241" s="220"/>
      <c r="FX241" s="220"/>
      <c r="FY241" s="220"/>
      <c r="FZ241" s="220"/>
      <c r="GA241" s="220"/>
      <c r="GB241" s="220"/>
      <c r="GC241" s="220"/>
      <c r="GD241" s="220"/>
      <c r="GE241" s="220"/>
      <c r="GF241" s="220"/>
      <c r="GG241" s="220"/>
      <c r="GH241" s="220"/>
      <c r="GI241" s="220"/>
      <c r="GJ241" s="220"/>
      <c r="GK241" s="220"/>
      <c r="GL241" s="220"/>
      <c r="GM241" s="220"/>
      <c r="GN241" s="220"/>
      <c r="GO241" s="220"/>
      <c r="GP241" s="220"/>
      <c r="GQ241" s="220"/>
      <c r="GR241" s="220"/>
      <c r="GS241" s="220"/>
      <c r="GT241" s="220"/>
      <c r="GU241" s="220"/>
      <c r="GV241" s="220"/>
      <c r="GW241" s="220"/>
      <c r="GX241" s="220"/>
      <c r="GY241" s="220"/>
      <c r="GZ241" s="220"/>
      <c r="HA241" s="220"/>
      <c r="HB241" s="220"/>
      <c r="HC241" s="220"/>
      <c r="HD241" s="220"/>
      <c r="HE241" s="220"/>
      <c r="HF241" s="220"/>
      <c r="HG241" s="220"/>
      <c r="HH241" s="220"/>
      <c r="HI241" s="220"/>
      <c r="HJ241" s="220"/>
      <c r="HK241" s="220"/>
      <c r="HL241" s="220"/>
      <c r="HM241" s="220"/>
      <c r="HN241" s="220"/>
      <c r="HO241" s="220"/>
      <c r="HP241" s="220"/>
      <c r="HQ241" s="220"/>
      <c r="HR241" s="220"/>
      <c r="HS241" s="220"/>
      <c r="HT241" s="220"/>
      <c r="HU241" s="220"/>
      <c r="HV241" s="220"/>
      <c r="HW241" s="220"/>
      <c r="HX241" s="220"/>
      <c r="HY241" s="220"/>
      <c r="HZ241" s="220"/>
      <c r="IA241" s="220"/>
      <c r="IB241" s="220"/>
      <c r="IC241" s="220"/>
      <c r="ID241" s="220"/>
      <c r="IE241" s="220"/>
      <c r="IF241" s="220"/>
      <c r="IG241" s="220"/>
      <c r="IH241" s="220"/>
      <c r="II241" s="220"/>
      <c r="IJ241" s="220"/>
      <c r="IK241" s="220"/>
      <c r="IL241" s="220"/>
      <c r="IM241" s="220"/>
      <c r="IN241" s="220"/>
      <c r="IO241" s="220"/>
      <c r="IP241" s="220"/>
      <c r="IQ241" s="220"/>
      <c r="IR241" s="220"/>
      <c r="IS241" s="220"/>
      <c r="IT241" s="220"/>
      <c r="IU241" s="220"/>
      <c r="IV241" s="220"/>
      <c r="IW241" s="220"/>
      <c r="IX241" s="220"/>
      <c r="IY241" s="220"/>
      <c r="IZ241" s="220"/>
      <c r="JA241" s="220"/>
      <c r="JB241" s="220"/>
      <c r="JC241" s="220"/>
      <c r="JD241" s="220"/>
      <c r="JE241" s="220"/>
      <c r="JF241" s="220"/>
      <c r="JG241" s="220"/>
      <c r="JH241" s="220"/>
      <c r="JI241" s="220"/>
      <c r="JJ241" s="220"/>
      <c r="JK241" s="220"/>
      <c r="JL241" s="220"/>
      <c r="JM241" s="220"/>
      <c r="JN241" s="220"/>
      <c r="JO241" s="220"/>
      <c r="JP241" s="220"/>
      <c r="JQ241" s="220"/>
      <c r="JR241" s="220"/>
      <c r="JS241" s="220"/>
      <c r="JT241" s="220"/>
      <c r="JU241" s="220"/>
      <c r="JV241" s="220"/>
      <c r="JW241" s="220"/>
      <c r="JX241" s="220"/>
      <c r="JY241" s="220"/>
      <c r="JZ241" s="220"/>
      <c r="KA241" s="220"/>
      <c r="KB241" s="220"/>
      <c r="KC241" s="220"/>
      <c r="KD241" s="220"/>
      <c r="KE241" s="220"/>
      <c r="KF241" s="220"/>
      <c r="KG241" s="220"/>
      <c r="KH241" s="220"/>
      <c r="KI241" s="220"/>
      <c r="KJ241" s="220"/>
      <c r="KK241" s="220"/>
      <c r="KL241" s="220"/>
      <c r="KM241" s="220"/>
      <c r="KN241" s="220"/>
      <c r="KO241" s="220"/>
      <c r="KP241" s="220"/>
      <c r="KQ241" s="220"/>
      <c r="KR241" s="220"/>
      <c r="KS241" s="220"/>
      <c r="KT241" s="220"/>
      <c r="KU241" s="220"/>
      <c r="KV241" s="220"/>
      <c r="KW241" s="220"/>
      <c r="KX241" s="220"/>
      <c r="KY241" s="220"/>
      <c r="KZ241" s="220"/>
      <c r="LA241" s="220"/>
      <c r="LB241" s="220"/>
      <c r="LC241" s="220"/>
      <c r="LD241" s="220"/>
      <c r="LE241" s="220"/>
      <c r="LF241" s="220"/>
      <c r="LG241" s="220"/>
      <c r="LH241" s="220"/>
      <c r="LI241" s="220"/>
      <c r="LJ241" s="220"/>
      <c r="LK241" s="220"/>
      <c r="LL241" s="220"/>
      <c r="LM241" s="220"/>
      <c r="LN241" s="220"/>
      <c r="LO241" s="220"/>
      <c r="LP241" s="220"/>
      <c r="LQ241" s="220"/>
      <c r="LR241" s="220"/>
      <c r="LS241" s="220"/>
      <c r="LT241" s="220"/>
      <c r="LU241" s="220"/>
      <c r="LV241" s="220"/>
      <c r="LW241" s="220"/>
      <c r="LX241" s="220"/>
      <c r="LY241" s="220"/>
      <c r="LZ241" s="220"/>
      <c r="MA241" s="220"/>
      <c r="MB241" s="220"/>
      <c r="MC241" s="220"/>
      <c r="MD241" s="220"/>
      <c r="ME241" s="220"/>
      <c r="MF241" s="220"/>
      <c r="MG241" s="220"/>
      <c r="MH241" s="220"/>
      <c r="MI241" s="220"/>
      <c r="MJ241" s="220"/>
      <c r="MK241" s="220"/>
      <c r="ML241" s="220"/>
      <c r="MM241" s="220"/>
      <c r="MN241" s="220"/>
      <c r="MO241" s="220"/>
      <c r="MP241" s="220"/>
      <c r="MQ241" s="220"/>
      <c r="MR241" s="220"/>
      <c r="MS241" s="220"/>
      <c r="MT241" s="220"/>
      <c r="MU241" s="220"/>
      <c r="MV241" s="220"/>
      <c r="MW241" s="220"/>
      <c r="MX241" s="220"/>
      <c r="MY241" s="220"/>
      <c r="MZ241" s="220"/>
      <c r="NA241" s="220"/>
      <c r="NB241" s="220"/>
      <c r="NC241" s="220"/>
      <c r="ND241" s="220"/>
      <c r="NE241" s="220"/>
      <c r="NF241" s="220"/>
      <c r="NG241" s="220"/>
      <c r="NH241" s="220"/>
      <c r="NI241" s="220"/>
      <c r="NJ241" s="220"/>
      <c r="NK241" s="220"/>
      <c r="NL241" s="220"/>
      <c r="NM241" s="220"/>
      <c r="NN241" s="220"/>
      <c r="NO241" s="220"/>
      <c r="NP241" s="220"/>
      <c r="NQ241" s="220"/>
      <c r="NR241" s="220"/>
      <c r="NS241" s="220"/>
      <c r="NT241" s="220"/>
      <c r="NU241" s="220"/>
      <c r="NV241" s="220"/>
      <c r="NW241" s="220"/>
      <c r="NX241" s="220"/>
      <c r="NY241" s="220"/>
      <c r="NZ241" s="220"/>
      <c r="OA241" s="220"/>
      <c r="OB241" s="220"/>
      <c r="OC241" s="220"/>
      <c r="OD241" s="220"/>
      <c r="OE241" s="220"/>
      <c r="OF241" s="220"/>
      <c r="OG241" s="220"/>
      <c r="OH241" s="220"/>
      <c r="OI241" s="220"/>
      <c r="OJ241" s="220"/>
      <c r="OK241" s="220"/>
      <c r="OL241" s="220"/>
      <c r="OM241" s="220"/>
      <c r="ON241" s="220"/>
      <c r="OO241" s="220"/>
      <c r="OP241" s="220"/>
      <c r="OQ241" s="220"/>
      <c r="OR241" s="220"/>
      <c r="OS241" s="220"/>
      <c r="OT241" s="220"/>
      <c r="OU241" s="220"/>
      <c r="OV241" s="220"/>
      <c r="OW241" s="220"/>
      <c r="OX241" s="220"/>
      <c r="OY241" s="220"/>
      <c r="OZ241" s="220"/>
      <c r="PA241" s="220"/>
      <c r="PB241" s="220"/>
      <c r="PC241" s="220"/>
      <c r="PD241" s="220"/>
      <c r="PE241" s="220"/>
      <c r="PF241" s="220"/>
      <c r="PG241" s="220"/>
      <c r="PH241" s="220"/>
      <c r="PI241" s="220"/>
      <c r="PJ241" s="220"/>
      <c r="PK241" s="220"/>
      <c r="PL241" s="220"/>
      <c r="PM241" s="220"/>
      <c r="PN241" s="220"/>
      <c r="PO241" s="220"/>
      <c r="PP241" s="220"/>
      <c r="PQ241" s="220"/>
      <c r="PR241" s="220"/>
      <c r="PS241" s="220"/>
      <c r="PT241" s="220"/>
      <c r="PU241" s="220"/>
      <c r="PV241" s="220"/>
      <c r="PW241" s="220"/>
      <c r="PX241" s="220"/>
      <c r="PY241" s="220"/>
      <c r="PZ241" s="220"/>
      <c r="QA241" s="220"/>
      <c r="QB241" s="220"/>
      <c r="QC241" s="220"/>
      <c r="QD241" s="220"/>
      <c r="QE241" s="220"/>
      <c r="QF241" s="220"/>
      <c r="QG241" s="220"/>
      <c r="QH241" s="220"/>
      <c r="QI241" s="220"/>
      <c r="QJ241" s="220"/>
      <c r="QK241" s="220"/>
      <c r="QL241" s="220"/>
      <c r="QM241" s="220"/>
      <c r="QN241" s="220"/>
      <c r="QO241" s="220"/>
      <c r="QP241" s="220"/>
      <c r="QQ241" s="220"/>
      <c r="QR241" s="220"/>
      <c r="QS241" s="220"/>
      <c r="QT241" s="220"/>
      <c r="QU241" s="220"/>
      <c r="QV241" s="220"/>
      <c r="QW241" s="220"/>
      <c r="QX241" s="220"/>
      <c r="QY241" s="220"/>
      <c r="QZ241" s="220"/>
      <c r="RA241" s="220"/>
      <c r="RB241" s="220"/>
      <c r="RC241" s="220"/>
      <c r="RD241" s="220"/>
      <c r="RE241" s="220"/>
      <c r="RF241" s="220"/>
      <c r="RG241" s="220"/>
      <c r="RH241" s="220"/>
      <c r="RI241" s="220"/>
      <c r="RJ241" s="220"/>
      <c r="RK241" s="220"/>
      <c r="RL241" s="220"/>
      <c r="RM241" s="220"/>
      <c r="RN241" s="220"/>
      <c r="RO241" s="220"/>
      <c r="RP241" s="220"/>
      <c r="RQ241" s="220"/>
      <c r="RR241" s="220"/>
      <c r="RS241" s="220"/>
      <c r="RT241" s="220"/>
      <c r="RU241" s="220"/>
      <c r="RV241" s="220"/>
      <c r="RW241" s="220"/>
      <c r="RX241" s="220"/>
      <c r="RY241" s="220"/>
      <c r="RZ241" s="220"/>
      <c r="SA241" s="220"/>
      <c r="SB241" s="220"/>
      <c r="SC241" s="220"/>
      <c r="SD241" s="220"/>
      <c r="SE241" s="220"/>
      <c r="SF241" s="220"/>
      <c r="SG241" s="220"/>
      <c r="SH241" s="220"/>
      <c r="SI241" s="220"/>
      <c r="SJ241" s="220"/>
      <c r="SK241" s="220"/>
      <c r="SL241" s="220"/>
      <c r="SM241" s="220"/>
      <c r="SN241" s="220"/>
      <c r="SO241" s="220"/>
      <c r="SP241" s="220"/>
      <c r="SQ241" s="220"/>
      <c r="SR241" s="220"/>
      <c r="SS241" s="220"/>
      <c r="ST241" s="220"/>
      <c r="SU241" s="220"/>
      <c r="SV241" s="220"/>
      <c r="SW241" s="220"/>
      <c r="SX241" s="220"/>
      <c r="SY241" s="220"/>
      <c r="SZ241" s="220"/>
      <c r="TA241" s="220"/>
      <c r="TB241" s="220"/>
      <c r="TC241" s="220"/>
      <c r="TD241" s="220"/>
      <c r="TE241" s="220"/>
      <c r="TF241" s="220"/>
      <c r="TG241" s="220"/>
      <c r="TH241" s="220"/>
      <c r="TI241" s="220"/>
      <c r="TJ241" s="220"/>
      <c r="TK241" s="220"/>
      <c r="TL241" s="220"/>
      <c r="TM241" s="220"/>
      <c r="TN241" s="220"/>
      <c r="TO241" s="220"/>
      <c r="TP241" s="220"/>
      <c r="TQ241" s="220"/>
      <c r="TR241" s="220"/>
      <c r="TS241" s="220"/>
      <c r="TT241" s="220"/>
      <c r="TU241" s="220"/>
      <c r="TV241" s="220"/>
      <c r="TW241" s="220"/>
      <c r="TX241" s="220"/>
      <c r="TY241" s="220"/>
      <c r="TZ241" s="220"/>
      <c r="UA241" s="220"/>
      <c r="UB241" s="220"/>
      <c r="UC241" s="220"/>
      <c r="UD241" s="220"/>
      <c r="UE241" s="220"/>
      <c r="UF241" s="220"/>
      <c r="UG241" s="220"/>
      <c r="UH241" s="220"/>
      <c r="UI241" s="220"/>
      <c r="UJ241" s="220"/>
      <c r="UK241" s="220"/>
      <c r="UL241" s="220"/>
      <c r="UM241" s="220"/>
      <c r="UN241" s="220"/>
      <c r="UO241" s="220"/>
      <c r="UP241" s="220"/>
      <c r="UQ241" s="220"/>
      <c r="UR241" s="220"/>
      <c r="US241" s="220"/>
      <c r="UT241" s="220"/>
      <c r="UU241" s="220"/>
      <c r="UV241" s="220"/>
      <c r="UW241" s="220"/>
      <c r="UX241" s="220"/>
      <c r="UY241" s="220"/>
      <c r="UZ241" s="220"/>
      <c r="VA241" s="220"/>
      <c r="VB241" s="220"/>
      <c r="VC241" s="220"/>
      <c r="VD241" s="220"/>
      <c r="VE241" s="220"/>
      <c r="VF241" s="220"/>
      <c r="VG241" s="220"/>
      <c r="VH241" s="220"/>
      <c r="VI241" s="220"/>
      <c r="VJ241" s="220"/>
      <c r="VK241" s="220"/>
      <c r="VL241" s="220"/>
      <c r="VM241" s="220"/>
      <c r="VN241" s="220"/>
      <c r="VO241" s="220"/>
      <c r="VP241" s="220"/>
      <c r="VQ241" s="220"/>
      <c r="VR241" s="220"/>
      <c r="VS241" s="220"/>
      <c r="VT241" s="220"/>
      <c r="VU241" s="220"/>
      <c r="VV241" s="220"/>
      <c r="VW241" s="220"/>
      <c r="VX241" s="220"/>
      <c r="VY241" s="220"/>
      <c r="VZ241" s="220"/>
      <c r="WA241" s="220"/>
      <c r="WB241" s="220"/>
      <c r="WC241" s="220"/>
      <c r="WD241" s="220"/>
      <c r="WE241" s="220"/>
      <c r="WF241" s="220"/>
      <c r="WG241" s="220"/>
      <c r="WH241" s="220"/>
      <c r="WI241" s="220"/>
      <c r="WJ241" s="220"/>
      <c r="WK241" s="220"/>
      <c r="WL241" s="220"/>
      <c r="WM241" s="220"/>
      <c r="WN241" s="220"/>
      <c r="WO241" s="220"/>
      <c r="WP241" s="220"/>
      <c r="WQ241" s="220"/>
      <c r="WR241" s="220"/>
      <c r="WS241" s="220"/>
      <c r="WT241" s="220"/>
      <c r="WU241" s="220"/>
      <c r="WV241" s="220"/>
      <c r="WW241" s="220"/>
      <c r="WX241" s="220"/>
      <c r="WY241" s="220"/>
      <c r="WZ241" s="220"/>
      <c r="XA241" s="220"/>
      <c r="XB241" s="220"/>
      <c r="XC241" s="220"/>
      <c r="XD241" s="220"/>
      <c r="XE241" s="220"/>
      <c r="XF241" s="220"/>
      <c r="XG241" s="220"/>
      <c r="XH241" s="220"/>
      <c r="XI241" s="220"/>
      <c r="XJ241" s="220"/>
      <c r="XK241" s="220"/>
      <c r="XL241" s="220"/>
      <c r="XM241" s="220"/>
      <c r="XN241" s="220"/>
      <c r="XO241" s="220"/>
      <c r="XP241" s="220"/>
      <c r="XQ241" s="220"/>
      <c r="XR241" s="220"/>
      <c r="XS241" s="220"/>
      <c r="XT241" s="220"/>
      <c r="XU241" s="220"/>
      <c r="XV241" s="220"/>
      <c r="XW241" s="220"/>
      <c r="XX241" s="220"/>
      <c r="XY241" s="220"/>
      <c r="XZ241" s="220"/>
      <c r="YA241" s="220"/>
      <c r="YB241" s="220"/>
      <c r="YC241" s="220"/>
      <c r="YD241" s="220"/>
      <c r="YE241" s="220"/>
      <c r="YF241" s="220"/>
      <c r="YG241" s="220"/>
      <c r="YH241" s="220"/>
      <c r="YI241" s="220"/>
      <c r="YJ241" s="220"/>
      <c r="YK241" s="220"/>
      <c r="YL241" s="220"/>
      <c r="YM241" s="220"/>
      <c r="YN241" s="220"/>
      <c r="YO241" s="220"/>
      <c r="YP241" s="220"/>
      <c r="YQ241" s="220"/>
      <c r="YR241" s="220"/>
      <c r="YS241" s="220"/>
      <c r="YT241" s="220"/>
      <c r="YU241" s="220"/>
      <c r="YV241" s="220"/>
      <c r="YW241" s="220"/>
      <c r="YX241" s="220"/>
      <c r="YY241" s="220"/>
      <c r="YZ241" s="220"/>
      <c r="ZA241" s="220"/>
      <c r="ZB241" s="220"/>
      <c r="ZC241" s="220"/>
      <c r="ZD241" s="220"/>
      <c r="ZE241" s="220"/>
      <c r="ZF241" s="220"/>
      <c r="ZG241" s="220"/>
      <c r="ZH241" s="220"/>
      <c r="ZI241" s="220"/>
      <c r="ZJ241" s="220"/>
      <c r="ZK241" s="220"/>
      <c r="ZL241" s="220"/>
      <c r="ZM241" s="220"/>
      <c r="ZN241" s="220"/>
      <c r="ZO241" s="220"/>
      <c r="ZP241" s="220"/>
      <c r="ZQ241" s="220"/>
      <c r="ZR241" s="220"/>
      <c r="ZS241" s="220"/>
      <c r="ZT241" s="220"/>
      <c r="ZU241" s="220"/>
      <c r="ZV241" s="220"/>
      <c r="ZW241" s="220"/>
      <c r="ZX241" s="220"/>
      <c r="ZY241" s="220"/>
      <c r="ZZ241" s="220"/>
      <c r="AAA241" s="220"/>
      <c r="AAB241" s="220"/>
      <c r="AAC241" s="220"/>
      <c r="AAD241" s="220"/>
      <c r="AAE241" s="220"/>
      <c r="AAF241" s="220"/>
      <c r="AAG241" s="220"/>
      <c r="AAH241" s="220"/>
      <c r="AAI241" s="220"/>
      <c r="AAJ241" s="220"/>
      <c r="AAK241" s="220"/>
      <c r="AAL241" s="220"/>
      <c r="AAM241" s="220"/>
      <c r="AAN241" s="220"/>
      <c r="AAO241" s="220"/>
      <c r="AAP241" s="220"/>
      <c r="AAQ241" s="220"/>
      <c r="AAR241" s="220"/>
      <c r="AAS241" s="220"/>
      <c r="AAT241" s="220"/>
      <c r="AAU241" s="220"/>
      <c r="AAV241" s="220"/>
      <c r="AAW241" s="220"/>
      <c r="AAX241" s="220"/>
      <c r="AAY241" s="220"/>
      <c r="AAZ241" s="220"/>
      <c r="ABA241" s="220"/>
      <c r="ABB241" s="220"/>
      <c r="ABC241" s="220"/>
      <c r="ABD241" s="220"/>
      <c r="ABE241" s="220"/>
      <c r="ABF241" s="220"/>
      <c r="ABG241" s="220"/>
      <c r="ABH241" s="220"/>
      <c r="ABI241" s="220"/>
      <c r="ABJ241" s="220"/>
      <c r="ABK241" s="220"/>
      <c r="ABL241" s="220"/>
      <c r="ABM241" s="220"/>
      <c r="ABN241" s="220"/>
      <c r="ABO241" s="220"/>
      <c r="ABP241" s="220"/>
      <c r="ABQ241" s="220"/>
      <c r="ABR241" s="220"/>
      <c r="ABS241" s="220"/>
      <c r="ABT241" s="220"/>
      <c r="ABU241" s="220"/>
      <c r="ABV241" s="220"/>
      <c r="ABW241" s="220"/>
      <c r="ABX241" s="220"/>
      <c r="ABY241" s="220"/>
      <c r="ABZ241" s="220"/>
      <c r="ACA241" s="220"/>
      <c r="ACB241" s="220"/>
      <c r="ACC241" s="220"/>
      <c r="ACD241" s="220"/>
      <c r="ACE241" s="220"/>
      <c r="ACF241" s="220"/>
      <c r="ACG241" s="220"/>
      <c r="ACH241" s="220"/>
      <c r="ACI241" s="220"/>
      <c r="ACJ241" s="220"/>
      <c r="ACK241" s="220"/>
      <c r="ACL241" s="220"/>
      <c r="ACM241" s="220"/>
      <c r="ACN241" s="220"/>
      <c r="ACO241" s="220"/>
      <c r="ACP241" s="220"/>
      <c r="ACQ241" s="220"/>
      <c r="ACR241" s="220"/>
      <c r="ACS241" s="220"/>
      <c r="ACT241" s="220"/>
      <c r="ACU241" s="220"/>
      <c r="ACV241" s="220"/>
      <c r="ACW241" s="220"/>
      <c r="ACX241" s="220"/>
      <c r="ACY241" s="220"/>
      <c r="ACZ241" s="220"/>
      <c r="ADA241" s="220"/>
      <c r="ADB241" s="220"/>
      <c r="ADC241" s="220"/>
      <c r="ADD241" s="220"/>
      <c r="ADE241" s="220"/>
      <c r="ADF241" s="220"/>
      <c r="ADG241" s="220"/>
      <c r="ADH241" s="220"/>
      <c r="ADI241" s="220"/>
      <c r="ADJ241" s="220"/>
      <c r="ADK241" s="220"/>
      <c r="ADL241" s="220"/>
      <c r="ADM241" s="220"/>
      <c r="ADN241" s="220"/>
      <c r="ADO241" s="220"/>
      <c r="ADP241" s="220"/>
      <c r="ADQ241" s="220"/>
      <c r="ADR241" s="220"/>
      <c r="ADS241" s="220"/>
      <c r="ADT241" s="220"/>
      <c r="ADU241" s="220"/>
      <c r="ADV241" s="220"/>
      <c r="ADW241" s="220"/>
      <c r="ADX241" s="220"/>
      <c r="ADY241" s="220"/>
      <c r="ADZ241" s="220"/>
      <c r="AEA241" s="220"/>
      <c r="AEB241" s="220"/>
      <c r="AEC241" s="220"/>
      <c r="AED241" s="220"/>
      <c r="AEE241" s="220"/>
      <c r="AEF241" s="220"/>
      <c r="AEG241" s="220"/>
      <c r="AEH241" s="220"/>
      <c r="AEI241" s="220"/>
      <c r="AEJ241" s="220"/>
      <c r="AEK241" s="220"/>
      <c r="AEL241" s="220"/>
      <c r="AEM241" s="220"/>
      <c r="AEN241" s="220"/>
      <c r="AEO241" s="220"/>
      <c r="AEP241" s="220"/>
      <c r="AEQ241" s="220"/>
      <c r="AER241" s="220"/>
      <c r="AES241" s="220"/>
      <c r="AET241" s="220"/>
      <c r="AEU241" s="220"/>
      <c r="AEV241" s="220"/>
      <c r="AEW241" s="220"/>
      <c r="AEX241" s="220"/>
      <c r="AEY241" s="220"/>
      <c r="AEZ241" s="220"/>
      <c r="AFA241" s="220"/>
      <c r="AFB241" s="220"/>
      <c r="AFC241" s="220"/>
      <c r="AFD241" s="220"/>
      <c r="AFE241" s="220"/>
      <c r="AFF241" s="220"/>
      <c r="AFG241" s="220"/>
      <c r="AFH241" s="220"/>
      <c r="AFI241" s="220"/>
      <c r="AFJ241" s="220"/>
      <c r="AFK241" s="220"/>
      <c r="AFL241" s="220"/>
      <c r="AFM241" s="220"/>
      <c r="AFN241" s="220"/>
      <c r="AFO241" s="220"/>
      <c r="AFP241" s="220"/>
      <c r="AFQ241" s="220"/>
      <c r="AFR241" s="220"/>
      <c r="AFS241" s="220"/>
      <c r="AFT241" s="220"/>
      <c r="AFU241" s="220"/>
      <c r="AFV241" s="220"/>
      <c r="AFW241" s="220"/>
      <c r="AFX241" s="220"/>
      <c r="AFY241" s="220"/>
      <c r="AFZ241" s="220"/>
      <c r="AGA241" s="220"/>
      <c r="AGB241" s="220"/>
      <c r="AGC241" s="220"/>
      <c r="AGD241" s="220"/>
      <c r="AGE241" s="220"/>
      <c r="AGF241" s="220"/>
      <c r="AGG241" s="220"/>
      <c r="AGH241" s="220"/>
      <c r="AGI241" s="220"/>
      <c r="AGJ241" s="220"/>
      <c r="AGK241" s="220"/>
      <c r="AGL241" s="220"/>
      <c r="AGM241" s="220"/>
      <c r="AGN241" s="220"/>
      <c r="AGO241" s="220"/>
      <c r="AGP241" s="220"/>
      <c r="AGQ241" s="220"/>
      <c r="AGR241" s="220"/>
      <c r="AGS241" s="220"/>
      <c r="AGT241" s="220"/>
      <c r="AGU241" s="220"/>
      <c r="AGV241" s="220"/>
      <c r="AGW241" s="220"/>
      <c r="AGX241" s="220"/>
      <c r="AGY241" s="220"/>
      <c r="AGZ241" s="220"/>
      <c r="AHA241" s="220"/>
      <c r="AHB241" s="220"/>
      <c r="AHC241" s="220"/>
      <c r="AHD241" s="220"/>
      <c r="AHE241" s="220"/>
      <c r="AHF241" s="220"/>
      <c r="AHG241" s="220"/>
      <c r="AHH241" s="220"/>
      <c r="AHI241" s="220"/>
      <c r="AHJ241" s="220"/>
      <c r="AHK241" s="220"/>
      <c r="AHL241" s="220"/>
      <c r="AHM241" s="220"/>
      <c r="AHN241" s="220"/>
      <c r="AHO241" s="220"/>
      <c r="AHP241" s="220"/>
      <c r="AHQ241" s="220"/>
      <c r="AHR241" s="220"/>
      <c r="AHS241" s="220"/>
      <c r="AHT241" s="220"/>
      <c r="AHU241" s="220"/>
      <c r="AHV241" s="220"/>
      <c r="AHW241" s="220"/>
      <c r="AHX241" s="220"/>
      <c r="AHY241" s="220"/>
      <c r="AHZ241" s="220"/>
      <c r="AIA241" s="220"/>
      <c r="AIB241" s="220"/>
      <c r="AIC241" s="220"/>
      <c r="AID241" s="220"/>
      <c r="AIE241" s="220"/>
      <c r="AIF241" s="220"/>
      <c r="AIG241" s="220"/>
      <c r="AIH241" s="220"/>
      <c r="AII241" s="220"/>
      <c r="AIJ241" s="220"/>
      <c r="AIK241" s="220"/>
      <c r="AIL241" s="220"/>
      <c r="AIM241" s="220"/>
      <c r="AIN241" s="220"/>
      <c r="AIO241" s="220"/>
      <c r="AIP241" s="220"/>
      <c r="AIQ241" s="220"/>
      <c r="AIR241" s="220"/>
      <c r="AIS241" s="220"/>
      <c r="AIT241" s="220"/>
      <c r="AIU241" s="220"/>
      <c r="AIV241" s="220"/>
      <c r="AIW241" s="220"/>
      <c r="AIX241" s="220"/>
      <c r="AIY241" s="220"/>
      <c r="AIZ241" s="220"/>
      <c r="AJA241" s="220"/>
      <c r="AJB241" s="220"/>
      <c r="AJC241" s="220"/>
      <c r="AJD241" s="220"/>
      <c r="AJE241" s="220"/>
      <c r="AJF241" s="220"/>
      <c r="AJG241" s="220"/>
      <c r="AJH241" s="220"/>
      <c r="AJI241" s="220"/>
      <c r="AJJ241" s="220"/>
      <c r="AJK241" s="220"/>
      <c r="AJL241" s="220"/>
      <c r="AJM241" s="220"/>
      <c r="AJN241" s="220"/>
      <c r="AJO241" s="220"/>
      <c r="AJP241" s="220"/>
      <c r="AJQ241" s="220"/>
      <c r="AJR241" s="220"/>
      <c r="AJS241" s="220"/>
      <c r="AJT241" s="220"/>
      <c r="AJU241" s="220"/>
      <c r="AJV241" s="220"/>
      <c r="AJW241" s="220"/>
      <c r="AJX241" s="220"/>
      <c r="AJY241" s="220"/>
      <c r="AJZ241" s="220"/>
      <c r="AKA241" s="220"/>
      <c r="AKB241" s="220"/>
      <c r="AKC241" s="220"/>
      <c r="AKD241" s="220"/>
      <c r="AKE241" s="220"/>
      <c r="AKF241" s="220"/>
      <c r="AKG241" s="220"/>
      <c r="AKH241" s="220"/>
      <c r="AKI241" s="220"/>
      <c r="AKJ241" s="220"/>
      <c r="AKK241" s="220"/>
      <c r="AKL241" s="220"/>
      <c r="AKM241" s="220"/>
      <c r="AKN241" s="220"/>
      <c r="AKO241" s="220"/>
      <c r="AKP241" s="220"/>
      <c r="AKQ241" s="220"/>
      <c r="AKR241" s="220"/>
      <c r="AKS241" s="220"/>
      <c r="AKT241" s="220"/>
      <c r="AKU241" s="220"/>
      <c r="AKV241" s="220"/>
      <c r="AKW241" s="220"/>
      <c r="AKX241" s="220"/>
      <c r="AKY241" s="220"/>
      <c r="AKZ241" s="220"/>
      <c r="ALA241" s="220"/>
      <c r="ALB241" s="220"/>
      <c r="ALC241" s="220"/>
      <c r="ALD241" s="220"/>
      <c r="ALE241" s="220"/>
      <c r="ALF241" s="220"/>
      <c r="ALG241" s="220"/>
      <c r="ALH241" s="220"/>
      <c r="ALI241" s="220"/>
      <c r="ALJ241" s="220"/>
      <c r="ALK241" s="220"/>
      <c r="ALL241" s="220"/>
      <c r="ALM241" s="220"/>
      <c r="ALN241" s="220"/>
      <c r="ALO241" s="220"/>
      <c r="ALP241" s="220"/>
      <c r="ALQ241" s="220"/>
      <c r="ALR241" s="220"/>
      <c r="ALS241" s="220"/>
      <c r="ALT241" s="220"/>
      <c r="ALU241" s="220"/>
      <c r="ALV241" s="220"/>
      <c r="ALW241" s="220"/>
      <c r="ALX241" s="220"/>
      <c r="ALY241" s="220"/>
      <c r="ALZ241" s="220"/>
      <c r="AMA241" s="220"/>
      <c r="AMB241" s="220"/>
      <c r="AMC241" s="220"/>
      <c r="AMD241" s="220"/>
      <c r="AME241" s="220"/>
      <c r="AMF241" s="220"/>
      <c r="AMG241" s="220"/>
      <c r="AMH241" s="220"/>
      <c r="AMI241" s="220"/>
      <c r="AMJ241" s="220"/>
      <c r="AMK241" s="220"/>
      <c r="AML241" s="220"/>
      <c r="AMM241" s="220"/>
      <c r="AMN241" s="220"/>
      <c r="AMO241" s="220"/>
      <c r="AMP241" s="220"/>
      <c r="AMQ241" s="220"/>
      <c r="AMR241" s="220"/>
      <c r="AMS241" s="220"/>
      <c r="AMT241" s="220"/>
      <c r="AMU241" s="220"/>
      <c r="AMV241" s="220"/>
      <c r="AMW241" s="220"/>
      <c r="AMX241" s="220"/>
      <c r="AMY241" s="220"/>
      <c r="AMZ241" s="220"/>
      <c r="ANA241" s="220"/>
      <c r="ANB241" s="220"/>
      <c r="ANC241" s="220"/>
      <c r="AND241" s="220"/>
      <c r="ANE241" s="220"/>
      <c r="ANF241" s="220"/>
      <c r="ANG241" s="220"/>
      <c r="ANH241" s="220"/>
      <c r="ANI241" s="220"/>
      <c r="ANJ241" s="220"/>
      <c r="ANK241" s="220"/>
      <c r="ANL241" s="220"/>
      <c r="ANM241" s="220"/>
      <c r="ANN241" s="220"/>
      <c r="ANO241" s="220"/>
      <c r="ANP241" s="220"/>
      <c r="ANQ241" s="220"/>
      <c r="ANR241" s="220"/>
      <c r="ANS241" s="220"/>
      <c r="ANT241" s="220"/>
      <c r="ANU241" s="220"/>
      <c r="ANV241" s="220"/>
      <c r="ANW241" s="220"/>
      <c r="ANX241" s="220"/>
      <c r="ANY241" s="220"/>
      <c r="ANZ241" s="220"/>
      <c r="AOA241" s="220"/>
      <c r="AOB241" s="220"/>
      <c r="AOC241" s="220"/>
      <c r="AOD241" s="220"/>
      <c r="AOE241" s="220"/>
      <c r="AOF241" s="220"/>
      <c r="AOG241" s="220"/>
      <c r="AOH241" s="220"/>
      <c r="AOI241" s="220"/>
      <c r="AOJ241" s="220"/>
      <c r="AOK241" s="220"/>
      <c r="AOL241" s="220"/>
      <c r="AOM241" s="220"/>
      <c r="AON241" s="220"/>
      <c r="AOO241" s="220"/>
      <c r="AOP241" s="220"/>
      <c r="AOQ241" s="220"/>
      <c r="AOR241" s="220"/>
      <c r="AOS241" s="220"/>
      <c r="AOT241" s="220"/>
      <c r="AOU241" s="220"/>
      <c r="AOV241" s="220"/>
      <c r="AOW241" s="220"/>
      <c r="AOX241" s="220"/>
      <c r="AOY241" s="220"/>
      <c r="AOZ241" s="220"/>
      <c r="APA241" s="220"/>
      <c r="APB241" s="220"/>
      <c r="APC241" s="220"/>
      <c r="APD241" s="220"/>
      <c r="APE241" s="220"/>
      <c r="APF241" s="220"/>
      <c r="APG241" s="220"/>
      <c r="APH241" s="220"/>
      <c r="API241" s="220"/>
      <c r="APJ241" s="220"/>
      <c r="APK241" s="220"/>
      <c r="APL241" s="220"/>
      <c r="APM241" s="220"/>
      <c r="APN241" s="220"/>
      <c r="APO241" s="220"/>
      <c r="APP241" s="220"/>
      <c r="APQ241" s="220"/>
      <c r="APR241" s="220"/>
      <c r="APS241" s="220"/>
      <c r="APT241" s="220"/>
      <c r="APU241" s="220"/>
      <c r="APV241" s="220"/>
      <c r="APW241" s="220"/>
      <c r="APX241" s="220"/>
      <c r="APY241" s="220"/>
      <c r="APZ241" s="220"/>
      <c r="AQA241" s="220"/>
      <c r="AQB241" s="220"/>
      <c r="AQC241" s="220"/>
      <c r="AQD241" s="220"/>
      <c r="AQE241" s="220"/>
      <c r="AQF241" s="220"/>
      <c r="AQG241" s="220"/>
      <c r="AQH241" s="220"/>
      <c r="AQI241" s="220"/>
      <c r="AQJ241" s="220"/>
      <c r="AQK241" s="220"/>
      <c r="AQL241" s="220"/>
      <c r="AQM241" s="220"/>
      <c r="AQN241" s="220"/>
      <c r="AQO241" s="220"/>
      <c r="AQP241" s="220"/>
      <c r="AQQ241" s="220"/>
      <c r="AQR241" s="220"/>
      <c r="AQS241" s="220"/>
      <c r="AQT241" s="220"/>
      <c r="AQU241" s="220"/>
      <c r="AQV241" s="220"/>
      <c r="AQW241" s="220"/>
      <c r="AQX241" s="220"/>
      <c r="AQY241" s="220"/>
      <c r="AQZ241" s="220"/>
      <c r="ARA241" s="220"/>
      <c r="ARB241" s="220"/>
      <c r="ARC241" s="220"/>
      <c r="ARD241" s="220"/>
      <c r="ARE241" s="220"/>
      <c r="ARF241" s="220"/>
      <c r="ARG241" s="220"/>
      <c r="ARH241" s="220"/>
      <c r="ARI241" s="220"/>
      <c r="ARJ241" s="220"/>
      <c r="ARK241" s="220"/>
      <c r="ARL241" s="220"/>
      <c r="ARM241" s="220"/>
      <c r="ARN241" s="220"/>
      <c r="ARO241" s="220"/>
      <c r="ARP241" s="220"/>
      <c r="ARQ241" s="220"/>
      <c r="ARR241" s="220"/>
      <c r="ARS241" s="220"/>
      <c r="ART241" s="220"/>
      <c r="ARU241" s="220"/>
      <c r="ARV241" s="220"/>
      <c r="ARW241" s="220"/>
      <c r="ARX241" s="220"/>
      <c r="ARY241" s="220"/>
      <c r="ARZ241" s="220"/>
      <c r="ASA241" s="220"/>
      <c r="ASB241" s="220"/>
      <c r="ASC241" s="220"/>
      <c r="ASD241" s="220"/>
      <c r="ASE241" s="220"/>
      <c r="ASF241" s="220"/>
      <c r="ASG241" s="220"/>
      <c r="ASH241" s="220"/>
      <c r="ASI241" s="220"/>
      <c r="ASJ241" s="220"/>
      <c r="ASK241" s="220"/>
      <c r="ASL241" s="220"/>
      <c r="ASM241" s="220"/>
      <c r="ASN241" s="220"/>
      <c r="ASO241" s="220"/>
      <c r="ASP241" s="220"/>
      <c r="ASQ241" s="220"/>
      <c r="ASR241" s="220"/>
      <c r="ASS241" s="220"/>
      <c r="AST241" s="220"/>
      <c r="ASU241" s="220"/>
      <c r="ASV241" s="220"/>
      <c r="ASW241" s="220"/>
      <c r="ASX241" s="220"/>
      <c r="ASY241" s="220"/>
      <c r="ASZ241" s="220"/>
      <c r="ATA241" s="220"/>
      <c r="ATB241" s="220"/>
      <c r="ATC241" s="220"/>
      <c r="ATD241" s="220"/>
      <c r="ATE241" s="220"/>
      <c r="ATF241" s="220"/>
      <c r="ATG241" s="220"/>
      <c r="ATH241" s="220"/>
      <c r="ATI241" s="220"/>
      <c r="ATJ241" s="220"/>
      <c r="ATK241" s="220"/>
      <c r="ATL241" s="220"/>
      <c r="ATM241" s="220"/>
      <c r="ATN241" s="220"/>
      <c r="ATO241" s="220"/>
      <c r="ATP241" s="220"/>
      <c r="ATQ241" s="220"/>
      <c r="ATR241" s="220"/>
      <c r="ATS241" s="220"/>
      <c r="ATT241" s="220"/>
      <c r="ATU241" s="220"/>
      <c r="ATV241" s="220"/>
      <c r="ATW241" s="220"/>
      <c r="ATX241" s="220"/>
      <c r="ATY241" s="220"/>
      <c r="ATZ241" s="220"/>
      <c r="AUA241" s="220"/>
      <c r="AUB241" s="220"/>
      <c r="AUC241" s="220"/>
      <c r="AUD241" s="220"/>
      <c r="AUE241" s="220"/>
      <c r="AUF241" s="220"/>
      <c r="AUG241" s="220"/>
      <c r="AUH241" s="220"/>
      <c r="AUI241" s="220"/>
      <c r="AUJ241" s="220"/>
      <c r="AUK241" s="220"/>
      <c r="AUL241" s="220"/>
      <c r="AUM241" s="220"/>
      <c r="AUN241" s="220"/>
      <c r="AUO241" s="220"/>
      <c r="AUP241" s="220"/>
      <c r="AUQ241" s="220"/>
      <c r="AUR241" s="220"/>
      <c r="AUS241" s="220"/>
      <c r="AUT241" s="220"/>
      <c r="AUU241" s="220"/>
      <c r="AUV241" s="220"/>
      <c r="AUW241" s="220"/>
      <c r="AUX241" s="220"/>
      <c r="AUY241" s="220"/>
      <c r="AUZ241" s="220"/>
      <c r="AVA241" s="220"/>
      <c r="AVB241" s="220"/>
      <c r="AVC241" s="220"/>
      <c r="AVD241" s="220"/>
      <c r="AVE241" s="220"/>
      <c r="AVF241" s="220"/>
      <c r="AVG241" s="220"/>
      <c r="AVH241" s="220"/>
      <c r="AVI241" s="220"/>
      <c r="AVJ241" s="220"/>
      <c r="AVK241" s="220"/>
      <c r="AVL241" s="220"/>
      <c r="AVM241" s="220"/>
      <c r="AVN241" s="220"/>
      <c r="AVO241" s="220"/>
      <c r="AVP241" s="220"/>
      <c r="AVQ241" s="220"/>
      <c r="AVR241" s="220"/>
      <c r="AVS241" s="220"/>
      <c r="AVT241" s="220"/>
      <c r="AVU241" s="220"/>
      <c r="AVV241" s="220"/>
      <c r="AVW241" s="220"/>
      <c r="AVX241" s="220"/>
      <c r="AVY241" s="220"/>
      <c r="AVZ241" s="220"/>
      <c r="AWA241" s="220"/>
      <c r="AWB241" s="220"/>
      <c r="AWC241" s="220"/>
      <c r="AWD241" s="220"/>
      <c r="AWE241" s="220"/>
      <c r="AWF241" s="220"/>
      <c r="AWG241" s="220"/>
      <c r="AWH241" s="220"/>
      <c r="AWI241" s="220"/>
      <c r="AWJ241" s="220"/>
      <c r="AWK241" s="220"/>
      <c r="AWL241" s="220"/>
      <c r="AWM241" s="220"/>
      <c r="AWN241" s="220"/>
      <c r="AWO241" s="220"/>
      <c r="AWP241" s="220"/>
      <c r="AWQ241" s="220"/>
      <c r="AWR241" s="220"/>
      <c r="AWS241" s="220"/>
      <c r="AWT241" s="220"/>
      <c r="AWU241" s="220"/>
      <c r="AWV241" s="220"/>
      <c r="AWW241" s="220"/>
      <c r="AWX241" s="220"/>
      <c r="AWY241" s="220"/>
      <c r="AWZ241" s="220"/>
      <c r="AXA241" s="220"/>
      <c r="AXB241" s="220"/>
      <c r="AXC241" s="220"/>
      <c r="AXD241" s="220"/>
      <c r="AXE241" s="220"/>
      <c r="AXF241" s="220"/>
      <c r="AXG241" s="220"/>
      <c r="AXH241" s="220"/>
      <c r="AXI241" s="220"/>
      <c r="AXJ241" s="220"/>
      <c r="AXK241" s="220"/>
      <c r="AXL241" s="220"/>
      <c r="AXM241" s="220"/>
      <c r="AXN241" s="220"/>
      <c r="AXO241" s="220"/>
      <c r="AXP241" s="220"/>
      <c r="AXQ241" s="220"/>
      <c r="AXR241" s="220"/>
      <c r="AXS241" s="220"/>
      <c r="AXT241" s="220"/>
      <c r="AXU241" s="220"/>
      <c r="AXV241" s="220"/>
      <c r="AXW241" s="220"/>
      <c r="AXX241" s="220"/>
      <c r="AXY241" s="220"/>
      <c r="AXZ241" s="220"/>
      <c r="AYA241" s="220"/>
      <c r="AYB241" s="220"/>
      <c r="AYC241" s="220"/>
      <c r="AYD241" s="220"/>
      <c r="AYE241" s="220"/>
      <c r="AYF241" s="220"/>
      <c r="AYG241" s="220"/>
      <c r="AYH241" s="220"/>
      <c r="AYI241" s="220"/>
      <c r="AYJ241" s="220"/>
      <c r="AYK241" s="220"/>
      <c r="AYL241" s="220"/>
      <c r="AYM241" s="220"/>
      <c r="AYN241" s="220"/>
      <c r="AYO241" s="220"/>
      <c r="AYP241" s="220"/>
      <c r="AYQ241" s="220"/>
      <c r="AYR241" s="220"/>
      <c r="AYS241" s="220"/>
      <c r="AYT241" s="220"/>
      <c r="AYU241" s="220"/>
      <c r="AYV241" s="220"/>
      <c r="AYW241" s="220"/>
      <c r="AYX241" s="220"/>
      <c r="AYY241" s="220"/>
      <c r="AYZ241" s="220"/>
      <c r="AZA241" s="220"/>
      <c r="AZB241" s="220"/>
      <c r="AZC241" s="220"/>
      <c r="AZD241" s="220"/>
      <c r="AZE241" s="220"/>
      <c r="AZF241" s="220"/>
      <c r="AZG241" s="220"/>
      <c r="AZH241" s="220"/>
      <c r="AZI241" s="220"/>
      <c r="AZJ241" s="220"/>
      <c r="AZK241" s="220"/>
      <c r="AZL241" s="220"/>
      <c r="AZM241" s="220"/>
      <c r="AZN241" s="220"/>
      <c r="AZO241" s="220"/>
      <c r="AZP241" s="220"/>
      <c r="AZQ241" s="220"/>
      <c r="AZR241" s="220"/>
      <c r="AZS241" s="220"/>
      <c r="AZT241" s="220"/>
      <c r="AZU241" s="220"/>
      <c r="AZV241" s="220"/>
      <c r="AZW241" s="220"/>
      <c r="AZX241" s="220"/>
      <c r="AZY241" s="220"/>
      <c r="AZZ241" s="220"/>
      <c r="BAA241" s="220"/>
      <c r="BAB241" s="220"/>
      <c r="BAC241" s="220"/>
      <c r="BAD241" s="220"/>
      <c r="BAE241" s="220"/>
      <c r="BAF241" s="220"/>
      <c r="BAG241" s="220"/>
      <c r="BAH241" s="220"/>
      <c r="BAI241" s="220"/>
      <c r="BAJ241" s="220"/>
      <c r="BAK241" s="220"/>
      <c r="BAL241" s="220"/>
      <c r="BAM241" s="220"/>
      <c r="BAN241" s="220"/>
      <c r="BAO241" s="220"/>
      <c r="BAP241" s="220"/>
      <c r="BAQ241" s="220"/>
      <c r="BAR241" s="220"/>
      <c r="BAS241" s="220"/>
      <c r="BAT241" s="220"/>
      <c r="BAU241" s="220"/>
      <c r="BAV241" s="220"/>
      <c r="BAW241" s="220"/>
      <c r="BAX241" s="220"/>
      <c r="BAY241" s="220"/>
      <c r="BAZ241" s="220"/>
      <c r="BBA241" s="220"/>
      <c r="BBB241" s="220"/>
      <c r="BBC241" s="220"/>
      <c r="BBD241" s="220"/>
      <c r="BBE241" s="220"/>
      <c r="BBF241" s="220"/>
      <c r="BBG241" s="220"/>
      <c r="BBH241" s="220"/>
      <c r="BBI241" s="220"/>
      <c r="BBJ241" s="220"/>
      <c r="BBK241" s="220"/>
      <c r="BBL241" s="220"/>
      <c r="BBM241" s="220"/>
      <c r="BBN241" s="220"/>
      <c r="BBO241" s="220"/>
      <c r="BBP241" s="220"/>
      <c r="BBQ241" s="220"/>
      <c r="BBR241" s="220"/>
      <c r="BBS241" s="220"/>
      <c r="BBT241" s="220"/>
      <c r="BBU241" s="220"/>
      <c r="BBV241" s="220"/>
      <c r="BBW241" s="220"/>
      <c r="BBX241" s="220"/>
      <c r="BBY241" s="220"/>
      <c r="BBZ241" s="220"/>
      <c r="BCA241" s="220"/>
      <c r="BCB241" s="220"/>
      <c r="BCC241" s="220"/>
      <c r="BCD241" s="220"/>
      <c r="BCE241" s="220"/>
      <c r="BCF241" s="220"/>
      <c r="BCG241" s="220"/>
      <c r="BCH241" s="220"/>
      <c r="BCI241" s="220"/>
      <c r="BCJ241" s="220"/>
      <c r="BCK241" s="220"/>
      <c r="BCL241" s="220"/>
      <c r="BCM241" s="220"/>
      <c r="BCN241" s="220"/>
      <c r="BCO241" s="220"/>
      <c r="BCP241" s="220"/>
      <c r="BCQ241" s="220"/>
      <c r="BCR241" s="220"/>
      <c r="BCS241" s="220"/>
      <c r="BCT241" s="220"/>
      <c r="BCU241" s="220"/>
      <c r="BCV241" s="220"/>
      <c r="BCW241" s="220"/>
      <c r="BCX241" s="220"/>
      <c r="BCY241" s="220"/>
      <c r="BCZ241" s="220"/>
      <c r="BDA241" s="220"/>
      <c r="BDB241" s="220"/>
      <c r="BDC241" s="220"/>
      <c r="BDD241" s="220"/>
      <c r="BDE241" s="220"/>
      <c r="BDF241" s="220"/>
      <c r="BDG241" s="220"/>
      <c r="BDH241" s="220"/>
      <c r="BDI241" s="220"/>
      <c r="BDJ241" s="220"/>
      <c r="BDK241" s="220"/>
      <c r="BDL241" s="220"/>
      <c r="BDM241" s="220"/>
      <c r="BDN241" s="220"/>
      <c r="BDO241" s="220"/>
      <c r="BDP241" s="220"/>
      <c r="BDQ241" s="220"/>
      <c r="BDR241" s="220"/>
      <c r="BDS241" s="220"/>
      <c r="BDT241" s="220"/>
      <c r="BDU241" s="220"/>
      <c r="BDV241" s="220"/>
      <c r="BDW241" s="220"/>
      <c r="BDX241" s="220"/>
      <c r="BDY241" s="220"/>
      <c r="BDZ241" s="220"/>
      <c r="BEA241" s="220"/>
      <c r="BEB241" s="220"/>
      <c r="BEC241" s="220"/>
      <c r="BED241" s="220"/>
      <c r="BEE241" s="220"/>
      <c r="BEF241" s="220"/>
      <c r="BEG241" s="220"/>
      <c r="BEH241" s="220"/>
      <c r="BEI241" s="220"/>
      <c r="BEJ241" s="220"/>
      <c r="BEK241" s="220"/>
      <c r="BEL241" s="220"/>
      <c r="BEM241" s="220"/>
      <c r="BEN241" s="220"/>
      <c r="BEO241" s="220"/>
      <c r="BEP241" s="220"/>
      <c r="BEQ241" s="220"/>
      <c r="BER241" s="220"/>
      <c r="BES241" s="220"/>
      <c r="BET241" s="220"/>
      <c r="BEU241" s="220"/>
      <c r="BEV241" s="220"/>
      <c r="BEW241" s="220"/>
      <c r="BEX241" s="220"/>
      <c r="BEY241" s="220"/>
      <c r="BEZ241" s="220"/>
      <c r="BFA241" s="220"/>
      <c r="BFB241" s="220"/>
      <c r="BFC241" s="220"/>
      <c r="BFD241" s="220"/>
      <c r="BFE241" s="220"/>
      <c r="BFF241" s="220"/>
      <c r="BFG241" s="220"/>
      <c r="BFH241" s="220"/>
      <c r="BFI241" s="220"/>
      <c r="BFJ241" s="220"/>
      <c r="BFK241" s="220"/>
      <c r="BFL241" s="220"/>
      <c r="BFM241" s="220"/>
      <c r="BFN241" s="220"/>
      <c r="BFO241" s="220"/>
      <c r="BFP241" s="220"/>
      <c r="BFQ241" s="220"/>
      <c r="BFR241" s="220"/>
      <c r="BFS241" s="220"/>
      <c r="BFT241" s="220"/>
      <c r="BFU241" s="220"/>
      <c r="BFV241" s="220"/>
      <c r="BFW241" s="220"/>
      <c r="BFX241" s="220"/>
      <c r="BFY241" s="220"/>
      <c r="BFZ241" s="220"/>
      <c r="BGA241" s="220"/>
      <c r="BGB241" s="220"/>
      <c r="BGC241" s="220"/>
      <c r="BGD241" s="220"/>
      <c r="BGE241" s="220"/>
      <c r="BGF241" s="220"/>
      <c r="BGG241" s="220"/>
      <c r="BGH241" s="220"/>
      <c r="BGI241" s="220"/>
      <c r="BGJ241" s="220"/>
      <c r="BGK241" s="220"/>
      <c r="BGL241" s="220"/>
      <c r="BGM241" s="220"/>
      <c r="BGN241" s="220"/>
      <c r="BGO241" s="220"/>
      <c r="BGP241" s="220"/>
      <c r="BGQ241" s="220"/>
      <c r="BGR241" s="220"/>
      <c r="BGS241" s="220"/>
      <c r="BGT241" s="220"/>
      <c r="BGU241" s="220"/>
      <c r="BGV241" s="220"/>
      <c r="BGW241" s="220"/>
      <c r="BGX241" s="220"/>
      <c r="BGY241" s="220"/>
      <c r="BGZ241" s="220"/>
      <c r="BHA241" s="220"/>
      <c r="BHB241" s="220"/>
      <c r="BHC241" s="220"/>
      <c r="BHD241" s="220"/>
      <c r="BHE241" s="220"/>
      <c r="BHF241" s="220"/>
      <c r="BHG241" s="220"/>
      <c r="BHH241" s="220"/>
      <c r="BHI241" s="220"/>
      <c r="BHJ241" s="220"/>
      <c r="BHK241" s="220"/>
      <c r="BHL241" s="220"/>
      <c r="BHM241" s="220"/>
      <c r="BHN241" s="220"/>
      <c r="BHO241" s="220"/>
      <c r="BHP241" s="220"/>
      <c r="BHQ241" s="220"/>
      <c r="BHR241" s="220"/>
      <c r="BHS241" s="220"/>
      <c r="BHT241" s="220"/>
      <c r="BHU241" s="220"/>
      <c r="BHV241" s="220"/>
      <c r="BHW241" s="220"/>
      <c r="BHX241" s="220"/>
      <c r="BHY241" s="220"/>
      <c r="BHZ241" s="220"/>
      <c r="BIA241" s="220"/>
      <c r="BIB241" s="220"/>
      <c r="BIC241" s="220"/>
      <c r="BID241" s="220"/>
      <c r="BIE241" s="220"/>
      <c r="BIF241" s="220"/>
      <c r="BIG241" s="220"/>
      <c r="BIH241" s="220"/>
      <c r="BII241" s="220"/>
      <c r="BIJ241" s="220"/>
      <c r="BIK241" s="220"/>
      <c r="BIL241" s="220"/>
      <c r="BIM241" s="220"/>
      <c r="BIN241" s="220"/>
      <c r="BIO241" s="220"/>
      <c r="BIP241" s="220"/>
      <c r="BIQ241" s="220"/>
      <c r="BIR241" s="220"/>
      <c r="BIS241" s="220"/>
      <c r="BIT241" s="220"/>
      <c r="BIU241" s="220"/>
      <c r="BIV241" s="220"/>
      <c r="BIW241" s="220"/>
      <c r="BIX241" s="220"/>
      <c r="BIY241" s="220"/>
      <c r="BIZ241" s="220"/>
      <c r="BJA241" s="220"/>
      <c r="BJB241" s="220"/>
      <c r="BJC241" s="220"/>
      <c r="BJD241" s="220"/>
      <c r="BJE241" s="220"/>
      <c r="BJF241" s="220"/>
      <c r="BJG241" s="220"/>
      <c r="BJH241" s="220"/>
      <c r="BJI241" s="220"/>
      <c r="BJJ241" s="220"/>
      <c r="BJK241" s="220"/>
      <c r="BJL241" s="220"/>
      <c r="BJM241" s="220"/>
      <c r="BJN241" s="220"/>
      <c r="BJO241" s="220"/>
      <c r="BJP241" s="220"/>
      <c r="BJQ241" s="220"/>
      <c r="BJR241" s="220"/>
      <c r="BJS241" s="220"/>
      <c r="BJT241" s="220"/>
      <c r="BJU241" s="220"/>
      <c r="BJV241" s="220"/>
      <c r="BJW241" s="220"/>
      <c r="BJX241" s="220"/>
      <c r="BJY241" s="220"/>
      <c r="BJZ241" s="220"/>
      <c r="BKA241" s="220"/>
      <c r="BKB241" s="220"/>
      <c r="BKC241" s="220"/>
      <c r="BKD241" s="220"/>
      <c r="BKE241" s="220"/>
      <c r="BKF241" s="220"/>
      <c r="BKG241" s="220"/>
      <c r="BKH241" s="220"/>
      <c r="BKI241" s="220"/>
      <c r="BKJ241" s="220"/>
      <c r="BKK241" s="220"/>
      <c r="BKL241" s="220"/>
      <c r="BKM241" s="220"/>
      <c r="BKN241" s="220"/>
      <c r="BKO241" s="220"/>
      <c r="BKP241" s="220"/>
      <c r="BKQ241" s="220"/>
      <c r="BKR241" s="220"/>
      <c r="BKS241" s="220"/>
      <c r="BKT241" s="220"/>
      <c r="BKU241" s="220"/>
      <c r="BKV241" s="220"/>
      <c r="BKW241" s="220"/>
      <c r="BKX241" s="220"/>
      <c r="BKY241" s="220"/>
      <c r="BKZ241" s="220"/>
      <c r="BLA241" s="220"/>
      <c r="BLB241" s="220"/>
      <c r="BLC241" s="220"/>
      <c r="BLD241" s="220"/>
      <c r="BLE241" s="220"/>
      <c r="BLF241" s="220"/>
      <c r="BLG241" s="220"/>
      <c r="BLH241" s="220"/>
      <c r="BLI241" s="220"/>
      <c r="BLJ241" s="220"/>
      <c r="BLK241" s="220"/>
      <c r="BLL241" s="220"/>
      <c r="BLM241" s="220"/>
      <c r="BLN241" s="220"/>
      <c r="BLO241" s="220"/>
      <c r="BLP241" s="220"/>
      <c r="BLQ241" s="220"/>
      <c r="BLR241" s="220"/>
      <c r="BLS241" s="220"/>
      <c r="BLT241" s="220"/>
      <c r="BLU241" s="220"/>
      <c r="BLV241" s="220"/>
      <c r="BLW241" s="220"/>
      <c r="BLX241" s="220"/>
      <c r="BLY241" s="220"/>
      <c r="BLZ241" s="220"/>
      <c r="BMA241" s="220"/>
      <c r="BMB241" s="220"/>
      <c r="BMC241" s="220"/>
      <c r="BMD241" s="220"/>
      <c r="BME241" s="220"/>
      <c r="BMF241" s="220"/>
      <c r="BMG241" s="220"/>
      <c r="BMH241" s="220"/>
      <c r="BMI241" s="220"/>
      <c r="BMJ241" s="220"/>
      <c r="BMK241" s="220"/>
      <c r="BML241" s="220"/>
      <c r="BMM241" s="220"/>
      <c r="BMN241" s="220"/>
      <c r="BMO241" s="220"/>
      <c r="BMP241" s="220"/>
      <c r="BMQ241" s="220"/>
      <c r="BMR241" s="220"/>
      <c r="BMS241" s="220"/>
      <c r="BMT241" s="220"/>
      <c r="BMU241" s="220"/>
      <c r="BMV241" s="220"/>
      <c r="BMW241" s="220"/>
      <c r="BMX241" s="220"/>
      <c r="BMY241" s="220"/>
      <c r="BMZ241" s="220"/>
      <c r="BNA241" s="220"/>
      <c r="BNB241" s="220"/>
      <c r="BNC241" s="220"/>
      <c r="BND241" s="220"/>
      <c r="BNE241" s="220"/>
      <c r="BNF241" s="220"/>
      <c r="BNG241" s="220"/>
      <c r="BNH241" s="220"/>
      <c r="BNI241" s="220"/>
      <c r="BNJ241" s="220"/>
      <c r="BNK241" s="220"/>
      <c r="BNL241" s="220"/>
      <c r="BNM241" s="220"/>
      <c r="BNN241" s="220"/>
      <c r="BNO241" s="220"/>
      <c r="BNP241" s="220"/>
      <c r="BNQ241" s="220"/>
      <c r="BNR241" s="220"/>
      <c r="BNS241" s="220"/>
      <c r="BNT241" s="220"/>
      <c r="BNU241" s="220"/>
      <c r="BNV241" s="220"/>
      <c r="BNW241" s="220"/>
      <c r="BNX241" s="220"/>
      <c r="BNY241" s="220"/>
      <c r="BNZ241" s="220"/>
      <c r="BOA241" s="220"/>
      <c r="BOB241" s="220"/>
      <c r="BOC241" s="220"/>
      <c r="BOD241" s="220"/>
      <c r="BOE241" s="220"/>
      <c r="BOF241" s="220"/>
      <c r="BOG241" s="220"/>
      <c r="BOH241" s="220"/>
      <c r="BOI241" s="220"/>
      <c r="BOJ241" s="220"/>
      <c r="BOK241" s="220"/>
      <c r="BOL241" s="220"/>
      <c r="BOM241" s="220"/>
      <c r="BON241" s="220"/>
      <c r="BOO241" s="220"/>
      <c r="BOP241" s="220"/>
      <c r="BOQ241" s="220"/>
      <c r="BOR241" s="220"/>
      <c r="BOS241" s="220"/>
      <c r="BOT241" s="220"/>
      <c r="BOU241" s="220"/>
      <c r="BOV241" s="220"/>
      <c r="BOW241" s="220"/>
      <c r="BOX241" s="220"/>
      <c r="BOY241" s="220"/>
      <c r="BOZ241" s="220"/>
      <c r="BPA241" s="220"/>
      <c r="BPB241" s="220"/>
      <c r="BPC241" s="220"/>
      <c r="BPD241" s="220"/>
      <c r="BPE241" s="220"/>
      <c r="BPF241" s="220"/>
      <c r="BPG241" s="220"/>
      <c r="BPH241" s="220"/>
      <c r="BPI241" s="220"/>
      <c r="BPJ241" s="220"/>
      <c r="BPK241" s="220"/>
      <c r="BPL241" s="220"/>
      <c r="BPM241" s="220"/>
      <c r="BPN241" s="220"/>
      <c r="BPO241" s="220"/>
      <c r="BPP241" s="220"/>
      <c r="BPQ241" s="220"/>
      <c r="BPR241" s="220"/>
      <c r="BPS241" s="220"/>
      <c r="BPT241" s="220"/>
      <c r="BPU241" s="220"/>
      <c r="BPV241" s="220"/>
      <c r="BPW241" s="220"/>
      <c r="BPX241" s="220"/>
      <c r="BPY241" s="220"/>
      <c r="BPZ241" s="220"/>
      <c r="BQA241" s="220"/>
      <c r="BQB241" s="220"/>
      <c r="BQC241" s="220"/>
      <c r="BQD241" s="220"/>
      <c r="BQE241" s="220"/>
      <c r="BQF241" s="220"/>
      <c r="BQG241" s="220"/>
      <c r="BQH241" s="220"/>
      <c r="BQI241" s="220"/>
      <c r="BQJ241" s="220"/>
      <c r="BQK241" s="220"/>
      <c r="BQL241" s="220"/>
      <c r="BQM241" s="220"/>
      <c r="BQN241" s="220"/>
      <c r="BQO241" s="220"/>
      <c r="BQP241" s="220"/>
      <c r="BQQ241" s="220"/>
      <c r="BQR241" s="220"/>
      <c r="BQS241" s="220"/>
      <c r="BQT241" s="220"/>
      <c r="BQU241" s="220"/>
      <c r="BQV241" s="220"/>
      <c r="BQW241" s="220"/>
      <c r="BQX241" s="220"/>
      <c r="BQY241" s="220"/>
      <c r="BQZ241" s="220"/>
      <c r="BRA241" s="220"/>
      <c r="BRB241" s="220"/>
      <c r="BRC241" s="220"/>
      <c r="BRD241" s="220"/>
      <c r="BRE241" s="220"/>
      <c r="BRF241" s="220"/>
      <c r="BRG241" s="220"/>
      <c r="BRH241" s="220"/>
      <c r="BRI241" s="220"/>
      <c r="BRJ241" s="220"/>
      <c r="BRK241" s="220"/>
      <c r="BRL241" s="220"/>
      <c r="BRM241" s="220"/>
      <c r="BRN241" s="220"/>
      <c r="BRO241" s="220"/>
      <c r="BRP241" s="220"/>
      <c r="BRQ241" s="220"/>
      <c r="BRR241" s="220"/>
      <c r="BRS241" s="220"/>
      <c r="BRT241" s="220"/>
      <c r="BRU241" s="220"/>
      <c r="BRV241" s="220"/>
      <c r="BRW241" s="220"/>
      <c r="BRX241" s="220"/>
      <c r="BRY241" s="220"/>
      <c r="BRZ241" s="220"/>
      <c r="BSA241" s="220"/>
      <c r="BSB241" s="220"/>
      <c r="BSC241" s="220"/>
      <c r="BSD241" s="220"/>
      <c r="BSE241" s="220"/>
      <c r="BSF241" s="220"/>
      <c r="BSG241" s="220"/>
      <c r="BSH241" s="220"/>
      <c r="BSI241" s="220"/>
      <c r="BSJ241" s="220"/>
      <c r="BSK241" s="220"/>
      <c r="BSL241" s="220"/>
      <c r="BSM241" s="220"/>
      <c r="BSN241" s="220"/>
      <c r="BSO241" s="220"/>
      <c r="BSP241" s="220"/>
      <c r="BSQ241" s="220"/>
      <c r="BSR241" s="220"/>
      <c r="BSS241" s="220"/>
      <c r="BST241" s="220"/>
      <c r="BSU241" s="220"/>
      <c r="BSV241" s="220"/>
      <c r="BSW241" s="220"/>
      <c r="BSX241" s="220"/>
      <c r="BSY241" s="220"/>
      <c r="BSZ241" s="220"/>
      <c r="BTA241" s="220"/>
      <c r="BTB241" s="220"/>
      <c r="BTC241" s="220"/>
      <c r="BTD241" s="220"/>
      <c r="BTE241" s="220"/>
      <c r="BTF241" s="220"/>
      <c r="BTG241" s="220"/>
      <c r="BTH241" s="220"/>
      <c r="BTI241" s="220"/>
      <c r="BTJ241" s="220"/>
      <c r="BTK241" s="220"/>
      <c r="BTL241" s="220"/>
      <c r="BTM241" s="220"/>
      <c r="BTN241" s="220"/>
      <c r="BTO241" s="220"/>
      <c r="BTP241" s="220"/>
      <c r="BTQ241" s="220"/>
      <c r="BTR241" s="220"/>
      <c r="BTS241" s="220"/>
      <c r="BTT241" s="220"/>
      <c r="BTU241" s="220"/>
      <c r="BTV241" s="220"/>
      <c r="BTW241" s="220"/>
      <c r="BTX241" s="220"/>
      <c r="BTY241" s="220"/>
      <c r="BTZ241" s="220"/>
      <c r="BUA241" s="220"/>
      <c r="BUB241" s="220"/>
      <c r="BUC241" s="220"/>
      <c r="BUD241" s="220"/>
      <c r="BUE241" s="220"/>
      <c r="BUF241" s="220"/>
      <c r="BUG241" s="220"/>
      <c r="BUH241" s="220"/>
      <c r="BUI241" s="220"/>
      <c r="BUJ241" s="220"/>
      <c r="BUK241" s="220"/>
      <c r="BUL241" s="220"/>
      <c r="BUM241" s="220"/>
      <c r="BUN241" s="220"/>
      <c r="BUO241" s="220"/>
      <c r="BUP241" s="220"/>
      <c r="BUQ241" s="220"/>
      <c r="BUR241" s="220"/>
      <c r="BUS241" s="220"/>
      <c r="BUT241" s="220"/>
      <c r="BUU241" s="220"/>
      <c r="BUV241" s="220"/>
      <c r="BUW241" s="220"/>
      <c r="BUX241" s="220"/>
      <c r="BUY241" s="220"/>
      <c r="BUZ241" s="220"/>
      <c r="BVA241" s="220"/>
      <c r="BVB241" s="220"/>
      <c r="BVC241" s="220"/>
      <c r="BVD241" s="220"/>
      <c r="BVE241" s="220"/>
      <c r="BVF241" s="220"/>
      <c r="BVG241" s="220"/>
      <c r="BVH241" s="220"/>
      <c r="BVI241" s="220"/>
      <c r="BVJ241" s="220"/>
      <c r="BVK241" s="220"/>
      <c r="BVL241" s="220"/>
      <c r="BVM241" s="220"/>
      <c r="BVN241" s="220"/>
      <c r="BVO241" s="220"/>
      <c r="BVP241" s="220"/>
      <c r="BVQ241" s="220"/>
      <c r="BVR241" s="220"/>
      <c r="BVS241" s="220"/>
      <c r="BVT241" s="220"/>
      <c r="BVU241" s="220"/>
      <c r="BVV241" s="220"/>
      <c r="BVW241" s="220"/>
      <c r="BVX241" s="220"/>
      <c r="BVY241" s="220"/>
      <c r="BVZ241" s="220"/>
      <c r="BWA241" s="220"/>
      <c r="BWB241" s="220"/>
      <c r="BWC241" s="220"/>
      <c r="BWD241" s="220"/>
      <c r="BWE241" s="220"/>
      <c r="BWF241" s="220"/>
      <c r="BWG241" s="220"/>
      <c r="BWH241" s="220"/>
      <c r="BWI241" s="220"/>
      <c r="BWJ241" s="220"/>
      <c r="BWK241" s="220"/>
      <c r="BWL241" s="220"/>
      <c r="BWM241" s="220"/>
      <c r="BWN241" s="220"/>
      <c r="BWO241" s="220"/>
      <c r="BWP241" s="220"/>
      <c r="BWQ241" s="220"/>
      <c r="BWR241" s="220"/>
      <c r="BWS241" s="220"/>
      <c r="BWT241" s="220"/>
      <c r="BWU241" s="220"/>
      <c r="BWV241" s="220"/>
      <c r="BWW241" s="220"/>
      <c r="BWX241" s="220"/>
      <c r="BWY241" s="220"/>
      <c r="BWZ241" s="220"/>
      <c r="BXA241" s="220"/>
      <c r="BXB241" s="220"/>
      <c r="BXC241" s="220"/>
      <c r="BXD241" s="220"/>
      <c r="BXE241" s="220"/>
      <c r="BXF241" s="220"/>
      <c r="BXG241" s="220"/>
      <c r="BXH241" s="220"/>
      <c r="BXI241" s="220"/>
      <c r="BXJ241" s="220"/>
      <c r="BXK241" s="220"/>
      <c r="BXL241" s="220"/>
      <c r="BXM241" s="220"/>
      <c r="BXN241" s="220"/>
      <c r="BXO241" s="220"/>
      <c r="BXP241" s="220"/>
      <c r="BXQ241" s="220"/>
      <c r="BXR241" s="220"/>
      <c r="BXS241" s="220"/>
      <c r="BXT241" s="220"/>
      <c r="BXU241" s="220"/>
      <c r="BXV241" s="220"/>
      <c r="BXW241" s="220"/>
      <c r="BXX241" s="220"/>
      <c r="BXY241" s="220"/>
      <c r="BXZ241" s="220"/>
      <c r="BYA241" s="220"/>
      <c r="BYB241" s="220"/>
      <c r="BYC241" s="220"/>
      <c r="BYD241" s="220"/>
      <c r="BYE241" s="220"/>
      <c r="BYF241" s="220"/>
      <c r="BYG241" s="220"/>
      <c r="BYH241" s="220"/>
      <c r="BYI241" s="220"/>
      <c r="BYJ241" s="220"/>
      <c r="BYK241" s="220"/>
      <c r="BYL241" s="220"/>
      <c r="BYM241" s="220"/>
      <c r="BYN241" s="220"/>
      <c r="BYO241" s="220"/>
      <c r="BYP241" s="220"/>
      <c r="BYQ241" s="220"/>
      <c r="BYR241" s="220"/>
      <c r="BYS241" s="220"/>
      <c r="BYT241" s="220"/>
      <c r="BYU241" s="220"/>
      <c r="BYV241" s="220"/>
      <c r="BYW241" s="220"/>
      <c r="BYX241" s="220"/>
      <c r="BYY241" s="220"/>
      <c r="BYZ241" s="220"/>
      <c r="BZA241" s="220"/>
      <c r="BZB241" s="220"/>
      <c r="BZC241" s="220"/>
      <c r="BZD241" s="220"/>
      <c r="BZE241" s="220"/>
      <c r="BZF241" s="220"/>
      <c r="BZG241" s="220"/>
      <c r="BZH241" s="220"/>
      <c r="BZI241" s="220"/>
      <c r="BZJ241" s="220"/>
      <c r="BZK241" s="220"/>
      <c r="BZL241" s="220"/>
      <c r="BZM241" s="220"/>
      <c r="BZN241" s="220"/>
      <c r="BZO241" s="220"/>
      <c r="BZP241" s="220"/>
      <c r="BZQ241" s="220"/>
      <c r="BZR241" s="220"/>
      <c r="BZS241" s="220"/>
      <c r="BZT241" s="220"/>
      <c r="BZU241" s="220"/>
      <c r="BZV241" s="220"/>
      <c r="BZW241" s="220"/>
      <c r="BZX241" s="220"/>
      <c r="BZY241" s="220"/>
      <c r="BZZ241" s="220"/>
      <c r="CAA241" s="220"/>
      <c r="CAB241" s="220"/>
      <c r="CAC241" s="220"/>
      <c r="CAD241" s="220"/>
      <c r="CAE241" s="220"/>
      <c r="CAF241" s="220"/>
      <c r="CAG241" s="220"/>
      <c r="CAH241" s="220"/>
      <c r="CAI241" s="220"/>
      <c r="CAJ241" s="220"/>
      <c r="CAK241" s="220"/>
      <c r="CAL241" s="220"/>
      <c r="CAM241" s="220"/>
      <c r="CAN241" s="220"/>
      <c r="CAO241" s="220"/>
      <c r="CAP241" s="220"/>
      <c r="CAQ241" s="220"/>
      <c r="CAR241" s="220"/>
      <c r="CAS241" s="220"/>
      <c r="CAT241" s="220"/>
      <c r="CAU241" s="220"/>
      <c r="CAV241" s="220"/>
      <c r="CAW241" s="220"/>
      <c r="CAX241" s="220"/>
      <c r="CAY241" s="220"/>
      <c r="CAZ241" s="220"/>
      <c r="CBA241" s="220"/>
      <c r="CBB241" s="220"/>
      <c r="CBC241" s="220"/>
      <c r="CBD241" s="220"/>
      <c r="CBE241" s="220"/>
      <c r="CBF241" s="220"/>
      <c r="CBG241" s="220"/>
      <c r="CBH241" s="220"/>
      <c r="CBI241" s="220"/>
      <c r="CBJ241" s="220"/>
      <c r="CBK241" s="220"/>
      <c r="CBL241" s="220"/>
      <c r="CBM241" s="220"/>
      <c r="CBN241" s="220"/>
      <c r="CBO241" s="220"/>
      <c r="CBP241" s="220"/>
      <c r="CBQ241" s="220"/>
      <c r="CBR241" s="220"/>
      <c r="CBS241" s="220"/>
      <c r="CBT241" s="220"/>
      <c r="CBU241" s="220"/>
      <c r="CBV241" s="220"/>
      <c r="CBW241" s="220"/>
      <c r="CBX241" s="220"/>
      <c r="CBY241" s="220"/>
      <c r="CBZ241" s="220"/>
      <c r="CCA241" s="220"/>
      <c r="CCB241" s="220"/>
      <c r="CCC241" s="220"/>
      <c r="CCD241" s="220"/>
      <c r="CCE241" s="220"/>
      <c r="CCF241" s="220"/>
      <c r="CCG241" s="220"/>
      <c r="CCH241" s="220"/>
      <c r="CCI241" s="220"/>
      <c r="CCJ241" s="220"/>
      <c r="CCK241" s="220"/>
      <c r="CCL241" s="220"/>
      <c r="CCM241" s="220"/>
      <c r="CCN241" s="220"/>
      <c r="CCO241" s="220"/>
      <c r="CCP241" s="220"/>
      <c r="CCQ241" s="220"/>
      <c r="CCR241" s="220"/>
      <c r="CCS241" s="220"/>
      <c r="CCT241" s="220"/>
      <c r="CCU241" s="220"/>
      <c r="CCV241" s="220"/>
      <c r="CCW241" s="220"/>
      <c r="CCX241" s="220"/>
      <c r="CCY241" s="220"/>
      <c r="CCZ241" s="220"/>
      <c r="CDA241" s="220"/>
      <c r="CDB241" s="220"/>
      <c r="CDC241" s="220"/>
      <c r="CDD241" s="220"/>
      <c r="CDE241" s="220"/>
      <c r="CDF241" s="220"/>
      <c r="CDG241" s="220"/>
      <c r="CDH241" s="220"/>
      <c r="CDI241" s="220"/>
      <c r="CDJ241" s="220"/>
      <c r="CDK241" s="220"/>
      <c r="CDL241" s="220"/>
      <c r="CDM241" s="220"/>
      <c r="CDN241" s="220"/>
      <c r="CDO241" s="220"/>
      <c r="CDP241" s="220"/>
      <c r="CDQ241" s="220"/>
      <c r="CDR241" s="220"/>
      <c r="CDS241" s="220"/>
      <c r="CDT241" s="220"/>
      <c r="CDU241" s="220"/>
      <c r="CDV241" s="220"/>
      <c r="CDW241" s="220"/>
      <c r="CDX241" s="220"/>
      <c r="CDY241" s="220"/>
      <c r="CDZ241" s="220"/>
      <c r="CEA241" s="220"/>
      <c r="CEB241" s="220"/>
      <c r="CEC241" s="220"/>
      <c r="CED241" s="220"/>
      <c r="CEE241" s="220"/>
      <c r="CEF241" s="220"/>
      <c r="CEG241" s="220"/>
      <c r="CEH241" s="220"/>
      <c r="CEI241" s="220"/>
      <c r="CEJ241" s="220"/>
      <c r="CEK241" s="220"/>
      <c r="CEL241" s="220"/>
      <c r="CEM241" s="220"/>
      <c r="CEN241" s="220"/>
      <c r="CEO241" s="220"/>
      <c r="CEP241" s="220"/>
      <c r="CEQ241" s="220"/>
      <c r="CER241" s="220"/>
      <c r="CES241" s="220"/>
      <c r="CET241" s="220"/>
      <c r="CEU241" s="220"/>
      <c r="CEV241" s="220"/>
      <c r="CEW241" s="220"/>
      <c r="CEX241" s="220"/>
      <c r="CEY241" s="220"/>
      <c r="CEZ241" s="220"/>
      <c r="CFA241" s="220"/>
      <c r="CFB241" s="220"/>
      <c r="CFC241" s="220"/>
      <c r="CFD241" s="220"/>
      <c r="CFE241" s="220"/>
      <c r="CFF241" s="220"/>
      <c r="CFG241" s="220"/>
      <c r="CFH241" s="220"/>
      <c r="CFI241" s="220"/>
      <c r="CFJ241" s="220"/>
      <c r="CFK241" s="220"/>
      <c r="CFL241" s="220"/>
      <c r="CFM241" s="220"/>
      <c r="CFN241" s="220"/>
      <c r="CFO241" s="220"/>
      <c r="CFP241" s="220"/>
      <c r="CFQ241" s="220"/>
      <c r="CFR241" s="220"/>
      <c r="CFS241" s="220"/>
      <c r="CFT241" s="220"/>
      <c r="CFU241" s="220"/>
      <c r="CFV241" s="220"/>
      <c r="CFW241" s="220"/>
      <c r="CFX241" s="220"/>
      <c r="CFY241" s="220"/>
      <c r="CFZ241" s="220"/>
      <c r="CGA241" s="220"/>
      <c r="CGB241" s="220"/>
      <c r="CGC241" s="220"/>
      <c r="CGD241" s="220"/>
      <c r="CGE241" s="220"/>
      <c r="CGF241" s="220"/>
      <c r="CGG241" s="220"/>
      <c r="CGH241" s="220"/>
      <c r="CGI241" s="220"/>
      <c r="CGJ241" s="220"/>
      <c r="CGK241" s="220"/>
      <c r="CGL241" s="220"/>
      <c r="CGM241" s="220"/>
      <c r="CGN241" s="220"/>
      <c r="CGO241" s="220"/>
      <c r="CGP241" s="220"/>
      <c r="CGQ241" s="220"/>
      <c r="CGR241" s="220"/>
      <c r="CGS241" s="220"/>
      <c r="CGT241" s="220"/>
      <c r="CGU241" s="220"/>
      <c r="CGV241" s="220"/>
      <c r="CGW241" s="220"/>
      <c r="CGX241" s="220"/>
      <c r="CGY241" s="220"/>
      <c r="CGZ241" s="220"/>
      <c r="CHA241" s="220"/>
      <c r="CHB241" s="220"/>
      <c r="CHC241" s="220"/>
      <c r="CHD241" s="220"/>
      <c r="CHE241" s="220"/>
      <c r="CHF241" s="220"/>
      <c r="CHG241" s="220"/>
      <c r="CHH241" s="220"/>
      <c r="CHI241" s="220"/>
      <c r="CHJ241" s="220"/>
      <c r="CHK241" s="220"/>
      <c r="CHL241" s="220"/>
      <c r="CHM241" s="220"/>
      <c r="CHN241" s="220"/>
      <c r="CHO241" s="220"/>
      <c r="CHP241" s="220"/>
      <c r="CHQ241" s="220"/>
      <c r="CHR241" s="220"/>
      <c r="CHS241" s="220"/>
      <c r="CHT241" s="220"/>
      <c r="CHU241" s="220"/>
      <c r="CHV241" s="220"/>
      <c r="CHW241" s="220"/>
      <c r="CHX241" s="220"/>
      <c r="CHY241" s="220"/>
      <c r="CHZ241" s="220"/>
      <c r="CIA241" s="220"/>
      <c r="CIB241" s="220"/>
      <c r="CIC241" s="220"/>
      <c r="CID241" s="220"/>
      <c r="CIE241" s="220"/>
      <c r="CIF241" s="220"/>
      <c r="CIG241" s="220"/>
      <c r="CIH241" s="220"/>
      <c r="CII241" s="220"/>
      <c r="CIJ241" s="220"/>
      <c r="CIK241" s="220"/>
      <c r="CIL241" s="220"/>
      <c r="CIM241" s="220"/>
      <c r="CIN241" s="220"/>
      <c r="CIO241" s="220"/>
      <c r="CIP241" s="220"/>
      <c r="CIQ241" s="220"/>
      <c r="CIR241" s="220"/>
      <c r="CIS241" s="220"/>
      <c r="CIT241" s="220"/>
      <c r="CIU241" s="220"/>
      <c r="CIV241" s="220"/>
      <c r="CIW241" s="220"/>
      <c r="CIX241" s="220"/>
      <c r="CIY241" s="220"/>
      <c r="CIZ241" s="220"/>
      <c r="CJA241" s="220"/>
      <c r="CJB241" s="220"/>
      <c r="CJC241" s="220"/>
      <c r="CJD241" s="220"/>
      <c r="CJE241" s="220"/>
      <c r="CJF241" s="220"/>
      <c r="CJG241" s="220"/>
      <c r="CJH241" s="220"/>
      <c r="CJI241" s="220"/>
      <c r="CJJ241" s="220"/>
      <c r="CJK241" s="220"/>
      <c r="CJL241" s="220"/>
      <c r="CJM241" s="220"/>
      <c r="CJN241" s="220"/>
      <c r="CJO241" s="220"/>
      <c r="CJP241" s="220"/>
      <c r="CJQ241" s="220"/>
      <c r="CJR241" s="220"/>
      <c r="CJS241" s="220"/>
      <c r="CJT241" s="220"/>
      <c r="CJU241" s="220"/>
      <c r="CJV241" s="220"/>
      <c r="CJW241" s="220"/>
      <c r="CJX241" s="220"/>
      <c r="CJY241" s="220"/>
      <c r="CJZ241" s="220"/>
      <c r="CKA241" s="220"/>
      <c r="CKB241" s="220"/>
      <c r="CKC241" s="220"/>
      <c r="CKD241" s="220"/>
      <c r="CKE241" s="220"/>
      <c r="CKF241" s="220"/>
      <c r="CKG241" s="220"/>
      <c r="CKH241" s="220"/>
      <c r="CKI241" s="220"/>
      <c r="CKJ241" s="220"/>
      <c r="CKK241" s="220"/>
      <c r="CKL241" s="220"/>
      <c r="CKM241" s="220"/>
      <c r="CKN241" s="220"/>
      <c r="CKO241" s="220"/>
      <c r="CKP241" s="220"/>
      <c r="CKQ241" s="220"/>
      <c r="CKR241" s="220"/>
      <c r="CKS241" s="220"/>
      <c r="CKT241" s="220"/>
      <c r="CKU241" s="220"/>
      <c r="CKV241" s="220"/>
      <c r="CKW241" s="220"/>
      <c r="CKX241" s="220"/>
      <c r="CKY241" s="220"/>
      <c r="CKZ241" s="220"/>
      <c r="CLA241" s="220"/>
      <c r="CLB241" s="220"/>
      <c r="CLC241" s="220"/>
      <c r="CLD241" s="220"/>
      <c r="CLE241" s="220"/>
      <c r="CLF241" s="220"/>
      <c r="CLG241" s="220"/>
      <c r="CLH241" s="220"/>
      <c r="CLI241" s="220"/>
      <c r="CLJ241" s="220"/>
      <c r="CLK241" s="220"/>
      <c r="CLL241" s="220"/>
      <c r="CLM241" s="220"/>
      <c r="CLN241" s="220"/>
      <c r="CLO241" s="220"/>
      <c r="CLP241" s="220"/>
      <c r="CLQ241" s="220"/>
      <c r="CLR241" s="220"/>
      <c r="CLS241" s="220"/>
      <c r="CLT241" s="220"/>
      <c r="CLU241" s="220"/>
      <c r="CLV241" s="220"/>
      <c r="CLW241" s="220"/>
      <c r="CLX241" s="220"/>
      <c r="CLY241" s="220"/>
      <c r="CLZ241" s="220"/>
      <c r="CMA241" s="220"/>
      <c r="CMB241" s="220"/>
      <c r="CMC241" s="220"/>
      <c r="CMD241" s="220"/>
      <c r="CME241" s="220"/>
      <c r="CMF241" s="220"/>
      <c r="CMG241" s="220"/>
      <c r="CMH241" s="220"/>
      <c r="CMI241" s="220"/>
      <c r="CMJ241" s="220"/>
      <c r="CMK241" s="220"/>
      <c r="CML241" s="220"/>
      <c r="CMM241" s="220"/>
      <c r="CMN241" s="220"/>
      <c r="CMO241" s="220"/>
      <c r="CMP241" s="220"/>
      <c r="CMQ241" s="220"/>
      <c r="CMR241" s="220"/>
      <c r="CMS241" s="220"/>
      <c r="CMT241" s="220"/>
      <c r="CMU241" s="220"/>
      <c r="CMV241" s="220"/>
      <c r="CMW241" s="220"/>
      <c r="CMX241" s="220"/>
      <c r="CMY241" s="220"/>
      <c r="CMZ241" s="220"/>
      <c r="CNA241" s="220"/>
      <c r="CNB241" s="220"/>
      <c r="CNC241" s="220"/>
      <c r="CND241" s="220"/>
      <c r="CNE241" s="220"/>
      <c r="CNF241" s="220"/>
      <c r="CNG241" s="220"/>
      <c r="CNH241" s="220"/>
      <c r="CNI241" s="220"/>
      <c r="CNJ241" s="220"/>
      <c r="CNK241" s="220"/>
      <c r="CNL241" s="220"/>
      <c r="CNM241" s="220"/>
      <c r="CNN241" s="220"/>
      <c r="CNO241" s="220"/>
      <c r="CNP241" s="220"/>
      <c r="CNQ241" s="220"/>
      <c r="CNR241" s="220"/>
      <c r="CNS241" s="220"/>
      <c r="CNT241" s="220"/>
      <c r="CNU241" s="220"/>
      <c r="CNV241" s="220"/>
      <c r="CNW241" s="220"/>
      <c r="CNX241" s="220"/>
      <c r="CNY241" s="220"/>
      <c r="CNZ241" s="220"/>
      <c r="COA241" s="220"/>
      <c r="COB241" s="220"/>
      <c r="COC241" s="220"/>
      <c r="COD241" s="220"/>
      <c r="COE241" s="220"/>
      <c r="COF241" s="220"/>
      <c r="COG241" s="220"/>
      <c r="COH241" s="220"/>
      <c r="COI241" s="220"/>
      <c r="COJ241" s="220"/>
      <c r="COK241" s="220"/>
      <c r="COL241" s="220"/>
      <c r="COM241" s="220"/>
      <c r="CON241" s="220"/>
      <c r="COO241" s="220"/>
      <c r="COP241" s="220"/>
      <c r="COQ241" s="220"/>
      <c r="COR241" s="220"/>
      <c r="COS241" s="220"/>
      <c r="COT241" s="220"/>
      <c r="COU241" s="220"/>
      <c r="COV241" s="220"/>
      <c r="COW241" s="220"/>
      <c r="COX241" s="220"/>
      <c r="COY241" s="220"/>
      <c r="COZ241" s="220"/>
      <c r="CPA241" s="220"/>
      <c r="CPB241" s="220"/>
      <c r="CPC241" s="220"/>
      <c r="CPD241" s="220"/>
      <c r="CPE241" s="220"/>
      <c r="CPF241" s="220"/>
      <c r="CPG241" s="220"/>
      <c r="CPH241" s="220"/>
      <c r="CPI241" s="220"/>
      <c r="CPJ241" s="220"/>
      <c r="CPK241" s="220"/>
      <c r="CPL241" s="220"/>
      <c r="CPM241" s="220"/>
      <c r="CPN241" s="220"/>
      <c r="CPO241" s="220"/>
      <c r="CPP241" s="220"/>
      <c r="CPQ241" s="220"/>
      <c r="CPR241" s="220"/>
      <c r="CPS241" s="220"/>
      <c r="CPT241" s="220"/>
      <c r="CPU241" s="220"/>
      <c r="CPV241" s="220"/>
      <c r="CPW241" s="220"/>
      <c r="CPX241" s="220"/>
      <c r="CPY241" s="220"/>
      <c r="CPZ241" s="220"/>
      <c r="CQA241" s="220"/>
      <c r="CQB241" s="220"/>
      <c r="CQC241" s="220"/>
      <c r="CQD241" s="220"/>
      <c r="CQE241" s="220"/>
      <c r="CQF241" s="220"/>
      <c r="CQG241" s="220"/>
      <c r="CQH241" s="220"/>
      <c r="CQI241" s="220"/>
      <c r="CQJ241" s="220"/>
      <c r="CQK241" s="220"/>
      <c r="CQL241" s="220"/>
      <c r="CQM241" s="220"/>
      <c r="CQN241" s="220"/>
      <c r="CQO241" s="220"/>
      <c r="CQP241" s="220"/>
      <c r="CQQ241" s="220"/>
      <c r="CQR241" s="220"/>
      <c r="CQS241" s="220"/>
      <c r="CQT241" s="220"/>
      <c r="CQU241" s="220"/>
      <c r="CQV241" s="220"/>
      <c r="CQW241" s="220"/>
      <c r="CQX241" s="220"/>
      <c r="CQY241" s="220"/>
      <c r="CQZ241" s="220"/>
      <c r="CRA241" s="220"/>
      <c r="CRB241" s="220"/>
      <c r="CRC241" s="220"/>
      <c r="CRD241" s="220"/>
      <c r="CRE241" s="220"/>
      <c r="CRF241" s="220"/>
      <c r="CRG241" s="220"/>
      <c r="CRH241" s="220"/>
      <c r="CRI241" s="220"/>
      <c r="CRJ241" s="220"/>
      <c r="CRK241" s="220"/>
      <c r="CRL241" s="220"/>
      <c r="CRM241" s="220"/>
      <c r="CRN241" s="220"/>
      <c r="CRO241" s="220"/>
      <c r="CRP241" s="220"/>
      <c r="CRQ241" s="220"/>
      <c r="CRR241" s="220"/>
      <c r="CRS241" s="220"/>
      <c r="CRT241" s="220"/>
      <c r="CRU241" s="220"/>
      <c r="CRV241" s="220"/>
      <c r="CRW241" s="220"/>
      <c r="CRX241" s="220"/>
      <c r="CRY241" s="220"/>
      <c r="CRZ241" s="220"/>
      <c r="CSA241" s="220"/>
      <c r="CSB241" s="220"/>
      <c r="CSC241" s="220"/>
      <c r="CSD241" s="220"/>
      <c r="CSE241" s="220"/>
      <c r="CSF241" s="220"/>
      <c r="CSG241" s="220"/>
      <c r="CSH241" s="220"/>
      <c r="CSI241" s="220"/>
      <c r="CSJ241" s="220"/>
      <c r="CSK241" s="220"/>
      <c r="CSL241" s="220"/>
      <c r="CSM241" s="220"/>
      <c r="CSN241" s="220"/>
      <c r="CSO241" s="220"/>
      <c r="CSP241" s="220"/>
      <c r="CSQ241" s="220"/>
      <c r="CSR241" s="220"/>
      <c r="CSS241" s="220"/>
      <c r="CST241" s="220"/>
      <c r="CSU241" s="220"/>
      <c r="CSV241" s="220"/>
      <c r="CSW241" s="220"/>
      <c r="CSX241" s="220"/>
      <c r="CSY241" s="220"/>
      <c r="CSZ241" s="220"/>
      <c r="CTA241" s="220"/>
      <c r="CTB241" s="220"/>
      <c r="CTC241" s="220"/>
      <c r="CTD241" s="220"/>
      <c r="CTE241" s="220"/>
      <c r="CTF241" s="220"/>
      <c r="CTG241" s="220"/>
      <c r="CTH241" s="220"/>
      <c r="CTI241" s="220"/>
      <c r="CTJ241" s="220"/>
      <c r="CTK241" s="220"/>
      <c r="CTL241" s="220"/>
      <c r="CTM241" s="220"/>
      <c r="CTN241" s="220"/>
      <c r="CTO241" s="220"/>
      <c r="CTP241" s="220"/>
      <c r="CTQ241" s="220"/>
      <c r="CTR241" s="220"/>
      <c r="CTS241" s="220"/>
      <c r="CTT241" s="220"/>
      <c r="CTU241" s="220"/>
      <c r="CTV241" s="220"/>
      <c r="CTW241" s="220"/>
      <c r="CTX241" s="220"/>
      <c r="CTY241" s="220"/>
      <c r="CTZ241" s="220"/>
      <c r="CUA241" s="220"/>
      <c r="CUB241" s="220"/>
      <c r="CUC241" s="220"/>
      <c r="CUD241" s="220"/>
      <c r="CUE241" s="220"/>
      <c r="CUF241" s="220"/>
      <c r="CUG241" s="220"/>
      <c r="CUH241" s="220"/>
      <c r="CUI241" s="220"/>
      <c r="CUJ241" s="220"/>
      <c r="CUK241" s="220"/>
      <c r="CUL241" s="220"/>
      <c r="CUM241" s="220"/>
      <c r="CUN241" s="220"/>
      <c r="CUO241" s="220"/>
      <c r="CUP241" s="220"/>
      <c r="CUQ241" s="220"/>
      <c r="CUR241" s="220"/>
      <c r="CUS241" s="220"/>
      <c r="CUT241" s="220"/>
      <c r="CUU241" s="220"/>
      <c r="CUV241" s="220"/>
      <c r="CUW241" s="220"/>
      <c r="CUX241" s="220"/>
      <c r="CUY241" s="220"/>
      <c r="CUZ241" s="220"/>
      <c r="CVA241" s="220"/>
      <c r="CVB241" s="220"/>
      <c r="CVC241" s="220"/>
      <c r="CVD241" s="220"/>
      <c r="CVE241" s="220"/>
      <c r="CVF241" s="220"/>
      <c r="CVG241" s="220"/>
      <c r="CVH241" s="220"/>
      <c r="CVI241" s="220"/>
      <c r="CVJ241" s="220"/>
      <c r="CVK241" s="220"/>
      <c r="CVL241" s="220"/>
      <c r="CVM241" s="220"/>
      <c r="CVN241" s="220"/>
      <c r="CVO241" s="220"/>
      <c r="CVP241" s="220"/>
      <c r="CVQ241" s="220"/>
      <c r="CVR241" s="220"/>
      <c r="CVS241" s="220"/>
      <c r="CVT241" s="220"/>
      <c r="CVU241" s="220"/>
      <c r="CVV241" s="220"/>
      <c r="CVW241" s="220"/>
      <c r="CVX241" s="220"/>
      <c r="CVY241" s="220"/>
      <c r="CVZ241" s="220"/>
      <c r="CWA241" s="220"/>
      <c r="CWB241" s="220"/>
      <c r="CWC241" s="220"/>
      <c r="CWD241" s="220"/>
      <c r="CWE241" s="220"/>
      <c r="CWF241" s="220"/>
      <c r="CWG241" s="220"/>
      <c r="CWH241" s="220"/>
      <c r="CWI241" s="220"/>
      <c r="CWJ241" s="220"/>
      <c r="CWK241" s="220"/>
      <c r="CWL241" s="220"/>
      <c r="CWM241" s="220"/>
      <c r="CWN241" s="220"/>
      <c r="CWO241" s="220"/>
      <c r="CWP241" s="220"/>
      <c r="CWQ241" s="220"/>
      <c r="CWR241" s="220"/>
      <c r="CWS241" s="220"/>
      <c r="CWT241" s="220"/>
      <c r="CWU241" s="220"/>
      <c r="CWV241" s="220"/>
      <c r="CWW241" s="220"/>
      <c r="CWX241" s="220"/>
      <c r="CWY241" s="220"/>
      <c r="CWZ241" s="220"/>
      <c r="CXA241" s="220"/>
      <c r="CXB241" s="220"/>
      <c r="CXC241" s="220"/>
      <c r="CXD241" s="220"/>
      <c r="CXE241" s="220"/>
      <c r="CXF241" s="220"/>
      <c r="CXG241" s="220"/>
      <c r="CXH241" s="220"/>
      <c r="CXI241" s="220"/>
      <c r="CXJ241" s="220"/>
      <c r="CXK241" s="220"/>
      <c r="CXL241" s="220"/>
      <c r="CXM241" s="220"/>
      <c r="CXN241" s="220"/>
      <c r="CXO241" s="220"/>
      <c r="CXP241" s="220"/>
      <c r="CXQ241" s="220"/>
      <c r="CXR241" s="220"/>
      <c r="CXS241" s="220"/>
      <c r="CXT241" s="220"/>
      <c r="CXU241" s="220"/>
      <c r="CXV241" s="220"/>
      <c r="CXW241" s="220"/>
      <c r="CXX241" s="220"/>
      <c r="CXY241" s="220"/>
      <c r="CXZ241" s="220"/>
      <c r="CYA241" s="220"/>
      <c r="CYB241" s="220"/>
      <c r="CYC241" s="220"/>
      <c r="CYD241" s="220"/>
      <c r="CYE241" s="220"/>
      <c r="CYF241" s="220"/>
      <c r="CYG241" s="220"/>
      <c r="CYH241" s="220"/>
      <c r="CYI241" s="220"/>
      <c r="CYJ241" s="220"/>
      <c r="CYK241" s="220"/>
      <c r="CYL241" s="220"/>
      <c r="CYM241" s="220"/>
      <c r="CYN241" s="220"/>
      <c r="CYO241" s="220"/>
      <c r="CYP241" s="220"/>
      <c r="CYQ241" s="220"/>
      <c r="CYR241" s="220"/>
      <c r="CYS241" s="220"/>
      <c r="CYT241" s="220"/>
      <c r="CYU241" s="220"/>
      <c r="CYV241" s="220"/>
      <c r="CYW241" s="220"/>
      <c r="CYX241" s="220"/>
      <c r="CYY241" s="220"/>
      <c r="CYZ241" s="220"/>
      <c r="CZA241" s="220"/>
      <c r="CZB241" s="220"/>
      <c r="CZC241" s="220"/>
      <c r="CZD241" s="220"/>
      <c r="CZE241" s="220"/>
      <c r="CZF241" s="220"/>
      <c r="CZG241" s="220"/>
      <c r="CZH241" s="220"/>
      <c r="CZI241" s="220"/>
      <c r="CZJ241" s="220"/>
      <c r="CZK241" s="220"/>
      <c r="CZL241" s="220"/>
      <c r="CZM241" s="220"/>
      <c r="CZN241" s="220"/>
      <c r="CZO241" s="220"/>
      <c r="CZP241" s="220"/>
      <c r="CZQ241" s="220"/>
      <c r="CZR241" s="220"/>
      <c r="CZS241" s="220"/>
      <c r="CZT241" s="220"/>
      <c r="CZU241" s="220"/>
      <c r="CZV241" s="220"/>
      <c r="CZW241" s="220"/>
      <c r="CZX241" s="220"/>
      <c r="CZY241" s="220"/>
      <c r="CZZ241" s="220"/>
      <c r="DAA241" s="220"/>
      <c r="DAB241" s="220"/>
      <c r="DAC241" s="220"/>
      <c r="DAD241" s="220"/>
      <c r="DAE241" s="220"/>
      <c r="DAF241" s="220"/>
      <c r="DAG241" s="220"/>
      <c r="DAH241" s="220"/>
      <c r="DAI241" s="220"/>
      <c r="DAJ241" s="220"/>
      <c r="DAK241" s="220"/>
      <c r="DAL241" s="220"/>
      <c r="DAM241" s="220"/>
      <c r="DAN241" s="220"/>
      <c r="DAO241" s="220"/>
      <c r="DAP241" s="220"/>
      <c r="DAQ241" s="220"/>
      <c r="DAR241" s="220"/>
      <c r="DAS241" s="220"/>
      <c r="DAT241" s="220"/>
      <c r="DAU241" s="220"/>
      <c r="DAV241" s="220"/>
      <c r="DAW241" s="220"/>
      <c r="DAX241" s="220"/>
      <c r="DAY241" s="220"/>
      <c r="DAZ241" s="220"/>
      <c r="DBA241" s="220"/>
      <c r="DBB241" s="220"/>
      <c r="DBC241" s="220"/>
      <c r="DBD241" s="220"/>
      <c r="DBE241" s="220"/>
      <c r="DBF241" s="220"/>
      <c r="DBG241" s="220"/>
      <c r="DBH241" s="220"/>
      <c r="DBI241" s="220"/>
      <c r="DBJ241" s="220"/>
      <c r="DBK241" s="220"/>
      <c r="DBL241" s="220"/>
      <c r="DBM241" s="220"/>
      <c r="DBN241" s="220"/>
      <c r="DBO241" s="220"/>
      <c r="DBP241" s="220"/>
      <c r="DBQ241" s="220"/>
      <c r="DBR241" s="220"/>
      <c r="DBS241" s="220"/>
      <c r="DBT241" s="220"/>
      <c r="DBU241" s="220"/>
      <c r="DBV241" s="220"/>
      <c r="DBW241" s="220"/>
      <c r="DBX241" s="220"/>
      <c r="DBY241" s="220"/>
      <c r="DBZ241" s="220"/>
      <c r="DCA241" s="220"/>
      <c r="DCB241" s="220"/>
      <c r="DCC241" s="220"/>
      <c r="DCD241" s="220"/>
      <c r="DCE241" s="220"/>
      <c r="DCF241" s="220"/>
      <c r="DCG241" s="220"/>
      <c r="DCH241" s="220"/>
      <c r="DCI241" s="220"/>
      <c r="DCJ241" s="220"/>
      <c r="DCK241" s="220"/>
      <c r="DCL241" s="220"/>
      <c r="DCM241" s="220"/>
      <c r="DCN241" s="220"/>
      <c r="DCO241" s="220"/>
      <c r="DCP241" s="220"/>
      <c r="DCQ241" s="220"/>
      <c r="DCR241" s="220"/>
      <c r="DCS241" s="220"/>
      <c r="DCT241" s="220"/>
      <c r="DCU241" s="220"/>
      <c r="DCV241" s="220"/>
      <c r="DCW241" s="220"/>
      <c r="DCX241" s="220"/>
      <c r="DCY241" s="220"/>
      <c r="DCZ241" s="220"/>
      <c r="DDA241" s="220"/>
      <c r="DDB241" s="220"/>
      <c r="DDC241" s="220"/>
      <c r="DDD241" s="220"/>
      <c r="DDE241" s="220"/>
      <c r="DDF241" s="220"/>
      <c r="DDG241" s="220"/>
      <c r="DDH241" s="220"/>
      <c r="DDI241" s="220"/>
      <c r="DDJ241" s="220"/>
      <c r="DDK241" s="220"/>
      <c r="DDL241" s="220"/>
      <c r="DDM241" s="220"/>
      <c r="DDN241" s="220"/>
      <c r="DDO241" s="220"/>
      <c r="DDP241" s="220"/>
      <c r="DDQ241" s="220"/>
      <c r="DDR241" s="220"/>
      <c r="DDS241" s="220"/>
      <c r="DDT241" s="220"/>
      <c r="DDU241" s="220"/>
      <c r="DDV241" s="220"/>
      <c r="DDW241" s="220"/>
      <c r="DDX241" s="220"/>
      <c r="DDY241" s="220"/>
      <c r="DDZ241" s="220"/>
      <c r="DEA241" s="220"/>
      <c r="DEB241" s="220"/>
      <c r="DEC241" s="220"/>
      <c r="DED241" s="220"/>
      <c r="DEE241" s="220"/>
      <c r="DEF241" s="220"/>
      <c r="DEG241" s="220"/>
      <c r="DEH241" s="220"/>
      <c r="DEI241" s="220"/>
      <c r="DEJ241" s="220"/>
      <c r="DEK241" s="220"/>
      <c r="DEL241" s="220"/>
      <c r="DEM241" s="220"/>
      <c r="DEN241" s="220"/>
      <c r="DEO241" s="220"/>
      <c r="DEP241" s="220"/>
      <c r="DEQ241" s="220"/>
      <c r="DER241" s="220"/>
      <c r="DES241" s="220"/>
      <c r="DET241" s="220"/>
      <c r="DEU241" s="220"/>
      <c r="DEV241" s="220"/>
      <c r="DEW241" s="220"/>
      <c r="DEX241" s="220"/>
      <c r="DEY241" s="220"/>
      <c r="DEZ241" s="220"/>
      <c r="DFA241" s="220"/>
      <c r="DFB241" s="220"/>
      <c r="DFC241" s="220"/>
      <c r="DFD241" s="220"/>
      <c r="DFE241" s="220"/>
      <c r="DFF241" s="220"/>
      <c r="DFG241" s="220"/>
      <c r="DFH241" s="220"/>
      <c r="DFI241" s="220"/>
      <c r="DFJ241" s="220"/>
      <c r="DFK241" s="220"/>
      <c r="DFL241" s="220"/>
      <c r="DFM241" s="220"/>
      <c r="DFN241" s="220"/>
      <c r="DFO241" s="220"/>
      <c r="DFP241" s="220"/>
      <c r="DFQ241" s="220"/>
      <c r="DFR241" s="220"/>
      <c r="DFS241" s="220"/>
      <c r="DFT241" s="220"/>
      <c r="DFU241" s="220"/>
      <c r="DFV241" s="220"/>
      <c r="DFW241" s="220"/>
      <c r="DFX241" s="220"/>
      <c r="DFY241" s="220"/>
      <c r="DFZ241" s="220"/>
      <c r="DGA241" s="220"/>
      <c r="DGB241" s="220"/>
      <c r="DGC241" s="220"/>
      <c r="DGD241" s="220"/>
      <c r="DGE241" s="220"/>
      <c r="DGF241" s="220"/>
      <c r="DGG241" s="220"/>
      <c r="DGH241" s="220"/>
      <c r="DGI241" s="220"/>
      <c r="DGJ241" s="220"/>
      <c r="DGK241" s="220"/>
      <c r="DGL241" s="220"/>
      <c r="DGM241" s="220"/>
      <c r="DGN241" s="220"/>
      <c r="DGO241" s="220"/>
      <c r="DGP241" s="220"/>
      <c r="DGQ241" s="220"/>
      <c r="DGR241" s="220"/>
      <c r="DGS241" s="220"/>
      <c r="DGT241" s="220"/>
      <c r="DGU241" s="220"/>
      <c r="DGV241" s="220"/>
      <c r="DGW241" s="220"/>
      <c r="DGX241" s="220"/>
      <c r="DGY241" s="220"/>
      <c r="DGZ241" s="220"/>
      <c r="DHA241" s="220"/>
      <c r="DHB241" s="220"/>
      <c r="DHC241" s="220"/>
      <c r="DHD241" s="220"/>
      <c r="DHE241" s="220"/>
      <c r="DHF241" s="220"/>
      <c r="DHG241" s="220"/>
      <c r="DHH241" s="220"/>
      <c r="DHI241" s="220"/>
      <c r="DHJ241" s="220"/>
      <c r="DHK241" s="220"/>
      <c r="DHL241" s="220"/>
      <c r="DHM241" s="220"/>
      <c r="DHN241" s="220"/>
      <c r="DHO241" s="220"/>
      <c r="DHP241" s="220"/>
      <c r="DHQ241" s="220"/>
      <c r="DHR241" s="220"/>
      <c r="DHS241" s="220"/>
      <c r="DHT241" s="220"/>
      <c r="DHU241" s="220"/>
      <c r="DHV241" s="220"/>
      <c r="DHW241" s="220"/>
      <c r="DHX241" s="220"/>
      <c r="DHY241" s="220"/>
      <c r="DHZ241" s="220"/>
      <c r="DIA241" s="220"/>
      <c r="DIB241" s="220"/>
      <c r="DIC241" s="220"/>
      <c r="DID241" s="220"/>
      <c r="DIE241" s="220"/>
      <c r="DIF241" s="220"/>
      <c r="DIG241" s="220"/>
      <c r="DIH241" s="220"/>
      <c r="DII241" s="220"/>
      <c r="DIJ241" s="220"/>
      <c r="DIK241" s="220"/>
      <c r="DIL241" s="220"/>
      <c r="DIM241" s="220"/>
      <c r="DIN241" s="220"/>
      <c r="DIO241" s="220"/>
      <c r="DIP241" s="220"/>
      <c r="DIQ241" s="220"/>
      <c r="DIR241" s="220"/>
      <c r="DIS241" s="220"/>
      <c r="DIT241" s="220"/>
      <c r="DIU241" s="220"/>
      <c r="DIV241" s="220"/>
      <c r="DIW241" s="220"/>
      <c r="DIX241" s="220"/>
      <c r="DIY241" s="220"/>
      <c r="DIZ241" s="220"/>
      <c r="DJA241" s="220"/>
      <c r="DJB241" s="220"/>
      <c r="DJC241" s="220"/>
      <c r="DJD241" s="220"/>
      <c r="DJE241" s="220"/>
      <c r="DJF241" s="220"/>
      <c r="DJG241" s="220"/>
      <c r="DJH241" s="220"/>
      <c r="DJI241" s="220"/>
      <c r="DJJ241" s="220"/>
      <c r="DJK241" s="220"/>
      <c r="DJL241" s="220"/>
      <c r="DJM241" s="220"/>
      <c r="DJN241" s="220"/>
      <c r="DJO241" s="220"/>
      <c r="DJP241" s="220"/>
      <c r="DJQ241" s="220"/>
      <c r="DJR241" s="220"/>
      <c r="DJS241" s="220"/>
      <c r="DJT241" s="220"/>
      <c r="DJU241" s="220"/>
      <c r="DJV241" s="220"/>
      <c r="DJW241" s="220"/>
      <c r="DJX241" s="220"/>
      <c r="DJY241" s="220"/>
      <c r="DJZ241" s="220"/>
      <c r="DKA241" s="220"/>
      <c r="DKB241" s="220"/>
      <c r="DKC241" s="220"/>
      <c r="DKD241" s="220"/>
      <c r="DKE241" s="220"/>
      <c r="DKF241" s="220"/>
      <c r="DKG241" s="220"/>
      <c r="DKH241" s="220"/>
      <c r="DKI241" s="220"/>
      <c r="DKJ241" s="220"/>
      <c r="DKK241" s="220"/>
      <c r="DKL241" s="220"/>
      <c r="DKM241" s="220"/>
      <c r="DKN241" s="220"/>
      <c r="DKO241" s="220"/>
      <c r="DKP241" s="220"/>
      <c r="DKQ241" s="220"/>
      <c r="DKR241" s="220"/>
      <c r="DKS241" s="220"/>
      <c r="DKT241" s="220"/>
      <c r="DKU241" s="220"/>
      <c r="DKV241" s="220"/>
      <c r="DKW241" s="220"/>
      <c r="DKX241" s="220"/>
      <c r="DKY241" s="220"/>
      <c r="DKZ241" s="220"/>
      <c r="DLA241" s="220"/>
      <c r="DLB241" s="220"/>
      <c r="DLC241" s="220"/>
      <c r="DLD241" s="220"/>
      <c r="DLE241" s="220"/>
      <c r="DLF241" s="220"/>
      <c r="DLG241" s="220"/>
      <c r="DLH241" s="220"/>
      <c r="DLI241" s="220"/>
      <c r="DLJ241" s="220"/>
      <c r="DLK241" s="220"/>
      <c r="DLL241" s="220"/>
      <c r="DLM241" s="220"/>
      <c r="DLN241" s="220"/>
      <c r="DLO241" s="220"/>
      <c r="DLP241" s="220"/>
      <c r="DLQ241" s="220"/>
      <c r="DLR241" s="220"/>
      <c r="DLS241" s="220"/>
      <c r="DLT241" s="220"/>
      <c r="DLU241" s="220"/>
      <c r="DLV241" s="220"/>
      <c r="DLW241" s="220"/>
      <c r="DLX241" s="220"/>
      <c r="DLY241" s="220"/>
      <c r="DLZ241" s="220"/>
      <c r="DMA241" s="220"/>
      <c r="DMB241" s="220"/>
      <c r="DMC241" s="220"/>
      <c r="DMD241" s="220"/>
      <c r="DME241" s="220"/>
      <c r="DMF241" s="220"/>
      <c r="DMG241" s="220"/>
      <c r="DMH241" s="220"/>
      <c r="DMI241" s="220"/>
      <c r="DMJ241" s="220"/>
      <c r="DMK241" s="220"/>
      <c r="DML241" s="220"/>
      <c r="DMM241" s="220"/>
      <c r="DMN241" s="220"/>
      <c r="DMO241" s="220"/>
      <c r="DMP241" s="220"/>
      <c r="DMQ241" s="220"/>
      <c r="DMR241" s="220"/>
      <c r="DMS241" s="220"/>
      <c r="DMT241" s="220"/>
      <c r="DMU241" s="220"/>
      <c r="DMV241" s="220"/>
      <c r="DMW241" s="220"/>
      <c r="DMX241" s="220"/>
      <c r="DMY241" s="220"/>
      <c r="DMZ241" s="220"/>
      <c r="DNA241" s="220"/>
      <c r="DNB241" s="220"/>
      <c r="DNC241" s="220"/>
      <c r="DND241" s="220"/>
      <c r="DNE241" s="220"/>
      <c r="DNF241" s="220"/>
      <c r="DNG241" s="220"/>
      <c r="DNH241" s="220"/>
      <c r="DNI241" s="220"/>
      <c r="DNJ241" s="220"/>
      <c r="DNK241" s="220"/>
      <c r="DNL241" s="220"/>
      <c r="DNM241" s="220"/>
      <c r="DNN241" s="220"/>
      <c r="DNO241" s="220"/>
      <c r="DNP241" s="220"/>
      <c r="DNQ241" s="220"/>
      <c r="DNR241" s="220"/>
      <c r="DNS241" s="220"/>
      <c r="DNT241" s="220"/>
      <c r="DNU241" s="220"/>
      <c r="DNV241" s="220"/>
      <c r="DNW241" s="220"/>
      <c r="DNX241" s="220"/>
      <c r="DNY241" s="220"/>
      <c r="DNZ241" s="220"/>
      <c r="DOA241" s="220"/>
      <c r="DOB241" s="220"/>
      <c r="DOC241" s="220"/>
      <c r="DOD241" s="220"/>
      <c r="DOE241" s="220"/>
      <c r="DOF241" s="220"/>
      <c r="DOG241" s="220"/>
      <c r="DOH241" s="220"/>
      <c r="DOI241" s="220"/>
      <c r="DOJ241" s="220"/>
      <c r="DOK241" s="220"/>
      <c r="DOL241" s="220"/>
      <c r="DOM241" s="220"/>
      <c r="DON241" s="220"/>
      <c r="DOO241" s="220"/>
      <c r="DOP241" s="220"/>
      <c r="DOQ241" s="220"/>
      <c r="DOR241" s="220"/>
      <c r="DOS241" s="220"/>
      <c r="DOT241" s="220"/>
      <c r="DOU241" s="220"/>
      <c r="DOV241" s="220"/>
      <c r="DOW241" s="220"/>
      <c r="DOX241" s="220"/>
      <c r="DOY241" s="220"/>
      <c r="DOZ241" s="220"/>
      <c r="DPA241" s="220"/>
      <c r="DPB241" s="220"/>
      <c r="DPC241" s="220"/>
      <c r="DPD241" s="220"/>
      <c r="DPE241" s="220"/>
      <c r="DPF241" s="220"/>
      <c r="DPG241" s="220"/>
      <c r="DPH241" s="220"/>
      <c r="DPI241" s="220"/>
      <c r="DPJ241" s="220"/>
      <c r="DPK241" s="220"/>
      <c r="DPL241" s="220"/>
      <c r="DPM241" s="220"/>
      <c r="DPN241" s="220"/>
      <c r="DPO241" s="220"/>
      <c r="DPP241" s="220"/>
      <c r="DPQ241" s="220"/>
      <c r="DPR241" s="220"/>
      <c r="DPS241" s="220"/>
      <c r="DPT241" s="220"/>
      <c r="DPU241" s="220"/>
      <c r="DPV241" s="220"/>
      <c r="DPW241" s="220"/>
      <c r="DPX241" s="220"/>
      <c r="DPY241" s="220"/>
      <c r="DPZ241" s="220"/>
      <c r="DQA241" s="220"/>
      <c r="DQB241" s="220"/>
      <c r="DQC241" s="220"/>
      <c r="DQD241" s="220"/>
      <c r="DQE241" s="220"/>
      <c r="DQF241" s="220"/>
      <c r="DQG241" s="220"/>
      <c r="DQH241" s="220"/>
      <c r="DQI241" s="220"/>
      <c r="DQJ241" s="220"/>
      <c r="DQK241" s="220"/>
      <c r="DQL241" s="220"/>
      <c r="DQM241" s="220"/>
      <c r="DQN241" s="220"/>
      <c r="DQO241" s="220"/>
      <c r="DQP241" s="220"/>
      <c r="DQQ241" s="220"/>
      <c r="DQR241" s="220"/>
      <c r="DQS241" s="220"/>
      <c r="DQT241" s="220"/>
      <c r="DQU241" s="220"/>
      <c r="DQV241" s="220"/>
      <c r="DQW241" s="220"/>
      <c r="DQX241" s="220"/>
      <c r="DQY241" s="220"/>
      <c r="DQZ241" s="220"/>
      <c r="DRA241" s="220"/>
      <c r="DRB241" s="220"/>
      <c r="DRC241" s="220"/>
      <c r="DRD241" s="220"/>
      <c r="DRE241" s="220"/>
      <c r="DRF241" s="220"/>
      <c r="DRG241" s="220"/>
      <c r="DRH241" s="220"/>
      <c r="DRI241" s="220"/>
      <c r="DRJ241" s="220"/>
      <c r="DRK241" s="220"/>
      <c r="DRL241" s="220"/>
      <c r="DRM241" s="220"/>
      <c r="DRN241" s="220"/>
      <c r="DRO241" s="220"/>
      <c r="DRP241" s="220"/>
      <c r="DRQ241" s="220"/>
      <c r="DRR241" s="220"/>
      <c r="DRS241" s="220"/>
      <c r="DRT241" s="220"/>
      <c r="DRU241" s="220"/>
      <c r="DRV241" s="220"/>
      <c r="DRW241" s="220"/>
      <c r="DRX241" s="220"/>
      <c r="DRY241" s="220"/>
      <c r="DRZ241" s="220"/>
      <c r="DSA241" s="220"/>
      <c r="DSB241" s="220"/>
      <c r="DSC241" s="220"/>
      <c r="DSD241" s="220"/>
      <c r="DSE241" s="220"/>
      <c r="DSF241" s="220"/>
      <c r="DSG241" s="220"/>
      <c r="DSH241" s="220"/>
      <c r="DSI241" s="220"/>
      <c r="DSJ241" s="220"/>
      <c r="DSK241" s="220"/>
      <c r="DSL241" s="220"/>
      <c r="DSM241" s="220"/>
      <c r="DSN241" s="220"/>
      <c r="DSO241" s="220"/>
      <c r="DSP241" s="220"/>
      <c r="DSQ241" s="220"/>
      <c r="DSR241" s="220"/>
      <c r="DSS241" s="220"/>
      <c r="DST241" s="220"/>
      <c r="DSU241" s="220"/>
      <c r="DSV241" s="220"/>
      <c r="DSW241" s="220"/>
      <c r="DSX241" s="220"/>
      <c r="DSY241" s="220"/>
      <c r="DSZ241" s="220"/>
      <c r="DTA241" s="220"/>
      <c r="DTB241" s="220"/>
      <c r="DTC241" s="220"/>
      <c r="DTD241" s="220"/>
      <c r="DTE241" s="220"/>
      <c r="DTF241" s="220"/>
      <c r="DTG241" s="220"/>
      <c r="DTH241" s="220"/>
      <c r="DTI241" s="220"/>
      <c r="DTJ241" s="220"/>
      <c r="DTK241" s="220"/>
      <c r="DTL241" s="220"/>
      <c r="DTM241" s="220"/>
      <c r="DTN241" s="220"/>
      <c r="DTO241" s="220"/>
      <c r="DTP241" s="220"/>
      <c r="DTQ241" s="220"/>
      <c r="DTR241" s="220"/>
      <c r="DTS241" s="220"/>
      <c r="DTT241" s="220"/>
      <c r="DTU241" s="220"/>
      <c r="DTV241" s="220"/>
      <c r="DTW241" s="220"/>
      <c r="DTX241" s="220"/>
      <c r="DTY241" s="220"/>
      <c r="DTZ241" s="220"/>
      <c r="DUA241" s="220"/>
      <c r="DUB241" s="220"/>
      <c r="DUC241" s="220"/>
      <c r="DUD241" s="220"/>
      <c r="DUE241" s="220"/>
      <c r="DUF241" s="220"/>
      <c r="DUG241" s="220"/>
      <c r="DUH241" s="220"/>
      <c r="DUI241" s="220"/>
      <c r="DUJ241" s="220"/>
      <c r="DUK241" s="220"/>
      <c r="DUL241" s="220"/>
      <c r="DUM241" s="220"/>
      <c r="DUN241" s="220"/>
      <c r="DUO241" s="220"/>
      <c r="DUP241" s="220"/>
      <c r="DUQ241" s="220"/>
      <c r="DUR241" s="220"/>
      <c r="DUS241" s="220"/>
      <c r="DUT241" s="220"/>
      <c r="DUU241" s="220"/>
      <c r="DUV241" s="220"/>
      <c r="DUW241" s="220"/>
      <c r="DUX241" s="220"/>
      <c r="DUY241" s="220"/>
      <c r="DUZ241" s="220"/>
      <c r="DVA241" s="220"/>
      <c r="DVB241" s="220"/>
      <c r="DVC241" s="220"/>
      <c r="DVD241" s="220"/>
      <c r="DVE241" s="220"/>
      <c r="DVF241" s="220"/>
      <c r="DVG241" s="220"/>
      <c r="DVH241" s="220"/>
      <c r="DVI241" s="220"/>
      <c r="DVJ241" s="220"/>
      <c r="DVK241" s="220"/>
      <c r="DVL241" s="220"/>
      <c r="DVM241" s="220"/>
      <c r="DVN241" s="220"/>
      <c r="DVO241" s="220"/>
      <c r="DVP241" s="220"/>
      <c r="DVQ241" s="220"/>
      <c r="DVR241" s="220"/>
      <c r="DVS241" s="220"/>
      <c r="DVT241" s="220"/>
      <c r="DVU241" s="220"/>
      <c r="DVV241" s="220"/>
      <c r="DVW241" s="220"/>
      <c r="DVX241" s="220"/>
      <c r="DVY241" s="220"/>
      <c r="DVZ241" s="220"/>
      <c r="DWA241" s="220"/>
      <c r="DWB241" s="220"/>
      <c r="DWC241" s="220"/>
      <c r="DWD241" s="220"/>
      <c r="DWE241" s="220"/>
      <c r="DWF241" s="220"/>
      <c r="DWG241" s="220"/>
      <c r="DWH241" s="220"/>
      <c r="DWI241" s="220"/>
      <c r="DWJ241" s="220"/>
      <c r="DWK241" s="220"/>
      <c r="DWL241" s="220"/>
      <c r="DWM241" s="220"/>
      <c r="DWN241" s="220"/>
      <c r="DWO241" s="220"/>
      <c r="DWP241" s="220"/>
      <c r="DWQ241" s="220"/>
      <c r="DWR241" s="220"/>
      <c r="DWS241" s="220"/>
      <c r="DWT241" s="220"/>
      <c r="DWU241" s="220"/>
      <c r="DWV241" s="220"/>
      <c r="DWW241" s="220"/>
      <c r="DWX241" s="220"/>
      <c r="DWY241" s="220"/>
      <c r="DWZ241" s="220"/>
      <c r="DXA241" s="220"/>
      <c r="DXB241" s="220"/>
      <c r="DXC241" s="220"/>
      <c r="DXD241" s="220"/>
      <c r="DXE241" s="220"/>
      <c r="DXF241" s="220"/>
      <c r="DXG241" s="220"/>
      <c r="DXH241" s="220"/>
      <c r="DXI241" s="220"/>
      <c r="DXJ241" s="220"/>
      <c r="DXK241" s="220"/>
      <c r="DXL241" s="220"/>
      <c r="DXM241" s="220"/>
      <c r="DXN241" s="220"/>
      <c r="DXO241" s="220"/>
      <c r="DXP241" s="220"/>
      <c r="DXQ241" s="220"/>
      <c r="DXR241" s="220"/>
      <c r="DXS241" s="220"/>
      <c r="DXT241" s="220"/>
      <c r="DXU241" s="220"/>
      <c r="DXV241" s="220"/>
      <c r="DXW241" s="220"/>
      <c r="DXX241" s="220"/>
      <c r="DXY241" s="220"/>
      <c r="DXZ241" s="220"/>
      <c r="DYA241" s="220"/>
      <c r="DYB241" s="220"/>
      <c r="DYC241" s="220"/>
      <c r="DYD241" s="220"/>
      <c r="DYE241" s="220"/>
      <c r="DYF241" s="220"/>
      <c r="DYG241" s="220"/>
      <c r="DYH241" s="220"/>
      <c r="DYI241" s="220"/>
      <c r="DYJ241" s="220"/>
      <c r="DYK241" s="220"/>
      <c r="DYL241" s="220"/>
      <c r="DYM241" s="220"/>
      <c r="DYN241" s="220"/>
      <c r="DYO241" s="220"/>
      <c r="DYP241" s="220"/>
      <c r="DYQ241" s="220"/>
      <c r="DYR241" s="220"/>
      <c r="DYS241" s="220"/>
      <c r="DYT241" s="220"/>
      <c r="DYU241" s="220"/>
      <c r="DYV241" s="220"/>
      <c r="DYW241" s="220"/>
      <c r="DYX241" s="220"/>
      <c r="DYY241" s="220"/>
      <c r="DYZ241" s="220"/>
      <c r="DZA241" s="220"/>
      <c r="DZB241" s="220"/>
      <c r="DZC241" s="220"/>
      <c r="DZD241" s="220"/>
      <c r="DZE241" s="220"/>
      <c r="DZF241" s="220"/>
      <c r="DZG241" s="220"/>
      <c r="DZH241" s="220"/>
      <c r="DZI241" s="220"/>
      <c r="DZJ241" s="220"/>
      <c r="DZK241" s="220"/>
      <c r="DZL241" s="220"/>
      <c r="DZM241" s="220"/>
      <c r="DZN241" s="220"/>
      <c r="DZO241" s="220"/>
      <c r="DZP241" s="220"/>
      <c r="DZQ241" s="220"/>
      <c r="DZR241" s="220"/>
      <c r="DZS241" s="220"/>
      <c r="DZT241" s="220"/>
      <c r="DZU241" s="220"/>
      <c r="DZV241" s="220"/>
      <c r="DZW241" s="220"/>
      <c r="DZX241" s="220"/>
      <c r="DZY241" s="220"/>
      <c r="DZZ241" s="220"/>
      <c r="EAA241" s="220"/>
      <c r="EAB241" s="220"/>
      <c r="EAC241" s="220"/>
      <c r="EAD241" s="220"/>
      <c r="EAE241" s="220"/>
      <c r="EAF241" s="220"/>
      <c r="EAG241" s="220"/>
      <c r="EAH241" s="220"/>
      <c r="EAI241" s="220"/>
      <c r="EAJ241" s="220"/>
      <c r="EAK241" s="220"/>
      <c r="EAL241" s="220"/>
      <c r="EAM241" s="220"/>
      <c r="EAN241" s="220"/>
      <c r="EAO241" s="220"/>
      <c r="EAP241" s="220"/>
      <c r="EAQ241" s="220"/>
      <c r="EAR241" s="220"/>
      <c r="EAS241" s="220"/>
      <c r="EAT241" s="220"/>
      <c r="EAU241" s="220"/>
      <c r="EAV241" s="220"/>
      <c r="EAW241" s="220"/>
      <c r="EAX241" s="220"/>
      <c r="EAY241" s="220"/>
      <c r="EAZ241" s="220"/>
      <c r="EBA241" s="220"/>
      <c r="EBB241" s="220"/>
      <c r="EBC241" s="220"/>
      <c r="EBD241" s="220"/>
      <c r="EBE241" s="220"/>
      <c r="EBF241" s="220"/>
      <c r="EBG241" s="220"/>
      <c r="EBH241" s="220"/>
      <c r="EBI241" s="220"/>
      <c r="EBJ241" s="220"/>
      <c r="EBK241" s="220"/>
      <c r="EBL241" s="220"/>
      <c r="EBM241" s="220"/>
      <c r="EBN241" s="220"/>
      <c r="EBO241" s="220"/>
      <c r="EBP241" s="220"/>
      <c r="EBQ241" s="220"/>
      <c r="EBR241" s="220"/>
      <c r="EBS241" s="220"/>
      <c r="EBT241" s="220"/>
      <c r="EBU241" s="220"/>
      <c r="EBV241" s="220"/>
      <c r="EBW241" s="220"/>
      <c r="EBX241" s="220"/>
      <c r="EBY241" s="220"/>
      <c r="EBZ241" s="220"/>
      <c r="ECA241" s="220"/>
      <c r="ECB241" s="220"/>
      <c r="ECC241" s="220"/>
      <c r="ECD241" s="220"/>
      <c r="ECE241" s="220"/>
      <c r="ECF241" s="220"/>
      <c r="ECG241" s="220"/>
      <c r="ECH241" s="220"/>
      <c r="ECI241" s="220"/>
      <c r="ECJ241" s="220"/>
      <c r="ECK241" s="220"/>
      <c r="ECL241" s="220"/>
      <c r="ECM241" s="220"/>
      <c r="ECN241" s="220"/>
      <c r="ECO241" s="220"/>
      <c r="ECP241" s="220"/>
      <c r="ECQ241" s="220"/>
      <c r="ECR241" s="220"/>
      <c r="ECS241" s="220"/>
      <c r="ECT241" s="220"/>
      <c r="ECU241" s="220"/>
      <c r="ECV241" s="220"/>
      <c r="ECW241" s="220"/>
      <c r="ECX241" s="220"/>
      <c r="ECY241" s="220"/>
      <c r="ECZ241" s="220"/>
      <c r="EDA241" s="220"/>
      <c r="EDB241" s="220"/>
      <c r="EDC241" s="220"/>
      <c r="EDD241" s="220"/>
      <c r="EDE241" s="220"/>
      <c r="EDF241" s="220"/>
      <c r="EDG241" s="220"/>
      <c r="EDH241" s="220"/>
      <c r="EDI241" s="220"/>
      <c r="EDJ241" s="220"/>
      <c r="EDK241" s="220"/>
      <c r="EDL241" s="220"/>
      <c r="EDM241" s="220"/>
      <c r="EDN241" s="220"/>
      <c r="EDO241" s="220"/>
      <c r="EDP241" s="220"/>
      <c r="EDQ241" s="220"/>
      <c r="EDR241" s="220"/>
      <c r="EDS241" s="220"/>
      <c r="EDT241" s="220"/>
      <c r="EDU241" s="220"/>
      <c r="EDV241" s="220"/>
      <c r="EDW241" s="220"/>
      <c r="EDX241" s="220"/>
      <c r="EDY241" s="220"/>
      <c r="EDZ241" s="220"/>
      <c r="EEA241" s="220"/>
      <c r="EEB241" s="220"/>
      <c r="EEC241" s="220"/>
      <c r="EED241" s="220"/>
      <c r="EEE241" s="220"/>
      <c r="EEF241" s="220"/>
      <c r="EEG241" s="220"/>
      <c r="EEH241" s="220"/>
      <c r="EEI241" s="220"/>
      <c r="EEJ241" s="220"/>
      <c r="EEK241" s="220"/>
      <c r="EEL241" s="220"/>
      <c r="EEM241" s="220"/>
      <c r="EEN241" s="220"/>
      <c r="EEO241" s="220"/>
      <c r="EEP241" s="220"/>
      <c r="EEQ241" s="220"/>
      <c r="EER241" s="220"/>
      <c r="EES241" s="220"/>
      <c r="EET241" s="220"/>
      <c r="EEU241" s="220"/>
      <c r="EEV241" s="220"/>
      <c r="EEW241" s="220"/>
      <c r="EEX241" s="220"/>
      <c r="EEY241" s="220"/>
      <c r="EEZ241" s="220"/>
      <c r="EFA241" s="220"/>
      <c r="EFB241" s="220"/>
      <c r="EFC241" s="220"/>
      <c r="EFD241" s="220"/>
      <c r="EFE241" s="220"/>
      <c r="EFF241" s="220"/>
      <c r="EFG241" s="220"/>
      <c r="EFH241" s="220"/>
      <c r="EFI241" s="220"/>
      <c r="EFJ241" s="220"/>
      <c r="EFK241" s="220"/>
      <c r="EFL241" s="220"/>
      <c r="EFM241" s="220"/>
      <c r="EFN241" s="220"/>
      <c r="EFO241" s="220"/>
      <c r="EFP241" s="220"/>
      <c r="EFQ241" s="220"/>
      <c r="EFR241" s="220"/>
      <c r="EFS241" s="220"/>
      <c r="EFT241" s="220"/>
      <c r="EFU241" s="220"/>
      <c r="EFV241" s="220"/>
      <c r="EFW241" s="220"/>
      <c r="EFX241" s="220"/>
      <c r="EFY241" s="220"/>
      <c r="EFZ241" s="220"/>
      <c r="EGA241" s="220"/>
      <c r="EGB241" s="220"/>
      <c r="EGC241" s="220"/>
      <c r="EGD241" s="220"/>
      <c r="EGE241" s="220"/>
      <c r="EGF241" s="220"/>
      <c r="EGG241" s="220"/>
      <c r="EGH241" s="220"/>
      <c r="EGI241" s="220"/>
      <c r="EGJ241" s="220"/>
      <c r="EGK241" s="220"/>
      <c r="EGL241" s="220"/>
      <c r="EGM241" s="220"/>
      <c r="EGN241" s="220"/>
      <c r="EGO241" s="220"/>
      <c r="EGP241" s="220"/>
      <c r="EGQ241" s="220"/>
      <c r="EGR241" s="220"/>
      <c r="EGS241" s="220"/>
      <c r="EGT241" s="220"/>
      <c r="EGU241" s="220"/>
      <c r="EGV241" s="220"/>
      <c r="EGW241" s="220"/>
      <c r="EGX241" s="220"/>
      <c r="EGY241" s="220"/>
      <c r="EGZ241" s="220"/>
      <c r="EHA241" s="220"/>
      <c r="EHB241" s="220"/>
      <c r="EHC241" s="220"/>
      <c r="EHD241" s="220"/>
      <c r="EHE241" s="220"/>
      <c r="EHF241" s="220"/>
      <c r="EHG241" s="220"/>
      <c r="EHH241" s="220"/>
      <c r="EHI241" s="220"/>
      <c r="EHJ241" s="220"/>
      <c r="EHK241" s="220"/>
      <c r="EHL241" s="220"/>
      <c r="EHM241" s="220"/>
      <c r="EHN241" s="220"/>
      <c r="EHO241" s="220"/>
      <c r="EHP241" s="220"/>
      <c r="EHQ241" s="220"/>
      <c r="EHR241" s="220"/>
      <c r="EHS241" s="220"/>
      <c r="EHT241" s="220"/>
      <c r="EHU241" s="220"/>
      <c r="EHV241" s="220"/>
      <c r="EHW241" s="220"/>
      <c r="EHX241" s="220"/>
      <c r="EHY241" s="220"/>
      <c r="EHZ241" s="220"/>
      <c r="EIA241" s="220"/>
      <c r="EIB241" s="220"/>
      <c r="EIC241" s="220"/>
      <c r="EID241" s="220"/>
      <c r="EIE241" s="220"/>
      <c r="EIF241" s="220"/>
      <c r="EIG241" s="220"/>
      <c r="EIH241" s="220"/>
      <c r="EII241" s="220"/>
      <c r="EIJ241" s="220"/>
      <c r="EIK241" s="220"/>
      <c r="EIL241" s="220"/>
      <c r="EIM241" s="220"/>
      <c r="EIN241" s="220"/>
      <c r="EIO241" s="220"/>
      <c r="EIP241" s="220"/>
      <c r="EIQ241" s="220"/>
      <c r="EIR241" s="220"/>
      <c r="EIS241" s="220"/>
      <c r="EIT241" s="220"/>
      <c r="EIU241" s="220"/>
      <c r="EIV241" s="220"/>
      <c r="EIW241" s="220"/>
      <c r="EIX241" s="220"/>
      <c r="EIY241" s="220"/>
      <c r="EIZ241" s="220"/>
      <c r="EJA241" s="220"/>
      <c r="EJB241" s="220"/>
      <c r="EJC241" s="220"/>
      <c r="EJD241" s="220"/>
      <c r="EJE241" s="220"/>
      <c r="EJF241" s="220"/>
      <c r="EJG241" s="220"/>
      <c r="EJH241" s="220"/>
      <c r="EJI241" s="220"/>
      <c r="EJJ241" s="220"/>
      <c r="EJK241" s="220"/>
      <c r="EJL241" s="220"/>
      <c r="EJM241" s="220"/>
      <c r="EJN241" s="220"/>
      <c r="EJO241" s="220"/>
      <c r="EJP241" s="220"/>
      <c r="EJQ241" s="220"/>
      <c r="EJR241" s="220"/>
      <c r="EJS241" s="220"/>
      <c r="EJT241" s="220"/>
      <c r="EJU241" s="220"/>
      <c r="EJV241" s="220"/>
      <c r="EJW241" s="220"/>
      <c r="EJX241" s="220"/>
      <c r="EJY241" s="220"/>
      <c r="EJZ241" s="220"/>
      <c r="EKA241" s="220"/>
      <c r="EKB241" s="220"/>
      <c r="EKC241" s="220"/>
      <c r="EKD241" s="220"/>
      <c r="EKE241" s="220"/>
      <c r="EKF241" s="220"/>
      <c r="EKG241" s="220"/>
      <c r="EKH241" s="220"/>
      <c r="EKI241" s="220"/>
      <c r="EKJ241" s="220"/>
      <c r="EKK241" s="220"/>
      <c r="EKL241" s="220"/>
      <c r="EKM241" s="220"/>
      <c r="EKN241" s="220"/>
      <c r="EKO241" s="220"/>
      <c r="EKP241" s="220"/>
      <c r="EKQ241" s="220"/>
      <c r="EKR241" s="220"/>
      <c r="EKS241" s="220"/>
      <c r="EKT241" s="220"/>
      <c r="EKU241" s="220"/>
      <c r="EKV241" s="220"/>
      <c r="EKW241" s="220"/>
      <c r="EKX241" s="220"/>
      <c r="EKY241" s="220"/>
      <c r="EKZ241" s="220"/>
      <c r="ELA241" s="220"/>
      <c r="ELB241" s="220"/>
      <c r="ELC241" s="220"/>
      <c r="ELD241" s="220"/>
      <c r="ELE241" s="220"/>
      <c r="ELF241" s="220"/>
      <c r="ELG241" s="220"/>
      <c r="ELH241" s="220"/>
      <c r="ELI241" s="220"/>
      <c r="ELJ241" s="220"/>
      <c r="ELK241" s="220"/>
      <c r="ELL241" s="220"/>
      <c r="ELM241" s="220"/>
      <c r="ELN241" s="220"/>
      <c r="ELO241" s="220"/>
      <c r="ELP241" s="220"/>
      <c r="ELQ241" s="220"/>
      <c r="ELR241" s="220"/>
      <c r="ELS241" s="220"/>
      <c r="ELT241" s="220"/>
      <c r="ELU241" s="220"/>
      <c r="ELV241" s="220"/>
      <c r="ELW241" s="220"/>
      <c r="ELX241" s="220"/>
      <c r="ELY241" s="220"/>
      <c r="ELZ241" s="220"/>
      <c r="EMA241" s="220"/>
      <c r="EMB241" s="220"/>
      <c r="EMC241" s="220"/>
      <c r="EMD241" s="220"/>
      <c r="EME241" s="220"/>
      <c r="EMF241" s="220"/>
      <c r="EMG241" s="220"/>
      <c r="EMH241" s="220"/>
      <c r="EMI241" s="220"/>
      <c r="EMJ241" s="220"/>
      <c r="EMK241" s="220"/>
      <c r="EML241" s="220"/>
      <c r="EMM241" s="220"/>
      <c r="EMN241" s="220"/>
      <c r="EMO241" s="220"/>
      <c r="EMP241" s="220"/>
      <c r="EMQ241" s="220"/>
      <c r="EMR241" s="220"/>
      <c r="EMS241" s="220"/>
      <c r="EMT241" s="220"/>
      <c r="EMU241" s="220"/>
      <c r="EMV241" s="220"/>
      <c r="EMW241" s="220"/>
      <c r="EMX241" s="220"/>
      <c r="EMY241" s="220"/>
      <c r="EMZ241" s="220"/>
      <c r="ENA241" s="220"/>
      <c r="ENB241" s="220"/>
      <c r="ENC241" s="220"/>
      <c r="END241" s="220"/>
      <c r="ENE241" s="220"/>
      <c r="ENF241" s="220"/>
      <c r="ENG241" s="220"/>
      <c r="ENH241" s="220"/>
      <c r="ENI241" s="220"/>
      <c r="ENJ241" s="220"/>
      <c r="ENK241" s="220"/>
      <c r="ENL241" s="220"/>
      <c r="ENM241" s="220"/>
      <c r="ENN241" s="220"/>
      <c r="ENO241" s="220"/>
      <c r="ENP241" s="220"/>
      <c r="ENQ241" s="220"/>
      <c r="ENR241" s="220"/>
      <c r="ENS241" s="220"/>
      <c r="ENT241" s="220"/>
      <c r="ENU241" s="220"/>
      <c r="ENV241" s="220"/>
      <c r="ENW241" s="220"/>
      <c r="ENX241" s="220"/>
      <c r="ENY241" s="220"/>
      <c r="ENZ241" s="220"/>
      <c r="EOA241" s="220"/>
      <c r="EOB241" s="220"/>
      <c r="EOC241" s="220"/>
      <c r="EOD241" s="220"/>
      <c r="EOE241" s="220"/>
      <c r="EOF241" s="220"/>
      <c r="EOG241" s="220"/>
      <c r="EOH241" s="220"/>
      <c r="EOI241" s="220"/>
      <c r="EOJ241" s="220"/>
      <c r="EOK241" s="220"/>
      <c r="EOL241" s="220"/>
      <c r="EOM241" s="220"/>
      <c r="EON241" s="220"/>
      <c r="EOO241" s="220"/>
      <c r="EOP241" s="220"/>
      <c r="EOQ241" s="220"/>
      <c r="EOR241" s="220"/>
      <c r="EOS241" s="220"/>
      <c r="EOT241" s="220"/>
      <c r="EOU241" s="220"/>
      <c r="EOV241" s="220"/>
      <c r="EOW241" s="220"/>
      <c r="EOX241" s="220"/>
      <c r="EOY241" s="220"/>
      <c r="EOZ241" s="220"/>
      <c r="EPA241" s="220"/>
      <c r="EPB241" s="220"/>
      <c r="EPC241" s="220"/>
      <c r="EPD241" s="220"/>
      <c r="EPE241" s="220"/>
      <c r="EPF241" s="220"/>
      <c r="EPG241" s="220"/>
      <c r="EPH241" s="220"/>
      <c r="EPI241" s="220"/>
      <c r="EPJ241" s="220"/>
      <c r="EPK241" s="220"/>
      <c r="EPL241" s="220"/>
      <c r="EPM241" s="220"/>
      <c r="EPN241" s="220"/>
      <c r="EPO241" s="220"/>
      <c r="EPP241" s="220"/>
      <c r="EPQ241" s="220"/>
      <c r="EPR241" s="220"/>
      <c r="EPS241" s="220"/>
      <c r="EPT241" s="220"/>
      <c r="EPU241" s="220"/>
      <c r="EPV241" s="220"/>
      <c r="EPW241" s="220"/>
      <c r="EPX241" s="220"/>
      <c r="EPY241" s="220"/>
      <c r="EPZ241" s="220"/>
      <c r="EQA241" s="220"/>
      <c r="EQB241" s="220"/>
      <c r="EQC241" s="220"/>
      <c r="EQD241" s="220"/>
      <c r="EQE241" s="220"/>
      <c r="EQF241" s="220"/>
      <c r="EQG241" s="220"/>
      <c r="EQH241" s="220"/>
      <c r="EQI241" s="220"/>
      <c r="EQJ241" s="220"/>
      <c r="EQK241" s="220"/>
      <c r="EQL241" s="220"/>
      <c r="EQM241" s="220"/>
      <c r="EQN241" s="220"/>
      <c r="EQO241" s="220"/>
      <c r="EQP241" s="220"/>
      <c r="EQQ241" s="220"/>
      <c r="EQR241" s="220"/>
      <c r="EQS241" s="220"/>
      <c r="EQT241" s="220"/>
      <c r="EQU241" s="220"/>
      <c r="EQV241" s="220"/>
      <c r="EQW241" s="220"/>
      <c r="EQX241" s="220"/>
      <c r="EQY241" s="220"/>
      <c r="EQZ241" s="220"/>
      <c r="ERA241" s="220"/>
      <c r="ERB241" s="220"/>
      <c r="ERC241" s="220"/>
      <c r="ERD241" s="220"/>
      <c r="ERE241" s="220"/>
      <c r="ERF241" s="220"/>
      <c r="ERG241" s="220"/>
      <c r="ERH241" s="220"/>
      <c r="ERI241" s="220"/>
      <c r="ERJ241" s="220"/>
      <c r="ERK241" s="220"/>
      <c r="ERL241" s="220"/>
      <c r="ERM241" s="220"/>
      <c r="ERN241" s="220"/>
      <c r="ERO241" s="220"/>
      <c r="ERP241" s="220"/>
      <c r="ERQ241" s="220"/>
      <c r="ERR241" s="220"/>
      <c r="ERS241" s="220"/>
      <c r="ERT241" s="220"/>
      <c r="ERU241" s="220"/>
      <c r="ERV241" s="220"/>
      <c r="ERW241" s="220"/>
      <c r="ERX241" s="220"/>
      <c r="ERY241" s="220"/>
      <c r="ERZ241" s="220"/>
      <c r="ESA241" s="220"/>
      <c r="ESB241" s="220"/>
      <c r="ESC241" s="220"/>
      <c r="ESD241" s="220"/>
      <c r="ESE241" s="220"/>
      <c r="ESF241" s="220"/>
      <c r="ESG241" s="220"/>
      <c r="ESH241" s="220"/>
      <c r="ESI241" s="220"/>
      <c r="ESJ241" s="220"/>
      <c r="ESK241" s="220"/>
      <c r="ESL241" s="220"/>
      <c r="ESM241" s="220"/>
      <c r="ESN241" s="220"/>
      <c r="ESO241" s="220"/>
      <c r="ESP241" s="220"/>
      <c r="ESQ241" s="220"/>
      <c r="ESR241" s="220"/>
      <c r="ESS241" s="220"/>
      <c r="EST241" s="220"/>
      <c r="ESU241" s="220"/>
      <c r="ESV241" s="220"/>
      <c r="ESW241" s="220"/>
      <c r="ESX241" s="220"/>
      <c r="ESY241" s="220"/>
      <c r="ESZ241" s="220"/>
      <c r="ETA241" s="220"/>
      <c r="ETB241" s="220"/>
      <c r="ETC241" s="220"/>
      <c r="ETD241" s="220"/>
      <c r="ETE241" s="220"/>
      <c r="ETF241" s="220"/>
      <c r="ETG241" s="220"/>
      <c r="ETH241" s="220"/>
      <c r="ETI241" s="220"/>
      <c r="ETJ241" s="220"/>
      <c r="ETK241" s="220"/>
      <c r="ETL241" s="220"/>
      <c r="ETM241" s="220"/>
      <c r="ETN241" s="220"/>
      <c r="ETO241" s="220"/>
      <c r="ETP241" s="220"/>
      <c r="ETQ241" s="220"/>
      <c r="ETR241" s="220"/>
      <c r="ETS241" s="220"/>
      <c r="ETT241" s="220"/>
      <c r="ETU241" s="220"/>
      <c r="ETV241" s="220"/>
      <c r="ETW241" s="220"/>
      <c r="ETX241" s="220"/>
      <c r="ETY241" s="220"/>
      <c r="ETZ241" s="220"/>
      <c r="EUA241" s="220"/>
      <c r="EUB241" s="220"/>
      <c r="EUC241" s="220"/>
      <c r="EUD241" s="220"/>
      <c r="EUE241" s="220"/>
      <c r="EUF241" s="220"/>
      <c r="EUG241" s="220"/>
      <c r="EUH241" s="220"/>
      <c r="EUI241" s="220"/>
      <c r="EUJ241" s="220"/>
      <c r="EUK241" s="220"/>
      <c r="EUL241" s="220"/>
      <c r="EUM241" s="220"/>
      <c r="EUN241" s="220"/>
      <c r="EUO241" s="220"/>
      <c r="EUP241" s="220"/>
      <c r="EUQ241" s="220"/>
      <c r="EUR241" s="220"/>
      <c r="EUS241" s="220"/>
      <c r="EUT241" s="220"/>
      <c r="EUU241" s="220"/>
      <c r="EUV241" s="220"/>
      <c r="EUW241" s="220"/>
      <c r="EUX241" s="220"/>
      <c r="EUY241" s="220"/>
      <c r="EUZ241" s="220"/>
      <c r="EVA241" s="220"/>
      <c r="EVB241" s="220"/>
      <c r="EVC241" s="220"/>
      <c r="EVD241" s="220"/>
      <c r="EVE241" s="220"/>
      <c r="EVF241" s="220"/>
      <c r="EVG241" s="220"/>
      <c r="EVH241" s="220"/>
      <c r="EVI241" s="220"/>
      <c r="EVJ241" s="220"/>
      <c r="EVK241" s="220"/>
      <c r="EVL241" s="220"/>
      <c r="EVM241" s="220"/>
      <c r="EVN241" s="220"/>
      <c r="EVO241" s="220"/>
      <c r="EVP241" s="220"/>
      <c r="EVQ241" s="220"/>
      <c r="EVR241" s="220"/>
      <c r="EVS241" s="220"/>
      <c r="EVT241" s="220"/>
      <c r="EVU241" s="220"/>
      <c r="EVV241" s="220"/>
      <c r="EVW241" s="220"/>
      <c r="EVX241" s="220"/>
      <c r="EVY241" s="220"/>
      <c r="EVZ241" s="220"/>
      <c r="EWA241" s="220"/>
      <c r="EWB241" s="220"/>
      <c r="EWC241" s="220"/>
      <c r="EWD241" s="220"/>
      <c r="EWE241" s="220"/>
      <c r="EWF241" s="220"/>
      <c r="EWG241" s="220"/>
      <c r="EWH241" s="220"/>
      <c r="EWI241" s="220"/>
      <c r="EWJ241" s="220"/>
      <c r="EWK241" s="220"/>
      <c r="EWL241" s="220"/>
      <c r="EWM241" s="220"/>
      <c r="EWN241" s="220"/>
      <c r="EWO241" s="220"/>
      <c r="EWP241" s="220"/>
      <c r="EWQ241" s="220"/>
      <c r="EWR241" s="220"/>
      <c r="EWS241" s="220"/>
      <c r="EWT241" s="220"/>
      <c r="EWU241" s="220"/>
      <c r="EWV241" s="220"/>
      <c r="EWW241" s="220"/>
      <c r="EWX241" s="220"/>
      <c r="EWY241" s="220"/>
      <c r="EWZ241" s="220"/>
      <c r="EXA241" s="220"/>
      <c r="EXB241" s="220"/>
      <c r="EXC241" s="220"/>
      <c r="EXD241" s="220"/>
      <c r="EXE241" s="220"/>
      <c r="EXF241" s="220"/>
      <c r="EXG241" s="220"/>
      <c r="EXH241" s="220"/>
      <c r="EXI241" s="220"/>
      <c r="EXJ241" s="220"/>
      <c r="EXK241" s="220"/>
      <c r="EXL241" s="220"/>
      <c r="EXM241" s="220"/>
      <c r="EXN241" s="220"/>
      <c r="EXO241" s="220"/>
      <c r="EXP241" s="220"/>
      <c r="EXQ241" s="220"/>
      <c r="EXR241" s="220"/>
      <c r="EXS241" s="220"/>
      <c r="EXT241" s="220"/>
      <c r="EXU241" s="220"/>
      <c r="EXV241" s="220"/>
      <c r="EXW241" s="220"/>
      <c r="EXX241" s="220"/>
      <c r="EXY241" s="220"/>
      <c r="EXZ241" s="220"/>
      <c r="EYA241" s="220"/>
      <c r="EYB241" s="220"/>
      <c r="EYC241" s="220"/>
      <c r="EYD241" s="220"/>
      <c r="EYE241" s="220"/>
      <c r="EYF241" s="220"/>
      <c r="EYG241" s="220"/>
      <c r="EYH241" s="220"/>
      <c r="EYI241" s="220"/>
      <c r="EYJ241" s="220"/>
      <c r="EYK241" s="220"/>
      <c r="EYL241" s="220"/>
      <c r="EYM241" s="220"/>
      <c r="EYN241" s="220"/>
      <c r="EYO241" s="220"/>
      <c r="EYP241" s="220"/>
      <c r="EYQ241" s="220"/>
      <c r="EYR241" s="220"/>
      <c r="EYS241" s="220"/>
      <c r="EYT241" s="220"/>
      <c r="EYU241" s="220"/>
      <c r="EYV241" s="220"/>
      <c r="EYW241" s="220"/>
      <c r="EYX241" s="220"/>
      <c r="EYY241" s="220"/>
      <c r="EYZ241" s="220"/>
      <c r="EZA241" s="220"/>
      <c r="EZB241" s="220"/>
      <c r="EZC241" s="220"/>
      <c r="EZD241" s="220"/>
      <c r="EZE241" s="220"/>
      <c r="EZF241" s="220"/>
      <c r="EZG241" s="220"/>
      <c r="EZH241" s="220"/>
      <c r="EZI241" s="220"/>
      <c r="EZJ241" s="220"/>
      <c r="EZK241" s="220"/>
      <c r="EZL241" s="220"/>
      <c r="EZM241" s="220"/>
      <c r="EZN241" s="220"/>
      <c r="EZO241" s="220"/>
      <c r="EZP241" s="220"/>
      <c r="EZQ241" s="220"/>
      <c r="EZR241" s="220"/>
      <c r="EZS241" s="220"/>
      <c r="EZT241" s="220"/>
      <c r="EZU241" s="220"/>
      <c r="EZV241" s="220"/>
      <c r="EZW241" s="220"/>
      <c r="EZX241" s="220"/>
      <c r="EZY241" s="220"/>
      <c r="EZZ241" s="220"/>
      <c r="FAA241" s="220"/>
      <c r="FAB241" s="220"/>
      <c r="FAC241" s="220"/>
      <c r="FAD241" s="220"/>
      <c r="FAE241" s="220"/>
      <c r="FAF241" s="220"/>
      <c r="FAG241" s="220"/>
      <c r="FAH241" s="220"/>
      <c r="FAI241" s="220"/>
      <c r="FAJ241" s="220"/>
      <c r="FAK241" s="220"/>
      <c r="FAL241" s="220"/>
      <c r="FAM241" s="220"/>
      <c r="FAN241" s="220"/>
      <c r="FAO241" s="220"/>
      <c r="FAP241" s="220"/>
      <c r="FAQ241" s="220"/>
      <c r="FAR241" s="220"/>
      <c r="FAS241" s="220"/>
      <c r="FAT241" s="220"/>
      <c r="FAU241" s="220"/>
      <c r="FAV241" s="220"/>
      <c r="FAW241" s="220"/>
      <c r="FAX241" s="220"/>
      <c r="FAY241" s="220"/>
      <c r="FAZ241" s="220"/>
      <c r="FBA241" s="220"/>
      <c r="FBB241" s="220"/>
      <c r="FBC241" s="220"/>
      <c r="FBD241" s="220"/>
      <c r="FBE241" s="220"/>
      <c r="FBF241" s="220"/>
      <c r="FBG241" s="220"/>
      <c r="FBH241" s="220"/>
      <c r="FBI241" s="220"/>
      <c r="FBJ241" s="220"/>
      <c r="FBK241" s="220"/>
      <c r="FBL241" s="220"/>
      <c r="FBM241" s="220"/>
      <c r="FBN241" s="220"/>
      <c r="FBO241" s="220"/>
      <c r="FBP241" s="220"/>
      <c r="FBQ241" s="220"/>
      <c r="FBR241" s="220"/>
      <c r="FBS241" s="220"/>
      <c r="FBT241" s="220"/>
      <c r="FBU241" s="220"/>
      <c r="FBV241" s="220"/>
      <c r="FBW241" s="220"/>
      <c r="FBX241" s="220"/>
      <c r="FBY241" s="220"/>
      <c r="FBZ241" s="220"/>
      <c r="FCA241" s="220"/>
      <c r="FCB241" s="220"/>
      <c r="FCC241" s="220"/>
      <c r="FCD241" s="220"/>
      <c r="FCE241" s="220"/>
      <c r="FCF241" s="220"/>
      <c r="FCG241" s="220"/>
      <c r="FCH241" s="220"/>
      <c r="FCI241" s="220"/>
      <c r="FCJ241" s="220"/>
      <c r="FCK241" s="220"/>
      <c r="FCL241" s="220"/>
      <c r="FCM241" s="220"/>
      <c r="FCN241" s="220"/>
      <c r="FCO241" s="220"/>
      <c r="FCP241" s="220"/>
      <c r="FCQ241" s="220"/>
      <c r="FCR241" s="220"/>
      <c r="FCS241" s="220"/>
      <c r="FCT241" s="220"/>
      <c r="FCU241" s="220"/>
      <c r="FCV241" s="220"/>
      <c r="FCW241" s="220"/>
      <c r="FCX241" s="220"/>
      <c r="FCY241" s="220"/>
      <c r="FCZ241" s="220"/>
      <c r="FDA241" s="220"/>
      <c r="FDB241" s="220"/>
      <c r="FDC241" s="220"/>
      <c r="FDD241" s="220"/>
      <c r="FDE241" s="220"/>
      <c r="FDF241" s="220"/>
      <c r="FDG241" s="220"/>
      <c r="FDH241" s="220"/>
      <c r="FDI241" s="220"/>
      <c r="FDJ241" s="220"/>
      <c r="FDK241" s="220"/>
      <c r="FDL241" s="220"/>
      <c r="FDM241" s="220"/>
      <c r="FDN241" s="220"/>
      <c r="FDO241" s="220"/>
      <c r="FDP241" s="220"/>
      <c r="FDQ241" s="220"/>
      <c r="FDR241" s="220"/>
      <c r="FDS241" s="220"/>
      <c r="FDT241" s="220"/>
      <c r="FDU241" s="220"/>
      <c r="FDV241" s="220"/>
      <c r="FDW241" s="220"/>
      <c r="FDX241" s="220"/>
      <c r="FDY241" s="220"/>
      <c r="FDZ241" s="220"/>
      <c r="FEA241" s="220"/>
      <c r="FEB241" s="220"/>
      <c r="FEC241" s="220"/>
      <c r="FED241" s="220"/>
      <c r="FEE241" s="220"/>
      <c r="FEF241" s="220"/>
      <c r="FEG241" s="220"/>
      <c r="FEH241" s="220"/>
      <c r="FEI241" s="220"/>
      <c r="FEJ241" s="220"/>
      <c r="FEK241" s="220"/>
      <c r="FEL241" s="220"/>
      <c r="FEM241" s="220"/>
      <c r="FEN241" s="220"/>
      <c r="FEO241" s="220"/>
      <c r="FEP241" s="220"/>
      <c r="FEQ241" s="220"/>
      <c r="FER241" s="220"/>
      <c r="FES241" s="220"/>
      <c r="FET241" s="220"/>
      <c r="FEU241" s="220"/>
      <c r="FEV241" s="220"/>
      <c r="FEW241" s="220"/>
      <c r="FEX241" s="220"/>
      <c r="FEY241" s="220"/>
      <c r="FEZ241" s="220"/>
      <c r="FFA241" s="220"/>
      <c r="FFB241" s="220"/>
      <c r="FFC241" s="220"/>
      <c r="FFD241" s="220"/>
      <c r="FFE241" s="220"/>
      <c r="FFF241" s="220"/>
      <c r="FFG241" s="220"/>
      <c r="FFH241" s="220"/>
      <c r="FFI241" s="220"/>
      <c r="FFJ241" s="220"/>
      <c r="FFK241" s="220"/>
      <c r="FFL241" s="220"/>
      <c r="FFM241" s="220"/>
      <c r="FFN241" s="220"/>
      <c r="FFO241" s="220"/>
      <c r="FFP241" s="220"/>
      <c r="FFQ241" s="220"/>
      <c r="FFR241" s="220"/>
      <c r="FFS241" s="220"/>
      <c r="FFT241" s="220"/>
      <c r="FFU241" s="220"/>
      <c r="FFV241" s="220"/>
      <c r="FFW241" s="220"/>
      <c r="FFX241" s="220"/>
      <c r="FFY241" s="220"/>
      <c r="FFZ241" s="220"/>
      <c r="FGA241" s="220"/>
      <c r="FGB241" s="220"/>
      <c r="FGC241" s="220"/>
      <c r="FGD241" s="220"/>
      <c r="FGE241" s="220"/>
      <c r="FGF241" s="220"/>
      <c r="FGG241" s="220"/>
      <c r="FGH241" s="220"/>
      <c r="FGI241" s="220"/>
      <c r="FGJ241" s="220"/>
      <c r="FGK241" s="220"/>
      <c r="FGL241" s="220"/>
      <c r="FGM241" s="220"/>
      <c r="FGN241" s="220"/>
      <c r="FGO241" s="220"/>
      <c r="FGP241" s="220"/>
      <c r="FGQ241" s="220"/>
      <c r="FGR241" s="220"/>
      <c r="FGS241" s="220"/>
      <c r="FGT241" s="220"/>
      <c r="FGU241" s="220"/>
      <c r="FGV241" s="220"/>
      <c r="FGW241" s="220"/>
      <c r="FGX241" s="220"/>
      <c r="FGY241" s="220"/>
      <c r="FGZ241" s="220"/>
      <c r="FHA241" s="220"/>
      <c r="FHB241" s="220"/>
      <c r="FHC241" s="220"/>
      <c r="FHD241" s="220"/>
      <c r="FHE241" s="220"/>
      <c r="FHF241" s="220"/>
      <c r="FHG241" s="220"/>
      <c r="FHH241" s="220"/>
      <c r="FHI241" s="220"/>
      <c r="FHJ241" s="220"/>
      <c r="FHK241" s="220"/>
      <c r="FHL241" s="220"/>
      <c r="FHM241" s="220"/>
      <c r="FHN241" s="220"/>
      <c r="FHO241" s="220"/>
      <c r="FHP241" s="220"/>
      <c r="FHQ241" s="220"/>
      <c r="FHR241" s="220"/>
      <c r="FHS241" s="220"/>
      <c r="FHT241" s="220"/>
      <c r="FHU241" s="220"/>
      <c r="FHV241" s="220"/>
      <c r="FHW241" s="220"/>
      <c r="FHX241" s="220"/>
      <c r="FHY241" s="220"/>
      <c r="FHZ241" s="220"/>
      <c r="FIA241" s="220"/>
      <c r="FIB241" s="220"/>
      <c r="FIC241" s="220"/>
      <c r="FID241" s="220"/>
      <c r="FIE241" s="220"/>
      <c r="FIF241" s="220"/>
      <c r="FIG241" s="220"/>
      <c r="FIH241" s="220"/>
      <c r="FII241" s="220"/>
      <c r="FIJ241" s="220"/>
      <c r="FIK241" s="220"/>
      <c r="FIL241" s="220"/>
      <c r="FIM241" s="220"/>
      <c r="FIN241" s="220"/>
      <c r="FIO241" s="220"/>
      <c r="FIP241" s="220"/>
      <c r="FIQ241" s="220"/>
      <c r="FIR241" s="220"/>
      <c r="FIS241" s="220"/>
      <c r="FIT241" s="220"/>
      <c r="FIU241" s="220"/>
      <c r="FIV241" s="220"/>
      <c r="FIW241" s="220"/>
      <c r="FIX241" s="220"/>
      <c r="FIY241" s="220"/>
      <c r="FIZ241" s="220"/>
      <c r="FJA241" s="220"/>
      <c r="FJB241" s="220"/>
      <c r="FJC241" s="220"/>
      <c r="FJD241" s="220"/>
      <c r="FJE241" s="220"/>
      <c r="FJF241" s="220"/>
      <c r="FJG241" s="220"/>
      <c r="FJH241" s="220"/>
      <c r="FJI241" s="220"/>
      <c r="FJJ241" s="220"/>
      <c r="FJK241" s="220"/>
      <c r="FJL241" s="220"/>
      <c r="FJM241" s="220"/>
      <c r="FJN241" s="220"/>
      <c r="FJO241" s="220"/>
      <c r="FJP241" s="220"/>
      <c r="FJQ241" s="220"/>
      <c r="FJR241" s="220"/>
      <c r="FJS241" s="220"/>
      <c r="FJT241" s="220"/>
      <c r="FJU241" s="220"/>
      <c r="FJV241" s="220"/>
      <c r="FJW241" s="220"/>
      <c r="FJX241" s="220"/>
      <c r="FJY241" s="220"/>
      <c r="FJZ241" s="220"/>
      <c r="FKA241" s="220"/>
      <c r="FKB241" s="220"/>
      <c r="FKC241" s="220"/>
      <c r="FKD241" s="220"/>
      <c r="FKE241" s="220"/>
      <c r="FKF241" s="220"/>
      <c r="FKG241" s="220"/>
      <c r="FKH241" s="220"/>
      <c r="FKI241" s="220"/>
      <c r="FKJ241" s="220"/>
      <c r="FKK241" s="220"/>
      <c r="FKL241" s="220"/>
      <c r="FKM241" s="220"/>
      <c r="FKN241" s="220"/>
      <c r="FKO241" s="220"/>
      <c r="FKP241" s="220"/>
      <c r="FKQ241" s="220"/>
      <c r="FKR241" s="220"/>
      <c r="FKS241" s="220"/>
      <c r="FKT241" s="220"/>
      <c r="FKU241" s="220"/>
      <c r="FKV241" s="220"/>
      <c r="FKW241" s="220"/>
      <c r="FKX241" s="220"/>
      <c r="FKY241" s="220"/>
      <c r="FKZ241" s="220"/>
      <c r="FLA241" s="220"/>
      <c r="FLB241" s="220"/>
      <c r="FLC241" s="220"/>
      <c r="FLD241" s="220"/>
      <c r="FLE241" s="220"/>
      <c r="FLF241" s="220"/>
      <c r="FLG241" s="220"/>
      <c r="FLH241" s="220"/>
      <c r="FLI241" s="220"/>
      <c r="FLJ241" s="220"/>
      <c r="FLK241" s="220"/>
      <c r="FLL241" s="220"/>
      <c r="FLM241" s="220"/>
      <c r="FLN241" s="220"/>
      <c r="FLO241" s="220"/>
      <c r="FLP241" s="220"/>
      <c r="FLQ241" s="220"/>
      <c r="FLR241" s="220"/>
      <c r="FLS241" s="220"/>
      <c r="FLT241" s="220"/>
      <c r="FLU241" s="220"/>
      <c r="FLV241" s="220"/>
      <c r="FLW241" s="220"/>
      <c r="FLX241" s="220"/>
      <c r="FLY241" s="220"/>
      <c r="FLZ241" s="220"/>
      <c r="FMA241" s="220"/>
      <c r="FMB241" s="220"/>
      <c r="FMC241" s="220"/>
      <c r="FMD241" s="220"/>
      <c r="FME241" s="220"/>
      <c r="FMF241" s="220"/>
      <c r="FMG241" s="220"/>
      <c r="FMH241" s="220"/>
      <c r="FMI241" s="220"/>
      <c r="FMJ241" s="220"/>
      <c r="FMK241" s="220"/>
      <c r="FML241" s="220"/>
      <c r="FMM241" s="220"/>
      <c r="FMN241" s="220"/>
      <c r="FMO241" s="220"/>
      <c r="FMP241" s="220"/>
      <c r="FMQ241" s="220"/>
      <c r="FMR241" s="220"/>
      <c r="FMS241" s="220"/>
      <c r="FMT241" s="220"/>
      <c r="FMU241" s="220"/>
      <c r="FMV241" s="220"/>
      <c r="FMW241" s="220"/>
      <c r="FMX241" s="220"/>
      <c r="FMY241" s="220"/>
      <c r="FMZ241" s="220"/>
      <c r="FNA241" s="220"/>
      <c r="FNB241" s="220"/>
      <c r="FNC241" s="220"/>
      <c r="FND241" s="220"/>
      <c r="FNE241" s="220"/>
      <c r="FNF241" s="220"/>
      <c r="FNG241" s="220"/>
      <c r="FNH241" s="220"/>
      <c r="FNI241" s="220"/>
      <c r="FNJ241" s="220"/>
      <c r="FNK241" s="220"/>
      <c r="FNL241" s="220"/>
      <c r="FNM241" s="220"/>
      <c r="FNN241" s="220"/>
      <c r="FNO241" s="220"/>
      <c r="FNP241" s="220"/>
      <c r="FNQ241" s="220"/>
      <c r="FNR241" s="220"/>
      <c r="FNS241" s="220"/>
      <c r="FNT241" s="220"/>
      <c r="FNU241" s="220"/>
      <c r="FNV241" s="220"/>
      <c r="FNW241" s="220"/>
      <c r="FNX241" s="220"/>
      <c r="FNY241" s="220"/>
      <c r="FNZ241" s="220"/>
      <c r="FOA241" s="220"/>
      <c r="FOB241" s="220"/>
      <c r="FOC241" s="220"/>
      <c r="FOD241" s="220"/>
      <c r="FOE241" s="220"/>
      <c r="FOF241" s="220"/>
      <c r="FOG241" s="220"/>
      <c r="FOH241" s="220"/>
      <c r="FOI241" s="220"/>
      <c r="FOJ241" s="220"/>
      <c r="FOK241" s="220"/>
      <c r="FOL241" s="220"/>
      <c r="FOM241" s="220"/>
      <c r="FON241" s="220"/>
      <c r="FOO241" s="220"/>
      <c r="FOP241" s="220"/>
      <c r="FOQ241" s="220"/>
      <c r="FOR241" s="220"/>
      <c r="FOS241" s="220"/>
      <c r="FOT241" s="220"/>
      <c r="FOU241" s="220"/>
      <c r="FOV241" s="220"/>
      <c r="FOW241" s="220"/>
      <c r="FOX241" s="220"/>
      <c r="FOY241" s="220"/>
      <c r="FOZ241" s="220"/>
      <c r="FPA241" s="220"/>
      <c r="FPB241" s="220"/>
      <c r="FPC241" s="220"/>
      <c r="FPD241" s="220"/>
      <c r="FPE241" s="220"/>
      <c r="FPF241" s="220"/>
      <c r="FPG241" s="220"/>
      <c r="FPH241" s="220"/>
      <c r="FPI241" s="220"/>
      <c r="FPJ241" s="220"/>
      <c r="FPK241" s="220"/>
      <c r="FPL241" s="220"/>
      <c r="FPM241" s="220"/>
      <c r="FPN241" s="220"/>
      <c r="FPO241" s="220"/>
      <c r="FPP241" s="220"/>
      <c r="FPQ241" s="220"/>
      <c r="FPR241" s="220"/>
      <c r="FPS241" s="220"/>
      <c r="FPT241" s="220"/>
      <c r="FPU241" s="220"/>
      <c r="FPV241" s="220"/>
      <c r="FPW241" s="220"/>
      <c r="FPX241" s="220"/>
      <c r="FPY241" s="220"/>
      <c r="FPZ241" s="220"/>
      <c r="FQA241" s="220"/>
      <c r="FQB241" s="220"/>
      <c r="FQC241" s="220"/>
      <c r="FQD241" s="220"/>
      <c r="FQE241" s="220"/>
      <c r="FQF241" s="220"/>
      <c r="FQG241" s="220"/>
      <c r="FQH241" s="220"/>
      <c r="FQI241" s="220"/>
      <c r="FQJ241" s="220"/>
      <c r="FQK241" s="220"/>
      <c r="FQL241" s="220"/>
      <c r="FQM241" s="220"/>
      <c r="FQN241" s="220"/>
      <c r="FQO241" s="220"/>
      <c r="FQP241" s="220"/>
      <c r="FQQ241" s="220"/>
      <c r="FQR241" s="220"/>
      <c r="FQS241" s="220"/>
      <c r="FQT241" s="220"/>
      <c r="FQU241" s="220"/>
      <c r="FQV241" s="220"/>
      <c r="FQW241" s="220"/>
      <c r="FQX241" s="220"/>
      <c r="FQY241" s="220"/>
      <c r="FQZ241" s="220"/>
      <c r="FRA241" s="220"/>
      <c r="FRB241" s="220"/>
      <c r="FRC241" s="220"/>
      <c r="FRD241" s="220"/>
      <c r="FRE241" s="220"/>
      <c r="FRF241" s="220"/>
      <c r="FRG241" s="220"/>
      <c r="FRH241" s="220"/>
      <c r="FRI241" s="220"/>
      <c r="FRJ241" s="220"/>
      <c r="FRK241" s="220"/>
      <c r="FRL241" s="220"/>
      <c r="FRM241" s="220"/>
      <c r="FRN241" s="220"/>
      <c r="FRO241" s="220"/>
      <c r="FRP241" s="220"/>
      <c r="FRQ241" s="220"/>
      <c r="FRR241" s="220"/>
      <c r="FRS241" s="220"/>
      <c r="FRT241" s="220"/>
      <c r="FRU241" s="220"/>
      <c r="FRV241" s="220"/>
      <c r="FRW241" s="220"/>
      <c r="FRX241" s="220"/>
      <c r="FRY241" s="220"/>
      <c r="FRZ241" s="220"/>
      <c r="FSA241" s="220"/>
      <c r="FSB241" s="220"/>
      <c r="FSC241" s="220"/>
      <c r="FSD241" s="220"/>
      <c r="FSE241" s="220"/>
      <c r="FSF241" s="220"/>
      <c r="FSG241" s="220"/>
      <c r="FSH241" s="220"/>
      <c r="FSI241" s="220"/>
      <c r="FSJ241" s="220"/>
      <c r="FSK241" s="220"/>
      <c r="FSL241" s="220"/>
      <c r="FSM241" s="220"/>
      <c r="FSN241" s="220"/>
      <c r="FSO241" s="220"/>
      <c r="FSP241" s="220"/>
      <c r="FSQ241" s="220"/>
      <c r="FSR241" s="220"/>
      <c r="FSS241" s="220"/>
      <c r="FST241" s="220"/>
      <c r="FSU241" s="220"/>
      <c r="FSV241" s="220"/>
      <c r="FSW241" s="220"/>
      <c r="FSX241" s="220"/>
      <c r="FSY241" s="220"/>
      <c r="FSZ241" s="220"/>
      <c r="FTA241" s="220"/>
      <c r="FTB241" s="220"/>
      <c r="FTC241" s="220"/>
      <c r="FTD241" s="220"/>
      <c r="FTE241" s="220"/>
      <c r="FTF241" s="220"/>
      <c r="FTG241" s="220"/>
      <c r="FTH241" s="220"/>
      <c r="FTI241" s="220"/>
      <c r="FTJ241" s="220"/>
      <c r="FTK241" s="220"/>
      <c r="FTL241" s="220"/>
      <c r="FTM241" s="220"/>
      <c r="FTN241" s="220"/>
      <c r="FTO241" s="220"/>
      <c r="FTP241" s="220"/>
      <c r="FTQ241" s="220"/>
      <c r="FTR241" s="220"/>
      <c r="FTS241" s="220"/>
      <c r="FTT241" s="220"/>
      <c r="FTU241" s="220"/>
      <c r="FTV241" s="220"/>
      <c r="FTW241" s="220"/>
      <c r="FTX241" s="220"/>
      <c r="FTY241" s="220"/>
      <c r="FTZ241" s="220"/>
      <c r="FUA241" s="220"/>
      <c r="FUB241" s="220"/>
      <c r="FUC241" s="220"/>
      <c r="FUD241" s="220"/>
      <c r="FUE241" s="220"/>
      <c r="FUF241" s="220"/>
      <c r="FUG241" s="220"/>
      <c r="FUH241" s="220"/>
      <c r="FUI241" s="220"/>
      <c r="FUJ241" s="220"/>
      <c r="FUK241" s="220"/>
      <c r="FUL241" s="220"/>
      <c r="FUM241" s="220"/>
      <c r="FUN241" s="220"/>
      <c r="FUO241" s="220"/>
      <c r="FUP241" s="220"/>
      <c r="FUQ241" s="220"/>
      <c r="FUR241" s="220"/>
      <c r="FUS241" s="220"/>
      <c r="FUT241" s="220"/>
      <c r="FUU241" s="220"/>
      <c r="FUV241" s="220"/>
      <c r="FUW241" s="220"/>
      <c r="FUX241" s="220"/>
      <c r="FUY241" s="220"/>
      <c r="FUZ241" s="220"/>
      <c r="FVA241" s="220"/>
      <c r="FVB241" s="220"/>
      <c r="FVC241" s="220"/>
      <c r="FVD241" s="220"/>
      <c r="FVE241" s="220"/>
      <c r="FVF241" s="220"/>
      <c r="FVG241" s="220"/>
      <c r="FVH241" s="220"/>
      <c r="FVI241" s="220"/>
      <c r="FVJ241" s="220"/>
      <c r="FVK241" s="220"/>
      <c r="FVL241" s="220"/>
      <c r="FVM241" s="220"/>
      <c r="FVN241" s="220"/>
      <c r="FVO241" s="220"/>
      <c r="FVP241" s="220"/>
      <c r="FVQ241" s="220"/>
      <c r="FVR241" s="220"/>
      <c r="FVS241" s="220"/>
      <c r="FVT241" s="220"/>
      <c r="FVU241" s="220"/>
      <c r="FVV241" s="220"/>
      <c r="FVW241" s="220"/>
      <c r="FVX241" s="220"/>
      <c r="FVY241" s="220"/>
      <c r="FVZ241" s="220"/>
      <c r="FWA241" s="220"/>
      <c r="FWB241" s="220"/>
      <c r="FWC241" s="220"/>
      <c r="FWD241" s="220"/>
      <c r="FWE241" s="220"/>
      <c r="FWF241" s="220"/>
      <c r="FWG241" s="220"/>
      <c r="FWH241" s="220"/>
      <c r="FWI241" s="220"/>
      <c r="FWJ241" s="220"/>
      <c r="FWK241" s="220"/>
      <c r="FWL241" s="220"/>
      <c r="FWM241" s="220"/>
      <c r="FWN241" s="220"/>
      <c r="FWO241" s="220"/>
      <c r="FWP241" s="220"/>
      <c r="FWQ241" s="220"/>
      <c r="FWR241" s="220"/>
      <c r="FWS241" s="220"/>
      <c r="FWT241" s="220"/>
      <c r="FWU241" s="220"/>
      <c r="FWV241" s="220"/>
      <c r="FWW241" s="220"/>
      <c r="FWX241" s="220"/>
      <c r="FWY241" s="220"/>
      <c r="FWZ241" s="220"/>
      <c r="FXA241" s="220"/>
      <c r="FXB241" s="220"/>
      <c r="FXC241" s="220"/>
      <c r="FXD241" s="220"/>
      <c r="FXE241" s="220"/>
      <c r="FXF241" s="220"/>
      <c r="FXG241" s="220"/>
      <c r="FXH241" s="220"/>
      <c r="FXI241" s="220"/>
      <c r="FXJ241" s="220"/>
      <c r="FXK241" s="220"/>
      <c r="FXL241" s="220"/>
      <c r="FXM241" s="220"/>
      <c r="FXN241" s="220"/>
      <c r="FXO241" s="220"/>
      <c r="FXP241" s="220"/>
      <c r="FXQ241" s="220"/>
      <c r="FXR241" s="220"/>
      <c r="FXS241" s="220"/>
      <c r="FXT241" s="220"/>
      <c r="FXU241" s="220"/>
      <c r="FXV241" s="220"/>
      <c r="FXW241" s="220"/>
      <c r="FXX241" s="220"/>
      <c r="FXY241" s="220"/>
      <c r="FXZ241" s="220"/>
      <c r="FYA241" s="220"/>
      <c r="FYB241" s="220"/>
      <c r="FYC241" s="220"/>
      <c r="FYD241" s="220"/>
      <c r="FYE241" s="220"/>
      <c r="FYF241" s="220"/>
      <c r="FYG241" s="220"/>
      <c r="FYH241" s="220"/>
      <c r="FYI241" s="220"/>
      <c r="FYJ241" s="220"/>
      <c r="FYK241" s="220"/>
      <c r="FYL241" s="220"/>
      <c r="FYM241" s="220"/>
      <c r="FYN241" s="220"/>
      <c r="FYO241" s="220"/>
      <c r="FYP241" s="220"/>
      <c r="FYQ241" s="220"/>
      <c r="FYR241" s="220"/>
      <c r="FYS241" s="220"/>
      <c r="FYT241" s="220"/>
      <c r="FYU241" s="220"/>
      <c r="FYV241" s="220"/>
      <c r="FYW241" s="220"/>
      <c r="FYX241" s="220"/>
      <c r="FYY241" s="220"/>
      <c r="FYZ241" s="220"/>
      <c r="FZA241" s="220"/>
      <c r="FZB241" s="220"/>
      <c r="FZC241" s="220"/>
      <c r="FZD241" s="220"/>
      <c r="FZE241" s="220"/>
      <c r="FZF241" s="220"/>
      <c r="FZG241" s="220"/>
      <c r="FZH241" s="220"/>
      <c r="FZI241" s="220"/>
      <c r="FZJ241" s="220"/>
      <c r="FZK241" s="220"/>
      <c r="FZL241" s="220"/>
      <c r="FZM241" s="220"/>
      <c r="FZN241" s="220"/>
      <c r="FZO241" s="220"/>
      <c r="FZP241" s="220"/>
      <c r="FZQ241" s="220"/>
      <c r="FZR241" s="220"/>
      <c r="FZS241" s="220"/>
      <c r="FZT241" s="220"/>
      <c r="FZU241" s="220"/>
      <c r="FZV241" s="220"/>
      <c r="FZW241" s="220"/>
      <c r="FZX241" s="220"/>
      <c r="FZY241" s="220"/>
      <c r="FZZ241" s="220"/>
      <c r="GAA241" s="220"/>
      <c r="GAB241" s="220"/>
      <c r="GAC241" s="220"/>
      <c r="GAD241" s="220"/>
      <c r="GAE241" s="220"/>
      <c r="GAF241" s="220"/>
      <c r="GAG241" s="220"/>
      <c r="GAH241" s="220"/>
      <c r="GAI241" s="220"/>
      <c r="GAJ241" s="220"/>
      <c r="GAK241" s="220"/>
      <c r="GAL241" s="220"/>
      <c r="GAM241" s="220"/>
      <c r="GAN241" s="220"/>
      <c r="GAO241" s="220"/>
      <c r="GAP241" s="220"/>
      <c r="GAQ241" s="220"/>
      <c r="GAR241" s="220"/>
      <c r="GAS241" s="220"/>
      <c r="GAT241" s="220"/>
      <c r="GAU241" s="220"/>
      <c r="GAV241" s="220"/>
      <c r="GAW241" s="220"/>
      <c r="GAX241" s="220"/>
      <c r="GAY241" s="220"/>
      <c r="GAZ241" s="220"/>
      <c r="GBA241" s="220"/>
      <c r="GBB241" s="220"/>
      <c r="GBC241" s="220"/>
      <c r="GBD241" s="220"/>
      <c r="GBE241" s="220"/>
      <c r="GBF241" s="220"/>
      <c r="GBG241" s="220"/>
      <c r="GBH241" s="220"/>
      <c r="GBI241" s="220"/>
      <c r="GBJ241" s="220"/>
      <c r="GBK241" s="220"/>
      <c r="GBL241" s="220"/>
      <c r="GBM241" s="220"/>
      <c r="GBN241" s="220"/>
      <c r="GBO241" s="220"/>
      <c r="GBP241" s="220"/>
      <c r="GBQ241" s="220"/>
      <c r="GBR241" s="220"/>
      <c r="GBS241" s="220"/>
      <c r="GBT241" s="220"/>
      <c r="GBU241" s="220"/>
      <c r="GBV241" s="220"/>
      <c r="GBW241" s="220"/>
      <c r="GBX241" s="220"/>
      <c r="GBY241" s="220"/>
      <c r="GBZ241" s="220"/>
      <c r="GCA241" s="220"/>
      <c r="GCB241" s="220"/>
      <c r="GCC241" s="220"/>
      <c r="GCD241" s="220"/>
      <c r="GCE241" s="220"/>
      <c r="GCF241" s="220"/>
      <c r="GCG241" s="220"/>
      <c r="GCH241" s="220"/>
      <c r="GCI241" s="220"/>
      <c r="GCJ241" s="220"/>
      <c r="GCK241" s="220"/>
      <c r="GCL241" s="220"/>
      <c r="GCM241" s="220"/>
      <c r="GCN241" s="220"/>
      <c r="GCO241" s="220"/>
      <c r="GCP241" s="220"/>
      <c r="GCQ241" s="220"/>
      <c r="GCR241" s="220"/>
      <c r="GCS241" s="220"/>
      <c r="GCT241" s="220"/>
      <c r="GCU241" s="220"/>
      <c r="GCV241" s="220"/>
      <c r="GCW241" s="220"/>
      <c r="GCX241" s="220"/>
      <c r="GCY241" s="220"/>
      <c r="GCZ241" s="220"/>
      <c r="GDA241" s="220"/>
      <c r="GDB241" s="220"/>
      <c r="GDC241" s="220"/>
      <c r="GDD241" s="220"/>
      <c r="GDE241" s="220"/>
      <c r="GDF241" s="220"/>
      <c r="GDG241" s="220"/>
      <c r="GDH241" s="220"/>
      <c r="GDI241" s="220"/>
      <c r="GDJ241" s="220"/>
      <c r="GDK241" s="220"/>
      <c r="GDL241" s="220"/>
      <c r="GDM241" s="220"/>
      <c r="GDN241" s="220"/>
      <c r="GDO241" s="220"/>
      <c r="GDP241" s="220"/>
      <c r="GDQ241" s="220"/>
      <c r="GDR241" s="220"/>
      <c r="GDS241" s="220"/>
      <c r="GDT241" s="220"/>
      <c r="GDU241" s="220"/>
      <c r="GDV241" s="220"/>
      <c r="GDW241" s="220"/>
      <c r="GDX241" s="220"/>
      <c r="GDY241" s="220"/>
      <c r="GDZ241" s="220"/>
      <c r="GEA241" s="220"/>
      <c r="GEB241" s="220"/>
      <c r="GEC241" s="220"/>
      <c r="GED241" s="220"/>
      <c r="GEE241" s="220"/>
      <c r="GEF241" s="220"/>
      <c r="GEG241" s="220"/>
      <c r="GEH241" s="220"/>
      <c r="GEI241" s="220"/>
      <c r="GEJ241" s="220"/>
      <c r="GEK241" s="220"/>
      <c r="GEL241" s="220"/>
      <c r="GEM241" s="220"/>
      <c r="GEN241" s="220"/>
      <c r="GEO241" s="220"/>
      <c r="GEP241" s="220"/>
      <c r="GEQ241" s="220"/>
      <c r="GER241" s="220"/>
      <c r="GES241" s="220"/>
      <c r="GET241" s="220"/>
      <c r="GEU241" s="220"/>
      <c r="GEV241" s="220"/>
      <c r="GEW241" s="220"/>
      <c r="GEX241" s="220"/>
      <c r="GEY241" s="220"/>
      <c r="GEZ241" s="220"/>
      <c r="GFA241" s="220"/>
      <c r="GFB241" s="220"/>
      <c r="GFC241" s="220"/>
      <c r="GFD241" s="220"/>
      <c r="GFE241" s="220"/>
      <c r="GFF241" s="220"/>
      <c r="GFG241" s="220"/>
      <c r="GFH241" s="220"/>
      <c r="GFI241" s="220"/>
      <c r="GFJ241" s="220"/>
      <c r="GFK241" s="220"/>
      <c r="GFL241" s="220"/>
      <c r="GFM241" s="220"/>
      <c r="GFN241" s="220"/>
      <c r="GFO241" s="220"/>
      <c r="GFP241" s="220"/>
      <c r="GFQ241" s="220"/>
      <c r="GFR241" s="220"/>
      <c r="GFS241" s="220"/>
      <c r="GFT241" s="220"/>
      <c r="GFU241" s="220"/>
      <c r="GFV241" s="220"/>
      <c r="GFW241" s="220"/>
      <c r="GFX241" s="220"/>
      <c r="GFY241" s="220"/>
      <c r="GFZ241" s="220"/>
      <c r="GGA241" s="220"/>
      <c r="GGB241" s="220"/>
      <c r="GGC241" s="220"/>
      <c r="GGD241" s="220"/>
      <c r="GGE241" s="220"/>
      <c r="GGF241" s="220"/>
      <c r="GGG241" s="220"/>
      <c r="GGH241" s="220"/>
      <c r="GGI241" s="220"/>
      <c r="GGJ241" s="220"/>
      <c r="GGK241" s="220"/>
      <c r="GGL241" s="220"/>
      <c r="GGM241" s="220"/>
      <c r="GGN241" s="220"/>
      <c r="GGO241" s="220"/>
      <c r="GGP241" s="220"/>
      <c r="GGQ241" s="220"/>
      <c r="GGR241" s="220"/>
      <c r="GGS241" s="220"/>
      <c r="GGT241" s="220"/>
      <c r="GGU241" s="220"/>
      <c r="GGV241" s="220"/>
      <c r="GGW241" s="220"/>
      <c r="GGX241" s="220"/>
      <c r="GGY241" s="220"/>
      <c r="GGZ241" s="220"/>
      <c r="GHA241" s="220"/>
      <c r="GHB241" s="220"/>
      <c r="GHC241" s="220"/>
      <c r="GHD241" s="220"/>
      <c r="GHE241" s="220"/>
      <c r="GHF241" s="220"/>
      <c r="GHG241" s="220"/>
      <c r="GHH241" s="220"/>
      <c r="GHI241" s="220"/>
      <c r="GHJ241" s="220"/>
      <c r="GHK241" s="220"/>
      <c r="GHL241" s="220"/>
      <c r="GHM241" s="220"/>
      <c r="GHN241" s="220"/>
      <c r="GHO241" s="220"/>
      <c r="GHP241" s="220"/>
      <c r="GHQ241" s="220"/>
      <c r="GHR241" s="220"/>
      <c r="GHS241" s="220"/>
      <c r="GHT241" s="220"/>
      <c r="GHU241" s="220"/>
      <c r="GHV241" s="220"/>
      <c r="GHW241" s="220"/>
      <c r="GHX241" s="220"/>
      <c r="GHY241" s="220"/>
      <c r="GHZ241" s="220"/>
      <c r="GIA241" s="220"/>
      <c r="GIB241" s="220"/>
      <c r="GIC241" s="220"/>
      <c r="GID241" s="220"/>
      <c r="GIE241" s="220"/>
      <c r="GIF241" s="220"/>
      <c r="GIG241" s="220"/>
      <c r="GIH241" s="220"/>
      <c r="GII241" s="220"/>
      <c r="GIJ241" s="220"/>
      <c r="GIK241" s="220"/>
      <c r="GIL241" s="220"/>
      <c r="GIM241" s="220"/>
      <c r="GIN241" s="220"/>
      <c r="GIO241" s="220"/>
      <c r="GIP241" s="220"/>
      <c r="GIQ241" s="220"/>
      <c r="GIR241" s="220"/>
      <c r="GIS241" s="220"/>
      <c r="GIT241" s="220"/>
      <c r="GIU241" s="220"/>
      <c r="GIV241" s="220"/>
      <c r="GIW241" s="220"/>
      <c r="GIX241" s="220"/>
      <c r="GIY241" s="220"/>
      <c r="GIZ241" s="220"/>
      <c r="GJA241" s="220"/>
      <c r="GJB241" s="220"/>
      <c r="GJC241" s="220"/>
      <c r="GJD241" s="220"/>
      <c r="GJE241" s="220"/>
      <c r="GJF241" s="220"/>
      <c r="GJG241" s="220"/>
      <c r="GJH241" s="220"/>
      <c r="GJI241" s="220"/>
      <c r="GJJ241" s="220"/>
      <c r="GJK241" s="220"/>
      <c r="GJL241" s="220"/>
      <c r="GJM241" s="220"/>
      <c r="GJN241" s="220"/>
      <c r="GJO241" s="220"/>
      <c r="GJP241" s="220"/>
      <c r="GJQ241" s="220"/>
      <c r="GJR241" s="220"/>
      <c r="GJS241" s="220"/>
      <c r="GJT241" s="220"/>
      <c r="GJU241" s="220"/>
      <c r="GJV241" s="220"/>
      <c r="GJW241" s="220"/>
      <c r="GJX241" s="220"/>
      <c r="GJY241" s="220"/>
      <c r="GJZ241" s="220"/>
      <c r="GKA241" s="220"/>
      <c r="GKB241" s="220"/>
      <c r="GKC241" s="220"/>
      <c r="GKD241" s="220"/>
      <c r="GKE241" s="220"/>
      <c r="GKF241" s="220"/>
      <c r="GKG241" s="220"/>
      <c r="GKH241" s="220"/>
      <c r="GKI241" s="220"/>
      <c r="GKJ241" s="220"/>
      <c r="GKK241" s="220"/>
      <c r="GKL241" s="220"/>
      <c r="GKM241" s="220"/>
      <c r="GKN241" s="220"/>
      <c r="GKO241" s="220"/>
      <c r="GKP241" s="220"/>
      <c r="GKQ241" s="220"/>
      <c r="GKR241" s="220"/>
      <c r="GKS241" s="220"/>
      <c r="GKT241" s="220"/>
      <c r="GKU241" s="220"/>
      <c r="GKV241" s="220"/>
      <c r="GKW241" s="220"/>
      <c r="GKX241" s="220"/>
      <c r="GKY241" s="220"/>
      <c r="GKZ241" s="220"/>
      <c r="GLA241" s="220"/>
      <c r="GLB241" s="220"/>
      <c r="GLC241" s="220"/>
      <c r="GLD241" s="220"/>
      <c r="GLE241" s="220"/>
      <c r="GLF241" s="220"/>
      <c r="GLG241" s="220"/>
      <c r="GLH241" s="220"/>
      <c r="GLI241" s="220"/>
      <c r="GLJ241" s="220"/>
      <c r="GLK241" s="220"/>
      <c r="GLL241" s="220"/>
      <c r="GLM241" s="220"/>
      <c r="GLN241" s="220"/>
      <c r="GLO241" s="220"/>
      <c r="GLP241" s="220"/>
      <c r="GLQ241" s="220"/>
      <c r="GLR241" s="220"/>
      <c r="GLS241" s="220"/>
      <c r="GLT241" s="220"/>
      <c r="GLU241" s="220"/>
      <c r="GLV241" s="220"/>
      <c r="GLW241" s="220"/>
      <c r="GLX241" s="220"/>
      <c r="GLY241" s="220"/>
      <c r="GLZ241" s="220"/>
      <c r="GMA241" s="220"/>
      <c r="GMB241" s="220"/>
      <c r="GMC241" s="220"/>
      <c r="GMD241" s="220"/>
      <c r="GME241" s="220"/>
      <c r="GMF241" s="220"/>
      <c r="GMG241" s="220"/>
      <c r="GMH241" s="220"/>
      <c r="GMI241" s="220"/>
      <c r="GMJ241" s="220"/>
      <c r="GMK241" s="220"/>
      <c r="GML241" s="220"/>
      <c r="GMM241" s="220"/>
      <c r="GMN241" s="220"/>
      <c r="GMO241" s="220"/>
      <c r="GMP241" s="220"/>
      <c r="GMQ241" s="220"/>
      <c r="GMR241" s="220"/>
      <c r="GMS241" s="220"/>
      <c r="GMT241" s="220"/>
      <c r="GMU241" s="220"/>
      <c r="GMV241" s="220"/>
      <c r="GMW241" s="220"/>
      <c r="GMX241" s="220"/>
      <c r="GMY241" s="220"/>
      <c r="GMZ241" s="220"/>
      <c r="GNA241" s="220"/>
      <c r="GNB241" s="220"/>
      <c r="GNC241" s="220"/>
      <c r="GND241" s="220"/>
      <c r="GNE241" s="220"/>
      <c r="GNF241" s="220"/>
      <c r="GNG241" s="220"/>
      <c r="GNH241" s="220"/>
      <c r="GNI241" s="220"/>
      <c r="GNJ241" s="220"/>
      <c r="GNK241" s="220"/>
      <c r="GNL241" s="220"/>
      <c r="GNM241" s="220"/>
      <c r="GNN241" s="220"/>
      <c r="GNO241" s="220"/>
      <c r="GNP241" s="220"/>
      <c r="GNQ241" s="220"/>
      <c r="GNR241" s="220"/>
      <c r="GNS241" s="220"/>
      <c r="GNT241" s="220"/>
      <c r="GNU241" s="220"/>
      <c r="GNV241" s="220"/>
      <c r="GNW241" s="220"/>
      <c r="GNX241" s="220"/>
      <c r="GNY241" s="220"/>
      <c r="GNZ241" s="220"/>
      <c r="GOA241" s="220"/>
      <c r="GOB241" s="220"/>
      <c r="GOC241" s="220"/>
      <c r="GOD241" s="220"/>
      <c r="GOE241" s="220"/>
      <c r="GOF241" s="220"/>
      <c r="GOG241" s="220"/>
      <c r="GOH241" s="220"/>
      <c r="GOI241" s="220"/>
      <c r="GOJ241" s="220"/>
      <c r="GOK241" s="220"/>
      <c r="GOL241" s="220"/>
      <c r="GOM241" s="220"/>
      <c r="GON241" s="220"/>
      <c r="GOO241" s="220"/>
      <c r="GOP241" s="220"/>
      <c r="GOQ241" s="220"/>
      <c r="GOR241" s="220"/>
      <c r="GOS241" s="220"/>
      <c r="GOT241" s="220"/>
      <c r="GOU241" s="220"/>
      <c r="GOV241" s="220"/>
      <c r="GOW241" s="220"/>
      <c r="GOX241" s="220"/>
      <c r="GOY241" s="220"/>
      <c r="GOZ241" s="220"/>
      <c r="GPA241" s="220"/>
      <c r="GPB241" s="220"/>
      <c r="GPC241" s="220"/>
      <c r="GPD241" s="220"/>
      <c r="GPE241" s="220"/>
      <c r="GPF241" s="220"/>
      <c r="GPG241" s="220"/>
      <c r="GPH241" s="220"/>
      <c r="GPI241" s="220"/>
      <c r="GPJ241" s="220"/>
      <c r="GPK241" s="220"/>
      <c r="GPL241" s="220"/>
      <c r="GPM241" s="220"/>
      <c r="GPN241" s="220"/>
      <c r="GPO241" s="220"/>
      <c r="GPP241" s="220"/>
      <c r="GPQ241" s="220"/>
      <c r="GPR241" s="220"/>
      <c r="GPS241" s="220"/>
      <c r="GPT241" s="220"/>
      <c r="GPU241" s="220"/>
      <c r="GPV241" s="220"/>
      <c r="GPW241" s="220"/>
      <c r="GPX241" s="220"/>
      <c r="GPY241" s="220"/>
      <c r="GPZ241" s="220"/>
      <c r="GQA241" s="220"/>
      <c r="GQB241" s="220"/>
      <c r="GQC241" s="220"/>
      <c r="GQD241" s="220"/>
      <c r="GQE241" s="220"/>
      <c r="GQF241" s="220"/>
      <c r="GQG241" s="220"/>
      <c r="GQH241" s="220"/>
      <c r="GQI241" s="220"/>
      <c r="GQJ241" s="220"/>
      <c r="GQK241" s="220"/>
      <c r="GQL241" s="220"/>
      <c r="GQM241" s="220"/>
      <c r="GQN241" s="220"/>
      <c r="GQO241" s="220"/>
      <c r="GQP241" s="220"/>
      <c r="GQQ241" s="220"/>
      <c r="GQR241" s="220"/>
      <c r="GQS241" s="220"/>
      <c r="GQT241" s="220"/>
      <c r="GQU241" s="220"/>
      <c r="GQV241" s="220"/>
      <c r="GQW241" s="220"/>
      <c r="GQX241" s="220"/>
      <c r="GQY241" s="220"/>
      <c r="GQZ241" s="220"/>
      <c r="GRA241" s="220"/>
      <c r="GRB241" s="220"/>
      <c r="GRC241" s="220"/>
      <c r="GRD241" s="220"/>
      <c r="GRE241" s="220"/>
      <c r="GRF241" s="220"/>
      <c r="GRG241" s="220"/>
      <c r="GRH241" s="220"/>
      <c r="GRI241" s="220"/>
      <c r="GRJ241" s="220"/>
      <c r="GRK241" s="220"/>
      <c r="GRL241" s="220"/>
      <c r="GRM241" s="220"/>
      <c r="GRN241" s="220"/>
      <c r="GRO241" s="220"/>
      <c r="GRP241" s="220"/>
      <c r="GRQ241" s="220"/>
      <c r="GRR241" s="220"/>
      <c r="GRS241" s="220"/>
      <c r="GRT241" s="220"/>
      <c r="GRU241" s="220"/>
      <c r="GRV241" s="220"/>
      <c r="GRW241" s="220"/>
      <c r="GRX241" s="220"/>
      <c r="GRY241" s="220"/>
      <c r="GRZ241" s="220"/>
      <c r="GSA241" s="220"/>
      <c r="GSB241" s="220"/>
      <c r="GSC241" s="220"/>
      <c r="GSD241" s="220"/>
      <c r="GSE241" s="220"/>
      <c r="GSF241" s="220"/>
      <c r="GSG241" s="220"/>
      <c r="GSH241" s="220"/>
      <c r="GSI241" s="220"/>
      <c r="GSJ241" s="220"/>
      <c r="GSK241" s="220"/>
      <c r="GSL241" s="220"/>
      <c r="GSM241" s="220"/>
      <c r="GSN241" s="220"/>
      <c r="GSO241" s="220"/>
      <c r="GSP241" s="220"/>
      <c r="GSQ241" s="220"/>
      <c r="GSR241" s="220"/>
      <c r="GSS241" s="220"/>
      <c r="GST241" s="220"/>
      <c r="GSU241" s="220"/>
      <c r="GSV241" s="220"/>
      <c r="GSW241" s="220"/>
      <c r="GSX241" s="220"/>
      <c r="GSY241" s="220"/>
      <c r="GSZ241" s="220"/>
      <c r="GTA241" s="220"/>
      <c r="GTB241" s="220"/>
      <c r="GTC241" s="220"/>
      <c r="GTD241" s="220"/>
      <c r="GTE241" s="220"/>
      <c r="GTF241" s="220"/>
      <c r="GTG241" s="220"/>
      <c r="GTH241" s="220"/>
      <c r="GTI241" s="220"/>
      <c r="GTJ241" s="220"/>
      <c r="GTK241" s="220"/>
      <c r="GTL241" s="220"/>
      <c r="GTM241" s="220"/>
      <c r="GTN241" s="220"/>
      <c r="GTO241" s="220"/>
      <c r="GTP241" s="220"/>
      <c r="GTQ241" s="220"/>
      <c r="GTR241" s="220"/>
      <c r="GTS241" s="220"/>
      <c r="GTT241" s="220"/>
      <c r="GTU241" s="220"/>
      <c r="GTV241" s="220"/>
      <c r="GTW241" s="220"/>
      <c r="GTX241" s="220"/>
      <c r="GTY241" s="220"/>
      <c r="GTZ241" s="220"/>
      <c r="GUA241" s="220"/>
      <c r="GUB241" s="220"/>
      <c r="GUC241" s="220"/>
      <c r="GUD241" s="220"/>
      <c r="GUE241" s="220"/>
      <c r="GUF241" s="220"/>
      <c r="GUG241" s="220"/>
      <c r="GUH241" s="220"/>
      <c r="GUI241" s="220"/>
      <c r="GUJ241" s="220"/>
      <c r="GUK241" s="220"/>
      <c r="GUL241" s="220"/>
      <c r="GUM241" s="220"/>
      <c r="GUN241" s="220"/>
      <c r="GUO241" s="220"/>
      <c r="GUP241" s="220"/>
      <c r="GUQ241" s="220"/>
      <c r="GUR241" s="220"/>
      <c r="GUS241" s="220"/>
      <c r="GUT241" s="220"/>
      <c r="GUU241" s="220"/>
      <c r="GUV241" s="220"/>
      <c r="GUW241" s="220"/>
      <c r="GUX241" s="220"/>
      <c r="GUY241" s="220"/>
      <c r="GUZ241" s="220"/>
      <c r="GVA241" s="220"/>
      <c r="GVB241" s="220"/>
      <c r="GVC241" s="220"/>
      <c r="GVD241" s="220"/>
      <c r="GVE241" s="220"/>
      <c r="GVF241" s="220"/>
      <c r="GVG241" s="220"/>
      <c r="GVH241" s="220"/>
      <c r="GVI241" s="220"/>
      <c r="GVJ241" s="220"/>
      <c r="GVK241" s="220"/>
      <c r="GVL241" s="220"/>
      <c r="GVM241" s="220"/>
      <c r="GVN241" s="220"/>
      <c r="GVO241" s="220"/>
      <c r="GVP241" s="220"/>
      <c r="GVQ241" s="220"/>
      <c r="GVR241" s="220"/>
      <c r="GVS241" s="220"/>
      <c r="GVT241" s="220"/>
      <c r="GVU241" s="220"/>
      <c r="GVV241" s="220"/>
      <c r="GVW241" s="220"/>
      <c r="GVX241" s="220"/>
      <c r="GVY241" s="220"/>
      <c r="GVZ241" s="220"/>
      <c r="GWA241" s="220"/>
      <c r="GWB241" s="220"/>
      <c r="GWC241" s="220"/>
      <c r="GWD241" s="220"/>
      <c r="GWE241" s="220"/>
      <c r="GWF241" s="220"/>
      <c r="GWG241" s="220"/>
      <c r="GWH241" s="220"/>
      <c r="GWI241" s="220"/>
      <c r="GWJ241" s="220"/>
      <c r="GWK241" s="220"/>
      <c r="GWL241" s="220"/>
      <c r="GWM241" s="220"/>
      <c r="GWN241" s="220"/>
      <c r="GWO241" s="220"/>
      <c r="GWP241" s="220"/>
      <c r="GWQ241" s="220"/>
      <c r="GWR241" s="220"/>
      <c r="GWS241" s="220"/>
      <c r="GWT241" s="220"/>
      <c r="GWU241" s="220"/>
      <c r="GWV241" s="220"/>
      <c r="GWW241" s="220"/>
      <c r="GWX241" s="220"/>
      <c r="GWY241" s="220"/>
      <c r="GWZ241" s="220"/>
      <c r="GXA241" s="220"/>
      <c r="GXB241" s="220"/>
      <c r="GXC241" s="220"/>
      <c r="GXD241" s="220"/>
      <c r="GXE241" s="220"/>
      <c r="GXF241" s="220"/>
      <c r="GXG241" s="220"/>
      <c r="GXH241" s="220"/>
      <c r="GXI241" s="220"/>
      <c r="GXJ241" s="220"/>
      <c r="GXK241" s="220"/>
      <c r="GXL241" s="220"/>
      <c r="GXM241" s="220"/>
      <c r="GXN241" s="220"/>
      <c r="GXO241" s="220"/>
      <c r="GXP241" s="220"/>
      <c r="GXQ241" s="220"/>
      <c r="GXR241" s="220"/>
      <c r="GXS241" s="220"/>
      <c r="GXT241" s="220"/>
      <c r="GXU241" s="220"/>
      <c r="GXV241" s="220"/>
      <c r="GXW241" s="220"/>
      <c r="GXX241" s="220"/>
      <c r="GXY241" s="220"/>
      <c r="GXZ241" s="220"/>
      <c r="GYA241" s="220"/>
      <c r="GYB241" s="220"/>
      <c r="GYC241" s="220"/>
      <c r="GYD241" s="220"/>
      <c r="GYE241" s="220"/>
      <c r="GYF241" s="220"/>
      <c r="GYG241" s="220"/>
      <c r="GYH241" s="220"/>
      <c r="GYI241" s="220"/>
      <c r="GYJ241" s="220"/>
      <c r="GYK241" s="220"/>
      <c r="GYL241" s="220"/>
      <c r="GYM241" s="220"/>
      <c r="GYN241" s="220"/>
      <c r="GYO241" s="220"/>
      <c r="GYP241" s="220"/>
      <c r="GYQ241" s="220"/>
      <c r="GYR241" s="220"/>
      <c r="GYS241" s="220"/>
      <c r="GYT241" s="220"/>
      <c r="GYU241" s="220"/>
      <c r="GYV241" s="220"/>
      <c r="GYW241" s="220"/>
      <c r="GYX241" s="220"/>
      <c r="GYY241" s="220"/>
      <c r="GYZ241" s="220"/>
      <c r="GZA241" s="220"/>
      <c r="GZB241" s="220"/>
      <c r="GZC241" s="220"/>
      <c r="GZD241" s="220"/>
      <c r="GZE241" s="220"/>
      <c r="GZF241" s="220"/>
      <c r="GZG241" s="220"/>
      <c r="GZH241" s="220"/>
      <c r="GZI241" s="220"/>
      <c r="GZJ241" s="220"/>
      <c r="GZK241" s="220"/>
      <c r="GZL241" s="220"/>
      <c r="GZM241" s="220"/>
      <c r="GZN241" s="220"/>
      <c r="GZO241" s="220"/>
      <c r="GZP241" s="220"/>
      <c r="GZQ241" s="220"/>
      <c r="GZR241" s="220"/>
      <c r="GZS241" s="220"/>
      <c r="GZT241" s="220"/>
      <c r="GZU241" s="220"/>
      <c r="GZV241" s="220"/>
      <c r="GZW241" s="220"/>
      <c r="GZX241" s="220"/>
      <c r="GZY241" s="220"/>
      <c r="GZZ241" s="220"/>
      <c r="HAA241" s="220"/>
      <c r="HAB241" s="220"/>
      <c r="HAC241" s="220"/>
      <c r="HAD241" s="220"/>
      <c r="HAE241" s="220"/>
      <c r="HAF241" s="220"/>
      <c r="HAG241" s="220"/>
      <c r="HAH241" s="220"/>
      <c r="HAI241" s="220"/>
      <c r="HAJ241" s="220"/>
      <c r="HAK241" s="220"/>
      <c r="HAL241" s="220"/>
      <c r="HAM241" s="220"/>
      <c r="HAN241" s="220"/>
      <c r="HAO241" s="220"/>
      <c r="HAP241" s="220"/>
      <c r="HAQ241" s="220"/>
      <c r="HAR241" s="220"/>
      <c r="HAS241" s="220"/>
      <c r="HAT241" s="220"/>
      <c r="HAU241" s="220"/>
      <c r="HAV241" s="220"/>
      <c r="HAW241" s="220"/>
      <c r="HAX241" s="220"/>
      <c r="HAY241" s="220"/>
      <c r="HAZ241" s="220"/>
      <c r="HBA241" s="220"/>
      <c r="HBB241" s="220"/>
      <c r="HBC241" s="220"/>
      <c r="HBD241" s="220"/>
      <c r="HBE241" s="220"/>
      <c r="HBF241" s="220"/>
      <c r="HBG241" s="220"/>
      <c r="HBH241" s="220"/>
      <c r="HBI241" s="220"/>
      <c r="HBJ241" s="220"/>
      <c r="HBK241" s="220"/>
      <c r="HBL241" s="220"/>
      <c r="HBM241" s="220"/>
      <c r="HBN241" s="220"/>
      <c r="HBO241" s="220"/>
      <c r="HBP241" s="220"/>
      <c r="HBQ241" s="220"/>
      <c r="HBR241" s="220"/>
      <c r="HBS241" s="220"/>
      <c r="HBT241" s="220"/>
      <c r="HBU241" s="220"/>
      <c r="HBV241" s="220"/>
      <c r="HBW241" s="220"/>
      <c r="HBX241" s="220"/>
      <c r="HBY241" s="220"/>
      <c r="HBZ241" s="220"/>
      <c r="HCA241" s="220"/>
      <c r="HCB241" s="220"/>
      <c r="HCC241" s="220"/>
      <c r="HCD241" s="220"/>
      <c r="HCE241" s="220"/>
      <c r="HCF241" s="220"/>
      <c r="HCG241" s="220"/>
      <c r="HCH241" s="220"/>
      <c r="HCI241" s="220"/>
      <c r="HCJ241" s="220"/>
      <c r="HCK241" s="220"/>
      <c r="HCL241" s="220"/>
      <c r="HCM241" s="220"/>
      <c r="HCN241" s="220"/>
      <c r="HCO241" s="220"/>
      <c r="HCP241" s="220"/>
      <c r="HCQ241" s="220"/>
      <c r="HCR241" s="220"/>
      <c r="HCS241" s="220"/>
      <c r="HCT241" s="220"/>
      <c r="HCU241" s="220"/>
      <c r="HCV241" s="220"/>
      <c r="HCW241" s="220"/>
      <c r="HCX241" s="220"/>
      <c r="HCY241" s="220"/>
      <c r="HCZ241" s="220"/>
      <c r="HDA241" s="220"/>
      <c r="HDB241" s="220"/>
      <c r="HDC241" s="220"/>
      <c r="HDD241" s="220"/>
      <c r="HDE241" s="220"/>
      <c r="HDF241" s="220"/>
      <c r="HDG241" s="220"/>
      <c r="HDH241" s="220"/>
      <c r="HDI241" s="220"/>
      <c r="HDJ241" s="220"/>
      <c r="HDK241" s="220"/>
      <c r="HDL241" s="220"/>
      <c r="HDM241" s="220"/>
      <c r="HDN241" s="220"/>
      <c r="HDO241" s="220"/>
      <c r="HDP241" s="220"/>
      <c r="HDQ241" s="220"/>
      <c r="HDR241" s="220"/>
      <c r="HDS241" s="220"/>
      <c r="HDT241" s="220"/>
      <c r="HDU241" s="220"/>
      <c r="HDV241" s="220"/>
      <c r="HDW241" s="220"/>
      <c r="HDX241" s="220"/>
      <c r="HDY241" s="220"/>
      <c r="HDZ241" s="220"/>
      <c r="HEA241" s="220"/>
      <c r="HEB241" s="220"/>
      <c r="HEC241" s="220"/>
      <c r="HED241" s="220"/>
      <c r="HEE241" s="220"/>
      <c r="HEF241" s="220"/>
      <c r="HEG241" s="220"/>
      <c r="HEH241" s="220"/>
      <c r="HEI241" s="220"/>
      <c r="HEJ241" s="220"/>
      <c r="HEK241" s="220"/>
      <c r="HEL241" s="220"/>
      <c r="HEM241" s="220"/>
      <c r="HEN241" s="220"/>
      <c r="HEO241" s="220"/>
      <c r="HEP241" s="220"/>
      <c r="HEQ241" s="220"/>
      <c r="HER241" s="220"/>
      <c r="HES241" s="220"/>
      <c r="HET241" s="220"/>
      <c r="HEU241" s="220"/>
      <c r="HEV241" s="220"/>
      <c r="HEW241" s="220"/>
      <c r="HEX241" s="220"/>
      <c r="HEY241" s="220"/>
      <c r="HEZ241" s="220"/>
      <c r="HFA241" s="220"/>
      <c r="HFB241" s="220"/>
      <c r="HFC241" s="220"/>
      <c r="HFD241" s="220"/>
      <c r="HFE241" s="220"/>
      <c r="HFF241" s="220"/>
      <c r="HFG241" s="220"/>
      <c r="HFH241" s="220"/>
      <c r="HFI241" s="220"/>
      <c r="HFJ241" s="220"/>
      <c r="HFK241" s="220"/>
      <c r="HFL241" s="220"/>
      <c r="HFM241" s="220"/>
      <c r="HFN241" s="220"/>
      <c r="HFO241" s="220"/>
      <c r="HFP241" s="220"/>
      <c r="HFQ241" s="220"/>
      <c r="HFR241" s="220"/>
      <c r="HFS241" s="220"/>
      <c r="HFT241" s="220"/>
      <c r="HFU241" s="220"/>
      <c r="HFV241" s="220"/>
      <c r="HFW241" s="220"/>
      <c r="HFX241" s="220"/>
      <c r="HFY241" s="220"/>
      <c r="HFZ241" s="220"/>
      <c r="HGA241" s="220"/>
      <c r="HGB241" s="220"/>
      <c r="HGC241" s="220"/>
      <c r="HGD241" s="220"/>
      <c r="HGE241" s="220"/>
      <c r="HGF241" s="220"/>
      <c r="HGG241" s="220"/>
      <c r="HGH241" s="220"/>
      <c r="HGI241" s="220"/>
      <c r="HGJ241" s="220"/>
      <c r="HGK241" s="220"/>
      <c r="HGL241" s="220"/>
      <c r="HGM241" s="220"/>
      <c r="HGN241" s="220"/>
      <c r="HGO241" s="220"/>
      <c r="HGP241" s="220"/>
      <c r="HGQ241" s="220"/>
      <c r="HGR241" s="220"/>
      <c r="HGS241" s="220"/>
      <c r="HGT241" s="220"/>
      <c r="HGU241" s="220"/>
      <c r="HGV241" s="220"/>
      <c r="HGW241" s="220"/>
      <c r="HGX241" s="220"/>
      <c r="HGY241" s="220"/>
      <c r="HGZ241" s="220"/>
      <c r="HHA241" s="220"/>
      <c r="HHB241" s="220"/>
      <c r="HHC241" s="220"/>
      <c r="HHD241" s="220"/>
      <c r="HHE241" s="220"/>
      <c r="HHF241" s="220"/>
      <c r="HHG241" s="220"/>
      <c r="HHH241" s="220"/>
      <c r="HHI241" s="220"/>
      <c r="HHJ241" s="220"/>
      <c r="HHK241" s="220"/>
      <c r="HHL241" s="220"/>
      <c r="HHM241" s="220"/>
      <c r="HHN241" s="220"/>
      <c r="HHO241" s="220"/>
      <c r="HHP241" s="220"/>
      <c r="HHQ241" s="220"/>
      <c r="HHR241" s="220"/>
      <c r="HHS241" s="220"/>
      <c r="HHT241" s="220"/>
      <c r="HHU241" s="220"/>
      <c r="HHV241" s="220"/>
      <c r="HHW241" s="220"/>
      <c r="HHX241" s="220"/>
      <c r="HHY241" s="220"/>
      <c r="HHZ241" s="220"/>
      <c r="HIA241" s="220"/>
      <c r="HIB241" s="220"/>
      <c r="HIC241" s="220"/>
      <c r="HID241" s="220"/>
      <c r="HIE241" s="220"/>
      <c r="HIF241" s="220"/>
      <c r="HIG241" s="220"/>
      <c r="HIH241" s="220"/>
      <c r="HII241" s="220"/>
      <c r="HIJ241" s="220"/>
      <c r="HIK241" s="220"/>
      <c r="HIL241" s="220"/>
      <c r="HIM241" s="220"/>
      <c r="HIN241" s="220"/>
      <c r="HIO241" s="220"/>
      <c r="HIP241" s="220"/>
      <c r="HIQ241" s="220"/>
      <c r="HIR241" s="220"/>
      <c r="HIS241" s="220"/>
      <c r="HIT241" s="220"/>
      <c r="HIU241" s="220"/>
      <c r="HIV241" s="220"/>
      <c r="HIW241" s="220"/>
      <c r="HIX241" s="220"/>
      <c r="HIY241" s="220"/>
      <c r="HIZ241" s="220"/>
      <c r="HJA241" s="220"/>
      <c r="HJB241" s="220"/>
      <c r="HJC241" s="220"/>
      <c r="HJD241" s="220"/>
      <c r="HJE241" s="220"/>
      <c r="HJF241" s="220"/>
      <c r="HJG241" s="220"/>
      <c r="HJH241" s="220"/>
      <c r="HJI241" s="220"/>
      <c r="HJJ241" s="220"/>
      <c r="HJK241" s="220"/>
      <c r="HJL241" s="220"/>
      <c r="HJM241" s="220"/>
      <c r="HJN241" s="220"/>
      <c r="HJO241" s="220"/>
      <c r="HJP241" s="220"/>
      <c r="HJQ241" s="220"/>
      <c r="HJR241" s="220"/>
      <c r="HJS241" s="220"/>
      <c r="HJT241" s="220"/>
      <c r="HJU241" s="220"/>
      <c r="HJV241" s="220"/>
      <c r="HJW241" s="220"/>
      <c r="HJX241" s="220"/>
      <c r="HJY241" s="220"/>
      <c r="HJZ241" s="220"/>
      <c r="HKA241" s="220"/>
      <c r="HKB241" s="220"/>
      <c r="HKC241" s="220"/>
      <c r="HKD241" s="220"/>
      <c r="HKE241" s="220"/>
      <c r="HKF241" s="220"/>
      <c r="HKG241" s="220"/>
      <c r="HKH241" s="220"/>
      <c r="HKI241" s="220"/>
      <c r="HKJ241" s="220"/>
      <c r="HKK241" s="220"/>
      <c r="HKL241" s="220"/>
      <c r="HKM241" s="220"/>
      <c r="HKN241" s="220"/>
      <c r="HKO241" s="220"/>
      <c r="HKP241" s="220"/>
      <c r="HKQ241" s="220"/>
      <c r="HKR241" s="220"/>
      <c r="HKS241" s="220"/>
      <c r="HKT241" s="220"/>
      <c r="HKU241" s="220"/>
      <c r="HKV241" s="220"/>
      <c r="HKW241" s="220"/>
      <c r="HKX241" s="220"/>
      <c r="HKY241" s="220"/>
      <c r="HKZ241" s="220"/>
      <c r="HLA241" s="220"/>
      <c r="HLB241" s="220"/>
      <c r="HLC241" s="220"/>
      <c r="HLD241" s="220"/>
      <c r="HLE241" s="220"/>
      <c r="HLF241" s="220"/>
      <c r="HLG241" s="220"/>
      <c r="HLH241" s="220"/>
      <c r="HLI241" s="220"/>
      <c r="HLJ241" s="220"/>
      <c r="HLK241" s="220"/>
      <c r="HLL241" s="220"/>
      <c r="HLM241" s="220"/>
      <c r="HLN241" s="220"/>
      <c r="HLO241" s="220"/>
      <c r="HLP241" s="220"/>
      <c r="HLQ241" s="220"/>
      <c r="HLR241" s="220"/>
      <c r="HLS241" s="220"/>
      <c r="HLT241" s="220"/>
      <c r="HLU241" s="220"/>
      <c r="HLV241" s="220"/>
      <c r="HLW241" s="220"/>
      <c r="HLX241" s="220"/>
      <c r="HLY241" s="220"/>
      <c r="HLZ241" s="220"/>
      <c r="HMA241" s="220"/>
      <c r="HMB241" s="220"/>
      <c r="HMC241" s="220"/>
      <c r="HMD241" s="220"/>
      <c r="HME241" s="220"/>
      <c r="HMF241" s="220"/>
      <c r="HMG241" s="220"/>
      <c r="HMH241" s="220"/>
      <c r="HMI241" s="220"/>
      <c r="HMJ241" s="220"/>
      <c r="HMK241" s="220"/>
      <c r="HML241" s="220"/>
      <c r="HMM241" s="220"/>
      <c r="HMN241" s="220"/>
      <c r="HMO241" s="220"/>
      <c r="HMP241" s="220"/>
      <c r="HMQ241" s="220"/>
      <c r="HMR241" s="220"/>
      <c r="HMS241" s="220"/>
      <c r="HMT241" s="220"/>
      <c r="HMU241" s="220"/>
      <c r="HMV241" s="220"/>
      <c r="HMW241" s="220"/>
      <c r="HMX241" s="220"/>
      <c r="HMY241" s="220"/>
      <c r="HMZ241" s="220"/>
      <c r="HNA241" s="220"/>
      <c r="HNB241" s="220"/>
      <c r="HNC241" s="220"/>
      <c r="HND241" s="220"/>
      <c r="HNE241" s="220"/>
      <c r="HNF241" s="220"/>
      <c r="HNG241" s="220"/>
      <c r="HNH241" s="220"/>
      <c r="HNI241" s="220"/>
      <c r="HNJ241" s="220"/>
      <c r="HNK241" s="220"/>
      <c r="HNL241" s="220"/>
      <c r="HNM241" s="220"/>
      <c r="HNN241" s="220"/>
      <c r="HNO241" s="220"/>
      <c r="HNP241" s="220"/>
      <c r="HNQ241" s="220"/>
      <c r="HNR241" s="220"/>
      <c r="HNS241" s="220"/>
      <c r="HNT241" s="220"/>
      <c r="HNU241" s="220"/>
      <c r="HNV241" s="220"/>
      <c r="HNW241" s="220"/>
      <c r="HNX241" s="220"/>
      <c r="HNY241" s="220"/>
      <c r="HNZ241" s="220"/>
      <c r="HOA241" s="220"/>
      <c r="HOB241" s="220"/>
      <c r="HOC241" s="220"/>
      <c r="HOD241" s="220"/>
      <c r="HOE241" s="220"/>
      <c r="HOF241" s="220"/>
      <c r="HOG241" s="220"/>
      <c r="HOH241" s="220"/>
      <c r="HOI241" s="220"/>
      <c r="HOJ241" s="220"/>
      <c r="HOK241" s="220"/>
      <c r="HOL241" s="220"/>
      <c r="HOM241" s="220"/>
      <c r="HON241" s="220"/>
      <c r="HOO241" s="220"/>
      <c r="HOP241" s="220"/>
      <c r="HOQ241" s="220"/>
      <c r="HOR241" s="220"/>
      <c r="HOS241" s="220"/>
      <c r="HOT241" s="220"/>
      <c r="HOU241" s="220"/>
      <c r="HOV241" s="220"/>
      <c r="HOW241" s="220"/>
      <c r="HOX241" s="220"/>
      <c r="HOY241" s="220"/>
      <c r="HOZ241" s="220"/>
      <c r="HPA241" s="220"/>
      <c r="HPB241" s="220"/>
      <c r="HPC241" s="220"/>
      <c r="HPD241" s="220"/>
      <c r="HPE241" s="220"/>
      <c r="HPF241" s="220"/>
      <c r="HPG241" s="220"/>
      <c r="HPH241" s="220"/>
      <c r="HPI241" s="220"/>
      <c r="HPJ241" s="220"/>
      <c r="HPK241" s="220"/>
      <c r="HPL241" s="220"/>
      <c r="HPM241" s="220"/>
      <c r="HPN241" s="220"/>
      <c r="HPO241" s="220"/>
      <c r="HPP241" s="220"/>
      <c r="HPQ241" s="220"/>
      <c r="HPR241" s="220"/>
      <c r="HPS241" s="220"/>
      <c r="HPT241" s="220"/>
      <c r="HPU241" s="220"/>
      <c r="HPV241" s="220"/>
      <c r="HPW241" s="220"/>
      <c r="HPX241" s="220"/>
      <c r="HPY241" s="220"/>
      <c r="HPZ241" s="220"/>
      <c r="HQA241" s="220"/>
      <c r="HQB241" s="220"/>
      <c r="HQC241" s="220"/>
      <c r="HQD241" s="220"/>
      <c r="HQE241" s="220"/>
      <c r="HQF241" s="220"/>
      <c r="HQG241" s="220"/>
      <c r="HQH241" s="220"/>
      <c r="HQI241" s="220"/>
      <c r="HQJ241" s="220"/>
      <c r="HQK241" s="220"/>
      <c r="HQL241" s="220"/>
      <c r="HQM241" s="220"/>
      <c r="HQN241" s="220"/>
      <c r="HQO241" s="220"/>
      <c r="HQP241" s="220"/>
      <c r="HQQ241" s="220"/>
      <c r="HQR241" s="220"/>
      <c r="HQS241" s="220"/>
      <c r="HQT241" s="220"/>
      <c r="HQU241" s="220"/>
      <c r="HQV241" s="220"/>
      <c r="HQW241" s="220"/>
      <c r="HQX241" s="220"/>
      <c r="HQY241" s="220"/>
      <c r="HQZ241" s="220"/>
      <c r="HRA241" s="220"/>
      <c r="HRB241" s="220"/>
      <c r="HRC241" s="220"/>
      <c r="HRD241" s="220"/>
      <c r="HRE241" s="220"/>
      <c r="HRF241" s="220"/>
      <c r="HRG241" s="220"/>
      <c r="HRH241" s="220"/>
      <c r="HRI241" s="220"/>
      <c r="HRJ241" s="220"/>
      <c r="HRK241" s="220"/>
      <c r="HRL241" s="220"/>
      <c r="HRM241" s="220"/>
      <c r="HRN241" s="220"/>
      <c r="HRO241" s="220"/>
      <c r="HRP241" s="220"/>
      <c r="HRQ241" s="220"/>
      <c r="HRR241" s="220"/>
      <c r="HRS241" s="220"/>
      <c r="HRT241" s="220"/>
      <c r="HRU241" s="220"/>
      <c r="HRV241" s="220"/>
      <c r="HRW241" s="220"/>
      <c r="HRX241" s="220"/>
      <c r="HRY241" s="220"/>
      <c r="HRZ241" s="220"/>
      <c r="HSA241" s="220"/>
      <c r="HSB241" s="220"/>
      <c r="HSC241" s="220"/>
      <c r="HSD241" s="220"/>
      <c r="HSE241" s="220"/>
      <c r="HSF241" s="220"/>
      <c r="HSG241" s="220"/>
      <c r="HSH241" s="220"/>
      <c r="HSI241" s="220"/>
      <c r="HSJ241" s="220"/>
      <c r="HSK241" s="220"/>
      <c r="HSL241" s="220"/>
      <c r="HSM241" s="220"/>
      <c r="HSN241" s="220"/>
      <c r="HSO241" s="220"/>
      <c r="HSP241" s="220"/>
      <c r="HSQ241" s="220"/>
      <c r="HSR241" s="220"/>
      <c r="HSS241" s="220"/>
      <c r="HST241" s="220"/>
      <c r="HSU241" s="220"/>
      <c r="HSV241" s="220"/>
      <c r="HSW241" s="220"/>
      <c r="HSX241" s="220"/>
      <c r="HSY241" s="220"/>
      <c r="HSZ241" s="220"/>
      <c r="HTA241" s="220"/>
      <c r="HTB241" s="220"/>
      <c r="HTC241" s="220"/>
      <c r="HTD241" s="220"/>
      <c r="HTE241" s="220"/>
      <c r="HTF241" s="220"/>
      <c r="HTG241" s="220"/>
      <c r="HTH241" s="220"/>
      <c r="HTI241" s="220"/>
      <c r="HTJ241" s="220"/>
      <c r="HTK241" s="220"/>
      <c r="HTL241" s="220"/>
      <c r="HTM241" s="220"/>
      <c r="HTN241" s="220"/>
      <c r="HTO241" s="220"/>
      <c r="HTP241" s="220"/>
      <c r="HTQ241" s="220"/>
      <c r="HTR241" s="220"/>
      <c r="HTS241" s="220"/>
      <c r="HTT241" s="220"/>
      <c r="HTU241" s="220"/>
      <c r="HTV241" s="220"/>
      <c r="HTW241" s="220"/>
      <c r="HTX241" s="220"/>
      <c r="HTY241" s="220"/>
      <c r="HTZ241" s="220"/>
      <c r="HUA241" s="220"/>
      <c r="HUB241" s="220"/>
      <c r="HUC241" s="220"/>
      <c r="HUD241" s="220"/>
      <c r="HUE241" s="220"/>
      <c r="HUF241" s="220"/>
      <c r="HUG241" s="220"/>
      <c r="HUH241" s="220"/>
      <c r="HUI241" s="220"/>
      <c r="HUJ241" s="220"/>
      <c r="HUK241" s="220"/>
      <c r="HUL241" s="220"/>
      <c r="HUM241" s="220"/>
      <c r="HUN241" s="220"/>
      <c r="HUO241" s="220"/>
      <c r="HUP241" s="220"/>
      <c r="HUQ241" s="220"/>
      <c r="HUR241" s="220"/>
      <c r="HUS241" s="220"/>
      <c r="HUT241" s="220"/>
      <c r="HUU241" s="220"/>
      <c r="HUV241" s="220"/>
      <c r="HUW241" s="220"/>
      <c r="HUX241" s="220"/>
      <c r="HUY241" s="220"/>
      <c r="HUZ241" s="220"/>
      <c r="HVA241" s="220"/>
      <c r="HVB241" s="220"/>
      <c r="HVC241" s="220"/>
      <c r="HVD241" s="220"/>
      <c r="HVE241" s="220"/>
      <c r="HVF241" s="220"/>
      <c r="HVG241" s="220"/>
      <c r="HVH241" s="220"/>
      <c r="HVI241" s="220"/>
      <c r="HVJ241" s="220"/>
      <c r="HVK241" s="220"/>
      <c r="HVL241" s="220"/>
      <c r="HVM241" s="220"/>
      <c r="HVN241" s="220"/>
      <c r="HVO241" s="220"/>
      <c r="HVP241" s="220"/>
      <c r="HVQ241" s="220"/>
      <c r="HVR241" s="220"/>
      <c r="HVS241" s="220"/>
      <c r="HVT241" s="220"/>
      <c r="HVU241" s="220"/>
      <c r="HVV241" s="220"/>
      <c r="HVW241" s="220"/>
      <c r="HVX241" s="220"/>
      <c r="HVY241" s="220"/>
      <c r="HVZ241" s="220"/>
      <c r="HWA241" s="220"/>
      <c r="HWB241" s="220"/>
      <c r="HWC241" s="220"/>
      <c r="HWD241" s="220"/>
      <c r="HWE241" s="220"/>
      <c r="HWF241" s="220"/>
      <c r="HWG241" s="220"/>
      <c r="HWH241" s="220"/>
      <c r="HWI241" s="220"/>
      <c r="HWJ241" s="220"/>
      <c r="HWK241" s="220"/>
      <c r="HWL241" s="220"/>
      <c r="HWM241" s="220"/>
      <c r="HWN241" s="220"/>
      <c r="HWO241" s="220"/>
      <c r="HWP241" s="220"/>
      <c r="HWQ241" s="220"/>
      <c r="HWR241" s="220"/>
      <c r="HWS241" s="220"/>
      <c r="HWT241" s="220"/>
      <c r="HWU241" s="220"/>
      <c r="HWV241" s="220"/>
      <c r="HWW241" s="220"/>
      <c r="HWX241" s="220"/>
      <c r="HWY241" s="220"/>
      <c r="HWZ241" s="220"/>
      <c r="HXA241" s="220"/>
      <c r="HXB241" s="220"/>
      <c r="HXC241" s="220"/>
      <c r="HXD241" s="220"/>
      <c r="HXE241" s="220"/>
      <c r="HXF241" s="220"/>
      <c r="HXG241" s="220"/>
      <c r="HXH241" s="220"/>
      <c r="HXI241" s="220"/>
      <c r="HXJ241" s="220"/>
      <c r="HXK241" s="220"/>
      <c r="HXL241" s="220"/>
      <c r="HXM241" s="220"/>
      <c r="HXN241" s="220"/>
      <c r="HXO241" s="220"/>
      <c r="HXP241" s="220"/>
      <c r="HXQ241" s="220"/>
      <c r="HXR241" s="220"/>
      <c r="HXS241" s="220"/>
      <c r="HXT241" s="220"/>
      <c r="HXU241" s="220"/>
      <c r="HXV241" s="220"/>
      <c r="HXW241" s="220"/>
      <c r="HXX241" s="220"/>
      <c r="HXY241" s="220"/>
      <c r="HXZ241" s="220"/>
      <c r="HYA241" s="220"/>
      <c r="HYB241" s="220"/>
      <c r="HYC241" s="220"/>
      <c r="HYD241" s="220"/>
      <c r="HYE241" s="220"/>
      <c r="HYF241" s="220"/>
      <c r="HYG241" s="220"/>
      <c r="HYH241" s="220"/>
      <c r="HYI241" s="220"/>
      <c r="HYJ241" s="220"/>
      <c r="HYK241" s="220"/>
      <c r="HYL241" s="220"/>
      <c r="HYM241" s="220"/>
      <c r="HYN241" s="220"/>
      <c r="HYO241" s="220"/>
      <c r="HYP241" s="220"/>
      <c r="HYQ241" s="220"/>
      <c r="HYR241" s="220"/>
      <c r="HYS241" s="220"/>
      <c r="HYT241" s="220"/>
      <c r="HYU241" s="220"/>
      <c r="HYV241" s="220"/>
      <c r="HYW241" s="220"/>
      <c r="HYX241" s="220"/>
      <c r="HYY241" s="220"/>
      <c r="HYZ241" s="220"/>
      <c r="HZA241" s="220"/>
      <c r="HZB241" s="220"/>
      <c r="HZC241" s="220"/>
      <c r="HZD241" s="220"/>
      <c r="HZE241" s="220"/>
      <c r="HZF241" s="220"/>
      <c r="HZG241" s="220"/>
      <c r="HZH241" s="220"/>
      <c r="HZI241" s="220"/>
      <c r="HZJ241" s="220"/>
      <c r="HZK241" s="220"/>
      <c r="HZL241" s="220"/>
      <c r="HZM241" s="220"/>
      <c r="HZN241" s="220"/>
      <c r="HZO241" s="220"/>
      <c r="HZP241" s="220"/>
      <c r="HZQ241" s="220"/>
      <c r="HZR241" s="220"/>
      <c r="HZS241" s="220"/>
      <c r="HZT241" s="220"/>
      <c r="HZU241" s="220"/>
      <c r="HZV241" s="220"/>
      <c r="HZW241" s="220"/>
      <c r="HZX241" s="220"/>
      <c r="HZY241" s="220"/>
      <c r="HZZ241" s="220"/>
      <c r="IAA241" s="220"/>
      <c r="IAB241" s="220"/>
      <c r="IAC241" s="220"/>
      <c r="IAD241" s="220"/>
      <c r="IAE241" s="220"/>
      <c r="IAF241" s="220"/>
      <c r="IAG241" s="220"/>
      <c r="IAH241" s="220"/>
      <c r="IAI241" s="220"/>
      <c r="IAJ241" s="220"/>
      <c r="IAK241" s="220"/>
      <c r="IAL241" s="220"/>
      <c r="IAM241" s="220"/>
      <c r="IAN241" s="220"/>
      <c r="IAO241" s="220"/>
      <c r="IAP241" s="220"/>
      <c r="IAQ241" s="220"/>
      <c r="IAR241" s="220"/>
      <c r="IAS241" s="220"/>
      <c r="IAT241" s="220"/>
      <c r="IAU241" s="220"/>
      <c r="IAV241" s="220"/>
      <c r="IAW241" s="220"/>
      <c r="IAX241" s="220"/>
      <c r="IAY241" s="220"/>
      <c r="IAZ241" s="220"/>
      <c r="IBA241" s="220"/>
      <c r="IBB241" s="220"/>
      <c r="IBC241" s="220"/>
      <c r="IBD241" s="220"/>
      <c r="IBE241" s="220"/>
      <c r="IBF241" s="220"/>
      <c r="IBG241" s="220"/>
      <c r="IBH241" s="220"/>
      <c r="IBI241" s="220"/>
      <c r="IBJ241" s="220"/>
      <c r="IBK241" s="220"/>
      <c r="IBL241" s="220"/>
      <c r="IBM241" s="220"/>
      <c r="IBN241" s="220"/>
      <c r="IBO241" s="220"/>
      <c r="IBP241" s="220"/>
      <c r="IBQ241" s="220"/>
      <c r="IBR241" s="220"/>
      <c r="IBS241" s="220"/>
      <c r="IBT241" s="220"/>
      <c r="IBU241" s="220"/>
      <c r="IBV241" s="220"/>
      <c r="IBW241" s="220"/>
      <c r="IBX241" s="220"/>
      <c r="IBY241" s="220"/>
      <c r="IBZ241" s="220"/>
      <c r="ICA241" s="220"/>
      <c r="ICB241" s="220"/>
      <c r="ICC241" s="220"/>
      <c r="ICD241" s="220"/>
      <c r="ICE241" s="220"/>
      <c r="ICF241" s="220"/>
      <c r="ICG241" s="220"/>
      <c r="ICH241" s="220"/>
      <c r="ICI241" s="220"/>
      <c r="ICJ241" s="220"/>
      <c r="ICK241" s="220"/>
      <c r="ICL241" s="220"/>
      <c r="ICM241" s="220"/>
      <c r="ICN241" s="220"/>
      <c r="ICO241" s="220"/>
      <c r="ICP241" s="220"/>
      <c r="ICQ241" s="220"/>
      <c r="ICR241" s="220"/>
      <c r="ICS241" s="220"/>
      <c r="ICT241" s="220"/>
      <c r="ICU241" s="220"/>
      <c r="ICV241" s="220"/>
      <c r="ICW241" s="220"/>
      <c r="ICX241" s="220"/>
      <c r="ICY241" s="220"/>
      <c r="ICZ241" s="220"/>
      <c r="IDA241" s="220"/>
      <c r="IDB241" s="220"/>
      <c r="IDC241" s="220"/>
      <c r="IDD241" s="220"/>
      <c r="IDE241" s="220"/>
      <c r="IDF241" s="220"/>
      <c r="IDG241" s="220"/>
      <c r="IDH241" s="220"/>
      <c r="IDI241" s="220"/>
      <c r="IDJ241" s="220"/>
      <c r="IDK241" s="220"/>
      <c r="IDL241" s="220"/>
      <c r="IDM241" s="220"/>
      <c r="IDN241" s="220"/>
      <c r="IDO241" s="220"/>
      <c r="IDP241" s="220"/>
      <c r="IDQ241" s="220"/>
      <c r="IDR241" s="220"/>
      <c r="IDS241" s="220"/>
      <c r="IDT241" s="220"/>
      <c r="IDU241" s="220"/>
      <c r="IDV241" s="220"/>
      <c r="IDW241" s="220"/>
      <c r="IDX241" s="220"/>
      <c r="IDY241" s="220"/>
      <c r="IDZ241" s="220"/>
      <c r="IEA241" s="220"/>
      <c r="IEB241" s="220"/>
      <c r="IEC241" s="220"/>
      <c r="IED241" s="220"/>
      <c r="IEE241" s="220"/>
      <c r="IEF241" s="220"/>
      <c r="IEG241" s="220"/>
      <c r="IEH241" s="220"/>
      <c r="IEI241" s="220"/>
      <c r="IEJ241" s="220"/>
      <c r="IEK241" s="220"/>
      <c r="IEL241" s="220"/>
      <c r="IEM241" s="220"/>
      <c r="IEN241" s="220"/>
      <c r="IEO241" s="220"/>
      <c r="IEP241" s="220"/>
      <c r="IEQ241" s="220"/>
      <c r="IER241" s="220"/>
      <c r="IES241" s="220"/>
      <c r="IET241" s="220"/>
      <c r="IEU241" s="220"/>
      <c r="IEV241" s="220"/>
      <c r="IEW241" s="220"/>
      <c r="IEX241" s="220"/>
      <c r="IEY241" s="220"/>
      <c r="IEZ241" s="220"/>
      <c r="IFA241" s="220"/>
      <c r="IFB241" s="220"/>
      <c r="IFC241" s="220"/>
      <c r="IFD241" s="220"/>
      <c r="IFE241" s="220"/>
      <c r="IFF241" s="220"/>
      <c r="IFG241" s="220"/>
      <c r="IFH241" s="220"/>
      <c r="IFI241" s="220"/>
      <c r="IFJ241" s="220"/>
      <c r="IFK241" s="220"/>
      <c r="IFL241" s="220"/>
      <c r="IFM241" s="220"/>
      <c r="IFN241" s="220"/>
      <c r="IFO241" s="220"/>
      <c r="IFP241" s="220"/>
      <c r="IFQ241" s="220"/>
      <c r="IFR241" s="220"/>
      <c r="IFS241" s="220"/>
      <c r="IFT241" s="220"/>
      <c r="IFU241" s="220"/>
      <c r="IFV241" s="220"/>
      <c r="IFW241" s="220"/>
      <c r="IFX241" s="220"/>
      <c r="IFY241" s="220"/>
      <c r="IFZ241" s="220"/>
      <c r="IGA241" s="220"/>
      <c r="IGB241" s="220"/>
      <c r="IGC241" s="220"/>
      <c r="IGD241" s="220"/>
      <c r="IGE241" s="220"/>
      <c r="IGF241" s="220"/>
      <c r="IGG241" s="220"/>
      <c r="IGH241" s="220"/>
      <c r="IGI241" s="220"/>
      <c r="IGJ241" s="220"/>
      <c r="IGK241" s="220"/>
      <c r="IGL241" s="220"/>
      <c r="IGM241" s="220"/>
      <c r="IGN241" s="220"/>
      <c r="IGO241" s="220"/>
      <c r="IGP241" s="220"/>
      <c r="IGQ241" s="220"/>
      <c r="IGR241" s="220"/>
      <c r="IGS241" s="220"/>
      <c r="IGT241" s="220"/>
      <c r="IGU241" s="220"/>
      <c r="IGV241" s="220"/>
      <c r="IGW241" s="220"/>
      <c r="IGX241" s="220"/>
      <c r="IGY241" s="220"/>
      <c r="IGZ241" s="220"/>
      <c r="IHA241" s="220"/>
      <c r="IHB241" s="220"/>
      <c r="IHC241" s="220"/>
      <c r="IHD241" s="220"/>
      <c r="IHE241" s="220"/>
      <c r="IHF241" s="220"/>
      <c r="IHG241" s="220"/>
      <c r="IHH241" s="220"/>
      <c r="IHI241" s="220"/>
      <c r="IHJ241" s="220"/>
      <c r="IHK241" s="220"/>
      <c r="IHL241" s="220"/>
      <c r="IHM241" s="220"/>
      <c r="IHN241" s="220"/>
      <c r="IHO241" s="220"/>
      <c r="IHP241" s="220"/>
      <c r="IHQ241" s="220"/>
      <c r="IHR241" s="220"/>
      <c r="IHS241" s="220"/>
      <c r="IHT241" s="220"/>
      <c r="IHU241" s="220"/>
      <c r="IHV241" s="220"/>
      <c r="IHW241" s="220"/>
      <c r="IHX241" s="220"/>
      <c r="IHY241" s="220"/>
      <c r="IHZ241" s="220"/>
      <c r="IIA241" s="220"/>
      <c r="IIB241" s="220"/>
      <c r="IIC241" s="220"/>
      <c r="IID241" s="220"/>
      <c r="IIE241" s="220"/>
      <c r="IIF241" s="220"/>
      <c r="IIG241" s="220"/>
      <c r="IIH241" s="220"/>
      <c r="III241" s="220"/>
      <c r="IIJ241" s="220"/>
      <c r="IIK241" s="220"/>
      <c r="IIL241" s="220"/>
      <c r="IIM241" s="220"/>
      <c r="IIN241" s="220"/>
      <c r="IIO241" s="220"/>
      <c r="IIP241" s="220"/>
      <c r="IIQ241" s="220"/>
      <c r="IIR241" s="220"/>
      <c r="IIS241" s="220"/>
      <c r="IIT241" s="220"/>
      <c r="IIU241" s="220"/>
      <c r="IIV241" s="220"/>
      <c r="IIW241" s="220"/>
      <c r="IIX241" s="220"/>
      <c r="IIY241" s="220"/>
      <c r="IIZ241" s="220"/>
      <c r="IJA241" s="220"/>
      <c r="IJB241" s="220"/>
      <c r="IJC241" s="220"/>
      <c r="IJD241" s="220"/>
      <c r="IJE241" s="220"/>
      <c r="IJF241" s="220"/>
      <c r="IJG241" s="220"/>
      <c r="IJH241" s="220"/>
      <c r="IJI241" s="220"/>
      <c r="IJJ241" s="220"/>
      <c r="IJK241" s="220"/>
      <c r="IJL241" s="220"/>
      <c r="IJM241" s="220"/>
      <c r="IJN241" s="220"/>
      <c r="IJO241" s="220"/>
      <c r="IJP241" s="220"/>
      <c r="IJQ241" s="220"/>
      <c r="IJR241" s="220"/>
      <c r="IJS241" s="220"/>
      <c r="IJT241" s="220"/>
      <c r="IJU241" s="220"/>
      <c r="IJV241" s="220"/>
      <c r="IJW241" s="220"/>
      <c r="IJX241" s="220"/>
      <c r="IJY241" s="220"/>
      <c r="IJZ241" s="220"/>
      <c r="IKA241" s="220"/>
      <c r="IKB241" s="220"/>
      <c r="IKC241" s="220"/>
      <c r="IKD241" s="220"/>
      <c r="IKE241" s="220"/>
      <c r="IKF241" s="220"/>
      <c r="IKG241" s="220"/>
      <c r="IKH241" s="220"/>
      <c r="IKI241" s="220"/>
      <c r="IKJ241" s="220"/>
      <c r="IKK241" s="220"/>
      <c r="IKL241" s="220"/>
      <c r="IKM241" s="220"/>
      <c r="IKN241" s="220"/>
      <c r="IKO241" s="220"/>
      <c r="IKP241" s="220"/>
      <c r="IKQ241" s="220"/>
      <c r="IKR241" s="220"/>
      <c r="IKS241" s="220"/>
      <c r="IKT241" s="220"/>
      <c r="IKU241" s="220"/>
      <c r="IKV241" s="220"/>
      <c r="IKW241" s="220"/>
      <c r="IKX241" s="220"/>
      <c r="IKY241" s="220"/>
      <c r="IKZ241" s="220"/>
      <c r="ILA241" s="220"/>
      <c r="ILB241" s="220"/>
      <c r="ILC241" s="220"/>
      <c r="ILD241" s="220"/>
      <c r="ILE241" s="220"/>
      <c r="ILF241" s="220"/>
      <c r="ILG241" s="220"/>
      <c r="ILH241" s="220"/>
      <c r="ILI241" s="220"/>
      <c r="ILJ241" s="220"/>
      <c r="ILK241" s="220"/>
      <c r="ILL241" s="220"/>
      <c r="ILM241" s="220"/>
      <c r="ILN241" s="220"/>
      <c r="ILO241" s="220"/>
      <c r="ILP241" s="220"/>
      <c r="ILQ241" s="220"/>
      <c r="ILR241" s="220"/>
      <c r="ILS241" s="220"/>
      <c r="ILT241" s="220"/>
      <c r="ILU241" s="220"/>
      <c r="ILV241" s="220"/>
      <c r="ILW241" s="220"/>
      <c r="ILX241" s="220"/>
      <c r="ILY241" s="220"/>
      <c r="ILZ241" s="220"/>
      <c r="IMA241" s="220"/>
      <c r="IMB241" s="220"/>
      <c r="IMC241" s="220"/>
      <c r="IMD241" s="220"/>
      <c r="IME241" s="220"/>
      <c r="IMF241" s="220"/>
      <c r="IMG241" s="220"/>
      <c r="IMH241" s="220"/>
      <c r="IMI241" s="220"/>
      <c r="IMJ241" s="220"/>
      <c r="IMK241" s="220"/>
      <c r="IML241" s="220"/>
      <c r="IMM241" s="220"/>
      <c r="IMN241" s="220"/>
      <c r="IMO241" s="220"/>
      <c r="IMP241" s="220"/>
      <c r="IMQ241" s="220"/>
      <c r="IMR241" s="220"/>
      <c r="IMS241" s="220"/>
      <c r="IMT241" s="220"/>
      <c r="IMU241" s="220"/>
      <c r="IMV241" s="220"/>
      <c r="IMW241" s="220"/>
      <c r="IMX241" s="220"/>
      <c r="IMY241" s="220"/>
      <c r="IMZ241" s="220"/>
      <c r="INA241" s="220"/>
      <c r="INB241" s="220"/>
      <c r="INC241" s="220"/>
      <c r="IND241" s="220"/>
      <c r="INE241" s="220"/>
      <c r="INF241" s="220"/>
      <c r="ING241" s="220"/>
      <c r="INH241" s="220"/>
      <c r="INI241" s="220"/>
      <c r="INJ241" s="220"/>
      <c r="INK241" s="220"/>
      <c r="INL241" s="220"/>
      <c r="INM241" s="220"/>
      <c r="INN241" s="220"/>
      <c r="INO241" s="220"/>
      <c r="INP241" s="220"/>
      <c r="INQ241" s="220"/>
      <c r="INR241" s="220"/>
      <c r="INS241" s="220"/>
      <c r="INT241" s="220"/>
      <c r="INU241" s="220"/>
      <c r="INV241" s="220"/>
      <c r="INW241" s="220"/>
      <c r="INX241" s="220"/>
      <c r="INY241" s="220"/>
      <c r="INZ241" s="220"/>
      <c r="IOA241" s="220"/>
      <c r="IOB241" s="220"/>
      <c r="IOC241" s="220"/>
      <c r="IOD241" s="220"/>
      <c r="IOE241" s="220"/>
      <c r="IOF241" s="220"/>
      <c r="IOG241" s="220"/>
      <c r="IOH241" s="220"/>
      <c r="IOI241" s="220"/>
      <c r="IOJ241" s="220"/>
      <c r="IOK241" s="220"/>
      <c r="IOL241" s="220"/>
      <c r="IOM241" s="220"/>
      <c r="ION241" s="220"/>
      <c r="IOO241" s="220"/>
      <c r="IOP241" s="220"/>
      <c r="IOQ241" s="220"/>
      <c r="IOR241" s="220"/>
      <c r="IOS241" s="220"/>
      <c r="IOT241" s="220"/>
      <c r="IOU241" s="220"/>
      <c r="IOV241" s="220"/>
      <c r="IOW241" s="220"/>
      <c r="IOX241" s="220"/>
      <c r="IOY241" s="220"/>
      <c r="IOZ241" s="220"/>
      <c r="IPA241" s="220"/>
      <c r="IPB241" s="220"/>
      <c r="IPC241" s="220"/>
      <c r="IPD241" s="220"/>
      <c r="IPE241" s="220"/>
      <c r="IPF241" s="220"/>
      <c r="IPG241" s="220"/>
      <c r="IPH241" s="220"/>
      <c r="IPI241" s="220"/>
      <c r="IPJ241" s="220"/>
      <c r="IPK241" s="220"/>
      <c r="IPL241" s="220"/>
      <c r="IPM241" s="220"/>
      <c r="IPN241" s="220"/>
      <c r="IPO241" s="220"/>
      <c r="IPP241" s="220"/>
      <c r="IPQ241" s="220"/>
      <c r="IPR241" s="220"/>
      <c r="IPS241" s="220"/>
      <c r="IPT241" s="220"/>
      <c r="IPU241" s="220"/>
      <c r="IPV241" s="220"/>
      <c r="IPW241" s="220"/>
      <c r="IPX241" s="220"/>
      <c r="IPY241" s="220"/>
      <c r="IPZ241" s="220"/>
      <c r="IQA241" s="220"/>
      <c r="IQB241" s="220"/>
      <c r="IQC241" s="220"/>
      <c r="IQD241" s="220"/>
      <c r="IQE241" s="220"/>
      <c r="IQF241" s="220"/>
      <c r="IQG241" s="220"/>
      <c r="IQH241" s="220"/>
      <c r="IQI241" s="220"/>
      <c r="IQJ241" s="220"/>
      <c r="IQK241" s="220"/>
      <c r="IQL241" s="220"/>
      <c r="IQM241" s="220"/>
      <c r="IQN241" s="220"/>
      <c r="IQO241" s="220"/>
      <c r="IQP241" s="220"/>
      <c r="IQQ241" s="220"/>
      <c r="IQR241" s="220"/>
      <c r="IQS241" s="220"/>
      <c r="IQT241" s="220"/>
      <c r="IQU241" s="220"/>
      <c r="IQV241" s="220"/>
      <c r="IQW241" s="220"/>
      <c r="IQX241" s="220"/>
      <c r="IQY241" s="220"/>
      <c r="IQZ241" s="220"/>
      <c r="IRA241" s="220"/>
      <c r="IRB241" s="220"/>
      <c r="IRC241" s="220"/>
      <c r="IRD241" s="220"/>
      <c r="IRE241" s="220"/>
      <c r="IRF241" s="220"/>
      <c r="IRG241" s="220"/>
      <c r="IRH241" s="220"/>
      <c r="IRI241" s="220"/>
      <c r="IRJ241" s="220"/>
      <c r="IRK241" s="220"/>
      <c r="IRL241" s="220"/>
      <c r="IRM241" s="220"/>
      <c r="IRN241" s="220"/>
      <c r="IRO241" s="220"/>
      <c r="IRP241" s="220"/>
      <c r="IRQ241" s="220"/>
      <c r="IRR241" s="220"/>
      <c r="IRS241" s="220"/>
      <c r="IRT241" s="220"/>
      <c r="IRU241" s="220"/>
      <c r="IRV241" s="220"/>
      <c r="IRW241" s="220"/>
      <c r="IRX241" s="220"/>
      <c r="IRY241" s="220"/>
      <c r="IRZ241" s="220"/>
      <c r="ISA241" s="220"/>
      <c r="ISB241" s="220"/>
      <c r="ISC241" s="220"/>
      <c r="ISD241" s="220"/>
      <c r="ISE241" s="220"/>
      <c r="ISF241" s="220"/>
      <c r="ISG241" s="220"/>
      <c r="ISH241" s="220"/>
      <c r="ISI241" s="220"/>
      <c r="ISJ241" s="220"/>
      <c r="ISK241" s="220"/>
      <c r="ISL241" s="220"/>
      <c r="ISM241" s="220"/>
      <c r="ISN241" s="220"/>
      <c r="ISO241" s="220"/>
      <c r="ISP241" s="220"/>
      <c r="ISQ241" s="220"/>
      <c r="ISR241" s="220"/>
      <c r="ISS241" s="220"/>
      <c r="IST241" s="220"/>
      <c r="ISU241" s="220"/>
      <c r="ISV241" s="220"/>
      <c r="ISW241" s="220"/>
      <c r="ISX241" s="220"/>
      <c r="ISY241" s="220"/>
      <c r="ISZ241" s="220"/>
      <c r="ITA241" s="220"/>
      <c r="ITB241" s="220"/>
      <c r="ITC241" s="220"/>
      <c r="ITD241" s="220"/>
      <c r="ITE241" s="220"/>
      <c r="ITF241" s="220"/>
      <c r="ITG241" s="220"/>
      <c r="ITH241" s="220"/>
      <c r="ITI241" s="220"/>
      <c r="ITJ241" s="220"/>
      <c r="ITK241" s="220"/>
      <c r="ITL241" s="220"/>
      <c r="ITM241" s="220"/>
      <c r="ITN241" s="220"/>
      <c r="ITO241" s="220"/>
      <c r="ITP241" s="220"/>
      <c r="ITQ241" s="220"/>
      <c r="ITR241" s="220"/>
      <c r="ITS241" s="220"/>
      <c r="ITT241" s="220"/>
      <c r="ITU241" s="220"/>
      <c r="ITV241" s="220"/>
      <c r="ITW241" s="220"/>
      <c r="ITX241" s="220"/>
      <c r="ITY241" s="220"/>
      <c r="ITZ241" s="220"/>
      <c r="IUA241" s="220"/>
      <c r="IUB241" s="220"/>
      <c r="IUC241" s="220"/>
      <c r="IUD241" s="220"/>
      <c r="IUE241" s="220"/>
      <c r="IUF241" s="220"/>
      <c r="IUG241" s="220"/>
      <c r="IUH241" s="220"/>
      <c r="IUI241" s="220"/>
      <c r="IUJ241" s="220"/>
      <c r="IUK241" s="220"/>
      <c r="IUL241" s="220"/>
      <c r="IUM241" s="220"/>
      <c r="IUN241" s="220"/>
      <c r="IUO241" s="220"/>
      <c r="IUP241" s="220"/>
      <c r="IUQ241" s="220"/>
      <c r="IUR241" s="220"/>
      <c r="IUS241" s="220"/>
      <c r="IUT241" s="220"/>
      <c r="IUU241" s="220"/>
      <c r="IUV241" s="220"/>
      <c r="IUW241" s="220"/>
      <c r="IUX241" s="220"/>
      <c r="IUY241" s="220"/>
      <c r="IUZ241" s="220"/>
      <c r="IVA241" s="220"/>
      <c r="IVB241" s="220"/>
      <c r="IVC241" s="220"/>
      <c r="IVD241" s="220"/>
      <c r="IVE241" s="220"/>
      <c r="IVF241" s="220"/>
      <c r="IVG241" s="220"/>
      <c r="IVH241" s="220"/>
      <c r="IVI241" s="220"/>
      <c r="IVJ241" s="220"/>
      <c r="IVK241" s="220"/>
      <c r="IVL241" s="220"/>
      <c r="IVM241" s="220"/>
      <c r="IVN241" s="220"/>
      <c r="IVO241" s="220"/>
      <c r="IVP241" s="220"/>
      <c r="IVQ241" s="220"/>
      <c r="IVR241" s="220"/>
      <c r="IVS241" s="220"/>
      <c r="IVT241" s="220"/>
      <c r="IVU241" s="220"/>
      <c r="IVV241" s="220"/>
      <c r="IVW241" s="220"/>
      <c r="IVX241" s="220"/>
      <c r="IVY241" s="220"/>
      <c r="IVZ241" s="220"/>
      <c r="IWA241" s="220"/>
      <c r="IWB241" s="220"/>
      <c r="IWC241" s="220"/>
      <c r="IWD241" s="220"/>
      <c r="IWE241" s="220"/>
      <c r="IWF241" s="220"/>
      <c r="IWG241" s="220"/>
      <c r="IWH241" s="220"/>
      <c r="IWI241" s="220"/>
      <c r="IWJ241" s="220"/>
      <c r="IWK241" s="220"/>
      <c r="IWL241" s="220"/>
      <c r="IWM241" s="220"/>
      <c r="IWN241" s="220"/>
      <c r="IWO241" s="220"/>
      <c r="IWP241" s="220"/>
      <c r="IWQ241" s="220"/>
      <c r="IWR241" s="220"/>
      <c r="IWS241" s="220"/>
      <c r="IWT241" s="220"/>
      <c r="IWU241" s="220"/>
      <c r="IWV241" s="220"/>
      <c r="IWW241" s="220"/>
      <c r="IWX241" s="220"/>
      <c r="IWY241" s="220"/>
      <c r="IWZ241" s="220"/>
      <c r="IXA241" s="220"/>
      <c r="IXB241" s="220"/>
      <c r="IXC241" s="220"/>
      <c r="IXD241" s="220"/>
      <c r="IXE241" s="220"/>
      <c r="IXF241" s="220"/>
      <c r="IXG241" s="220"/>
      <c r="IXH241" s="220"/>
      <c r="IXI241" s="220"/>
      <c r="IXJ241" s="220"/>
      <c r="IXK241" s="220"/>
      <c r="IXL241" s="220"/>
      <c r="IXM241" s="220"/>
      <c r="IXN241" s="220"/>
      <c r="IXO241" s="220"/>
      <c r="IXP241" s="220"/>
      <c r="IXQ241" s="220"/>
      <c r="IXR241" s="220"/>
      <c r="IXS241" s="220"/>
      <c r="IXT241" s="220"/>
      <c r="IXU241" s="220"/>
      <c r="IXV241" s="220"/>
      <c r="IXW241" s="220"/>
      <c r="IXX241" s="220"/>
      <c r="IXY241" s="220"/>
      <c r="IXZ241" s="220"/>
      <c r="IYA241" s="220"/>
      <c r="IYB241" s="220"/>
      <c r="IYC241" s="220"/>
      <c r="IYD241" s="220"/>
      <c r="IYE241" s="220"/>
      <c r="IYF241" s="220"/>
      <c r="IYG241" s="220"/>
      <c r="IYH241" s="220"/>
      <c r="IYI241" s="220"/>
      <c r="IYJ241" s="220"/>
      <c r="IYK241" s="220"/>
      <c r="IYL241" s="220"/>
      <c r="IYM241" s="220"/>
      <c r="IYN241" s="220"/>
      <c r="IYO241" s="220"/>
      <c r="IYP241" s="220"/>
      <c r="IYQ241" s="220"/>
      <c r="IYR241" s="220"/>
      <c r="IYS241" s="220"/>
      <c r="IYT241" s="220"/>
      <c r="IYU241" s="220"/>
      <c r="IYV241" s="220"/>
      <c r="IYW241" s="220"/>
      <c r="IYX241" s="220"/>
      <c r="IYY241" s="220"/>
      <c r="IYZ241" s="220"/>
      <c r="IZA241" s="220"/>
      <c r="IZB241" s="220"/>
      <c r="IZC241" s="220"/>
      <c r="IZD241" s="220"/>
      <c r="IZE241" s="220"/>
      <c r="IZF241" s="220"/>
      <c r="IZG241" s="220"/>
      <c r="IZH241" s="220"/>
      <c r="IZI241" s="220"/>
      <c r="IZJ241" s="220"/>
      <c r="IZK241" s="220"/>
      <c r="IZL241" s="220"/>
      <c r="IZM241" s="220"/>
      <c r="IZN241" s="220"/>
      <c r="IZO241" s="220"/>
      <c r="IZP241" s="220"/>
      <c r="IZQ241" s="220"/>
      <c r="IZR241" s="220"/>
      <c r="IZS241" s="220"/>
      <c r="IZT241" s="220"/>
      <c r="IZU241" s="220"/>
      <c r="IZV241" s="220"/>
      <c r="IZW241" s="220"/>
      <c r="IZX241" s="220"/>
      <c r="IZY241" s="220"/>
      <c r="IZZ241" s="220"/>
      <c r="JAA241" s="220"/>
      <c r="JAB241" s="220"/>
      <c r="JAC241" s="220"/>
      <c r="JAD241" s="220"/>
      <c r="JAE241" s="220"/>
      <c r="JAF241" s="220"/>
      <c r="JAG241" s="220"/>
      <c r="JAH241" s="220"/>
      <c r="JAI241" s="220"/>
      <c r="JAJ241" s="220"/>
      <c r="JAK241" s="220"/>
      <c r="JAL241" s="220"/>
      <c r="JAM241" s="220"/>
      <c r="JAN241" s="220"/>
      <c r="JAO241" s="220"/>
      <c r="JAP241" s="220"/>
      <c r="JAQ241" s="220"/>
      <c r="JAR241" s="220"/>
      <c r="JAS241" s="220"/>
      <c r="JAT241" s="220"/>
      <c r="JAU241" s="220"/>
      <c r="JAV241" s="220"/>
      <c r="JAW241" s="220"/>
      <c r="JAX241" s="220"/>
      <c r="JAY241" s="220"/>
      <c r="JAZ241" s="220"/>
      <c r="JBA241" s="220"/>
      <c r="JBB241" s="220"/>
      <c r="JBC241" s="220"/>
      <c r="JBD241" s="220"/>
      <c r="JBE241" s="220"/>
      <c r="JBF241" s="220"/>
      <c r="JBG241" s="220"/>
      <c r="JBH241" s="220"/>
      <c r="JBI241" s="220"/>
      <c r="JBJ241" s="220"/>
      <c r="JBK241" s="220"/>
      <c r="JBL241" s="220"/>
      <c r="JBM241" s="220"/>
      <c r="JBN241" s="220"/>
      <c r="JBO241" s="220"/>
      <c r="JBP241" s="220"/>
      <c r="JBQ241" s="220"/>
      <c r="JBR241" s="220"/>
      <c r="JBS241" s="220"/>
      <c r="JBT241" s="220"/>
      <c r="JBU241" s="220"/>
      <c r="JBV241" s="220"/>
      <c r="JBW241" s="220"/>
      <c r="JBX241" s="220"/>
      <c r="JBY241" s="220"/>
      <c r="JBZ241" s="220"/>
      <c r="JCA241" s="220"/>
      <c r="JCB241" s="220"/>
      <c r="JCC241" s="220"/>
      <c r="JCD241" s="220"/>
      <c r="JCE241" s="220"/>
      <c r="JCF241" s="220"/>
      <c r="JCG241" s="220"/>
      <c r="JCH241" s="220"/>
      <c r="JCI241" s="220"/>
      <c r="JCJ241" s="220"/>
      <c r="JCK241" s="220"/>
      <c r="JCL241" s="220"/>
      <c r="JCM241" s="220"/>
      <c r="JCN241" s="220"/>
      <c r="JCO241" s="220"/>
      <c r="JCP241" s="220"/>
      <c r="JCQ241" s="220"/>
      <c r="JCR241" s="220"/>
      <c r="JCS241" s="220"/>
      <c r="JCT241" s="220"/>
      <c r="JCU241" s="220"/>
      <c r="JCV241" s="220"/>
      <c r="JCW241" s="220"/>
      <c r="JCX241" s="220"/>
      <c r="JCY241" s="220"/>
      <c r="JCZ241" s="220"/>
      <c r="JDA241" s="220"/>
      <c r="JDB241" s="220"/>
      <c r="JDC241" s="220"/>
      <c r="JDD241" s="220"/>
      <c r="JDE241" s="220"/>
      <c r="JDF241" s="220"/>
      <c r="JDG241" s="220"/>
      <c r="JDH241" s="220"/>
      <c r="JDI241" s="220"/>
      <c r="JDJ241" s="220"/>
      <c r="JDK241" s="220"/>
      <c r="JDL241" s="220"/>
      <c r="JDM241" s="220"/>
      <c r="JDN241" s="220"/>
      <c r="JDO241" s="220"/>
      <c r="JDP241" s="220"/>
      <c r="JDQ241" s="220"/>
      <c r="JDR241" s="220"/>
      <c r="JDS241" s="220"/>
      <c r="JDT241" s="220"/>
      <c r="JDU241" s="220"/>
      <c r="JDV241" s="220"/>
      <c r="JDW241" s="220"/>
      <c r="JDX241" s="220"/>
      <c r="JDY241" s="220"/>
      <c r="JDZ241" s="220"/>
      <c r="JEA241" s="220"/>
      <c r="JEB241" s="220"/>
      <c r="JEC241" s="220"/>
      <c r="JED241" s="220"/>
      <c r="JEE241" s="220"/>
      <c r="JEF241" s="220"/>
      <c r="JEG241" s="220"/>
      <c r="JEH241" s="220"/>
      <c r="JEI241" s="220"/>
      <c r="JEJ241" s="220"/>
      <c r="JEK241" s="220"/>
      <c r="JEL241" s="220"/>
      <c r="JEM241" s="220"/>
      <c r="JEN241" s="220"/>
      <c r="JEO241" s="220"/>
      <c r="JEP241" s="220"/>
      <c r="JEQ241" s="220"/>
      <c r="JER241" s="220"/>
      <c r="JES241" s="220"/>
      <c r="JET241" s="220"/>
      <c r="JEU241" s="220"/>
      <c r="JEV241" s="220"/>
      <c r="JEW241" s="220"/>
      <c r="JEX241" s="220"/>
      <c r="JEY241" s="220"/>
      <c r="JEZ241" s="220"/>
      <c r="JFA241" s="220"/>
      <c r="JFB241" s="220"/>
      <c r="JFC241" s="220"/>
      <c r="JFD241" s="220"/>
      <c r="JFE241" s="220"/>
      <c r="JFF241" s="220"/>
      <c r="JFG241" s="220"/>
      <c r="JFH241" s="220"/>
      <c r="JFI241" s="220"/>
      <c r="JFJ241" s="220"/>
      <c r="JFK241" s="220"/>
      <c r="JFL241" s="220"/>
      <c r="JFM241" s="220"/>
      <c r="JFN241" s="220"/>
      <c r="JFO241" s="220"/>
      <c r="JFP241" s="220"/>
      <c r="JFQ241" s="220"/>
      <c r="JFR241" s="220"/>
      <c r="JFS241" s="220"/>
      <c r="JFT241" s="220"/>
      <c r="JFU241" s="220"/>
      <c r="JFV241" s="220"/>
      <c r="JFW241" s="220"/>
      <c r="JFX241" s="220"/>
      <c r="JFY241" s="220"/>
      <c r="JFZ241" s="220"/>
      <c r="JGA241" s="220"/>
      <c r="JGB241" s="220"/>
      <c r="JGC241" s="220"/>
      <c r="JGD241" s="220"/>
      <c r="JGE241" s="220"/>
      <c r="JGF241" s="220"/>
      <c r="JGG241" s="220"/>
      <c r="JGH241" s="220"/>
      <c r="JGI241" s="220"/>
      <c r="JGJ241" s="220"/>
      <c r="JGK241" s="220"/>
      <c r="JGL241" s="220"/>
      <c r="JGM241" s="220"/>
      <c r="JGN241" s="220"/>
      <c r="JGO241" s="220"/>
      <c r="JGP241" s="220"/>
      <c r="JGQ241" s="220"/>
      <c r="JGR241" s="220"/>
      <c r="JGS241" s="220"/>
      <c r="JGT241" s="220"/>
      <c r="JGU241" s="220"/>
      <c r="JGV241" s="220"/>
      <c r="JGW241" s="220"/>
      <c r="JGX241" s="220"/>
      <c r="JGY241" s="220"/>
      <c r="JGZ241" s="220"/>
      <c r="JHA241" s="220"/>
      <c r="JHB241" s="220"/>
      <c r="JHC241" s="220"/>
      <c r="JHD241" s="220"/>
      <c r="JHE241" s="220"/>
      <c r="JHF241" s="220"/>
      <c r="JHG241" s="220"/>
      <c r="JHH241" s="220"/>
      <c r="JHI241" s="220"/>
      <c r="JHJ241" s="220"/>
      <c r="JHK241" s="220"/>
      <c r="JHL241" s="220"/>
      <c r="JHM241" s="220"/>
      <c r="JHN241" s="220"/>
      <c r="JHO241" s="220"/>
      <c r="JHP241" s="220"/>
      <c r="JHQ241" s="220"/>
      <c r="JHR241" s="220"/>
      <c r="JHS241" s="220"/>
      <c r="JHT241" s="220"/>
      <c r="JHU241" s="220"/>
      <c r="JHV241" s="220"/>
      <c r="JHW241" s="220"/>
      <c r="JHX241" s="220"/>
      <c r="JHY241" s="220"/>
      <c r="JHZ241" s="220"/>
      <c r="JIA241" s="220"/>
      <c r="JIB241" s="220"/>
      <c r="JIC241" s="220"/>
      <c r="JID241" s="220"/>
      <c r="JIE241" s="220"/>
      <c r="JIF241" s="220"/>
      <c r="JIG241" s="220"/>
      <c r="JIH241" s="220"/>
      <c r="JII241" s="220"/>
      <c r="JIJ241" s="220"/>
      <c r="JIK241" s="220"/>
      <c r="JIL241" s="220"/>
      <c r="JIM241" s="220"/>
      <c r="JIN241" s="220"/>
      <c r="JIO241" s="220"/>
      <c r="JIP241" s="220"/>
      <c r="JIQ241" s="220"/>
      <c r="JIR241" s="220"/>
      <c r="JIS241" s="220"/>
      <c r="JIT241" s="220"/>
      <c r="JIU241" s="220"/>
      <c r="JIV241" s="220"/>
      <c r="JIW241" s="220"/>
      <c r="JIX241" s="220"/>
      <c r="JIY241" s="220"/>
      <c r="JIZ241" s="220"/>
      <c r="JJA241" s="220"/>
      <c r="JJB241" s="220"/>
      <c r="JJC241" s="220"/>
      <c r="JJD241" s="220"/>
      <c r="JJE241" s="220"/>
      <c r="JJF241" s="220"/>
      <c r="JJG241" s="220"/>
      <c r="JJH241" s="220"/>
      <c r="JJI241" s="220"/>
      <c r="JJJ241" s="220"/>
      <c r="JJK241" s="220"/>
      <c r="JJL241" s="220"/>
      <c r="JJM241" s="220"/>
      <c r="JJN241" s="220"/>
      <c r="JJO241" s="220"/>
      <c r="JJP241" s="220"/>
      <c r="JJQ241" s="220"/>
      <c r="JJR241" s="220"/>
      <c r="JJS241" s="220"/>
      <c r="JJT241" s="220"/>
      <c r="JJU241" s="220"/>
      <c r="JJV241" s="220"/>
      <c r="JJW241" s="220"/>
      <c r="JJX241" s="220"/>
      <c r="JJY241" s="220"/>
      <c r="JJZ241" s="220"/>
      <c r="JKA241" s="220"/>
      <c r="JKB241" s="220"/>
      <c r="JKC241" s="220"/>
      <c r="JKD241" s="220"/>
      <c r="JKE241" s="220"/>
      <c r="JKF241" s="220"/>
      <c r="JKG241" s="220"/>
      <c r="JKH241" s="220"/>
      <c r="JKI241" s="220"/>
      <c r="JKJ241" s="220"/>
      <c r="JKK241" s="220"/>
      <c r="JKL241" s="220"/>
      <c r="JKM241" s="220"/>
      <c r="JKN241" s="220"/>
      <c r="JKO241" s="220"/>
      <c r="JKP241" s="220"/>
      <c r="JKQ241" s="220"/>
      <c r="JKR241" s="220"/>
      <c r="JKS241" s="220"/>
      <c r="JKT241" s="220"/>
      <c r="JKU241" s="220"/>
      <c r="JKV241" s="220"/>
      <c r="JKW241" s="220"/>
      <c r="JKX241" s="220"/>
      <c r="JKY241" s="220"/>
      <c r="JKZ241" s="220"/>
      <c r="JLA241" s="220"/>
      <c r="JLB241" s="220"/>
      <c r="JLC241" s="220"/>
      <c r="JLD241" s="220"/>
      <c r="JLE241" s="220"/>
      <c r="JLF241" s="220"/>
      <c r="JLG241" s="220"/>
      <c r="JLH241" s="220"/>
      <c r="JLI241" s="220"/>
      <c r="JLJ241" s="220"/>
      <c r="JLK241" s="220"/>
      <c r="JLL241" s="220"/>
      <c r="JLM241" s="220"/>
      <c r="JLN241" s="220"/>
      <c r="JLO241" s="220"/>
      <c r="JLP241" s="220"/>
      <c r="JLQ241" s="220"/>
      <c r="JLR241" s="220"/>
      <c r="JLS241" s="220"/>
      <c r="JLT241" s="220"/>
      <c r="JLU241" s="220"/>
      <c r="JLV241" s="220"/>
      <c r="JLW241" s="220"/>
      <c r="JLX241" s="220"/>
      <c r="JLY241" s="220"/>
      <c r="JLZ241" s="220"/>
      <c r="JMA241" s="220"/>
      <c r="JMB241" s="220"/>
      <c r="JMC241" s="220"/>
      <c r="JMD241" s="220"/>
      <c r="JME241" s="220"/>
      <c r="JMF241" s="220"/>
      <c r="JMG241" s="220"/>
      <c r="JMH241" s="220"/>
      <c r="JMI241" s="220"/>
      <c r="JMJ241" s="220"/>
      <c r="JMK241" s="220"/>
      <c r="JML241" s="220"/>
      <c r="JMM241" s="220"/>
      <c r="JMN241" s="220"/>
      <c r="JMO241" s="220"/>
      <c r="JMP241" s="220"/>
      <c r="JMQ241" s="220"/>
      <c r="JMR241" s="220"/>
      <c r="JMS241" s="220"/>
      <c r="JMT241" s="220"/>
      <c r="JMU241" s="220"/>
      <c r="JMV241" s="220"/>
      <c r="JMW241" s="220"/>
      <c r="JMX241" s="220"/>
      <c r="JMY241" s="220"/>
      <c r="JMZ241" s="220"/>
      <c r="JNA241" s="220"/>
      <c r="JNB241" s="220"/>
      <c r="JNC241" s="220"/>
      <c r="JND241" s="220"/>
      <c r="JNE241" s="220"/>
      <c r="JNF241" s="220"/>
      <c r="JNG241" s="220"/>
      <c r="JNH241" s="220"/>
      <c r="JNI241" s="220"/>
      <c r="JNJ241" s="220"/>
      <c r="JNK241" s="220"/>
      <c r="JNL241" s="220"/>
      <c r="JNM241" s="220"/>
      <c r="JNN241" s="220"/>
      <c r="JNO241" s="220"/>
      <c r="JNP241" s="220"/>
      <c r="JNQ241" s="220"/>
      <c r="JNR241" s="220"/>
      <c r="JNS241" s="220"/>
      <c r="JNT241" s="220"/>
      <c r="JNU241" s="220"/>
      <c r="JNV241" s="220"/>
      <c r="JNW241" s="220"/>
      <c r="JNX241" s="220"/>
      <c r="JNY241" s="220"/>
      <c r="JNZ241" s="220"/>
      <c r="JOA241" s="220"/>
      <c r="JOB241" s="220"/>
      <c r="JOC241" s="220"/>
      <c r="JOD241" s="220"/>
      <c r="JOE241" s="220"/>
      <c r="JOF241" s="220"/>
      <c r="JOG241" s="220"/>
      <c r="JOH241" s="220"/>
      <c r="JOI241" s="220"/>
      <c r="JOJ241" s="220"/>
      <c r="JOK241" s="220"/>
      <c r="JOL241" s="220"/>
      <c r="JOM241" s="220"/>
      <c r="JON241" s="220"/>
      <c r="JOO241" s="220"/>
      <c r="JOP241" s="220"/>
      <c r="JOQ241" s="220"/>
      <c r="JOR241" s="220"/>
      <c r="JOS241" s="220"/>
      <c r="JOT241" s="220"/>
      <c r="JOU241" s="220"/>
      <c r="JOV241" s="220"/>
      <c r="JOW241" s="220"/>
      <c r="JOX241" s="220"/>
      <c r="JOY241" s="220"/>
      <c r="JOZ241" s="220"/>
      <c r="JPA241" s="220"/>
      <c r="JPB241" s="220"/>
      <c r="JPC241" s="220"/>
      <c r="JPD241" s="220"/>
      <c r="JPE241" s="220"/>
      <c r="JPF241" s="220"/>
      <c r="JPG241" s="220"/>
      <c r="JPH241" s="220"/>
      <c r="JPI241" s="220"/>
      <c r="JPJ241" s="220"/>
      <c r="JPK241" s="220"/>
      <c r="JPL241" s="220"/>
      <c r="JPM241" s="220"/>
      <c r="JPN241" s="220"/>
      <c r="JPO241" s="220"/>
      <c r="JPP241" s="220"/>
      <c r="JPQ241" s="220"/>
      <c r="JPR241" s="220"/>
      <c r="JPS241" s="220"/>
      <c r="JPT241" s="220"/>
      <c r="JPU241" s="220"/>
      <c r="JPV241" s="220"/>
      <c r="JPW241" s="220"/>
      <c r="JPX241" s="220"/>
      <c r="JPY241" s="220"/>
      <c r="JPZ241" s="220"/>
      <c r="JQA241" s="220"/>
      <c r="JQB241" s="220"/>
      <c r="JQC241" s="220"/>
      <c r="JQD241" s="220"/>
      <c r="JQE241" s="220"/>
      <c r="JQF241" s="220"/>
      <c r="JQG241" s="220"/>
      <c r="JQH241" s="220"/>
      <c r="JQI241" s="220"/>
      <c r="JQJ241" s="220"/>
      <c r="JQK241" s="220"/>
      <c r="JQL241" s="220"/>
      <c r="JQM241" s="220"/>
      <c r="JQN241" s="220"/>
      <c r="JQO241" s="220"/>
      <c r="JQP241" s="220"/>
      <c r="JQQ241" s="220"/>
      <c r="JQR241" s="220"/>
      <c r="JQS241" s="220"/>
      <c r="JQT241" s="220"/>
      <c r="JQU241" s="220"/>
      <c r="JQV241" s="220"/>
      <c r="JQW241" s="220"/>
      <c r="JQX241" s="220"/>
      <c r="JQY241" s="220"/>
      <c r="JQZ241" s="220"/>
      <c r="JRA241" s="220"/>
      <c r="JRB241" s="220"/>
      <c r="JRC241" s="220"/>
      <c r="JRD241" s="220"/>
      <c r="JRE241" s="220"/>
      <c r="JRF241" s="220"/>
      <c r="JRG241" s="220"/>
      <c r="JRH241" s="220"/>
      <c r="JRI241" s="220"/>
      <c r="JRJ241" s="220"/>
      <c r="JRK241" s="220"/>
      <c r="JRL241" s="220"/>
      <c r="JRM241" s="220"/>
      <c r="JRN241" s="220"/>
      <c r="JRO241" s="220"/>
      <c r="JRP241" s="220"/>
      <c r="JRQ241" s="220"/>
      <c r="JRR241" s="220"/>
      <c r="JRS241" s="220"/>
      <c r="JRT241" s="220"/>
      <c r="JRU241" s="220"/>
      <c r="JRV241" s="220"/>
      <c r="JRW241" s="220"/>
      <c r="JRX241" s="220"/>
      <c r="JRY241" s="220"/>
      <c r="JRZ241" s="220"/>
      <c r="JSA241" s="220"/>
      <c r="JSB241" s="220"/>
      <c r="JSC241" s="220"/>
      <c r="JSD241" s="220"/>
      <c r="JSE241" s="220"/>
      <c r="JSF241" s="220"/>
      <c r="JSG241" s="220"/>
      <c r="JSH241" s="220"/>
      <c r="JSI241" s="220"/>
      <c r="JSJ241" s="220"/>
      <c r="JSK241" s="220"/>
      <c r="JSL241" s="220"/>
      <c r="JSM241" s="220"/>
      <c r="JSN241" s="220"/>
      <c r="JSO241" s="220"/>
      <c r="JSP241" s="220"/>
      <c r="JSQ241" s="220"/>
      <c r="JSR241" s="220"/>
      <c r="JSS241" s="220"/>
      <c r="JST241" s="220"/>
      <c r="JSU241" s="220"/>
      <c r="JSV241" s="220"/>
      <c r="JSW241" s="220"/>
      <c r="JSX241" s="220"/>
      <c r="JSY241" s="220"/>
      <c r="JSZ241" s="220"/>
      <c r="JTA241" s="220"/>
      <c r="JTB241" s="220"/>
      <c r="JTC241" s="220"/>
      <c r="JTD241" s="220"/>
      <c r="JTE241" s="220"/>
      <c r="JTF241" s="220"/>
      <c r="JTG241" s="220"/>
      <c r="JTH241" s="220"/>
      <c r="JTI241" s="220"/>
      <c r="JTJ241" s="220"/>
      <c r="JTK241" s="220"/>
      <c r="JTL241" s="220"/>
      <c r="JTM241" s="220"/>
      <c r="JTN241" s="220"/>
      <c r="JTO241" s="220"/>
      <c r="JTP241" s="220"/>
      <c r="JTQ241" s="220"/>
      <c r="JTR241" s="220"/>
      <c r="JTS241" s="220"/>
      <c r="JTT241" s="220"/>
      <c r="JTU241" s="220"/>
      <c r="JTV241" s="220"/>
      <c r="JTW241" s="220"/>
      <c r="JTX241" s="220"/>
      <c r="JTY241" s="220"/>
      <c r="JTZ241" s="220"/>
      <c r="JUA241" s="220"/>
      <c r="JUB241" s="220"/>
      <c r="JUC241" s="220"/>
      <c r="JUD241" s="220"/>
      <c r="JUE241" s="220"/>
      <c r="JUF241" s="220"/>
      <c r="JUG241" s="220"/>
      <c r="JUH241" s="220"/>
      <c r="JUI241" s="220"/>
      <c r="JUJ241" s="220"/>
      <c r="JUK241" s="220"/>
      <c r="JUL241" s="220"/>
      <c r="JUM241" s="220"/>
      <c r="JUN241" s="220"/>
      <c r="JUO241" s="220"/>
      <c r="JUP241" s="220"/>
      <c r="JUQ241" s="220"/>
      <c r="JUR241" s="220"/>
      <c r="JUS241" s="220"/>
      <c r="JUT241" s="220"/>
      <c r="JUU241" s="220"/>
      <c r="JUV241" s="220"/>
      <c r="JUW241" s="220"/>
      <c r="JUX241" s="220"/>
      <c r="JUY241" s="220"/>
      <c r="JUZ241" s="220"/>
      <c r="JVA241" s="220"/>
      <c r="JVB241" s="220"/>
      <c r="JVC241" s="220"/>
      <c r="JVD241" s="220"/>
      <c r="JVE241" s="220"/>
      <c r="JVF241" s="220"/>
      <c r="JVG241" s="220"/>
      <c r="JVH241" s="220"/>
      <c r="JVI241" s="220"/>
      <c r="JVJ241" s="220"/>
      <c r="JVK241" s="220"/>
      <c r="JVL241" s="220"/>
      <c r="JVM241" s="220"/>
      <c r="JVN241" s="220"/>
      <c r="JVO241" s="220"/>
      <c r="JVP241" s="220"/>
      <c r="JVQ241" s="220"/>
      <c r="JVR241" s="220"/>
      <c r="JVS241" s="220"/>
      <c r="JVT241" s="220"/>
      <c r="JVU241" s="220"/>
      <c r="JVV241" s="220"/>
      <c r="JVW241" s="220"/>
      <c r="JVX241" s="220"/>
      <c r="JVY241" s="220"/>
      <c r="JVZ241" s="220"/>
      <c r="JWA241" s="220"/>
      <c r="JWB241" s="220"/>
      <c r="JWC241" s="220"/>
      <c r="JWD241" s="220"/>
      <c r="JWE241" s="220"/>
      <c r="JWF241" s="220"/>
      <c r="JWG241" s="220"/>
      <c r="JWH241" s="220"/>
      <c r="JWI241" s="220"/>
      <c r="JWJ241" s="220"/>
      <c r="JWK241" s="220"/>
      <c r="JWL241" s="220"/>
      <c r="JWM241" s="220"/>
      <c r="JWN241" s="220"/>
      <c r="JWO241" s="220"/>
      <c r="JWP241" s="220"/>
      <c r="JWQ241" s="220"/>
      <c r="JWR241" s="220"/>
      <c r="JWS241" s="220"/>
      <c r="JWT241" s="220"/>
      <c r="JWU241" s="220"/>
      <c r="JWV241" s="220"/>
      <c r="JWW241" s="220"/>
      <c r="JWX241" s="220"/>
      <c r="JWY241" s="220"/>
      <c r="JWZ241" s="220"/>
      <c r="JXA241" s="220"/>
      <c r="JXB241" s="220"/>
      <c r="JXC241" s="220"/>
      <c r="JXD241" s="220"/>
      <c r="JXE241" s="220"/>
      <c r="JXF241" s="220"/>
      <c r="JXG241" s="220"/>
      <c r="JXH241" s="220"/>
      <c r="JXI241" s="220"/>
      <c r="JXJ241" s="220"/>
      <c r="JXK241" s="220"/>
      <c r="JXL241" s="220"/>
      <c r="JXM241" s="220"/>
      <c r="JXN241" s="220"/>
      <c r="JXO241" s="220"/>
      <c r="JXP241" s="220"/>
      <c r="JXQ241" s="220"/>
      <c r="JXR241" s="220"/>
      <c r="JXS241" s="220"/>
      <c r="JXT241" s="220"/>
      <c r="JXU241" s="220"/>
      <c r="JXV241" s="220"/>
      <c r="JXW241" s="220"/>
      <c r="JXX241" s="220"/>
      <c r="JXY241" s="220"/>
      <c r="JXZ241" s="220"/>
      <c r="JYA241" s="220"/>
      <c r="JYB241" s="220"/>
      <c r="JYC241" s="220"/>
      <c r="JYD241" s="220"/>
      <c r="JYE241" s="220"/>
      <c r="JYF241" s="220"/>
      <c r="JYG241" s="220"/>
      <c r="JYH241" s="220"/>
      <c r="JYI241" s="220"/>
      <c r="JYJ241" s="220"/>
      <c r="JYK241" s="220"/>
      <c r="JYL241" s="220"/>
      <c r="JYM241" s="220"/>
      <c r="JYN241" s="220"/>
      <c r="JYO241" s="220"/>
      <c r="JYP241" s="220"/>
      <c r="JYQ241" s="220"/>
      <c r="JYR241" s="220"/>
      <c r="JYS241" s="220"/>
      <c r="JYT241" s="220"/>
      <c r="JYU241" s="220"/>
      <c r="JYV241" s="220"/>
      <c r="JYW241" s="220"/>
      <c r="JYX241" s="220"/>
      <c r="JYY241" s="220"/>
      <c r="JYZ241" s="220"/>
      <c r="JZA241" s="220"/>
      <c r="JZB241" s="220"/>
      <c r="JZC241" s="220"/>
      <c r="JZD241" s="220"/>
      <c r="JZE241" s="220"/>
      <c r="JZF241" s="220"/>
      <c r="JZG241" s="220"/>
      <c r="JZH241" s="220"/>
      <c r="JZI241" s="220"/>
      <c r="JZJ241" s="220"/>
      <c r="JZK241" s="220"/>
      <c r="JZL241" s="220"/>
      <c r="JZM241" s="220"/>
      <c r="JZN241" s="220"/>
      <c r="JZO241" s="220"/>
      <c r="JZP241" s="220"/>
      <c r="JZQ241" s="220"/>
      <c r="JZR241" s="220"/>
      <c r="JZS241" s="220"/>
      <c r="JZT241" s="220"/>
      <c r="JZU241" s="220"/>
      <c r="JZV241" s="220"/>
      <c r="JZW241" s="220"/>
      <c r="JZX241" s="220"/>
      <c r="JZY241" s="220"/>
      <c r="JZZ241" s="220"/>
      <c r="KAA241" s="220"/>
      <c r="KAB241" s="220"/>
      <c r="KAC241" s="220"/>
      <c r="KAD241" s="220"/>
      <c r="KAE241" s="220"/>
      <c r="KAF241" s="220"/>
      <c r="KAG241" s="220"/>
      <c r="KAH241" s="220"/>
      <c r="KAI241" s="220"/>
      <c r="KAJ241" s="220"/>
      <c r="KAK241" s="220"/>
      <c r="KAL241" s="220"/>
      <c r="KAM241" s="220"/>
      <c r="KAN241" s="220"/>
      <c r="KAO241" s="220"/>
      <c r="KAP241" s="220"/>
      <c r="KAQ241" s="220"/>
      <c r="KAR241" s="220"/>
      <c r="KAS241" s="220"/>
      <c r="KAT241" s="220"/>
      <c r="KAU241" s="220"/>
      <c r="KAV241" s="220"/>
      <c r="KAW241" s="220"/>
      <c r="KAX241" s="220"/>
      <c r="KAY241" s="220"/>
      <c r="KAZ241" s="220"/>
      <c r="KBA241" s="220"/>
      <c r="KBB241" s="220"/>
      <c r="KBC241" s="220"/>
      <c r="KBD241" s="220"/>
      <c r="KBE241" s="220"/>
      <c r="KBF241" s="220"/>
      <c r="KBG241" s="220"/>
      <c r="KBH241" s="220"/>
      <c r="KBI241" s="220"/>
      <c r="KBJ241" s="220"/>
      <c r="KBK241" s="220"/>
      <c r="KBL241" s="220"/>
      <c r="KBM241" s="220"/>
      <c r="KBN241" s="220"/>
      <c r="KBO241" s="220"/>
      <c r="KBP241" s="220"/>
      <c r="KBQ241" s="220"/>
      <c r="KBR241" s="220"/>
      <c r="KBS241" s="220"/>
      <c r="KBT241" s="220"/>
      <c r="KBU241" s="220"/>
      <c r="KBV241" s="220"/>
      <c r="KBW241" s="220"/>
      <c r="KBX241" s="220"/>
      <c r="KBY241" s="220"/>
      <c r="KBZ241" s="220"/>
      <c r="KCA241" s="220"/>
      <c r="KCB241" s="220"/>
      <c r="KCC241" s="220"/>
      <c r="KCD241" s="220"/>
      <c r="KCE241" s="220"/>
      <c r="KCF241" s="220"/>
      <c r="KCG241" s="220"/>
      <c r="KCH241" s="220"/>
      <c r="KCI241" s="220"/>
      <c r="KCJ241" s="220"/>
      <c r="KCK241" s="220"/>
      <c r="KCL241" s="220"/>
      <c r="KCM241" s="220"/>
      <c r="KCN241" s="220"/>
      <c r="KCO241" s="220"/>
      <c r="KCP241" s="220"/>
      <c r="KCQ241" s="220"/>
      <c r="KCR241" s="220"/>
      <c r="KCS241" s="220"/>
      <c r="KCT241" s="220"/>
      <c r="KCU241" s="220"/>
      <c r="KCV241" s="220"/>
      <c r="KCW241" s="220"/>
      <c r="KCX241" s="220"/>
      <c r="KCY241" s="220"/>
      <c r="KCZ241" s="220"/>
      <c r="KDA241" s="220"/>
      <c r="KDB241" s="220"/>
      <c r="KDC241" s="220"/>
      <c r="KDD241" s="220"/>
      <c r="KDE241" s="220"/>
      <c r="KDF241" s="220"/>
      <c r="KDG241" s="220"/>
      <c r="KDH241" s="220"/>
      <c r="KDI241" s="220"/>
      <c r="KDJ241" s="220"/>
      <c r="KDK241" s="220"/>
      <c r="KDL241" s="220"/>
      <c r="KDM241" s="220"/>
      <c r="KDN241" s="220"/>
      <c r="KDO241" s="220"/>
      <c r="KDP241" s="220"/>
      <c r="KDQ241" s="220"/>
      <c r="KDR241" s="220"/>
      <c r="KDS241" s="220"/>
      <c r="KDT241" s="220"/>
      <c r="KDU241" s="220"/>
      <c r="KDV241" s="220"/>
      <c r="KDW241" s="220"/>
      <c r="KDX241" s="220"/>
      <c r="KDY241" s="220"/>
      <c r="KDZ241" s="220"/>
      <c r="KEA241" s="220"/>
      <c r="KEB241" s="220"/>
      <c r="KEC241" s="220"/>
      <c r="KED241" s="220"/>
      <c r="KEE241" s="220"/>
      <c r="KEF241" s="220"/>
      <c r="KEG241" s="220"/>
      <c r="KEH241" s="220"/>
      <c r="KEI241" s="220"/>
      <c r="KEJ241" s="220"/>
      <c r="KEK241" s="220"/>
      <c r="KEL241" s="220"/>
      <c r="KEM241" s="220"/>
      <c r="KEN241" s="220"/>
      <c r="KEO241" s="220"/>
      <c r="KEP241" s="220"/>
      <c r="KEQ241" s="220"/>
      <c r="KER241" s="220"/>
      <c r="KES241" s="220"/>
      <c r="KET241" s="220"/>
      <c r="KEU241" s="220"/>
      <c r="KEV241" s="220"/>
      <c r="KEW241" s="220"/>
      <c r="KEX241" s="220"/>
      <c r="KEY241" s="220"/>
      <c r="KEZ241" s="220"/>
      <c r="KFA241" s="220"/>
      <c r="KFB241" s="220"/>
      <c r="KFC241" s="220"/>
      <c r="KFD241" s="220"/>
      <c r="KFE241" s="220"/>
      <c r="KFF241" s="220"/>
      <c r="KFG241" s="220"/>
      <c r="KFH241" s="220"/>
      <c r="KFI241" s="220"/>
      <c r="KFJ241" s="220"/>
      <c r="KFK241" s="220"/>
      <c r="KFL241" s="220"/>
      <c r="KFM241" s="220"/>
      <c r="KFN241" s="220"/>
      <c r="KFO241" s="220"/>
      <c r="KFP241" s="220"/>
      <c r="KFQ241" s="220"/>
      <c r="KFR241" s="220"/>
      <c r="KFS241" s="220"/>
      <c r="KFT241" s="220"/>
      <c r="KFU241" s="220"/>
      <c r="KFV241" s="220"/>
      <c r="KFW241" s="220"/>
      <c r="KFX241" s="220"/>
      <c r="KFY241" s="220"/>
      <c r="KFZ241" s="220"/>
      <c r="KGA241" s="220"/>
      <c r="KGB241" s="220"/>
      <c r="KGC241" s="220"/>
      <c r="KGD241" s="220"/>
      <c r="KGE241" s="220"/>
      <c r="KGF241" s="220"/>
      <c r="KGG241" s="220"/>
      <c r="KGH241" s="220"/>
      <c r="KGI241" s="220"/>
      <c r="KGJ241" s="220"/>
      <c r="KGK241" s="220"/>
      <c r="KGL241" s="220"/>
      <c r="KGM241" s="220"/>
      <c r="KGN241" s="220"/>
      <c r="KGO241" s="220"/>
      <c r="KGP241" s="220"/>
      <c r="KGQ241" s="220"/>
      <c r="KGR241" s="220"/>
      <c r="KGS241" s="220"/>
      <c r="KGT241" s="220"/>
      <c r="KGU241" s="220"/>
      <c r="KGV241" s="220"/>
      <c r="KGW241" s="220"/>
      <c r="KGX241" s="220"/>
      <c r="KGY241" s="220"/>
      <c r="KGZ241" s="220"/>
      <c r="KHA241" s="220"/>
      <c r="KHB241" s="220"/>
      <c r="KHC241" s="220"/>
      <c r="KHD241" s="220"/>
      <c r="KHE241" s="220"/>
      <c r="KHF241" s="220"/>
      <c r="KHG241" s="220"/>
      <c r="KHH241" s="220"/>
      <c r="KHI241" s="220"/>
      <c r="KHJ241" s="220"/>
      <c r="KHK241" s="220"/>
      <c r="KHL241" s="220"/>
      <c r="KHM241" s="220"/>
      <c r="KHN241" s="220"/>
      <c r="KHO241" s="220"/>
      <c r="KHP241" s="220"/>
      <c r="KHQ241" s="220"/>
      <c r="KHR241" s="220"/>
      <c r="KHS241" s="220"/>
      <c r="KHT241" s="220"/>
      <c r="KHU241" s="220"/>
      <c r="KHV241" s="220"/>
      <c r="KHW241" s="220"/>
      <c r="KHX241" s="220"/>
      <c r="KHY241" s="220"/>
      <c r="KHZ241" s="220"/>
      <c r="KIA241" s="220"/>
      <c r="KIB241" s="220"/>
      <c r="KIC241" s="220"/>
      <c r="KID241" s="220"/>
      <c r="KIE241" s="220"/>
      <c r="KIF241" s="220"/>
      <c r="KIG241" s="220"/>
      <c r="KIH241" s="220"/>
      <c r="KII241" s="220"/>
      <c r="KIJ241" s="220"/>
      <c r="KIK241" s="220"/>
      <c r="KIL241" s="220"/>
      <c r="KIM241" s="220"/>
      <c r="KIN241" s="220"/>
      <c r="KIO241" s="220"/>
      <c r="KIP241" s="220"/>
      <c r="KIQ241" s="220"/>
      <c r="KIR241" s="220"/>
      <c r="KIS241" s="220"/>
      <c r="KIT241" s="220"/>
      <c r="KIU241" s="220"/>
      <c r="KIV241" s="220"/>
      <c r="KIW241" s="220"/>
      <c r="KIX241" s="220"/>
      <c r="KIY241" s="220"/>
      <c r="KIZ241" s="220"/>
      <c r="KJA241" s="220"/>
      <c r="KJB241" s="220"/>
      <c r="KJC241" s="220"/>
      <c r="KJD241" s="220"/>
      <c r="KJE241" s="220"/>
      <c r="KJF241" s="220"/>
      <c r="KJG241" s="220"/>
      <c r="KJH241" s="220"/>
      <c r="KJI241" s="220"/>
      <c r="KJJ241" s="220"/>
      <c r="KJK241" s="220"/>
      <c r="KJL241" s="220"/>
      <c r="KJM241" s="220"/>
      <c r="KJN241" s="220"/>
      <c r="KJO241" s="220"/>
      <c r="KJP241" s="220"/>
      <c r="KJQ241" s="220"/>
      <c r="KJR241" s="220"/>
      <c r="KJS241" s="220"/>
      <c r="KJT241" s="220"/>
      <c r="KJU241" s="220"/>
      <c r="KJV241" s="220"/>
      <c r="KJW241" s="220"/>
      <c r="KJX241" s="220"/>
      <c r="KJY241" s="220"/>
      <c r="KJZ241" s="220"/>
      <c r="KKA241" s="220"/>
      <c r="KKB241" s="220"/>
      <c r="KKC241" s="220"/>
      <c r="KKD241" s="220"/>
      <c r="KKE241" s="220"/>
      <c r="KKF241" s="220"/>
      <c r="KKG241" s="220"/>
      <c r="KKH241" s="220"/>
      <c r="KKI241" s="220"/>
      <c r="KKJ241" s="220"/>
      <c r="KKK241" s="220"/>
      <c r="KKL241" s="220"/>
      <c r="KKM241" s="220"/>
      <c r="KKN241" s="220"/>
      <c r="KKO241" s="220"/>
      <c r="KKP241" s="220"/>
      <c r="KKQ241" s="220"/>
      <c r="KKR241" s="220"/>
      <c r="KKS241" s="220"/>
      <c r="KKT241" s="220"/>
      <c r="KKU241" s="220"/>
      <c r="KKV241" s="220"/>
      <c r="KKW241" s="220"/>
      <c r="KKX241" s="220"/>
      <c r="KKY241" s="220"/>
      <c r="KKZ241" s="220"/>
      <c r="KLA241" s="220"/>
      <c r="KLB241" s="220"/>
      <c r="KLC241" s="220"/>
      <c r="KLD241" s="220"/>
      <c r="KLE241" s="220"/>
      <c r="KLF241" s="220"/>
      <c r="KLG241" s="220"/>
      <c r="KLH241" s="220"/>
      <c r="KLI241" s="220"/>
      <c r="KLJ241" s="220"/>
      <c r="KLK241" s="220"/>
      <c r="KLL241" s="220"/>
      <c r="KLM241" s="220"/>
      <c r="KLN241" s="220"/>
      <c r="KLO241" s="220"/>
      <c r="KLP241" s="220"/>
      <c r="KLQ241" s="220"/>
      <c r="KLR241" s="220"/>
      <c r="KLS241" s="220"/>
      <c r="KLT241" s="220"/>
      <c r="KLU241" s="220"/>
      <c r="KLV241" s="220"/>
      <c r="KLW241" s="220"/>
      <c r="KLX241" s="220"/>
      <c r="KLY241" s="220"/>
      <c r="KLZ241" s="220"/>
      <c r="KMA241" s="220"/>
      <c r="KMB241" s="220"/>
      <c r="KMC241" s="220"/>
      <c r="KMD241" s="220"/>
      <c r="KME241" s="220"/>
      <c r="KMF241" s="220"/>
      <c r="KMG241" s="220"/>
      <c r="KMH241" s="220"/>
      <c r="KMI241" s="220"/>
      <c r="KMJ241" s="220"/>
      <c r="KMK241" s="220"/>
      <c r="KML241" s="220"/>
      <c r="KMM241" s="220"/>
      <c r="KMN241" s="220"/>
      <c r="KMO241" s="220"/>
      <c r="KMP241" s="220"/>
      <c r="KMQ241" s="220"/>
      <c r="KMR241" s="220"/>
      <c r="KMS241" s="220"/>
      <c r="KMT241" s="220"/>
      <c r="KMU241" s="220"/>
      <c r="KMV241" s="220"/>
      <c r="KMW241" s="220"/>
      <c r="KMX241" s="220"/>
      <c r="KMY241" s="220"/>
      <c r="KMZ241" s="220"/>
      <c r="KNA241" s="220"/>
      <c r="KNB241" s="220"/>
      <c r="KNC241" s="220"/>
      <c r="KND241" s="220"/>
      <c r="KNE241" s="220"/>
      <c r="KNF241" s="220"/>
      <c r="KNG241" s="220"/>
      <c r="KNH241" s="220"/>
      <c r="KNI241" s="220"/>
      <c r="KNJ241" s="220"/>
      <c r="KNK241" s="220"/>
      <c r="KNL241" s="220"/>
      <c r="KNM241" s="220"/>
      <c r="KNN241" s="220"/>
      <c r="KNO241" s="220"/>
      <c r="KNP241" s="220"/>
      <c r="KNQ241" s="220"/>
      <c r="KNR241" s="220"/>
      <c r="KNS241" s="220"/>
      <c r="KNT241" s="220"/>
      <c r="KNU241" s="220"/>
      <c r="KNV241" s="220"/>
      <c r="KNW241" s="220"/>
      <c r="KNX241" s="220"/>
      <c r="KNY241" s="220"/>
      <c r="KNZ241" s="220"/>
      <c r="KOA241" s="220"/>
      <c r="KOB241" s="220"/>
      <c r="KOC241" s="220"/>
      <c r="KOD241" s="220"/>
      <c r="KOE241" s="220"/>
      <c r="KOF241" s="220"/>
      <c r="KOG241" s="220"/>
      <c r="KOH241" s="220"/>
      <c r="KOI241" s="220"/>
      <c r="KOJ241" s="220"/>
      <c r="KOK241" s="220"/>
      <c r="KOL241" s="220"/>
      <c r="KOM241" s="220"/>
      <c r="KON241" s="220"/>
      <c r="KOO241" s="220"/>
      <c r="KOP241" s="220"/>
      <c r="KOQ241" s="220"/>
      <c r="KOR241" s="220"/>
      <c r="KOS241" s="220"/>
      <c r="KOT241" s="220"/>
      <c r="KOU241" s="220"/>
      <c r="KOV241" s="220"/>
      <c r="KOW241" s="220"/>
      <c r="KOX241" s="220"/>
      <c r="KOY241" s="220"/>
      <c r="KOZ241" s="220"/>
      <c r="KPA241" s="220"/>
      <c r="KPB241" s="220"/>
      <c r="KPC241" s="220"/>
      <c r="KPD241" s="220"/>
      <c r="KPE241" s="220"/>
      <c r="KPF241" s="220"/>
      <c r="KPG241" s="220"/>
      <c r="KPH241" s="220"/>
      <c r="KPI241" s="220"/>
      <c r="KPJ241" s="220"/>
      <c r="KPK241" s="220"/>
      <c r="KPL241" s="220"/>
      <c r="KPM241" s="220"/>
      <c r="KPN241" s="220"/>
      <c r="KPO241" s="220"/>
      <c r="KPP241" s="220"/>
      <c r="KPQ241" s="220"/>
      <c r="KPR241" s="220"/>
      <c r="KPS241" s="220"/>
      <c r="KPT241" s="220"/>
      <c r="KPU241" s="220"/>
      <c r="KPV241" s="220"/>
      <c r="KPW241" s="220"/>
      <c r="KPX241" s="220"/>
      <c r="KPY241" s="220"/>
      <c r="KPZ241" s="220"/>
      <c r="KQA241" s="220"/>
      <c r="KQB241" s="220"/>
      <c r="KQC241" s="220"/>
      <c r="KQD241" s="220"/>
      <c r="KQE241" s="220"/>
      <c r="KQF241" s="220"/>
      <c r="KQG241" s="220"/>
      <c r="KQH241" s="220"/>
      <c r="KQI241" s="220"/>
      <c r="KQJ241" s="220"/>
      <c r="KQK241" s="220"/>
      <c r="KQL241" s="220"/>
      <c r="KQM241" s="220"/>
      <c r="KQN241" s="220"/>
      <c r="KQO241" s="220"/>
      <c r="KQP241" s="220"/>
      <c r="KQQ241" s="220"/>
      <c r="KQR241" s="220"/>
      <c r="KQS241" s="220"/>
      <c r="KQT241" s="220"/>
      <c r="KQU241" s="220"/>
      <c r="KQV241" s="220"/>
      <c r="KQW241" s="220"/>
      <c r="KQX241" s="220"/>
      <c r="KQY241" s="220"/>
      <c r="KQZ241" s="220"/>
      <c r="KRA241" s="220"/>
      <c r="KRB241" s="220"/>
      <c r="KRC241" s="220"/>
      <c r="KRD241" s="220"/>
      <c r="KRE241" s="220"/>
      <c r="KRF241" s="220"/>
      <c r="KRG241" s="220"/>
      <c r="KRH241" s="220"/>
      <c r="KRI241" s="220"/>
      <c r="KRJ241" s="220"/>
      <c r="KRK241" s="220"/>
      <c r="KRL241" s="220"/>
      <c r="KRM241" s="220"/>
      <c r="KRN241" s="220"/>
      <c r="KRO241" s="220"/>
      <c r="KRP241" s="220"/>
      <c r="KRQ241" s="220"/>
      <c r="KRR241" s="220"/>
      <c r="KRS241" s="220"/>
      <c r="KRT241" s="220"/>
      <c r="KRU241" s="220"/>
      <c r="KRV241" s="220"/>
      <c r="KRW241" s="220"/>
      <c r="KRX241" s="220"/>
      <c r="KRY241" s="220"/>
      <c r="KRZ241" s="220"/>
      <c r="KSA241" s="220"/>
      <c r="KSB241" s="220"/>
      <c r="KSC241" s="220"/>
      <c r="KSD241" s="220"/>
      <c r="KSE241" s="220"/>
      <c r="KSF241" s="220"/>
      <c r="KSG241" s="220"/>
      <c r="KSH241" s="220"/>
      <c r="KSI241" s="220"/>
      <c r="KSJ241" s="220"/>
      <c r="KSK241" s="220"/>
      <c r="KSL241" s="220"/>
      <c r="KSM241" s="220"/>
      <c r="KSN241" s="220"/>
      <c r="KSO241" s="220"/>
      <c r="KSP241" s="220"/>
      <c r="KSQ241" s="220"/>
      <c r="KSR241" s="220"/>
      <c r="KSS241" s="220"/>
      <c r="KST241" s="220"/>
      <c r="KSU241" s="220"/>
      <c r="KSV241" s="220"/>
      <c r="KSW241" s="220"/>
      <c r="KSX241" s="220"/>
      <c r="KSY241" s="220"/>
      <c r="KSZ241" s="220"/>
      <c r="KTA241" s="220"/>
      <c r="KTB241" s="220"/>
      <c r="KTC241" s="220"/>
      <c r="KTD241" s="220"/>
      <c r="KTE241" s="220"/>
      <c r="KTF241" s="220"/>
      <c r="KTG241" s="220"/>
      <c r="KTH241" s="220"/>
      <c r="KTI241" s="220"/>
      <c r="KTJ241" s="220"/>
      <c r="KTK241" s="220"/>
      <c r="KTL241" s="220"/>
      <c r="KTM241" s="220"/>
      <c r="KTN241" s="220"/>
      <c r="KTO241" s="220"/>
      <c r="KTP241" s="220"/>
      <c r="KTQ241" s="220"/>
      <c r="KTR241" s="220"/>
      <c r="KTS241" s="220"/>
      <c r="KTT241" s="220"/>
      <c r="KTU241" s="220"/>
      <c r="KTV241" s="220"/>
      <c r="KTW241" s="220"/>
      <c r="KTX241" s="220"/>
      <c r="KTY241" s="220"/>
      <c r="KTZ241" s="220"/>
      <c r="KUA241" s="220"/>
      <c r="KUB241" s="220"/>
      <c r="KUC241" s="220"/>
      <c r="KUD241" s="220"/>
      <c r="KUE241" s="220"/>
      <c r="KUF241" s="220"/>
      <c r="KUG241" s="220"/>
      <c r="KUH241" s="220"/>
      <c r="KUI241" s="220"/>
      <c r="KUJ241" s="220"/>
      <c r="KUK241" s="220"/>
      <c r="KUL241" s="220"/>
      <c r="KUM241" s="220"/>
      <c r="KUN241" s="220"/>
      <c r="KUO241" s="220"/>
      <c r="KUP241" s="220"/>
      <c r="KUQ241" s="220"/>
      <c r="KUR241" s="220"/>
      <c r="KUS241" s="220"/>
      <c r="KUT241" s="220"/>
      <c r="KUU241" s="220"/>
      <c r="KUV241" s="220"/>
      <c r="KUW241" s="220"/>
      <c r="KUX241" s="220"/>
      <c r="KUY241" s="220"/>
      <c r="KUZ241" s="220"/>
      <c r="KVA241" s="220"/>
      <c r="KVB241" s="220"/>
      <c r="KVC241" s="220"/>
      <c r="KVD241" s="220"/>
      <c r="KVE241" s="220"/>
      <c r="KVF241" s="220"/>
      <c r="KVG241" s="220"/>
      <c r="KVH241" s="220"/>
      <c r="KVI241" s="220"/>
      <c r="KVJ241" s="220"/>
      <c r="KVK241" s="220"/>
      <c r="KVL241" s="220"/>
      <c r="KVM241" s="220"/>
      <c r="KVN241" s="220"/>
      <c r="KVO241" s="220"/>
      <c r="KVP241" s="220"/>
      <c r="KVQ241" s="220"/>
      <c r="KVR241" s="220"/>
      <c r="KVS241" s="220"/>
      <c r="KVT241" s="220"/>
      <c r="KVU241" s="220"/>
      <c r="KVV241" s="220"/>
      <c r="KVW241" s="220"/>
      <c r="KVX241" s="220"/>
      <c r="KVY241" s="220"/>
      <c r="KVZ241" s="220"/>
      <c r="KWA241" s="220"/>
      <c r="KWB241" s="220"/>
      <c r="KWC241" s="220"/>
      <c r="KWD241" s="220"/>
      <c r="KWE241" s="220"/>
      <c r="KWF241" s="220"/>
      <c r="KWG241" s="220"/>
      <c r="KWH241" s="220"/>
      <c r="KWI241" s="220"/>
      <c r="KWJ241" s="220"/>
      <c r="KWK241" s="220"/>
      <c r="KWL241" s="220"/>
      <c r="KWM241" s="220"/>
      <c r="KWN241" s="220"/>
      <c r="KWO241" s="220"/>
      <c r="KWP241" s="220"/>
      <c r="KWQ241" s="220"/>
      <c r="KWR241" s="220"/>
      <c r="KWS241" s="220"/>
      <c r="KWT241" s="220"/>
      <c r="KWU241" s="220"/>
      <c r="KWV241" s="220"/>
      <c r="KWW241" s="220"/>
      <c r="KWX241" s="220"/>
      <c r="KWY241" s="220"/>
      <c r="KWZ241" s="220"/>
      <c r="KXA241" s="220"/>
      <c r="KXB241" s="220"/>
      <c r="KXC241" s="220"/>
      <c r="KXD241" s="220"/>
      <c r="KXE241" s="220"/>
      <c r="KXF241" s="220"/>
      <c r="KXG241" s="220"/>
      <c r="KXH241" s="220"/>
      <c r="KXI241" s="220"/>
      <c r="KXJ241" s="220"/>
      <c r="KXK241" s="220"/>
      <c r="KXL241" s="220"/>
      <c r="KXM241" s="220"/>
      <c r="KXN241" s="220"/>
      <c r="KXO241" s="220"/>
      <c r="KXP241" s="220"/>
      <c r="KXQ241" s="220"/>
      <c r="KXR241" s="220"/>
      <c r="KXS241" s="220"/>
      <c r="KXT241" s="220"/>
      <c r="KXU241" s="220"/>
      <c r="KXV241" s="220"/>
      <c r="KXW241" s="220"/>
      <c r="KXX241" s="220"/>
      <c r="KXY241" s="220"/>
      <c r="KXZ241" s="220"/>
      <c r="KYA241" s="220"/>
      <c r="KYB241" s="220"/>
      <c r="KYC241" s="220"/>
      <c r="KYD241" s="220"/>
      <c r="KYE241" s="220"/>
      <c r="KYF241" s="220"/>
      <c r="KYG241" s="220"/>
      <c r="KYH241" s="220"/>
      <c r="KYI241" s="220"/>
      <c r="KYJ241" s="220"/>
      <c r="KYK241" s="220"/>
      <c r="KYL241" s="220"/>
      <c r="KYM241" s="220"/>
      <c r="KYN241" s="220"/>
      <c r="KYO241" s="220"/>
      <c r="KYP241" s="220"/>
      <c r="KYQ241" s="220"/>
      <c r="KYR241" s="220"/>
      <c r="KYS241" s="220"/>
      <c r="KYT241" s="220"/>
      <c r="KYU241" s="220"/>
      <c r="KYV241" s="220"/>
      <c r="KYW241" s="220"/>
      <c r="KYX241" s="220"/>
      <c r="KYY241" s="220"/>
      <c r="KYZ241" s="220"/>
      <c r="KZA241" s="220"/>
      <c r="KZB241" s="220"/>
      <c r="KZC241" s="220"/>
      <c r="KZD241" s="220"/>
      <c r="KZE241" s="220"/>
      <c r="KZF241" s="220"/>
      <c r="KZG241" s="220"/>
      <c r="KZH241" s="220"/>
      <c r="KZI241" s="220"/>
      <c r="KZJ241" s="220"/>
      <c r="KZK241" s="220"/>
      <c r="KZL241" s="220"/>
      <c r="KZM241" s="220"/>
      <c r="KZN241" s="220"/>
      <c r="KZO241" s="220"/>
      <c r="KZP241" s="220"/>
      <c r="KZQ241" s="220"/>
      <c r="KZR241" s="220"/>
      <c r="KZS241" s="220"/>
      <c r="KZT241" s="220"/>
      <c r="KZU241" s="220"/>
      <c r="KZV241" s="220"/>
      <c r="KZW241" s="220"/>
      <c r="KZX241" s="220"/>
      <c r="KZY241" s="220"/>
      <c r="KZZ241" s="220"/>
      <c r="LAA241" s="220"/>
      <c r="LAB241" s="220"/>
      <c r="LAC241" s="220"/>
      <c r="LAD241" s="220"/>
      <c r="LAE241" s="220"/>
      <c r="LAF241" s="220"/>
      <c r="LAG241" s="220"/>
      <c r="LAH241" s="220"/>
      <c r="LAI241" s="220"/>
      <c r="LAJ241" s="220"/>
      <c r="LAK241" s="220"/>
      <c r="LAL241" s="220"/>
      <c r="LAM241" s="220"/>
      <c r="LAN241" s="220"/>
      <c r="LAO241" s="220"/>
      <c r="LAP241" s="220"/>
      <c r="LAQ241" s="220"/>
      <c r="LAR241" s="220"/>
      <c r="LAS241" s="220"/>
      <c r="LAT241" s="220"/>
      <c r="LAU241" s="220"/>
      <c r="LAV241" s="220"/>
      <c r="LAW241" s="220"/>
      <c r="LAX241" s="220"/>
      <c r="LAY241" s="220"/>
      <c r="LAZ241" s="220"/>
      <c r="LBA241" s="220"/>
      <c r="LBB241" s="220"/>
      <c r="LBC241" s="220"/>
      <c r="LBD241" s="220"/>
      <c r="LBE241" s="220"/>
      <c r="LBF241" s="220"/>
      <c r="LBG241" s="220"/>
      <c r="LBH241" s="220"/>
      <c r="LBI241" s="220"/>
      <c r="LBJ241" s="220"/>
      <c r="LBK241" s="220"/>
      <c r="LBL241" s="220"/>
      <c r="LBM241" s="220"/>
      <c r="LBN241" s="220"/>
      <c r="LBO241" s="220"/>
      <c r="LBP241" s="220"/>
      <c r="LBQ241" s="220"/>
      <c r="LBR241" s="220"/>
      <c r="LBS241" s="220"/>
      <c r="LBT241" s="220"/>
      <c r="LBU241" s="220"/>
      <c r="LBV241" s="220"/>
      <c r="LBW241" s="220"/>
      <c r="LBX241" s="220"/>
      <c r="LBY241" s="220"/>
      <c r="LBZ241" s="220"/>
      <c r="LCA241" s="220"/>
      <c r="LCB241" s="220"/>
      <c r="LCC241" s="220"/>
      <c r="LCD241" s="220"/>
      <c r="LCE241" s="220"/>
      <c r="LCF241" s="220"/>
      <c r="LCG241" s="220"/>
      <c r="LCH241" s="220"/>
      <c r="LCI241" s="220"/>
      <c r="LCJ241" s="220"/>
      <c r="LCK241" s="220"/>
      <c r="LCL241" s="220"/>
      <c r="LCM241" s="220"/>
      <c r="LCN241" s="220"/>
      <c r="LCO241" s="220"/>
      <c r="LCP241" s="220"/>
      <c r="LCQ241" s="220"/>
      <c r="LCR241" s="220"/>
      <c r="LCS241" s="220"/>
      <c r="LCT241" s="220"/>
      <c r="LCU241" s="220"/>
      <c r="LCV241" s="220"/>
      <c r="LCW241" s="220"/>
      <c r="LCX241" s="220"/>
      <c r="LCY241" s="220"/>
      <c r="LCZ241" s="220"/>
      <c r="LDA241" s="220"/>
      <c r="LDB241" s="220"/>
      <c r="LDC241" s="220"/>
      <c r="LDD241" s="220"/>
      <c r="LDE241" s="220"/>
      <c r="LDF241" s="220"/>
      <c r="LDG241" s="220"/>
      <c r="LDH241" s="220"/>
      <c r="LDI241" s="220"/>
      <c r="LDJ241" s="220"/>
      <c r="LDK241" s="220"/>
      <c r="LDL241" s="220"/>
      <c r="LDM241" s="220"/>
      <c r="LDN241" s="220"/>
      <c r="LDO241" s="220"/>
      <c r="LDP241" s="220"/>
      <c r="LDQ241" s="220"/>
      <c r="LDR241" s="220"/>
      <c r="LDS241" s="220"/>
      <c r="LDT241" s="220"/>
      <c r="LDU241" s="220"/>
      <c r="LDV241" s="220"/>
      <c r="LDW241" s="220"/>
      <c r="LDX241" s="220"/>
      <c r="LDY241" s="220"/>
      <c r="LDZ241" s="220"/>
      <c r="LEA241" s="220"/>
      <c r="LEB241" s="220"/>
      <c r="LEC241" s="220"/>
      <c r="LED241" s="220"/>
      <c r="LEE241" s="220"/>
      <c r="LEF241" s="220"/>
      <c r="LEG241" s="220"/>
      <c r="LEH241" s="220"/>
      <c r="LEI241" s="220"/>
      <c r="LEJ241" s="220"/>
      <c r="LEK241" s="220"/>
      <c r="LEL241" s="220"/>
      <c r="LEM241" s="220"/>
      <c r="LEN241" s="220"/>
      <c r="LEO241" s="220"/>
      <c r="LEP241" s="220"/>
      <c r="LEQ241" s="220"/>
      <c r="LER241" s="220"/>
      <c r="LES241" s="220"/>
      <c r="LET241" s="220"/>
      <c r="LEU241" s="220"/>
      <c r="LEV241" s="220"/>
      <c r="LEW241" s="220"/>
      <c r="LEX241" s="220"/>
      <c r="LEY241" s="220"/>
      <c r="LEZ241" s="220"/>
      <c r="LFA241" s="220"/>
      <c r="LFB241" s="220"/>
      <c r="LFC241" s="220"/>
      <c r="LFD241" s="220"/>
      <c r="LFE241" s="220"/>
      <c r="LFF241" s="220"/>
      <c r="LFG241" s="220"/>
      <c r="LFH241" s="220"/>
      <c r="LFI241" s="220"/>
      <c r="LFJ241" s="220"/>
      <c r="LFK241" s="220"/>
      <c r="LFL241" s="220"/>
      <c r="LFM241" s="220"/>
      <c r="LFN241" s="220"/>
      <c r="LFO241" s="220"/>
      <c r="LFP241" s="220"/>
      <c r="LFQ241" s="220"/>
      <c r="LFR241" s="220"/>
      <c r="LFS241" s="220"/>
      <c r="LFT241" s="220"/>
      <c r="LFU241" s="220"/>
      <c r="LFV241" s="220"/>
      <c r="LFW241" s="220"/>
      <c r="LFX241" s="220"/>
      <c r="LFY241" s="220"/>
      <c r="LFZ241" s="220"/>
      <c r="LGA241" s="220"/>
      <c r="LGB241" s="220"/>
      <c r="LGC241" s="220"/>
      <c r="LGD241" s="220"/>
      <c r="LGE241" s="220"/>
      <c r="LGF241" s="220"/>
      <c r="LGG241" s="220"/>
      <c r="LGH241" s="220"/>
      <c r="LGI241" s="220"/>
      <c r="LGJ241" s="220"/>
      <c r="LGK241" s="220"/>
      <c r="LGL241" s="220"/>
      <c r="LGM241" s="220"/>
      <c r="LGN241" s="220"/>
      <c r="LGO241" s="220"/>
      <c r="LGP241" s="220"/>
      <c r="LGQ241" s="220"/>
      <c r="LGR241" s="220"/>
      <c r="LGS241" s="220"/>
      <c r="LGT241" s="220"/>
      <c r="LGU241" s="220"/>
      <c r="LGV241" s="220"/>
      <c r="LGW241" s="220"/>
      <c r="LGX241" s="220"/>
      <c r="LGY241" s="220"/>
      <c r="LGZ241" s="220"/>
      <c r="LHA241" s="220"/>
      <c r="LHB241" s="220"/>
      <c r="LHC241" s="220"/>
      <c r="LHD241" s="220"/>
      <c r="LHE241" s="220"/>
      <c r="LHF241" s="220"/>
      <c r="LHG241" s="220"/>
      <c r="LHH241" s="220"/>
      <c r="LHI241" s="220"/>
      <c r="LHJ241" s="220"/>
      <c r="LHK241" s="220"/>
      <c r="LHL241" s="220"/>
      <c r="LHM241" s="220"/>
      <c r="LHN241" s="220"/>
      <c r="LHO241" s="220"/>
      <c r="LHP241" s="220"/>
      <c r="LHQ241" s="220"/>
      <c r="LHR241" s="220"/>
      <c r="LHS241" s="220"/>
      <c r="LHT241" s="220"/>
      <c r="LHU241" s="220"/>
      <c r="LHV241" s="220"/>
      <c r="LHW241" s="220"/>
      <c r="LHX241" s="220"/>
      <c r="LHY241" s="220"/>
      <c r="LHZ241" s="220"/>
      <c r="LIA241" s="220"/>
      <c r="LIB241" s="220"/>
      <c r="LIC241" s="220"/>
      <c r="LID241" s="220"/>
      <c r="LIE241" s="220"/>
      <c r="LIF241" s="220"/>
      <c r="LIG241" s="220"/>
      <c r="LIH241" s="220"/>
      <c r="LII241" s="220"/>
      <c r="LIJ241" s="220"/>
      <c r="LIK241" s="220"/>
      <c r="LIL241" s="220"/>
      <c r="LIM241" s="220"/>
      <c r="LIN241" s="220"/>
      <c r="LIO241" s="220"/>
      <c r="LIP241" s="220"/>
      <c r="LIQ241" s="220"/>
      <c r="LIR241" s="220"/>
      <c r="LIS241" s="220"/>
      <c r="LIT241" s="220"/>
      <c r="LIU241" s="220"/>
      <c r="LIV241" s="220"/>
      <c r="LIW241" s="220"/>
      <c r="LIX241" s="220"/>
      <c r="LIY241" s="220"/>
      <c r="LIZ241" s="220"/>
      <c r="LJA241" s="220"/>
      <c r="LJB241" s="220"/>
      <c r="LJC241" s="220"/>
      <c r="LJD241" s="220"/>
      <c r="LJE241" s="220"/>
      <c r="LJF241" s="220"/>
      <c r="LJG241" s="220"/>
      <c r="LJH241" s="220"/>
      <c r="LJI241" s="220"/>
      <c r="LJJ241" s="220"/>
      <c r="LJK241" s="220"/>
      <c r="LJL241" s="220"/>
      <c r="LJM241" s="220"/>
      <c r="LJN241" s="220"/>
      <c r="LJO241" s="220"/>
      <c r="LJP241" s="220"/>
      <c r="LJQ241" s="220"/>
      <c r="LJR241" s="220"/>
      <c r="LJS241" s="220"/>
      <c r="LJT241" s="220"/>
      <c r="LJU241" s="220"/>
      <c r="LJV241" s="220"/>
      <c r="LJW241" s="220"/>
      <c r="LJX241" s="220"/>
      <c r="LJY241" s="220"/>
      <c r="LJZ241" s="220"/>
      <c r="LKA241" s="220"/>
      <c r="LKB241" s="220"/>
      <c r="LKC241" s="220"/>
      <c r="LKD241" s="220"/>
      <c r="LKE241" s="220"/>
      <c r="LKF241" s="220"/>
      <c r="LKG241" s="220"/>
      <c r="LKH241" s="220"/>
      <c r="LKI241" s="220"/>
      <c r="LKJ241" s="220"/>
      <c r="LKK241" s="220"/>
      <c r="LKL241" s="220"/>
      <c r="LKM241" s="220"/>
      <c r="LKN241" s="220"/>
      <c r="LKO241" s="220"/>
      <c r="LKP241" s="220"/>
      <c r="LKQ241" s="220"/>
      <c r="LKR241" s="220"/>
      <c r="LKS241" s="220"/>
      <c r="LKT241" s="220"/>
      <c r="LKU241" s="220"/>
      <c r="LKV241" s="220"/>
      <c r="LKW241" s="220"/>
      <c r="LKX241" s="220"/>
      <c r="LKY241" s="220"/>
      <c r="LKZ241" s="220"/>
      <c r="LLA241" s="220"/>
      <c r="LLB241" s="220"/>
      <c r="LLC241" s="220"/>
      <c r="LLD241" s="220"/>
      <c r="LLE241" s="220"/>
      <c r="LLF241" s="220"/>
      <c r="LLG241" s="220"/>
      <c r="LLH241" s="220"/>
      <c r="LLI241" s="220"/>
      <c r="LLJ241" s="220"/>
      <c r="LLK241" s="220"/>
      <c r="LLL241" s="220"/>
      <c r="LLM241" s="220"/>
      <c r="LLN241" s="220"/>
      <c r="LLO241" s="220"/>
      <c r="LLP241" s="220"/>
      <c r="LLQ241" s="220"/>
      <c r="LLR241" s="220"/>
      <c r="LLS241" s="220"/>
      <c r="LLT241" s="220"/>
      <c r="LLU241" s="220"/>
      <c r="LLV241" s="220"/>
      <c r="LLW241" s="220"/>
      <c r="LLX241" s="220"/>
      <c r="LLY241" s="220"/>
      <c r="LLZ241" s="220"/>
      <c r="LMA241" s="220"/>
      <c r="LMB241" s="220"/>
      <c r="LMC241" s="220"/>
      <c r="LMD241" s="220"/>
      <c r="LME241" s="220"/>
      <c r="LMF241" s="220"/>
      <c r="LMG241" s="220"/>
      <c r="LMH241" s="220"/>
      <c r="LMI241" s="220"/>
      <c r="LMJ241" s="220"/>
      <c r="LMK241" s="220"/>
      <c r="LML241" s="220"/>
      <c r="LMM241" s="220"/>
      <c r="LMN241" s="220"/>
      <c r="LMO241" s="220"/>
      <c r="LMP241" s="220"/>
      <c r="LMQ241" s="220"/>
      <c r="LMR241" s="220"/>
      <c r="LMS241" s="220"/>
      <c r="LMT241" s="220"/>
      <c r="LMU241" s="220"/>
      <c r="LMV241" s="220"/>
      <c r="LMW241" s="220"/>
      <c r="LMX241" s="220"/>
      <c r="LMY241" s="220"/>
      <c r="LMZ241" s="220"/>
      <c r="LNA241" s="220"/>
      <c r="LNB241" s="220"/>
      <c r="LNC241" s="220"/>
      <c r="LND241" s="220"/>
      <c r="LNE241" s="220"/>
      <c r="LNF241" s="220"/>
      <c r="LNG241" s="220"/>
      <c r="LNH241" s="220"/>
      <c r="LNI241" s="220"/>
      <c r="LNJ241" s="220"/>
      <c r="LNK241" s="220"/>
      <c r="LNL241" s="220"/>
      <c r="LNM241" s="220"/>
      <c r="LNN241" s="220"/>
      <c r="LNO241" s="220"/>
      <c r="LNP241" s="220"/>
      <c r="LNQ241" s="220"/>
      <c r="LNR241" s="220"/>
      <c r="LNS241" s="220"/>
      <c r="LNT241" s="220"/>
      <c r="LNU241" s="220"/>
      <c r="LNV241" s="220"/>
      <c r="LNW241" s="220"/>
      <c r="LNX241" s="220"/>
      <c r="LNY241" s="220"/>
      <c r="LNZ241" s="220"/>
      <c r="LOA241" s="220"/>
      <c r="LOB241" s="220"/>
      <c r="LOC241" s="220"/>
      <c r="LOD241" s="220"/>
      <c r="LOE241" s="220"/>
      <c r="LOF241" s="220"/>
      <c r="LOG241" s="220"/>
      <c r="LOH241" s="220"/>
      <c r="LOI241" s="220"/>
      <c r="LOJ241" s="220"/>
      <c r="LOK241" s="220"/>
      <c r="LOL241" s="220"/>
      <c r="LOM241" s="220"/>
      <c r="LON241" s="220"/>
      <c r="LOO241" s="220"/>
      <c r="LOP241" s="220"/>
      <c r="LOQ241" s="220"/>
      <c r="LOR241" s="220"/>
      <c r="LOS241" s="220"/>
      <c r="LOT241" s="220"/>
      <c r="LOU241" s="220"/>
      <c r="LOV241" s="220"/>
      <c r="LOW241" s="220"/>
      <c r="LOX241" s="220"/>
      <c r="LOY241" s="220"/>
      <c r="LOZ241" s="220"/>
      <c r="LPA241" s="220"/>
      <c r="LPB241" s="220"/>
      <c r="LPC241" s="220"/>
      <c r="LPD241" s="220"/>
      <c r="LPE241" s="220"/>
      <c r="LPF241" s="220"/>
      <c r="LPG241" s="220"/>
      <c r="LPH241" s="220"/>
      <c r="LPI241" s="220"/>
      <c r="LPJ241" s="220"/>
      <c r="LPK241" s="220"/>
      <c r="LPL241" s="220"/>
      <c r="LPM241" s="220"/>
      <c r="LPN241" s="220"/>
      <c r="LPO241" s="220"/>
      <c r="LPP241" s="220"/>
      <c r="LPQ241" s="220"/>
      <c r="LPR241" s="220"/>
      <c r="LPS241" s="220"/>
      <c r="LPT241" s="220"/>
      <c r="LPU241" s="220"/>
      <c r="LPV241" s="220"/>
      <c r="LPW241" s="220"/>
      <c r="LPX241" s="220"/>
      <c r="LPY241" s="220"/>
      <c r="LPZ241" s="220"/>
      <c r="LQA241" s="220"/>
      <c r="LQB241" s="220"/>
      <c r="LQC241" s="220"/>
      <c r="LQD241" s="220"/>
      <c r="LQE241" s="220"/>
      <c r="LQF241" s="220"/>
      <c r="LQG241" s="220"/>
      <c r="LQH241" s="220"/>
      <c r="LQI241" s="220"/>
      <c r="LQJ241" s="220"/>
      <c r="LQK241" s="220"/>
      <c r="LQL241" s="220"/>
      <c r="LQM241" s="220"/>
      <c r="LQN241" s="220"/>
      <c r="LQO241" s="220"/>
      <c r="LQP241" s="220"/>
      <c r="LQQ241" s="220"/>
      <c r="LQR241" s="220"/>
      <c r="LQS241" s="220"/>
      <c r="LQT241" s="220"/>
      <c r="LQU241" s="220"/>
      <c r="LQV241" s="220"/>
      <c r="LQW241" s="220"/>
      <c r="LQX241" s="220"/>
      <c r="LQY241" s="220"/>
      <c r="LQZ241" s="220"/>
      <c r="LRA241" s="220"/>
      <c r="LRB241" s="220"/>
      <c r="LRC241" s="220"/>
      <c r="LRD241" s="220"/>
      <c r="LRE241" s="220"/>
      <c r="LRF241" s="220"/>
      <c r="LRG241" s="220"/>
      <c r="LRH241" s="220"/>
      <c r="LRI241" s="220"/>
      <c r="LRJ241" s="220"/>
      <c r="LRK241" s="220"/>
      <c r="LRL241" s="220"/>
      <c r="LRM241" s="220"/>
      <c r="LRN241" s="220"/>
      <c r="LRO241" s="220"/>
      <c r="LRP241" s="220"/>
      <c r="LRQ241" s="220"/>
      <c r="LRR241" s="220"/>
      <c r="LRS241" s="220"/>
      <c r="LRT241" s="220"/>
      <c r="LRU241" s="220"/>
      <c r="LRV241" s="220"/>
      <c r="LRW241" s="220"/>
      <c r="LRX241" s="220"/>
      <c r="LRY241" s="220"/>
      <c r="LRZ241" s="220"/>
      <c r="LSA241" s="220"/>
      <c r="LSB241" s="220"/>
      <c r="LSC241" s="220"/>
      <c r="LSD241" s="220"/>
      <c r="LSE241" s="220"/>
      <c r="LSF241" s="220"/>
      <c r="LSG241" s="220"/>
      <c r="LSH241" s="220"/>
      <c r="LSI241" s="220"/>
      <c r="LSJ241" s="220"/>
      <c r="LSK241" s="220"/>
      <c r="LSL241" s="220"/>
      <c r="LSM241" s="220"/>
      <c r="LSN241" s="220"/>
      <c r="LSO241" s="220"/>
      <c r="LSP241" s="220"/>
      <c r="LSQ241" s="220"/>
      <c r="LSR241" s="220"/>
      <c r="LSS241" s="220"/>
      <c r="LST241" s="220"/>
      <c r="LSU241" s="220"/>
      <c r="LSV241" s="220"/>
      <c r="LSW241" s="220"/>
      <c r="LSX241" s="220"/>
      <c r="LSY241" s="220"/>
      <c r="LSZ241" s="220"/>
      <c r="LTA241" s="220"/>
      <c r="LTB241" s="220"/>
      <c r="LTC241" s="220"/>
      <c r="LTD241" s="220"/>
      <c r="LTE241" s="220"/>
      <c r="LTF241" s="220"/>
      <c r="LTG241" s="220"/>
      <c r="LTH241" s="220"/>
      <c r="LTI241" s="220"/>
      <c r="LTJ241" s="220"/>
      <c r="LTK241" s="220"/>
      <c r="LTL241" s="220"/>
      <c r="LTM241" s="220"/>
      <c r="LTN241" s="220"/>
      <c r="LTO241" s="220"/>
      <c r="LTP241" s="220"/>
      <c r="LTQ241" s="220"/>
      <c r="LTR241" s="220"/>
      <c r="LTS241" s="220"/>
      <c r="LTT241" s="220"/>
      <c r="LTU241" s="220"/>
      <c r="LTV241" s="220"/>
      <c r="LTW241" s="220"/>
      <c r="LTX241" s="220"/>
      <c r="LTY241" s="220"/>
      <c r="LTZ241" s="220"/>
      <c r="LUA241" s="220"/>
      <c r="LUB241" s="220"/>
      <c r="LUC241" s="220"/>
      <c r="LUD241" s="220"/>
      <c r="LUE241" s="220"/>
      <c r="LUF241" s="220"/>
      <c r="LUG241" s="220"/>
      <c r="LUH241" s="220"/>
      <c r="LUI241" s="220"/>
      <c r="LUJ241" s="220"/>
      <c r="LUK241" s="220"/>
      <c r="LUL241" s="220"/>
      <c r="LUM241" s="220"/>
      <c r="LUN241" s="220"/>
      <c r="LUO241" s="220"/>
      <c r="LUP241" s="220"/>
      <c r="LUQ241" s="220"/>
      <c r="LUR241" s="220"/>
      <c r="LUS241" s="220"/>
      <c r="LUT241" s="220"/>
      <c r="LUU241" s="220"/>
      <c r="LUV241" s="220"/>
      <c r="LUW241" s="220"/>
      <c r="LUX241" s="220"/>
      <c r="LUY241" s="220"/>
      <c r="LUZ241" s="220"/>
      <c r="LVA241" s="220"/>
      <c r="LVB241" s="220"/>
      <c r="LVC241" s="220"/>
      <c r="LVD241" s="220"/>
      <c r="LVE241" s="220"/>
      <c r="LVF241" s="220"/>
      <c r="LVG241" s="220"/>
      <c r="LVH241" s="220"/>
      <c r="LVI241" s="220"/>
      <c r="LVJ241" s="220"/>
      <c r="LVK241" s="220"/>
      <c r="LVL241" s="220"/>
      <c r="LVM241" s="220"/>
      <c r="LVN241" s="220"/>
      <c r="LVO241" s="220"/>
      <c r="LVP241" s="220"/>
      <c r="LVQ241" s="220"/>
      <c r="LVR241" s="220"/>
      <c r="LVS241" s="220"/>
      <c r="LVT241" s="220"/>
      <c r="LVU241" s="220"/>
      <c r="LVV241" s="220"/>
      <c r="LVW241" s="220"/>
      <c r="LVX241" s="220"/>
      <c r="LVY241" s="220"/>
      <c r="LVZ241" s="220"/>
      <c r="LWA241" s="220"/>
      <c r="LWB241" s="220"/>
      <c r="LWC241" s="220"/>
      <c r="LWD241" s="220"/>
      <c r="LWE241" s="220"/>
      <c r="LWF241" s="220"/>
      <c r="LWG241" s="220"/>
      <c r="LWH241" s="220"/>
      <c r="LWI241" s="220"/>
      <c r="LWJ241" s="220"/>
      <c r="LWK241" s="220"/>
      <c r="LWL241" s="220"/>
      <c r="LWM241" s="220"/>
      <c r="LWN241" s="220"/>
      <c r="LWO241" s="220"/>
      <c r="LWP241" s="220"/>
      <c r="LWQ241" s="220"/>
      <c r="LWR241" s="220"/>
      <c r="LWS241" s="220"/>
      <c r="LWT241" s="220"/>
      <c r="LWU241" s="220"/>
      <c r="LWV241" s="220"/>
      <c r="LWW241" s="220"/>
      <c r="LWX241" s="220"/>
      <c r="LWY241" s="220"/>
      <c r="LWZ241" s="220"/>
      <c r="LXA241" s="220"/>
      <c r="LXB241" s="220"/>
      <c r="LXC241" s="220"/>
      <c r="LXD241" s="220"/>
      <c r="LXE241" s="220"/>
      <c r="LXF241" s="220"/>
      <c r="LXG241" s="220"/>
      <c r="LXH241" s="220"/>
      <c r="LXI241" s="220"/>
      <c r="LXJ241" s="220"/>
      <c r="LXK241" s="220"/>
      <c r="LXL241" s="220"/>
      <c r="LXM241" s="220"/>
      <c r="LXN241" s="220"/>
      <c r="LXO241" s="220"/>
      <c r="LXP241" s="220"/>
      <c r="LXQ241" s="220"/>
      <c r="LXR241" s="220"/>
      <c r="LXS241" s="220"/>
      <c r="LXT241" s="220"/>
      <c r="LXU241" s="220"/>
      <c r="LXV241" s="220"/>
      <c r="LXW241" s="220"/>
      <c r="LXX241" s="220"/>
      <c r="LXY241" s="220"/>
      <c r="LXZ241" s="220"/>
      <c r="LYA241" s="220"/>
      <c r="LYB241" s="220"/>
      <c r="LYC241" s="220"/>
      <c r="LYD241" s="220"/>
      <c r="LYE241" s="220"/>
      <c r="LYF241" s="220"/>
      <c r="LYG241" s="220"/>
      <c r="LYH241" s="220"/>
      <c r="LYI241" s="220"/>
      <c r="LYJ241" s="220"/>
      <c r="LYK241" s="220"/>
      <c r="LYL241" s="220"/>
      <c r="LYM241" s="220"/>
      <c r="LYN241" s="220"/>
      <c r="LYO241" s="220"/>
      <c r="LYP241" s="220"/>
      <c r="LYQ241" s="220"/>
      <c r="LYR241" s="220"/>
      <c r="LYS241" s="220"/>
      <c r="LYT241" s="220"/>
      <c r="LYU241" s="220"/>
      <c r="LYV241" s="220"/>
      <c r="LYW241" s="220"/>
      <c r="LYX241" s="220"/>
      <c r="LYY241" s="220"/>
      <c r="LYZ241" s="220"/>
      <c r="LZA241" s="220"/>
      <c r="LZB241" s="220"/>
      <c r="LZC241" s="220"/>
      <c r="LZD241" s="220"/>
      <c r="LZE241" s="220"/>
      <c r="LZF241" s="220"/>
      <c r="LZG241" s="220"/>
      <c r="LZH241" s="220"/>
      <c r="LZI241" s="220"/>
      <c r="LZJ241" s="220"/>
      <c r="LZK241" s="220"/>
      <c r="LZL241" s="220"/>
      <c r="LZM241" s="220"/>
      <c r="LZN241" s="220"/>
      <c r="LZO241" s="220"/>
      <c r="LZP241" s="220"/>
      <c r="LZQ241" s="220"/>
      <c r="LZR241" s="220"/>
      <c r="LZS241" s="220"/>
      <c r="LZT241" s="220"/>
      <c r="LZU241" s="220"/>
      <c r="LZV241" s="220"/>
      <c r="LZW241" s="220"/>
      <c r="LZX241" s="220"/>
      <c r="LZY241" s="220"/>
      <c r="LZZ241" s="220"/>
      <c r="MAA241" s="220"/>
      <c r="MAB241" s="220"/>
      <c r="MAC241" s="220"/>
      <c r="MAD241" s="220"/>
      <c r="MAE241" s="220"/>
      <c r="MAF241" s="220"/>
      <c r="MAG241" s="220"/>
      <c r="MAH241" s="220"/>
      <c r="MAI241" s="220"/>
      <c r="MAJ241" s="220"/>
      <c r="MAK241" s="220"/>
      <c r="MAL241" s="220"/>
      <c r="MAM241" s="220"/>
      <c r="MAN241" s="220"/>
      <c r="MAO241" s="220"/>
      <c r="MAP241" s="220"/>
      <c r="MAQ241" s="220"/>
      <c r="MAR241" s="220"/>
      <c r="MAS241" s="220"/>
      <c r="MAT241" s="220"/>
      <c r="MAU241" s="220"/>
      <c r="MAV241" s="220"/>
      <c r="MAW241" s="220"/>
      <c r="MAX241" s="220"/>
      <c r="MAY241" s="220"/>
      <c r="MAZ241" s="220"/>
      <c r="MBA241" s="220"/>
      <c r="MBB241" s="220"/>
      <c r="MBC241" s="220"/>
      <c r="MBD241" s="220"/>
      <c r="MBE241" s="220"/>
      <c r="MBF241" s="220"/>
      <c r="MBG241" s="220"/>
      <c r="MBH241" s="220"/>
      <c r="MBI241" s="220"/>
      <c r="MBJ241" s="220"/>
      <c r="MBK241" s="220"/>
      <c r="MBL241" s="220"/>
      <c r="MBM241" s="220"/>
      <c r="MBN241" s="220"/>
      <c r="MBO241" s="220"/>
      <c r="MBP241" s="220"/>
      <c r="MBQ241" s="220"/>
      <c r="MBR241" s="220"/>
      <c r="MBS241" s="220"/>
      <c r="MBT241" s="220"/>
      <c r="MBU241" s="220"/>
      <c r="MBV241" s="220"/>
      <c r="MBW241" s="220"/>
      <c r="MBX241" s="220"/>
      <c r="MBY241" s="220"/>
      <c r="MBZ241" s="220"/>
      <c r="MCA241" s="220"/>
      <c r="MCB241" s="220"/>
      <c r="MCC241" s="220"/>
      <c r="MCD241" s="220"/>
      <c r="MCE241" s="220"/>
      <c r="MCF241" s="220"/>
      <c r="MCG241" s="220"/>
      <c r="MCH241" s="220"/>
      <c r="MCI241" s="220"/>
      <c r="MCJ241" s="220"/>
      <c r="MCK241" s="220"/>
      <c r="MCL241" s="220"/>
      <c r="MCM241" s="220"/>
      <c r="MCN241" s="220"/>
      <c r="MCO241" s="220"/>
      <c r="MCP241" s="220"/>
      <c r="MCQ241" s="220"/>
      <c r="MCR241" s="220"/>
      <c r="MCS241" s="220"/>
      <c r="MCT241" s="220"/>
      <c r="MCU241" s="220"/>
      <c r="MCV241" s="220"/>
      <c r="MCW241" s="220"/>
      <c r="MCX241" s="220"/>
      <c r="MCY241" s="220"/>
      <c r="MCZ241" s="220"/>
      <c r="MDA241" s="220"/>
      <c r="MDB241" s="220"/>
      <c r="MDC241" s="220"/>
      <c r="MDD241" s="220"/>
      <c r="MDE241" s="220"/>
      <c r="MDF241" s="220"/>
      <c r="MDG241" s="220"/>
      <c r="MDH241" s="220"/>
      <c r="MDI241" s="220"/>
      <c r="MDJ241" s="220"/>
      <c r="MDK241" s="220"/>
      <c r="MDL241" s="220"/>
      <c r="MDM241" s="220"/>
      <c r="MDN241" s="220"/>
      <c r="MDO241" s="220"/>
      <c r="MDP241" s="220"/>
      <c r="MDQ241" s="220"/>
      <c r="MDR241" s="220"/>
      <c r="MDS241" s="220"/>
      <c r="MDT241" s="220"/>
      <c r="MDU241" s="220"/>
      <c r="MDV241" s="220"/>
      <c r="MDW241" s="220"/>
      <c r="MDX241" s="220"/>
      <c r="MDY241" s="220"/>
      <c r="MDZ241" s="220"/>
      <c r="MEA241" s="220"/>
      <c r="MEB241" s="220"/>
      <c r="MEC241" s="220"/>
      <c r="MED241" s="220"/>
      <c r="MEE241" s="220"/>
      <c r="MEF241" s="220"/>
      <c r="MEG241" s="220"/>
      <c r="MEH241" s="220"/>
      <c r="MEI241" s="220"/>
      <c r="MEJ241" s="220"/>
      <c r="MEK241" s="220"/>
      <c r="MEL241" s="220"/>
      <c r="MEM241" s="220"/>
      <c r="MEN241" s="220"/>
      <c r="MEO241" s="220"/>
      <c r="MEP241" s="220"/>
      <c r="MEQ241" s="220"/>
      <c r="MER241" s="220"/>
      <c r="MES241" s="220"/>
      <c r="MET241" s="220"/>
      <c r="MEU241" s="220"/>
      <c r="MEV241" s="220"/>
      <c r="MEW241" s="220"/>
      <c r="MEX241" s="220"/>
      <c r="MEY241" s="220"/>
      <c r="MEZ241" s="220"/>
      <c r="MFA241" s="220"/>
      <c r="MFB241" s="220"/>
      <c r="MFC241" s="220"/>
      <c r="MFD241" s="220"/>
      <c r="MFE241" s="220"/>
      <c r="MFF241" s="220"/>
      <c r="MFG241" s="220"/>
      <c r="MFH241" s="220"/>
      <c r="MFI241" s="220"/>
      <c r="MFJ241" s="220"/>
      <c r="MFK241" s="220"/>
      <c r="MFL241" s="220"/>
      <c r="MFM241" s="220"/>
      <c r="MFN241" s="220"/>
      <c r="MFO241" s="220"/>
      <c r="MFP241" s="220"/>
      <c r="MFQ241" s="220"/>
      <c r="MFR241" s="220"/>
      <c r="MFS241" s="220"/>
      <c r="MFT241" s="220"/>
      <c r="MFU241" s="220"/>
      <c r="MFV241" s="220"/>
      <c r="MFW241" s="220"/>
      <c r="MFX241" s="220"/>
      <c r="MFY241" s="220"/>
      <c r="MFZ241" s="220"/>
      <c r="MGA241" s="220"/>
      <c r="MGB241" s="220"/>
      <c r="MGC241" s="220"/>
      <c r="MGD241" s="220"/>
      <c r="MGE241" s="220"/>
      <c r="MGF241" s="220"/>
      <c r="MGG241" s="220"/>
      <c r="MGH241" s="220"/>
      <c r="MGI241" s="220"/>
      <c r="MGJ241" s="220"/>
      <c r="MGK241" s="220"/>
      <c r="MGL241" s="220"/>
      <c r="MGM241" s="220"/>
      <c r="MGN241" s="220"/>
      <c r="MGO241" s="220"/>
      <c r="MGP241" s="220"/>
      <c r="MGQ241" s="220"/>
      <c r="MGR241" s="220"/>
      <c r="MGS241" s="220"/>
      <c r="MGT241" s="220"/>
      <c r="MGU241" s="220"/>
      <c r="MGV241" s="220"/>
      <c r="MGW241" s="220"/>
      <c r="MGX241" s="220"/>
      <c r="MGY241" s="220"/>
      <c r="MGZ241" s="220"/>
      <c r="MHA241" s="220"/>
      <c r="MHB241" s="220"/>
      <c r="MHC241" s="220"/>
      <c r="MHD241" s="220"/>
      <c r="MHE241" s="220"/>
      <c r="MHF241" s="220"/>
      <c r="MHG241" s="220"/>
      <c r="MHH241" s="220"/>
      <c r="MHI241" s="220"/>
      <c r="MHJ241" s="220"/>
      <c r="MHK241" s="220"/>
      <c r="MHL241" s="220"/>
      <c r="MHM241" s="220"/>
      <c r="MHN241" s="220"/>
      <c r="MHO241" s="220"/>
      <c r="MHP241" s="220"/>
      <c r="MHQ241" s="220"/>
      <c r="MHR241" s="220"/>
      <c r="MHS241" s="220"/>
      <c r="MHT241" s="220"/>
      <c r="MHU241" s="220"/>
      <c r="MHV241" s="220"/>
      <c r="MHW241" s="220"/>
      <c r="MHX241" s="220"/>
      <c r="MHY241" s="220"/>
      <c r="MHZ241" s="220"/>
      <c r="MIA241" s="220"/>
      <c r="MIB241" s="220"/>
      <c r="MIC241" s="220"/>
      <c r="MID241" s="220"/>
      <c r="MIE241" s="220"/>
      <c r="MIF241" s="220"/>
      <c r="MIG241" s="220"/>
      <c r="MIH241" s="220"/>
      <c r="MII241" s="220"/>
      <c r="MIJ241" s="220"/>
      <c r="MIK241" s="220"/>
      <c r="MIL241" s="220"/>
      <c r="MIM241" s="220"/>
      <c r="MIN241" s="220"/>
      <c r="MIO241" s="220"/>
      <c r="MIP241" s="220"/>
      <c r="MIQ241" s="220"/>
      <c r="MIR241" s="220"/>
      <c r="MIS241" s="220"/>
      <c r="MIT241" s="220"/>
      <c r="MIU241" s="220"/>
      <c r="MIV241" s="220"/>
      <c r="MIW241" s="220"/>
      <c r="MIX241" s="220"/>
      <c r="MIY241" s="220"/>
      <c r="MIZ241" s="220"/>
      <c r="MJA241" s="220"/>
      <c r="MJB241" s="220"/>
      <c r="MJC241" s="220"/>
      <c r="MJD241" s="220"/>
      <c r="MJE241" s="220"/>
      <c r="MJF241" s="220"/>
      <c r="MJG241" s="220"/>
      <c r="MJH241" s="220"/>
      <c r="MJI241" s="220"/>
      <c r="MJJ241" s="220"/>
      <c r="MJK241" s="220"/>
      <c r="MJL241" s="220"/>
      <c r="MJM241" s="220"/>
      <c r="MJN241" s="220"/>
      <c r="MJO241" s="220"/>
      <c r="MJP241" s="220"/>
      <c r="MJQ241" s="220"/>
      <c r="MJR241" s="220"/>
      <c r="MJS241" s="220"/>
      <c r="MJT241" s="220"/>
      <c r="MJU241" s="220"/>
      <c r="MJV241" s="220"/>
      <c r="MJW241" s="220"/>
      <c r="MJX241" s="220"/>
      <c r="MJY241" s="220"/>
      <c r="MJZ241" s="220"/>
      <c r="MKA241" s="220"/>
      <c r="MKB241" s="220"/>
      <c r="MKC241" s="220"/>
      <c r="MKD241" s="220"/>
      <c r="MKE241" s="220"/>
      <c r="MKF241" s="220"/>
      <c r="MKG241" s="220"/>
      <c r="MKH241" s="220"/>
      <c r="MKI241" s="220"/>
      <c r="MKJ241" s="220"/>
      <c r="MKK241" s="220"/>
      <c r="MKL241" s="220"/>
      <c r="MKM241" s="220"/>
      <c r="MKN241" s="220"/>
      <c r="MKO241" s="220"/>
      <c r="MKP241" s="220"/>
      <c r="MKQ241" s="220"/>
      <c r="MKR241" s="220"/>
      <c r="MKS241" s="220"/>
      <c r="MKT241" s="220"/>
      <c r="MKU241" s="220"/>
      <c r="MKV241" s="220"/>
      <c r="MKW241" s="220"/>
      <c r="MKX241" s="220"/>
      <c r="MKY241" s="220"/>
      <c r="MKZ241" s="220"/>
      <c r="MLA241" s="220"/>
      <c r="MLB241" s="220"/>
      <c r="MLC241" s="220"/>
      <c r="MLD241" s="220"/>
      <c r="MLE241" s="220"/>
      <c r="MLF241" s="220"/>
      <c r="MLG241" s="220"/>
      <c r="MLH241" s="220"/>
      <c r="MLI241" s="220"/>
      <c r="MLJ241" s="220"/>
      <c r="MLK241" s="220"/>
      <c r="MLL241" s="220"/>
      <c r="MLM241" s="220"/>
      <c r="MLN241" s="220"/>
      <c r="MLO241" s="220"/>
      <c r="MLP241" s="220"/>
      <c r="MLQ241" s="220"/>
      <c r="MLR241" s="220"/>
      <c r="MLS241" s="220"/>
      <c r="MLT241" s="220"/>
      <c r="MLU241" s="220"/>
      <c r="MLV241" s="220"/>
      <c r="MLW241" s="220"/>
      <c r="MLX241" s="220"/>
      <c r="MLY241" s="220"/>
      <c r="MLZ241" s="220"/>
      <c r="MMA241" s="220"/>
      <c r="MMB241" s="220"/>
      <c r="MMC241" s="220"/>
      <c r="MMD241" s="220"/>
      <c r="MME241" s="220"/>
      <c r="MMF241" s="220"/>
      <c r="MMG241" s="220"/>
      <c r="MMH241" s="220"/>
      <c r="MMI241" s="220"/>
      <c r="MMJ241" s="220"/>
      <c r="MMK241" s="220"/>
      <c r="MML241" s="220"/>
      <c r="MMM241" s="220"/>
      <c r="MMN241" s="220"/>
      <c r="MMO241" s="220"/>
      <c r="MMP241" s="220"/>
      <c r="MMQ241" s="220"/>
      <c r="MMR241" s="220"/>
      <c r="MMS241" s="220"/>
      <c r="MMT241" s="220"/>
      <c r="MMU241" s="220"/>
      <c r="MMV241" s="220"/>
      <c r="MMW241" s="220"/>
      <c r="MMX241" s="220"/>
      <c r="MMY241" s="220"/>
      <c r="MMZ241" s="220"/>
      <c r="MNA241" s="220"/>
      <c r="MNB241" s="220"/>
      <c r="MNC241" s="220"/>
      <c r="MND241" s="220"/>
      <c r="MNE241" s="220"/>
      <c r="MNF241" s="220"/>
      <c r="MNG241" s="220"/>
      <c r="MNH241" s="220"/>
      <c r="MNI241" s="220"/>
      <c r="MNJ241" s="220"/>
      <c r="MNK241" s="220"/>
      <c r="MNL241" s="220"/>
      <c r="MNM241" s="220"/>
      <c r="MNN241" s="220"/>
      <c r="MNO241" s="220"/>
      <c r="MNP241" s="220"/>
      <c r="MNQ241" s="220"/>
      <c r="MNR241" s="220"/>
      <c r="MNS241" s="220"/>
      <c r="MNT241" s="220"/>
      <c r="MNU241" s="220"/>
      <c r="MNV241" s="220"/>
      <c r="MNW241" s="220"/>
      <c r="MNX241" s="220"/>
      <c r="MNY241" s="220"/>
      <c r="MNZ241" s="220"/>
      <c r="MOA241" s="220"/>
      <c r="MOB241" s="220"/>
      <c r="MOC241" s="220"/>
      <c r="MOD241" s="220"/>
      <c r="MOE241" s="220"/>
      <c r="MOF241" s="220"/>
      <c r="MOG241" s="220"/>
      <c r="MOH241" s="220"/>
      <c r="MOI241" s="220"/>
      <c r="MOJ241" s="220"/>
      <c r="MOK241" s="220"/>
      <c r="MOL241" s="220"/>
      <c r="MOM241" s="220"/>
      <c r="MON241" s="220"/>
      <c r="MOO241" s="220"/>
      <c r="MOP241" s="220"/>
      <c r="MOQ241" s="220"/>
      <c r="MOR241" s="220"/>
      <c r="MOS241" s="220"/>
      <c r="MOT241" s="220"/>
      <c r="MOU241" s="220"/>
      <c r="MOV241" s="220"/>
      <c r="MOW241" s="220"/>
      <c r="MOX241" s="220"/>
      <c r="MOY241" s="220"/>
      <c r="MOZ241" s="220"/>
      <c r="MPA241" s="220"/>
      <c r="MPB241" s="220"/>
      <c r="MPC241" s="220"/>
      <c r="MPD241" s="220"/>
      <c r="MPE241" s="220"/>
      <c r="MPF241" s="220"/>
      <c r="MPG241" s="220"/>
      <c r="MPH241" s="220"/>
      <c r="MPI241" s="220"/>
      <c r="MPJ241" s="220"/>
      <c r="MPK241" s="220"/>
      <c r="MPL241" s="220"/>
      <c r="MPM241" s="220"/>
      <c r="MPN241" s="220"/>
      <c r="MPO241" s="220"/>
      <c r="MPP241" s="220"/>
      <c r="MPQ241" s="220"/>
      <c r="MPR241" s="220"/>
      <c r="MPS241" s="220"/>
      <c r="MPT241" s="220"/>
      <c r="MPU241" s="220"/>
      <c r="MPV241" s="220"/>
      <c r="MPW241" s="220"/>
      <c r="MPX241" s="220"/>
      <c r="MPY241" s="220"/>
      <c r="MPZ241" s="220"/>
      <c r="MQA241" s="220"/>
      <c r="MQB241" s="220"/>
      <c r="MQC241" s="220"/>
      <c r="MQD241" s="220"/>
      <c r="MQE241" s="220"/>
      <c r="MQF241" s="220"/>
      <c r="MQG241" s="220"/>
      <c r="MQH241" s="220"/>
      <c r="MQI241" s="220"/>
      <c r="MQJ241" s="220"/>
      <c r="MQK241" s="220"/>
      <c r="MQL241" s="220"/>
      <c r="MQM241" s="220"/>
      <c r="MQN241" s="220"/>
      <c r="MQO241" s="220"/>
      <c r="MQP241" s="220"/>
      <c r="MQQ241" s="220"/>
      <c r="MQR241" s="220"/>
      <c r="MQS241" s="220"/>
      <c r="MQT241" s="220"/>
      <c r="MQU241" s="220"/>
      <c r="MQV241" s="220"/>
      <c r="MQW241" s="220"/>
      <c r="MQX241" s="220"/>
      <c r="MQY241" s="220"/>
      <c r="MQZ241" s="220"/>
      <c r="MRA241" s="220"/>
      <c r="MRB241" s="220"/>
      <c r="MRC241" s="220"/>
      <c r="MRD241" s="220"/>
      <c r="MRE241" s="220"/>
      <c r="MRF241" s="220"/>
      <c r="MRG241" s="220"/>
      <c r="MRH241" s="220"/>
      <c r="MRI241" s="220"/>
      <c r="MRJ241" s="220"/>
      <c r="MRK241" s="220"/>
      <c r="MRL241" s="220"/>
      <c r="MRM241" s="220"/>
      <c r="MRN241" s="220"/>
      <c r="MRO241" s="220"/>
      <c r="MRP241" s="220"/>
      <c r="MRQ241" s="220"/>
      <c r="MRR241" s="220"/>
      <c r="MRS241" s="220"/>
      <c r="MRT241" s="220"/>
      <c r="MRU241" s="220"/>
      <c r="MRV241" s="220"/>
      <c r="MRW241" s="220"/>
      <c r="MRX241" s="220"/>
      <c r="MRY241" s="220"/>
      <c r="MRZ241" s="220"/>
      <c r="MSA241" s="220"/>
      <c r="MSB241" s="220"/>
      <c r="MSC241" s="220"/>
      <c r="MSD241" s="220"/>
      <c r="MSE241" s="220"/>
      <c r="MSF241" s="220"/>
      <c r="MSG241" s="220"/>
      <c r="MSH241" s="220"/>
      <c r="MSI241" s="220"/>
      <c r="MSJ241" s="220"/>
      <c r="MSK241" s="220"/>
      <c r="MSL241" s="220"/>
      <c r="MSM241" s="220"/>
      <c r="MSN241" s="220"/>
      <c r="MSO241" s="220"/>
      <c r="MSP241" s="220"/>
      <c r="MSQ241" s="220"/>
      <c r="MSR241" s="220"/>
      <c r="MSS241" s="220"/>
      <c r="MST241" s="220"/>
      <c r="MSU241" s="220"/>
      <c r="MSV241" s="220"/>
      <c r="MSW241" s="220"/>
      <c r="MSX241" s="220"/>
      <c r="MSY241" s="220"/>
      <c r="MSZ241" s="220"/>
      <c r="MTA241" s="220"/>
      <c r="MTB241" s="220"/>
      <c r="MTC241" s="220"/>
      <c r="MTD241" s="220"/>
      <c r="MTE241" s="220"/>
      <c r="MTF241" s="220"/>
      <c r="MTG241" s="220"/>
      <c r="MTH241" s="220"/>
      <c r="MTI241" s="220"/>
      <c r="MTJ241" s="220"/>
      <c r="MTK241" s="220"/>
      <c r="MTL241" s="220"/>
      <c r="MTM241" s="220"/>
      <c r="MTN241" s="220"/>
      <c r="MTO241" s="220"/>
      <c r="MTP241" s="220"/>
      <c r="MTQ241" s="220"/>
      <c r="MTR241" s="220"/>
      <c r="MTS241" s="220"/>
      <c r="MTT241" s="220"/>
      <c r="MTU241" s="220"/>
      <c r="MTV241" s="220"/>
      <c r="MTW241" s="220"/>
      <c r="MTX241" s="220"/>
      <c r="MTY241" s="220"/>
      <c r="MTZ241" s="220"/>
      <c r="MUA241" s="220"/>
      <c r="MUB241" s="220"/>
      <c r="MUC241" s="220"/>
      <c r="MUD241" s="220"/>
      <c r="MUE241" s="220"/>
      <c r="MUF241" s="220"/>
      <c r="MUG241" s="220"/>
      <c r="MUH241" s="220"/>
      <c r="MUI241" s="220"/>
      <c r="MUJ241" s="220"/>
      <c r="MUK241" s="220"/>
      <c r="MUL241" s="220"/>
      <c r="MUM241" s="220"/>
      <c r="MUN241" s="220"/>
      <c r="MUO241" s="220"/>
      <c r="MUP241" s="220"/>
      <c r="MUQ241" s="220"/>
      <c r="MUR241" s="220"/>
      <c r="MUS241" s="220"/>
      <c r="MUT241" s="220"/>
      <c r="MUU241" s="220"/>
      <c r="MUV241" s="220"/>
      <c r="MUW241" s="220"/>
      <c r="MUX241" s="220"/>
      <c r="MUY241" s="220"/>
      <c r="MUZ241" s="220"/>
      <c r="MVA241" s="220"/>
      <c r="MVB241" s="220"/>
      <c r="MVC241" s="220"/>
      <c r="MVD241" s="220"/>
      <c r="MVE241" s="220"/>
      <c r="MVF241" s="220"/>
      <c r="MVG241" s="220"/>
      <c r="MVH241" s="220"/>
      <c r="MVI241" s="220"/>
      <c r="MVJ241" s="220"/>
      <c r="MVK241" s="220"/>
      <c r="MVL241" s="220"/>
      <c r="MVM241" s="220"/>
      <c r="MVN241" s="220"/>
      <c r="MVO241" s="220"/>
      <c r="MVP241" s="220"/>
      <c r="MVQ241" s="220"/>
      <c r="MVR241" s="220"/>
      <c r="MVS241" s="220"/>
      <c r="MVT241" s="220"/>
      <c r="MVU241" s="220"/>
      <c r="MVV241" s="220"/>
      <c r="MVW241" s="220"/>
      <c r="MVX241" s="220"/>
      <c r="MVY241" s="220"/>
      <c r="MVZ241" s="220"/>
      <c r="MWA241" s="220"/>
      <c r="MWB241" s="220"/>
      <c r="MWC241" s="220"/>
      <c r="MWD241" s="220"/>
      <c r="MWE241" s="220"/>
      <c r="MWF241" s="220"/>
      <c r="MWG241" s="220"/>
      <c r="MWH241" s="220"/>
      <c r="MWI241" s="220"/>
      <c r="MWJ241" s="220"/>
      <c r="MWK241" s="220"/>
      <c r="MWL241" s="220"/>
      <c r="MWM241" s="220"/>
      <c r="MWN241" s="220"/>
      <c r="MWO241" s="220"/>
      <c r="MWP241" s="220"/>
      <c r="MWQ241" s="220"/>
      <c r="MWR241" s="220"/>
      <c r="MWS241" s="220"/>
      <c r="MWT241" s="220"/>
      <c r="MWU241" s="220"/>
      <c r="MWV241" s="220"/>
      <c r="MWW241" s="220"/>
      <c r="MWX241" s="220"/>
      <c r="MWY241" s="220"/>
      <c r="MWZ241" s="220"/>
      <c r="MXA241" s="220"/>
      <c r="MXB241" s="220"/>
      <c r="MXC241" s="220"/>
      <c r="MXD241" s="220"/>
      <c r="MXE241" s="220"/>
      <c r="MXF241" s="220"/>
      <c r="MXG241" s="220"/>
      <c r="MXH241" s="220"/>
      <c r="MXI241" s="220"/>
      <c r="MXJ241" s="220"/>
      <c r="MXK241" s="220"/>
      <c r="MXL241" s="220"/>
      <c r="MXM241" s="220"/>
      <c r="MXN241" s="220"/>
      <c r="MXO241" s="220"/>
      <c r="MXP241" s="220"/>
      <c r="MXQ241" s="220"/>
      <c r="MXR241" s="220"/>
      <c r="MXS241" s="220"/>
      <c r="MXT241" s="220"/>
      <c r="MXU241" s="220"/>
      <c r="MXV241" s="220"/>
      <c r="MXW241" s="220"/>
      <c r="MXX241" s="220"/>
      <c r="MXY241" s="220"/>
      <c r="MXZ241" s="220"/>
      <c r="MYA241" s="220"/>
      <c r="MYB241" s="220"/>
      <c r="MYC241" s="220"/>
      <c r="MYD241" s="220"/>
      <c r="MYE241" s="220"/>
      <c r="MYF241" s="220"/>
      <c r="MYG241" s="220"/>
      <c r="MYH241" s="220"/>
      <c r="MYI241" s="220"/>
      <c r="MYJ241" s="220"/>
      <c r="MYK241" s="220"/>
      <c r="MYL241" s="220"/>
      <c r="MYM241" s="220"/>
      <c r="MYN241" s="220"/>
      <c r="MYO241" s="220"/>
      <c r="MYP241" s="220"/>
      <c r="MYQ241" s="220"/>
      <c r="MYR241" s="220"/>
      <c r="MYS241" s="220"/>
      <c r="MYT241" s="220"/>
      <c r="MYU241" s="220"/>
      <c r="MYV241" s="220"/>
      <c r="MYW241" s="220"/>
      <c r="MYX241" s="220"/>
      <c r="MYY241" s="220"/>
      <c r="MYZ241" s="220"/>
      <c r="MZA241" s="220"/>
      <c r="MZB241" s="220"/>
      <c r="MZC241" s="220"/>
      <c r="MZD241" s="220"/>
      <c r="MZE241" s="220"/>
      <c r="MZF241" s="220"/>
      <c r="MZG241" s="220"/>
      <c r="MZH241" s="220"/>
      <c r="MZI241" s="220"/>
      <c r="MZJ241" s="220"/>
      <c r="MZK241" s="220"/>
      <c r="MZL241" s="220"/>
      <c r="MZM241" s="220"/>
      <c r="MZN241" s="220"/>
      <c r="MZO241" s="220"/>
      <c r="MZP241" s="220"/>
      <c r="MZQ241" s="220"/>
      <c r="MZR241" s="220"/>
      <c r="MZS241" s="220"/>
      <c r="MZT241" s="220"/>
      <c r="MZU241" s="220"/>
      <c r="MZV241" s="220"/>
      <c r="MZW241" s="220"/>
      <c r="MZX241" s="220"/>
      <c r="MZY241" s="220"/>
      <c r="MZZ241" s="220"/>
      <c r="NAA241" s="220"/>
      <c r="NAB241" s="220"/>
      <c r="NAC241" s="220"/>
      <c r="NAD241" s="220"/>
      <c r="NAE241" s="220"/>
      <c r="NAF241" s="220"/>
      <c r="NAG241" s="220"/>
      <c r="NAH241" s="220"/>
      <c r="NAI241" s="220"/>
      <c r="NAJ241" s="220"/>
      <c r="NAK241" s="220"/>
      <c r="NAL241" s="220"/>
      <c r="NAM241" s="220"/>
      <c r="NAN241" s="220"/>
      <c r="NAO241" s="220"/>
      <c r="NAP241" s="220"/>
      <c r="NAQ241" s="220"/>
      <c r="NAR241" s="220"/>
      <c r="NAS241" s="220"/>
      <c r="NAT241" s="220"/>
      <c r="NAU241" s="220"/>
      <c r="NAV241" s="220"/>
      <c r="NAW241" s="220"/>
      <c r="NAX241" s="220"/>
      <c r="NAY241" s="220"/>
      <c r="NAZ241" s="220"/>
      <c r="NBA241" s="220"/>
      <c r="NBB241" s="220"/>
      <c r="NBC241" s="220"/>
      <c r="NBD241" s="220"/>
      <c r="NBE241" s="220"/>
      <c r="NBF241" s="220"/>
      <c r="NBG241" s="220"/>
      <c r="NBH241" s="220"/>
      <c r="NBI241" s="220"/>
      <c r="NBJ241" s="220"/>
      <c r="NBK241" s="220"/>
      <c r="NBL241" s="220"/>
      <c r="NBM241" s="220"/>
      <c r="NBN241" s="220"/>
      <c r="NBO241" s="220"/>
      <c r="NBP241" s="220"/>
      <c r="NBQ241" s="220"/>
      <c r="NBR241" s="220"/>
      <c r="NBS241" s="220"/>
      <c r="NBT241" s="220"/>
      <c r="NBU241" s="220"/>
      <c r="NBV241" s="220"/>
      <c r="NBW241" s="220"/>
      <c r="NBX241" s="220"/>
      <c r="NBY241" s="220"/>
      <c r="NBZ241" s="220"/>
      <c r="NCA241" s="220"/>
      <c r="NCB241" s="220"/>
      <c r="NCC241" s="220"/>
      <c r="NCD241" s="220"/>
      <c r="NCE241" s="220"/>
      <c r="NCF241" s="220"/>
      <c r="NCG241" s="220"/>
      <c r="NCH241" s="220"/>
      <c r="NCI241" s="220"/>
      <c r="NCJ241" s="220"/>
      <c r="NCK241" s="220"/>
      <c r="NCL241" s="220"/>
      <c r="NCM241" s="220"/>
      <c r="NCN241" s="220"/>
      <c r="NCO241" s="220"/>
      <c r="NCP241" s="220"/>
      <c r="NCQ241" s="220"/>
      <c r="NCR241" s="220"/>
      <c r="NCS241" s="220"/>
      <c r="NCT241" s="220"/>
      <c r="NCU241" s="220"/>
      <c r="NCV241" s="220"/>
      <c r="NCW241" s="220"/>
      <c r="NCX241" s="220"/>
      <c r="NCY241" s="220"/>
      <c r="NCZ241" s="220"/>
      <c r="NDA241" s="220"/>
      <c r="NDB241" s="220"/>
      <c r="NDC241" s="220"/>
      <c r="NDD241" s="220"/>
      <c r="NDE241" s="220"/>
      <c r="NDF241" s="220"/>
      <c r="NDG241" s="220"/>
      <c r="NDH241" s="220"/>
      <c r="NDI241" s="220"/>
      <c r="NDJ241" s="220"/>
      <c r="NDK241" s="220"/>
      <c r="NDL241" s="220"/>
      <c r="NDM241" s="220"/>
      <c r="NDN241" s="220"/>
      <c r="NDO241" s="220"/>
      <c r="NDP241" s="220"/>
      <c r="NDQ241" s="220"/>
      <c r="NDR241" s="220"/>
      <c r="NDS241" s="220"/>
      <c r="NDT241" s="220"/>
      <c r="NDU241" s="220"/>
      <c r="NDV241" s="220"/>
      <c r="NDW241" s="220"/>
      <c r="NDX241" s="220"/>
      <c r="NDY241" s="220"/>
      <c r="NDZ241" s="220"/>
      <c r="NEA241" s="220"/>
      <c r="NEB241" s="220"/>
      <c r="NEC241" s="220"/>
      <c r="NED241" s="220"/>
      <c r="NEE241" s="220"/>
      <c r="NEF241" s="220"/>
      <c r="NEG241" s="220"/>
      <c r="NEH241" s="220"/>
      <c r="NEI241" s="220"/>
      <c r="NEJ241" s="220"/>
      <c r="NEK241" s="220"/>
      <c r="NEL241" s="220"/>
      <c r="NEM241" s="220"/>
      <c r="NEN241" s="220"/>
      <c r="NEO241" s="220"/>
      <c r="NEP241" s="220"/>
      <c r="NEQ241" s="220"/>
      <c r="NER241" s="220"/>
      <c r="NES241" s="220"/>
      <c r="NET241" s="220"/>
      <c r="NEU241" s="220"/>
      <c r="NEV241" s="220"/>
      <c r="NEW241" s="220"/>
      <c r="NEX241" s="220"/>
      <c r="NEY241" s="220"/>
      <c r="NEZ241" s="220"/>
      <c r="NFA241" s="220"/>
      <c r="NFB241" s="220"/>
      <c r="NFC241" s="220"/>
      <c r="NFD241" s="220"/>
      <c r="NFE241" s="220"/>
      <c r="NFF241" s="220"/>
      <c r="NFG241" s="220"/>
      <c r="NFH241" s="220"/>
      <c r="NFI241" s="220"/>
      <c r="NFJ241" s="220"/>
      <c r="NFK241" s="220"/>
      <c r="NFL241" s="220"/>
      <c r="NFM241" s="220"/>
      <c r="NFN241" s="220"/>
      <c r="NFO241" s="220"/>
      <c r="NFP241" s="220"/>
      <c r="NFQ241" s="220"/>
      <c r="NFR241" s="220"/>
      <c r="NFS241" s="220"/>
      <c r="NFT241" s="220"/>
      <c r="NFU241" s="220"/>
      <c r="NFV241" s="220"/>
      <c r="NFW241" s="220"/>
      <c r="NFX241" s="220"/>
      <c r="NFY241" s="220"/>
      <c r="NFZ241" s="220"/>
      <c r="NGA241" s="220"/>
      <c r="NGB241" s="220"/>
      <c r="NGC241" s="220"/>
      <c r="NGD241" s="220"/>
      <c r="NGE241" s="220"/>
      <c r="NGF241" s="220"/>
      <c r="NGG241" s="220"/>
      <c r="NGH241" s="220"/>
      <c r="NGI241" s="220"/>
      <c r="NGJ241" s="220"/>
      <c r="NGK241" s="220"/>
      <c r="NGL241" s="220"/>
      <c r="NGM241" s="220"/>
      <c r="NGN241" s="220"/>
      <c r="NGO241" s="220"/>
      <c r="NGP241" s="220"/>
      <c r="NGQ241" s="220"/>
      <c r="NGR241" s="220"/>
      <c r="NGS241" s="220"/>
      <c r="NGT241" s="220"/>
      <c r="NGU241" s="220"/>
      <c r="NGV241" s="220"/>
      <c r="NGW241" s="220"/>
      <c r="NGX241" s="220"/>
      <c r="NGY241" s="220"/>
      <c r="NGZ241" s="220"/>
      <c r="NHA241" s="220"/>
      <c r="NHB241" s="220"/>
      <c r="NHC241" s="220"/>
      <c r="NHD241" s="220"/>
      <c r="NHE241" s="220"/>
      <c r="NHF241" s="220"/>
      <c r="NHG241" s="220"/>
      <c r="NHH241" s="220"/>
      <c r="NHI241" s="220"/>
      <c r="NHJ241" s="220"/>
      <c r="NHK241" s="220"/>
      <c r="NHL241" s="220"/>
      <c r="NHM241" s="220"/>
      <c r="NHN241" s="220"/>
      <c r="NHO241" s="220"/>
      <c r="NHP241" s="220"/>
      <c r="NHQ241" s="220"/>
      <c r="NHR241" s="220"/>
      <c r="NHS241" s="220"/>
      <c r="NHT241" s="220"/>
      <c r="NHU241" s="220"/>
      <c r="NHV241" s="220"/>
      <c r="NHW241" s="220"/>
      <c r="NHX241" s="220"/>
      <c r="NHY241" s="220"/>
      <c r="NHZ241" s="220"/>
      <c r="NIA241" s="220"/>
      <c r="NIB241" s="220"/>
      <c r="NIC241" s="220"/>
      <c r="NID241" s="220"/>
      <c r="NIE241" s="220"/>
      <c r="NIF241" s="220"/>
      <c r="NIG241" s="220"/>
      <c r="NIH241" s="220"/>
      <c r="NII241" s="220"/>
      <c r="NIJ241" s="220"/>
      <c r="NIK241" s="220"/>
      <c r="NIL241" s="220"/>
      <c r="NIM241" s="220"/>
      <c r="NIN241" s="220"/>
      <c r="NIO241" s="220"/>
      <c r="NIP241" s="220"/>
      <c r="NIQ241" s="220"/>
      <c r="NIR241" s="220"/>
      <c r="NIS241" s="220"/>
      <c r="NIT241" s="220"/>
      <c r="NIU241" s="220"/>
      <c r="NIV241" s="220"/>
      <c r="NIW241" s="220"/>
      <c r="NIX241" s="220"/>
      <c r="NIY241" s="220"/>
      <c r="NIZ241" s="220"/>
      <c r="NJA241" s="220"/>
      <c r="NJB241" s="220"/>
      <c r="NJC241" s="220"/>
      <c r="NJD241" s="220"/>
      <c r="NJE241" s="220"/>
      <c r="NJF241" s="220"/>
      <c r="NJG241" s="220"/>
      <c r="NJH241" s="220"/>
      <c r="NJI241" s="220"/>
      <c r="NJJ241" s="220"/>
      <c r="NJK241" s="220"/>
      <c r="NJL241" s="220"/>
      <c r="NJM241" s="220"/>
      <c r="NJN241" s="220"/>
      <c r="NJO241" s="220"/>
      <c r="NJP241" s="220"/>
      <c r="NJQ241" s="220"/>
      <c r="NJR241" s="220"/>
      <c r="NJS241" s="220"/>
      <c r="NJT241" s="220"/>
      <c r="NJU241" s="220"/>
      <c r="NJV241" s="220"/>
      <c r="NJW241" s="220"/>
      <c r="NJX241" s="220"/>
      <c r="NJY241" s="220"/>
      <c r="NJZ241" s="220"/>
      <c r="NKA241" s="220"/>
      <c r="NKB241" s="220"/>
      <c r="NKC241" s="220"/>
      <c r="NKD241" s="220"/>
      <c r="NKE241" s="220"/>
      <c r="NKF241" s="220"/>
      <c r="NKG241" s="220"/>
      <c r="NKH241" s="220"/>
      <c r="NKI241" s="220"/>
      <c r="NKJ241" s="220"/>
      <c r="NKK241" s="220"/>
      <c r="NKL241" s="220"/>
      <c r="NKM241" s="220"/>
      <c r="NKN241" s="220"/>
      <c r="NKO241" s="220"/>
      <c r="NKP241" s="220"/>
      <c r="NKQ241" s="220"/>
      <c r="NKR241" s="220"/>
      <c r="NKS241" s="220"/>
      <c r="NKT241" s="220"/>
      <c r="NKU241" s="220"/>
      <c r="NKV241" s="220"/>
      <c r="NKW241" s="220"/>
      <c r="NKX241" s="220"/>
      <c r="NKY241" s="220"/>
      <c r="NKZ241" s="220"/>
      <c r="NLA241" s="220"/>
      <c r="NLB241" s="220"/>
      <c r="NLC241" s="220"/>
      <c r="NLD241" s="220"/>
      <c r="NLE241" s="220"/>
      <c r="NLF241" s="220"/>
      <c r="NLG241" s="220"/>
      <c r="NLH241" s="220"/>
      <c r="NLI241" s="220"/>
      <c r="NLJ241" s="220"/>
      <c r="NLK241" s="220"/>
      <c r="NLL241" s="220"/>
      <c r="NLM241" s="220"/>
      <c r="NLN241" s="220"/>
      <c r="NLO241" s="220"/>
      <c r="NLP241" s="220"/>
      <c r="NLQ241" s="220"/>
      <c r="NLR241" s="220"/>
      <c r="NLS241" s="220"/>
      <c r="NLT241" s="220"/>
      <c r="NLU241" s="220"/>
      <c r="NLV241" s="220"/>
      <c r="NLW241" s="220"/>
      <c r="NLX241" s="220"/>
      <c r="NLY241" s="220"/>
      <c r="NLZ241" s="220"/>
      <c r="NMA241" s="220"/>
      <c r="NMB241" s="220"/>
      <c r="NMC241" s="220"/>
      <c r="NMD241" s="220"/>
      <c r="NME241" s="220"/>
      <c r="NMF241" s="220"/>
      <c r="NMG241" s="220"/>
      <c r="NMH241" s="220"/>
      <c r="NMI241" s="220"/>
      <c r="NMJ241" s="220"/>
      <c r="NMK241" s="220"/>
      <c r="NML241" s="220"/>
      <c r="NMM241" s="220"/>
      <c r="NMN241" s="220"/>
      <c r="NMO241" s="220"/>
      <c r="NMP241" s="220"/>
      <c r="NMQ241" s="220"/>
      <c r="NMR241" s="220"/>
      <c r="NMS241" s="220"/>
      <c r="NMT241" s="220"/>
      <c r="NMU241" s="220"/>
      <c r="NMV241" s="220"/>
      <c r="NMW241" s="220"/>
      <c r="NMX241" s="220"/>
      <c r="NMY241" s="220"/>
      <c r="NMZ241" s="220"/>
      <c r="NNA241" s="220"/>
      <c r="NNB241" s="220"/>
      <c r="NNC241" s="220"/>
      <c r="NND241" s="220"/>
      <c r="NNE241" s="220"/>
      <c r="NNF241" s="220"/>
      <c r="NNG241" s="220"/>
      <c r="NNH241" s="220"/>
      <c r="NNI241" s="220"/>
      <c r="NNJ241" s="220"/>
      <c r="NNK241" s="220"/>
      <c r="NNL241" s="220"/>
      <c r="NNM241" s="220"/>
      <c r="NNN241" s="220"/>
      <c r="NNO241" s="220"/>
      <c r="NNP241" s="220"/>
      <c r="NNQ241" s="220"/>
      <c r="NNR241" s="220"/>
      <c r="NNS241" s="220"/>
      <c r="NNT241" s="220"/>
      <c r="NNU241" s="220"/>
      <c r="NNV241" s="220"/>
      <c r="NNW241" s="220"/>
      <c r="NNX241" s="220"/>
      <c r="NNY241" s="220"/>
      <c r="NNZ241" s="220"/>
      <c r="NOA241" s="220"/>
      <c r="NOB241" s="220"/>
      <c r="NOC241" s="220"/>
      <c r="NOD241" s="220"/>
      <c r="NOE241" s="220"/>
      <c r="NOF241" s="220"/>
      <c r="NOG241" s="220"/>
      <c r="NOH241" s="220"/>
      <c r="NOI241" s="220"/>
      <c r="NOJ241" s="220"/>
      <c r="NOK241" s="220"/>
      <c r="NOL241" s="220"/>
      <c r="NOM241" s="220"/>
      <c r="NON241" s="220"/>
      <c r="NOO241" s="220"/>
      <c r="NOP241" s="220"/>
      <c r="NOQ241" s="220"/>
      <c r="NOR241" s="220"/>
      <c r="NOS241" s="220"/>
      <c r="NOT241" s="220"/>
      <c r="NOU241" s="220"/>
      <c r="NOV241" s="220"/>
      <c r="NOW241" s="220"/>
      <c r="NOX241" s="220"/>
      <c r="NOY241" s="220"/>
      <c r="NOZ241" s="220"/>
      <c r="NPA241" s="220"/>
      <c r="NPB241" s="220"/>
      <c r="NPC241" s="220"/>
      <c r="NPD241" s="220"/>
      <c r="NPE241" s="220"/>
      <c r="NPF241" s="220"/>
      <c r="NPG241" s="220"/>
      <c r="NPH241" s="220"/>
      <c r="NPI241" s="220"/>
      <c r="NPJ241" s="220"/>
      <c r="NPK241" s="220"/>
      <c r="NPL241" s="220"/>
      <c r="NPM241" s="220"/>
      <c r="NPN241" s="220"/>
      <c r="NPO241" s="220"/>
      <c r="NPP241" s="220"/>
      <c r="NPQ241" s="220"/>
      <c r="NPR241" s="220"/>
      <c r="NPS241" s="220"/>
      <c r="NPT241" s="220"/>
      <c r="NPU241" s="220"/>
      <c r="NPV241" s="220"/>
      <c r="NPW241" s="220"/>
      <c r="NPX241" s="220"/>
      <c r="NPY241" s="220"/>
      <c r="NPZ241" s="220"/>
      <c r="NQA241" s="220"/>
      <c r="NQB241" s="220"/>
      <c r="NQC241" s="220"/>
      <c r="NQD241" s="220"/>
      <c r="NQE241" s="220"/>
      <c r="NQF241" s="220"/>
      <c r="NQG241" s="220"/>
      <c r="NQH241" s="220"/>
      <c r="NQI241" s="220"/>
      <c r="NQJ241" s="220"/>
      <c r="NQK241" s="220"/>
      <c r="NQL241" s="220"/>
      <c r="NQM241" s="220"/>
      <c r="NQN241" s="220"/>
      <c r="NQO241" s="220"/>
      <c r="NQP241" s="220"/>
      <c r="NQQ241" s="220"/>
      <c r="NQR241" s="220"/>
      <c r="NQS241" s="220"/>
      <c r="NQT241" s="220"/>
      <c r="NQU241" s="220"/>
      <c r="NQV241" s="220"/>
      <c r="NQW241" s="220"/>
      <c r="NQX241" s="220"/>
      <c r="NQY241" s="220"/>
      <c r="NQZ241" s="220"/>
      <c r="NRA241" s="220"/>
      <c r="NRB241" s="220"/>
      <c r="NRC241" s="220"/>
      <c r="NRD241" s="220"/>
      <c r="NRE241" s="220"/>
      <c r="NRF241" s="220"/>
      <c r="NRG241" s="220"/>
      <c r="NRH241" s="220"/>
      <c r="NRI241" s="220"/>
      <c r="NRJ241" s="220"/>
      <c r="NRK241" s="220"/>
      <c r="NRL241" s="220"/>
      <c r="NRM241" s="220"/>
      <c r="NRN241" s="220"/>
      <c r="NRO241" s="220"/>
      <c r="NRP241" s="220"/>
      <c r="NRQ241" s="220"/>
      <c r="NRR241" s="220"/>
      <c r="NRS241" s="220"/>
      <c r="NRT241" s="220"/>
      <c r="NRU241" s="220"/>
      <c r="NRV241" s="220"/>
      <c r="NRW241" s="220"/>
      <c r="NRX241" s="220"/>
      <c r="NRY241" s="220"/>
      <c r="NRZ241" s="220"/>
      <c r="NSA241" s="220"/>
      <c r="NSB241" s="220"/>
      <c r="NSC241" s="220"/>
      <c r="NSD241" s="220"/>
      <c r="NSE241" s="220"/>
      <c r="NSF241" s="220"/>
      <c r="NSG241" s="220"/>
      <c r="NSH241" s="220"/>
      <c r="NSI241" s="220"/>
      <c r="NSJ241" s="220"/>
      <c r="NSK241" s="220"/>
      <c r="NSL241" s="220"/>
      <c r="NSM241" s="220"/>
      <c r="NSN241" s="220"/>
      <c r="NSO241" s="220"/>
      <c r="NSP241" s="220"/>
      <c r="NSQ241" s="220"/>
      <c r="NSR241" s="220"/>
      <c r="NSS241" s="220"/>
      <c r="NST241" s="220"/>
      <c r="NSU241" s="220"/>
      <c r="NSV241" s="220"/>
      <c r="NSW241" s="220"/>
      <c r="NSX241" s="220"/>
      <c r="NSY241" s="220"/>
      <c r="NSZ241" s="220"/>
      <c r="NTA241" s="220"/>
      <c r="NTB241" s="220"/>
      <c r="NTC241" s="220"/>
      <c r="NTD241" s="220"/>
      <c r="NTE241" s="220"/>
      <c r="NTF241" s="220"/>
      <c r="NTG241" s="220"/>
      <c r="NTH241" s="220"/>
      <c r="NTI241" s="220"/>
      <c r="NTJ241" s="220"/>
      <c r="NTK241" s="220"/>
      <c r="NTL241" s="220"/>
      <c r="NTM241" s="220"/>
      <c r="NTN241" s="220"/>
      <c r="NTO241" s="220"/>
      <c r="NTP241" s="220"/>
      <c r="NTQ241" s="220"/>
      <c r="NTR241" s="220"/>
      <c r="NTS241" s="220"/>
      <c r="NTT241" s="220"/>
      <c r="NTU241" s="220"/>
      <c r="NTV241" s="220"/>
      <c r="NTW241" s="220"/>
      <c r="NTX241" s="220"/>
      <c r="NTY241" s="220"/>
      <c r="NTZ241" s="220"/>
      <c r="NUA241" s="220"/>
      <c r="NUB241" s="220"/>
      <c r="NUC241" s="220"/>
      <c r="NUD241" s="220"/>
      <c r="NUE241" s="220"/>
      <c r="NUF241" s="220"/>
      <c r="NUG241" s="220"/>
      <c r="NUH241" s="220"/>
      <c r="NUI241" s="220"/>
      <c r="NUJ241" s="220"/>
      <c r="NUK241" s="220"/>
      <c r="NUL241" s="220"/>
      <c r="NUM241" s="220"/>
      <c r="NUN241" s="220"/>
      <c r="NUO241" s="220"/>
      <c r="NUP241" s="220"/>
      <c r="NUQ241" s="220"/>
      <c r="NUR241" s="220"/>
      <c r="NUS241" s="220"/>
      <c r="NUT241" s="220"/>
      <c r="NUU241" s="220"/>
      <c r="NUV241" s="220"/>
      <c r="NUW241" s="220"/>
      <c r="NUX241" s="220"/>
      <c r="NUY241" s="220"/>
      <c r="NUZ241" s="220"/>
      <c r="NVA241" s="220"/>
      <c r="NVB241" s="220"/>
      <c r="NVC241" s="220"/>
      <c r="NVD241" s="220"/>
      <c r="NVE241" s="220"/>
      <c r="NVF241" s="220"/>
      <c r="NVG241" s="220"/>
      <c r="NVH241" s="220"/>
      <c r="NVI241" s="220"/>
      <c r="NVJ241" s="220"/>
      <c r="NVK241" s="220"/>
      <c r="NVL241" s="220"/>
      <c r="NVM241" s="220"/>
      <c r="NVN241" s="220"/>
      <c r="NVO241" s="220"/>
      <c r="NVP241" s="220"/>
      <c r="NVQ241" s="220"/>
      <c r="NVR241" s="220"/>
      <c r="NVS241" s="220"/>
      <c r="NVT241" s="220"/>
      <c r="NVU241" s="220"/>
      <c r="NVV241" s="220"/>
      <c r="NVW241" s="220"/>
      <c r="NVX241" s="220"/>
      <c r="NVY241" s="220"/>
      <c r="NVZ241" s="220"/>
      <c r="NWA241" s="220"/>
      <c r="NWB241" s="220"/>
      <c r="NWC241" s="220"/>
      <c r="NWD241" s="220"/>
      <c r="NWE241" s="220"/>
      <c r="NWF241" s="220"/>
      <c r="NWG241" s="220"/>
      <c r="NWH241" s="220"/>
      <c r="NWI241" s="220"/>
      <c r="NWJ241" s="220"/>
      <c r="NWK241" s="220"/>
      <c r="NWL241" s="220"/>
      <c r="NWM241" s="220"/>
      <c r="NWN241" s="220"/>
      <c r="NWO241" s="220"/>
      <c r="NWP241" s="220"/>
      <c r="NWQ241" s="220"/>
      <c r="NWR241" s="220"/>
      <c r="NWS241" s="220"/>
      <c r="NWT241" s="220"/>
      <c r="NWU241" s="220"/>
      <c r="NWV241" s="220"/>
      <c r="NWW241" s="220"/>
      <c r="NWX241" s="220"/>
      <c r="NWY241" s="220"/>
      <c r="NWZ241" s="220"/>
      <c r="NXA241" s="220"/>
      <c r="NXB241" s="220"/>
      <c r="NXC241" s="220"/>
      <c r="NXD241" s="220"/>
      <c r="NXE241" s="220"/>
      <c r="NXF241" s="220"/>
      <c r="NXG241" s="220"/>
      <c r="NXH241" s="220"/>
      <c r="NXI241" s="220"/>
      <c r="NXJ241" s="220"/>
      <c r="NXK241" s="220"/>
      <c r="NXL241" s="220"/>
      <c r="NXM241" s="220"/>
      <c r="NXN241" s="220"/>
      <c r="NXO241" s="220"/>
      <c r="NXP241" s="220"/>
      <c r="NXQ241" s="220"/>
      <c r="NXR241" s="220"/>
      <c r="NXS241" s="220"/>
      <c r="NXT241" s="220"/>
      <c r="NXU241" s="220"/>
      <c r="NXV241" s="220"/>
      <c r="NXW241" s="220"/>
      <c r="NXX241" s="220"/>
      <c r="NXY241" s="220"/>
      <c r="NXZ241" s="220"/>
      <c r="NYA241" s="220"/>
      <c r="NYB241" s="220"/>
      <c r="NYC241" s="220"/>
      <c r="NYD241" s="220"/>
      <c r="NYE241" s="220"/>
      <c r="NYF241" s="220"/>
      <c r="NYG241" s="220"/>
      <c r="NYH241" s="220"/>
      <c r="NYI241" s="220"/>
      <c r="NYJ241" s="220"/>
      <c r="NYK241" s="220"/>
      <c r="NYL241" s="220"/>
      <c r="NYM241" s="220"/>
      <c r="NYN241" s="220"/>
      <c r="NYO241" s="220"/>
      <c r="NYP241" s="220"/>
      <c r="NYQ241" s="220"/>
      <c r="NYR241" s="220"/>
      <c r="NYS241" s="220"/>
      <c r="NYT241" s="220"/>
      <c r="NYU241" s="220"/>
      <c r="NYV241" s="220"/>
      <c r="NYW241" s="220"/>
      <c r="NYX241" s="220"/>
      <c r="NYY241" s="220"/>
      <c r="NYZ241" s="220"/>
      <c r="NZA241" s="220"/>
      <c r="NZB241" s="220"/>
      <c r="NZC241" s="220"/>
      <c r="NZD241" s="220"/>
      <c r="NZE241" s="220"/>
      <c r="NZF241" s="220"/>
      <c r="NZG241" s="220"/>
      <c r="NZH241" s="220"/>
      <c r="NZI241" s="220"/>
      <c r="NZJ241" s="220"/>
      <c r="NZK241" s="220"/>
      <c r="NZL241" s="220"/>
      <c r="NZM241" s="220"/>
      <c r="NZN241" s="220"/>
      <c r="NZO241" s="220"/>
      <c r="NZP241" s="220"/>
      <c r="NZQ241" s="220"/>
      <c r="NZR241" s="220"/>
      <c r="NZS241" s="220"/>
      <c r="NZT241" s="220"/>
      <c r="NZU241" s="220"/>
      <c r="NZV241" s="220"/>
      <c r="NZW241" s="220"/>
      <c r="NZX241" s="220"/>
      <c r="NZY241" s="220"/>
      <c r="NZZ241" s="220"/>
      <c r="OAA241" s="220"/>
      <c r="OAB241" s="220"/>
      <c r="OAC241" s="220"/>
      <c r="OAD241" s="220"/>
      <c r="OAE241" s="220"/>
      <c r="OAF241" s="220"/>
      <c r="OAG241" s="220"/>
      <c r="OAH241" s="220"/>
      <c r="OAI241" s="220"/>
      <c r="OAJ241" s="220"/>
      <c r="OAK241" s="220"/>
      <c r="OAL241" s="220"/>
      <c r="OAM241" s="220"/>
      <c r="OAN241" s="220"/>
      <c r="OAO241" s="220"/>
      <c r="OAP241" s="220"/>
      <c r="OAQ241" s="220"/>
      <c r="OAR241" s="220"/>
      <c r="OAS241" s="220"/>
      <c r="OAT241" s="220"/>
      <c r="OAU241" s="220"/>
      <c r="OAV241" s="220"/>
      <c r="OAW241" s="220"/>
      <c r="OAX241" s="220"/>
      <c r="OAY241" s="220"/>
      <c r="OAZ241" s="220"/>
      <c r="OBA241" s="220"/>
      <c r="OBB241" s="220"/>
      <c r="OBC241" s="220"/>
      <c r="OBD241" s="220"/>
      <c r="OBE241" s="220"/>
      <c r="OBF241" s="220"/>
      <c r="OBG241" s="220"/>
      <c r="OBH241" s="220"/>
      <c r="OBI241" s="220"/>
      <c r="OBJ241" s="220"/>
      <c r="OBK241" s="220"/>
      <c r="OBL241" s="220"/>
      <c r="OBM241" s="220"/>
      <c r="OBN241" s="220"/>
      <c r="OBO241" s="220"/>
      <c r="OBP241" s="220"/>
      <c r="OBQ241" s="220"/>
      <c r="OBR241" s="220"/>
      <c r="OBS241" s="220"/>
      <c r="OBT241" s="220"/>
      <c r="OBU241" s="220"/>
      <c r="OBV241" s="220"/>
      <c r="OBW241" s="220"/>
      <c r="OBX241" s="220"/>
      <c r="OBY241" s="220"/>
      <c r="OBZ241" s="220"/>
      <c r="OCA241" s="220"/>
      <c r="OCB241" s="220"/>
      <c r="OCC241" s="220"/>
      <c r="OCD241" s="220"/>
      <c r="OCE241" s="220"/>
      <c r="OCF241" s="220"/>
      <c r="OCG241" s="220"/>
      <c r="OCH241" s="220"/>
      <c r="OCI241" s="220"/>
      <c r="OCJ241" s="220"/>
      <c r="OCK241" s="220"/>
      <c r="OCL241" s="220"/>
      <c r="OCM241" s="220"/>
      <c r="OCN241" s="220"/>
      <c r="OCO241" s="220"/>
      <c r="OCP241" s="220"/>
      <c r="OCQ241" s="220"/>
      <c r="OCR241" s="220"/>
      <c r="OCS241" s="220"/>
      <c r="OCT241" s="220"/>
      <c r="OCU241" s="220"/>
      <c r="OCV241" s="220"/>
      <c r="OCW241" s="220"/>
      <c r="OCX241" s="220"/>
      <c r="OCY241" s="220"/>
      <c r="OCZ241" s="220"/>
      <c r="ODA241" s="220"/>
      <c r="ODB241" s="220"/>
      <c r="ODC241" s="220"/>
      <c r="ODD241" s="220"/>
      <c r="ODE241" s="220"/>
      <c r="ODF241" s="220"/>
      <c r="ODG241" s="220"/>
      <c r="ODH241" s="220"/>
      <c r="ODI241" s="220"/>
      <c r="ODJ241" s="220"/>
      <c r="ODK241" s="220"/>
      <c r="ODL241" s="220"/>
      <c r="ODM241" s="220"/>
      <c r="ODN241" s="220"/>
      <c r="ODO241" s="220"/>
      <c r="ODP241" s="220"/>
      <c r="ODQ241" s="220"/>
      <c r="ODR241" s="220"/>
      <c r="ODS241" s="220"/>
      <c r="ODT241" s="220"/>
      <c r="ODU241" s="220"/>
      <c r="ODV241" s="220"/>
      <c r="ODW241" s="220"/>
      <c r="ODX241" s="220"/>
      <c r="ODY241" s="220"/>
      <c r="ODZ241" s="220"/>
      <c r="OEA241" s="220"/>
      <c r="OEB241" s="220"/>
      <c r="OEC241" s="220"/>
      <c r="OED241" s="220"/>
      <c r="OEE241" s="220"/>
      <c r="OEF241" s="220"/>
      <c r="OEG241" s="220"/>
      <c r="OEH241" s="220"/>
      <c r="OEI241" s="220"/>
      <c r="OEJ241" s="220"/>
      <c r="OEK241" s="220"/>
      <c r="OEL241" s="220"/>
      <c r="OEM241" s="220"/>
      <c r="OEN241" s="220"/>
      <c r="OEO241" s="220"/>
      <c r="OEP241" s="220"/>
      <c r="OEQ241" s="220"/>
      <c r="OER241" s="220"/>
      <c r="OES241" s="220"/>
      <c r="OET241" s="220"/>
      <c r="OEU241" s="220"/>
      <c r="OEV241" s="220"/>
      <c r="OEW241" s="220"/>
      <c r="OEX241" s="220"/>
      <c r="OEY241" s="220"/>
      <c r="OEZ241" s="220"/>
      <c r="OFA241" s="220"/>
      <c r="OFB241" s="220"/>
      <c r="OFC241" s="220"/>
      <c r="OFD241" s="220"/>
      <c r="OFE241" s="220"/>
      <c r="OFF241" s="220"/>
      <c r="OFG241" s="220"/>
      <c r="OFH241" s="220"/>
      <c r="OFI241" s="220"/>
      <c r="OFJ241" s="220"/>
      <c r="OFK241" s="220"/>
      <c r="OFL241" s="220"/>
      <c r="OFM241" s="220"/>
      <c r="OFN241" s="220"/>
      <c r="OFO241" s="220"/>
      <c r="OFP241" s="220"/>
      <c r="OFQ241" s="220"/>
      <c r="OFR241" s="220"/>
      <c r="OFS241" s="220"/>
      <c r="OFT241" s="220"/>
      <c r="OFU241" s="220"/>
      <c r="OFV241" s="220"/>
      <c r="OFW241" s="220"/>
      <c r="OFX241" s="220"/>
      <c r="OFY241" s="220"/>
      <c r="OFZ241" s="220"/>
      <c r="OGA241" s="220"/>
      <c r="OGB241" s="220"/>
      <c r="OGC241" s="220"/>
      <c r="OGD241" s="220"/>
      <c r="OGE241" s="220"/>
      <c r="OGF241" s="220"/>
      <c r="OGG241" s="220"/>
      <c r="OGH241" s="220"/>
      <c r="OGI241" s="220"/>
      <c r="OGJ241" s="220"/>
      <c r="OGK241" s="220"/>
      <c r="OGL241" s="220"/>
      <c r="OGM241" s="220"/>
      <c r="OGN241" s="220"/>
      <c r="OGO241" s="220"/>
      <c r="OGP241" s="220"/>
      <c r="OGQ241" s="220"/>
      <c r="OGR241" s="220"/>
      <c r="OGS241" s="220"/>
      <c r="OGT241" s="220"/>
      <c r="OGU241" s="220"/>
      <c r="OGV241" s="220"/>
      <c r="OGW241" s="220"/>
      <c r="OGX241" s="220"/>
      <c r="OGY241" s="220"/>
      <c r="OGZ241" s="220"/>
      <c r="OHA241" s="220"/>
      <c r="OHB241" s="220"/>
      <c r="OHC241" s="220"/>
      <c r="OHD241" s="220"/>
      <c r="OHE241" s="220"/>
      <c r="OHF241" s="220"/>
      <c r="OHG241" s="220"/>
      <c r="OHH241" s="220"/>
      <c r="OHI241" s="220"/>
      <c r="OHJ241" s="220"/>
      <c r="OHK241" s="220"/>
      <c r="OHL241" s="220"/>
      <c r="OHM241" s="220"/>
      <c r="OHN241" s="220"/>
      <c r="OHO241" s="220"/>
      <c r="OHP241" s="220"/>
      <c r="OHQ241" s="220"/>
      <c r="OHR241" s="220"/>
      <c r="OHS241" s="220"/>
      <c r="OHT241" s="220"/>
      <c r="OHU241" s="220"/>
      <c r="OHV241" s="220"/>
      <c r="OHW241" s="220"/>
      <c r="OHX241" s="220"/>
      <c r="OHY241" s="220"/>
      <c r="OHZ241" s="220"/>
      <c r="OIA241" s="220"/>
      <c r="OIB241" s="220"/>
      <c r="OIC241" s="220"/>
      <c r="OID241" s="220"/>
      <c r="OIE241" s="220"/>
      <c r="OIF241" s="220"/>
      <c r="OIG241" s="220"/>
      <c r="OIH241" s="220"/>
      <c r="OII241" s="220"/>
      <c r="OIJ241" s="220"/>
      <c r="OIK241" s="220"/>
      <c r="OIL241" s="220"/>
      <c r="OIM241" s="220"/>
      <c r="OIN241" s="220"/>
      <c r="OIO241" s="220"/>
      <c r="OIP241" s="220"/>
      <c r="OIQ241" s="220"/>
      <c r="OIR241" s="220"/>
      <c r="OIS241" s="220"/>
      <c r="OIT241" s="220"/>
      <c r="OIU241" s="220"/>
      <c r="OIV241" s="220"/>
      <c r="OIW241" s="220"/>
      <c r="OIX241" s="220"/>
      <c r="OIY241" s="220"/>
      <c r="OIZ241" s="220"/>
      <c r="OJA241" s="220"/>
      <c r="OJB241" s="220"/>
      <c r="OJC241" s="220"/>
      <c r="OJD241" s="220"/>
      <c r="OJE241" s="220"/>
      <c r="OJF241" s="220"/>
      <c r="OJG241" s="220"/>
      <c r="OJH241" s="220"/>
      <c r="OJI241" s="220"/>
      <c r="OJJ241" s="220"/>
      <c r="OJK241" s="220"/>
      <c r="OJL241" s="220"/>
      <c r="OJM241" s="220"/>
      <c r="OJN241" s="220"/>
      <c r="OJO241" s="220"/>
      <c r="OJP241" s="220"/>
      <c r="OJQ241" s="220"/>
      <c r="OJR241" s="220"/>
      <c r="OJS241" s="220"/>
      <c r="OJT241" s="220"/>
      <c r="OJU241" s="220"/>
      <c r="OJV241" s="220"/>
      <c r="OJW241" s="220"/>
      <c r="OJX241" s="220"/>
      <c r="OJY241" s="220"/>
      <c r="OJZ241" s="220"/>
      <c r="OKA241" s="220"/>
      <c r="OKB241" s="220"/>
      <c r="OKC241" s="220"/>
      <c r="OKD241" s="220"/>
      <c r="OKE241" s="220"/>
      <c r="OKF241" s="220"/>
      <c r="OKG241" s="220"/>
      <c r="OKH241" s="220"/>
      <c r="OKI241" s="220"/>
      <c r="OKJ241" s="220"/>
      <c r="OKK241" s="220"/>
      <c r="OKL241" s="220"/>
      <c r="OKM241" s="220"/>
      <c r="OKN241" s="220"/>
      <c r="OKO241" s="220"/>
      <c r="OKP241" s="220"/>
      <c r="OKQ241" s="220"/>
      <c r="OKR241" s="220"/>
      <c r="OKS241" s="220"/>
      <c r="OKT241" s="220"/>
      <c r="OKU241" s="220"/>
      <c r="OKV241" s="220"/>
      <c r="OKW241" s="220"/>
      <c r="OKX241" s="220"/>
      <c r="OKY241" s="220"/>
      <c r="OKZ241" s="220"/>
      <c r="OLA241" s="220"/>
      <c r="OLB241" s="220"/>
      <c r="OLC241" s="220"/>
      <c r="OLD241" s="220"/>
      <c r="OLE241" s="220"/>
      <c r="OLF241" s="220"/>
      <c r="OLG241" s="220"/>
      <c r="OLH241" s="220"/>
      <c r="OLI241" s="220"/>
      <c r="OLJ241" s="220"/>
      <c r="OLK241" s="220"/>
      <c r="OLL241" s="220"/>
      <c r="OLM241" s="220"/>
      <c r="OLN241" s="220"/>
      <c r="OLO241" s="220"/>
      <c r="OLP241" s="220"/>
      <c r="OLQ241" s="220"/>
      <c r="OLR241" s="220"/>
      <c r="OLS241" s="220"/>
      <c r="OLT241" s="220"/>
      <c r="OLU241" s="220"/>
      <c r="OLV241" s="220"/>
      <c r="OLW241" s="220"/>
      <c r="OLX241" s="220"/>
      <c r="OLY241" s="220"/>
      <c r="OLZ241" s="220"/>
      <c r="OMA241" s="220"/>
      <c r="OMB241" s="220"/>
      <c r="OMC241" s="220"/>
      <c r="OMD241" s="220"/>
      <c r="OME241" s="220"/>
      <c r="OMF241" s="220"/>
      <c r="OMG241" s="220"/>
      <c r="OMH241" s="220"/>
      <c r="OMI241" s="220"/>
      <c r="OMJ241" s="220"/>
      <c r="OMK241" s="220"/>
      <c r="OML241" s="220"/>
      <c r="OMM241" s="220"/>
      <c r="OMN241" s="220"/>
      <c r="OMO241" s="220"/>
      <c r="OMP241" s="220"/>
      <c r="OMQ241" s="220"/>
      <c r="OMR241" s="220"/>
      <c r="OMS241" s="220"/>
      <c r="OMT241" s="220"/>
      <c r="OMU241" s="220"/>
      <c r="OMV241" s="220"/>
      <c r="OMW241" s="220"/>
      <c r="OMX241" s="220"/>
      <c r="OMY241" s="220"/>
      <c r="OMZ241" s="220"/>
      <c r="ONA241" s="220"/>
      <c r="ONB241" s="220"/>
      <c r="ONC241" s="220"/>
      <c r="OND241" s="220"/>
      <c r="ONE241" s="220"/>
      <c r="ONF241" s="220"/>
      <c r="ONG241" s="220"/>
      <c r="ONH241" s="220"/>
      <c r="ONI241" s="220"/>
      <c r="ONJ241" s="220"/>
      <c r="ONK241" s="220"/>
      <c r="ONL241" s="220"/>
      <c r="ONM241" s="220"/>
      <c r="ONN241" s="220"/>
      <c r="ONO241" s="220"/>
      <c r="ONP241" s="220"/>
      <c r="ONQ241" s="220"/>
      <c r="ONR241" s="220"/>
      <c r="ONS241" s="220"/>
      <c r="ONT241" s="220"/>
      <c r="ONU241" s="220"/>
      <c r="ONV241" s="220"/>
      <c r="ONW241" s="220"/>
      <c r="ONX241" s="220"/>
      <c r="ONY241" s="220"/>
      <c r="ONZ241" s="220"/>
      <c r="OOA241" s="220"/>
      <c r="OOB241" s="220"/>
      <c r="OOC241" s="220"/>
      <c r="OOD241" s="220"/>
      <c r="OOE241" s="220"/>
      <c r="OOF241" s="220"/>
      <c r="OOG241" s="220"/>
      <c r="OOH241" s="220"/>
      <c r="OOI241" s="220"/>
      <c r="OOJ241" s="220"/>
      <c r="OOK241" s="220"/>
      <c r="OOL241" s="220"/>
      <c r="OOM241" s="220"/>
      <c r="OON241" s="220"/>
      <c r="OOO241" s="220"/>
      <c r="OOP241" s="220"/>
      <c r="OOQ241" s="220"/>
      <c r="OOR241" s="220"/>
      <c r="OOS241" s="220"/>
      <c r="OOT241" s="220"/>
      <c r="OOU241" s="220"/>
      <c r="OOV241" s="220"/>
      <c r="OOW241" s="220"/>
      <c r="OOX241" s="220"/>
      <c r="OOY241" s="220"/>
      <c r="OOZ241" s="220"/>
      <c r="OPA241" s="220"/>
      <c r="OPB241" s="220"/>
      <c r="OPC241" s="220"/>
      <c r="OPD241" s="220"/>
      <c r="OPE241" s="220"/>
      <c r="OPF241" s="220"/>
      <c r="OPG241" s="220"/>
      <c r="OPH241" s="220"/>
      <c r="OPI241" s="220"/>
      <c r="OPJ241" s="220"/>
      <c r="OPK241" s="220"/>
      <c r="OPL241" s="220"/>
      <c r="OPM241" s="220"/>
      <c r="OPN241" s="220"/>
      <c r="OPO241" s="220"/>
      <c r="OPP241" s="220"/>
      <c r="OPQ241" s="220"/>
      <c r="OPR241" s="220"/>
      <c r="OPS241" s="220"/>
      <c r="OPT241" s="220"/>
      <c r="OPU241" s="220"/>
      <c r="OPV241" s="220"/>
      <c r="OPW241" s="220"/>
      <c r="OPX241" s="220"/>
      <c r="OPY241" s="220"/>
      <c r="OPZ241" s="220"/>
      <c r="OQA241" s="220"/>
      <c r="OQB241" s="220"/>
      <c r="OQC241" s="220"/>
      <c r="OQD241" s="220"/>
      <c r="OQE241" s="220"/>
      <c r="OQF241" s="220"/>
      <c r="OQG241" s="220"/>
      <c r="OQH241" s="220"/>
      <c r="OQI241" s="220"/>
      <c r="OQJ241" s="220"/>
      <c r="OQK241" s="220"/>
      <c r="OQL241" s="220"/>
      <c r="OQM241" s="220"/>
      <c r="OQN241" s="220"/>
      <c r="OQO241" s="220"/>
      <c r="OQP241" s="220"/>
      <c r="OQQ241" s="220"/>
      <c r="OQR241" s="220"/>
      <c r="OQS241" s="220"/>
      <c r="OQT241" s="220"/>
      <c r="OQU241" s="220"/>
      <c r="OQV241" s="220"/>
      <c r="OQW241" s="220"/>
      <c r="OQX241" s="220"/>
      <c r="OQY241" s="220"/>
      <c r="OQZ241" s="220"/>
      <c r="ORA241" s="220"/>
      <c r="ORB241" s="220"/>
      <c r="ORC241" s="220"/>
      <c r="ORD241" s="220"/>
      <c r="ORE241" s="220"/>
      <c r="ORF241" s="220"/>
      <c r="ORG241" s="220"/>
      <c r="ORH241" s="220"/>
      <c r="ORI241" s="220"/>
      <c r="ORJ241" s="220"/>
      <c r="ORK241" s="220"/>
      <c r="ORL241" s="220"/>
      <c r="ORM241" s="220"/>
      <c r="ORN241" s="220"/>
      <c r="ORO241" s="220"/>
      <c r="ORP241" s="220"/>
      <c r="ORQ241" s="220"/>
      <c r="ORR241" s="220"/>
      <c r="ORS241" s="220"/>
      <c r="ORT241" s="220"/>
      <c r="ORU241" s="220"/>
      <c r="ORV241" s="220"/>
      <c r="ORW241" s="220"/>
      <c r="ORX241" s="220"/>
      <c r="ORY241" s="220"/>
      <c r="ORZ241" s="220"/>
      <c r="OSA241" s="220"/>
      <c r="OSB241" s="220"/>
      <c r="OSC241" s="220"/>
      <c r="OSD241" s="220"/>
      <c r="OSE241" s="220"/>
      <c r="OSF241" s="220"/>
      <c r="OSG241" s="220"/>
      <c r="OSH241" s="220"/>
      <c r="OSI241" s="220"/>
      <c r="OSJ241" s="220"/>
      <c r="OSK241" s="220"/>
      <c r="OSL241" s="220"/>
      <c r="OSM241" s="220"/>
      <c r="OSN241" s="220"/>
      <c r="OSO241" s="220"/>
      <c r="OSP241" s="220"/>
      <c r="OSQ241" s="220"/>
      <c r="OSR241" s="220"/>
      <c r="OSS241" s="220"/>
      <c r="OST241" s="220"/>
      <c r="OSU241" s="220"/>
      <c r="OSV241" s="220"/>
      <c r="OSW241" s="220"/>
      <c r="OSX241" s="220"/>
      <c r="OSY241" s="220"/>
      <c r="OSZ241" s="220"/>
      <c r="OTA241" s="220"/>
      <c r="OTB241" s="220"/>
      <c r="OTC241" s="220"/>
      <c r="OTD241" s="220"/>
      <c r="OTE241" s="220"/>
      <c r="OTF241" s="220"/>
      <c r="OTG241" s="220"/>
      <c r="OTH241" s="220"/>
      <c r="OTI241" s="220"/>
      <c r="OTJ241" s="220"/>
      <c r="OTK241" s="220"/>
      <c r="OTL241" s="220"/>
      <c r="OTM241" s="220"/>
      <c r="OTN241" s="220"/>
      <c r="OTO241" s="220"/>
      <c r="OTP241" s="220"/>
      <c r="OTQ241" s="220"/>
      <c r="OTR241" s="220"/>
      <c r="OTS241" s="220"/>
      <c r="OTT241" s="220"/>
      <c r="OTU241" s="220"/>
      <c r="OTV241" s="220"/>
      <c r="OTW241" s="220"/>
      <c r="OTX241" s="220"/>
      <c r="OTY241" s="220"/>
      <c r="OTZ241" s="220"/>
      <c r="OUA241" s="220"/>
      <c r="OUB241" s="220"/>
      <c r="OUC241" s="220"/>
      <c r="OUD241" s="220"/>
      <c r="OUE241" s="220"/>
      <c r="OUF241" s="220"/>
      <c r="OUG241" s="220"/>
      <c r="OUH241" s="220"/>
      <c r="OUI241" s="220"/>
      <c r="OUJ241" s="220"/>
      <c r="OUK241" s="220"/>
      <c r="OUL241" s="220"/>
      <c r="OUM241" s="220"/>
      <c r="OUN241" s="220"/>
      <c r="OUO241" s="220"/>
      <c r="OUP241" s="220"/>
      <c r="OUQ241" s="220"/>
      <c r="OUR241" s="220"/>
      <c r="OUS241" s="220"/>
      <c r="OUT241" s="220"/>
      <c r="OUU241" s="220"/>
      <c r="OUV241" s="220"/>
      <c r="OUW241" s="220"/>
      <c r="OUX241" s="220"/>
      <c r="OUY241" s="220"/>
      <c r="OUZ241" s="220"/>
      <c r="OVA241" s="220"/>
      <c r="OVB241" s="220"/>
      <c r="OVC241" s="220"/>
      <c r="OVD241" s="220"/>
      <c r="OVE241" s="220"/>
      <c r="OVF241" s="220"/>
      <c r="OVG241" s="220"/>
      <c r="OVH241" s="220"/>
      <c r="OVI241" s="220"/>
      <c r="OVJ241" s="220"/>
      <c r="OVK241" s="220"/>
      <c r="OVL241" s="220"/>
      <c r="OVM241" s="220"/>
      <c r="OVN241" s="220"/>
      <c r="OVO241" s="220"/>
      <c r="OVP241" s="220"/>
      <c r="OVQ241" s="220"/>
      <c r="OVR241" s="220"/>
      <c r="OVS241" s="220"/>
      <c r="OVT241" s="220"/>
      <c r="OVU241" s="220"/>
      <c r="OVV241" s="220"/>
      <c r="OVW241" s="220"/>
      <c r="OVX241" s="220"/>
      <c r="OVY241" s="220"/>
      <c r="OVZ241" s="220"/>
      <c r="OWA241" s="220"/>
      <c r="OWB241" s="220"/>
      <c r="OWC241" s="220"/>
      <c r="OWD241" s="220"/>
      <c r="OWE241" s="220"/>
      <c r="OWF241" s="220"/>
      <c r="OWG241" s="220"/>
      <c r="OWH241" s="220"/>
      <c r="OWI241" s="220"/>
      <c r="OWJ241" s="220"/>
      <c r="OWK241" s="220"/>
      <c r="OWL241" s="220"/>
      <c r="OWM241" s="220"/>
      <c r="OWN241" s="220"/>
      <c r="OWO241" s="220"/>
      <c r="OWP241" s="220"/>
      <c r="OWQ241" s="220"/>
      <c r="OWR241" s="220"/>
      <c r="OWS241" s="220"/>
      <c r="OWT241" s="220"/>
      <c r="OWU241" s="220"/>
      <c r="OWV241" s="220"/>
      <c r="OWW241" s="220"/>
      <c r="OWX241" s="220"/>
      <c r="OWY241" s="220"/>
      <c r="OWZ241" s="220"/>
      <c r="OXA241" s="220"/>
      <c r="OXB241" s="220"/>
      <c r="OXC241" s="220"/>
      <c r="OXD241" s="220"/>
      <c r="OXE241" s="220"/>
      <c r="OXF241" s="220"/>
      <c r="OXG241" s="220"/>
      <c r="OXH241" s="220"/>
      <c r="OXI241" s="220"/>
      <c r="OXJ241" s="220"/>
      <c r="OXK241" s="220"/>
      <c r="OXL241" s="220"/>
      <c r="OXM241" s="220"/>
      <c r="OXN241" s="220"/>
      <c r="OXO241" s="220"/>
      <c r="OXP241" s="220"/>
      <c r="OXQ241" s="220"/>
      <c r="OXR241" s="220"/>
      <c r="OXS241" s="220"/>
      <c r="OXT241" s="220"/>
      <c r="OXU241" s="220"/>
      <c r="OXV241" s="220"/>
      <c r="OXW241" s="220"/>
      <c r="OXX241" s="220"/>
      <c r="OXY241" s="220"/>
      <c r="OXZ241" s="220"/>
      <c r="OYA241" s="220"/>
      <c r="OYB241" s="220"/>
      <c r="OYC241" s="220"/>
      <c r="OYD241" s="220"/>
      <c r="OYE241" s="220"/>
      <c r="OYF241" s="220"/>
      <c r="OYG241" s="220"/>
      <c r="OYH241" s="220"/>
      <c r="OYI241" s="220"/>
      <c r="OYJ241" s="220"/>
      <c r="OYK241" s="220"/>
      <c r="OYL241" s="220"/>
      <c r="OYM241" s="220"/>
      <c r="OYN241" s="220"/>
      <c r="OYO241" s="220"/>
      <c r="OYP241" s="220"/>
      <c r="OYQ241" s="220"/>
      <c r="OYR241" s="220"/>
      <c r="OYS241" s="220"/>
      <c r="OYT241" s="220"/>
      <c r="OYU241" s="220"/>
      <c r="OYV241" s="220"/>
      <c r="OYW241" s="220"/>
      <c r="OYX241" s="220"/>
      <c r="OYY241" s="220"/>
      <c r="OYZ241" s="220"/>
      <c r="OZA241" s="220"/>
      <c r="OZB241" s="220"/>
      <c r="OZC241" s="220"/>
      <c r="OZD241" s="220"/>
      <c r="OZE241" s="220"/>
      <c r="OZF241" s="220"/>
      <c r="OZG241" s="220"/>
      <c r="OZH241" s="220"/>
      <c r="OZI241" s="220"/>
      <c r="OZJ241" s="220"/>
      <c r="OZK241" s="220"/>
      <c r="OZL241" s="220"/>
      <c r="OZM241" s="220"/>
      <c r="OZN241" s="220"/>
      <c r="OZO241" s="220"/>
      <c r="OZP241" s="220"/>
      <c r="OZQ241" s="220"/>
      <c r="OZR241" s="220"/>
      <c r="OZS241" s="220"/>
      <c r="OZT241" s="220"/>
      <c r="OZU241" s="220"/>
      <c r="OZV241" s="220"/>
      <c r="OZW241" s="220"/>
      <c r="OZX241" s="220"/>
      <c r="OZY241" s="220"/>
      <c r="OZZ241" s="220"/>
      <c r="PAA241" s="220"/>
      <c r="PAB241" s="220"/>
      <c r="PAC241" s="220"/>
      <c r="PAD241" s="220"/>
      <c r="PAE241" s="220"/>
      <c r="PAF241" s="220"/>
      <c r="PAG241" s="220"/>
      <c r="PAH241" s="220"/>
      <c r="PAI241" s="220"/>
      <c r="PAJ241" s="220"/>
      <c r="PAK241" s="220"/>
      <c r="PAL241" s="220"/>
      <c r="PAM241" s="220"/>
      <c r="PAN241" s="220"/>
      <c r="PAO241" s="220"/>
      <c r="PAP241" s="220"/>
      <c r="PAQ241" s="220"/>
      <c r="PAR241" s="220"/>
      <c r="PAS241" s="220"/>
      <c r="PAT241" s="220"/>
      <c r="PAU241" s="220"/>
      <c r="PAV241" s="220"/>
      <c r="PAW241" s="220"/>
      <c r="PAX241" s="220"/>
      <c r="PAY241" s="220"/>
      <c r="PAZ241" s="220"/>
      <c r="PBA241" s="220"/>
      <c r="PBB241" s="220"/>
      <c r="PBC241" s="220"/>
      <c r="PBD241" s="220"/>
      <c r="PBE241" s="220"/>
      <c r="PBF241" s="220"/>
      <c r="PBG241" s="220"/>
      <c r="PBH241" s="220"/>
      <c r="PBI241" s="220"/>
      <c r="PBJ241" s="220"/>
      <c r="PBK241" s="220"/>
      <c r="PBL241" s="220"/>
      <c r="PBM241" s="220"/>
      <c r="PBN241" s="220"/>
      <c r="PBO241" s="220"/>
      <c r="PBP241" s="220"/>
      <c r="PBQ241" s="220"/>
      <c r="PBR241" s="220"/>
      <c r="PBS241" s="220"/>
      <c r="PBT241" s="220"/>
      <c r="PBU241" s="220"/>
      <c r="PBV241" s="220"/>
      <c r="PBW241" s="220"/>
      <c r="PBX241" s="220"/>
      <c r="PBY241" s="220"/>
      <c r="PBZ241" s="220"/>
      <c r="PCA241" s="220"/>
      <c r="PCB241" s="220"/>
      <c r="PCC241" s="220"/>
      <c r="PCD241" s="220"/>
      <c r="PCE241" s="220"/>
      <c r="PCF241" s="220"/>
      <c r="PCG241" s="220"/>
      <c r="PCH241" s="220"/>
      <c r="PCI241" s="220"/>
      <c r="PCJ241" s="220"/>
      <c r="PCK241" s="220"/>
      <c r="PCL241" s="220"/>
      <c r="PCM241" s="220"/>
      <c r="PCN241" s="220"/>
      <c r="PCO241" s="220"/>
      <c r="PCP241" s="220"/>
      <c r="PCQ241" s="220"/>
      <c r="PCR241" s="220"/>
      <c r="PCS241" s="220"/>
      <c r="PCT241" s="220"/>
      <c r="PCU241" s="220"/>
      <c r="PCV241" s="220"/>
      <c r="PCW241" s="220"/>
      <c r="PCX241" s="220"/>
      <c r="PCY241" s="220"/>
      <c r="PCZ241" s="220"/>
      <c r="PDA241" s="220"/>
      <c r="PDB241" s="220"/>
      <c r="PDC241" s="220"/>
      <c r="PDD241" s="220"/>
      <c r="PDE241" s="220"/>
      <c r="PDF241" s="220"/>
      <c r="PDG241" s="220"/>
      <c r="PDH241" s="220"/>
      <c r="PDI241" s="220"/>
      <c r="PDJ241" s="220"/>
      <c r="PDK241" s="220"/>
      <c r="PDL241" s="220"/>
      <c r="PDM241" s="220"/>
      <c r="PDN241" s="220"/>
      <c r="PDO241" s="220"/>
      <c r="PDP241" s="220"/>
      <c r="PDQ241" s="220"/>
      <c r="PDR241" s="220"/>
      <c r="PDS241" s="220"/>
      <c r="PDT241" s="220"/>
      <c r="PDU241" s="220"/>
      <c r="PDV241" s="220"/>
      <c r="PDW241" s="220"/>
      <c r="PDX241" s="220"/>
      <c r="PDY241" s="220"/>
      <c r="PDZ241" s="220"/>
      <c r="PEA241" s="220"/>
      <c r="PEB241" s="220"/>
      <c r="PEC241" s="220"/>
      <c r="PED241" s="220"/>
      <c r="PEE241" s="220"/>
      <c r="PEF241" s="220"/>
      <c r="PEG241" s="220"/>
      <c r="PEH241" s="220"/>
      <c r="PEI241" s="220"/>
      <c r="PEJ241" s="220"/>
      <c r="PEK241" s="220"/>
      <c r="PEL241" s="220"/>
      <c r="PEM241" s="220"/>
      <c r="PEN241" s="220"/>
      <c r="PEO241" s="220"/>
      <c r="PEP241" s="220"/>
      <c r="PEQ241" s="220"/>
      <c r="PER241" s="220"/>
      <c r="PES241" s="220"/>
      <c r="PET241" s="220"/>
      <c r="PEU241" s="220"/>
      <c r="PEV241" s="220"/>
      <c r="PEW241" s="220"/>
      <c r="PEX241" s="220"/>
      <c r="PEY241" s="220"/>
      <c r="PEZ241" s="220"/>
      <c r="PFA241" s="220"/>
      <c r="PFB241" s="220"/>
      <c r="PFC241" s="220"/>
      <c r="PFD241" s="220"/>
      <c r="PFE241" s="220"/>
      <c r="PFF241" s="220"/>
      <c r="PFG241" s="220"/>
      <c r="PFH241" s="220"/>
      <c r="PFI241" s="220"/>
      <c r="PFJ241" s="220"/>
      <c r="PFK241" s="220"/>
      <c r="PFL241" s="220"/>
      <c r="PFM241" s="220"/>
      <c r="PFN241" s="220"/>
      <c r="PFO241" s="220"/>
      <c r="PFP241" s="220"/>
      <c r="PFQ241" s="220"/>
      <c r="PFR241" s="220"/>
      <c r="PFS241" s="220"/>
      <c r="PFT241" s="220"/>
      <c r="PFU241" s="220"/>
      <c r="PFV241" s="220"/>
      <c r="PFW241" s="220"/>
      <c r="PFX241" s="220"/>
      <c r="PFY241" s="220"/>
      <c r="PFZ241" s="220"/>
      <c r="PGA241" s="220"/>
      <c r="PGB241" s="220"/>
      <c r="PGC241" s="220"/>
      <c r="PGD241" s="220"/>
      <c r="PGE241" s="220"/>
      <c r="PGF241" s="220"/>
      <c r="PGG241" s="220"/>
      <c r="PGH241" s="220"/>
      <c r="PGI241" s="220"/>
      <c r="PGJ241" s="220"/>
      <c r="PGK241" s="220"/>
      <c r="PGL241" s="220"/>
      <c r="PGM241" s="220"/>
      <c r="PGN241" s="220"/>
      <c r="PGO241" s="220"/>
      <c r="PGP241" s="220"/>
      <c r="PGQ241" s="220"/>
      <c r="PGR241" s="220"/>
      <c r="PGS241" s="220"/>
      <c r="PGT241" s="220"/>
      <c r="PGU241" s="220"/>
      <c r="PGV241" s="220"/>
      <c r="PGW241" s="220"/>
      <c r="PGX241" s="220"/>
      <c r="PGY241" s="220"/>
      <c r="PGZ241" s="220"/>
      <c r="PHA241" s="220"/>
      <c r="PHB241" s="220"/>
      <c r="PHC241" s="220"/>
      <c r="PHD241" s="220"/>
      <c r="PHE241" s="220"/>
      <c r="PHF241" s="220"/>
      <c r="PHG241" s="220"/>
      <c r="PHH241" s="220"/>
      <c r="PHI241" s="220"/>
      <c r="PHJ241" s="220"/>
      <c r="PHK241" s="220"/>
      <c r="PHL241" s="220"/>
      <c r="PHM241" s="220"/>
      <c r="PHN241" s="220"/>
      <c r="PHO241" s="220"/>
      <c r="PHP241" s="220"/>
      <c r="PHQ241" s="220"/>
      <c r="PHR241" s="220"/>
      <c r="PHS241" s="220"/>
      <c r="PHT241" s="220"/>
      <c r="PHU241" s="220"/>
      <c r="PHV241" s="220"/>
      <c r="PHW241" s="220"/>
      <c r="PHX241" s="220"/>
      <c r="PHY241" s="220"/>
      <c r="PHZ241" s="220"/>
      <c r="PIA241" s="220"/>
      <c r="PIB241" s="220"/>
      <c r="PIC241" s="220"/>
      <c r="PID241" s="220"/>
      <c r="PIE241" s="220"/>
      <c r="PIF241" s="220"/>
      <c r="PIG241" s="220"/>
      <c r="PIH241" s="220"/>
      <c r="PII241" s="220"/>
      <c r="PIJ241" s="220"/>
      <c r="PIK241" s="220"/>
      <c r="PIL241" s="220"/>
      <c r="PIM241" s="220"/>
      <c r="PIN241" s="220"/>
      <c r="PIO241" s="220"/>
      <c r="PIP241" s="220"/>
      <c r="PIQ241" s="220"/>
      <c r="PIR241" s="220"/>
      <c r="PIS241" s="220"/>
      <c r="PIT241" s="220"/>
      <c r="PIU241" s="220"/>
      <c r="PIV241" s="220"/>
      <c r="PIW241" s="220"/>
      <c r="PIX241" s="220"/>
      <c r="PIY241" s="220"/>
      <c r="PIZ241" s="220"/>
      <c r="PJA241" s="220"/>
      <c r="PJB241" s="220"/>
      <c r="PJC241" s="220"/>
      <c r="PJD241" s="220"/>
      <c r="PJE241" s="220"/>
      <c r="PJF241" s="220"/>
      <c r="PJG241" s="220"/>
      <c r="PJH241" s="220"/>
      <c r="PJI241" s="220"/>
      <c r="PJJ241" s="220"/>
      <c r="PJK241" s="220"/>
      <c r="PJL241" s="220"/>
      <c r="PJM241" s="220"/>
      <c r="PJN241" s="220"/>
      <c r="PJO241" s="220"/>
      <c r="PJP241" s="220"/>
      <c r="PJQ241" s="220"/>
      <c r="PJR241" s="220"/>
      <c r="PJS241" s="220"/>
      <c r="PJT241" s="220"/>
      <c r="PJU241" s="220"/>
      <c r="PJV241" s="220"/>
      <c r="PJW241" s="220"/>
      <c r="PJX241" s="220"/>
      <c r="PJY241" s="220"/>
      <c r="PJZ241" s="220"/>
      <c r="PKA241" s="220"/>
      <c r="PKB241" s="220"/>
      <c r="PKC241" s="220"/>
      <c r="PKD241" s="220"/>
      <c r="PKE241" s="220"/>
      <c r="PKF241" s="220"/>
      <c r="PKG241" s="220"/>
      <c r="PKH241" s="220"/>
      <c r="PKI241" s="220"/>
      <c r="PKJ241" s="220"/>
      <c r="PKK241" s="220"/>
      <c r="PKL241" s="220"/>
      <c r="PKM241" s="220"/>
      <c r="PKN241" s="220"/>
      <c r="PKO241" s="220"/>
      <c r="PKP241" s="220"/>
      <c r="PKQ241" s="220"/>
      <c r="PKR241" s="220"/>
      <c r="PKS241" s="220"/>
      <c r="PKT241" s="220"/>
      <c r="PKU241" s="220"/>
      <c r="PKV241" s="220"/>
      <c r="PKW241" s="220"/>
      <c r="PKX241" s="220"/>
      <c r="PKY241" s="220"/>
      <c r="PKZ241" s="220"/>
      <c r="PLA241" s="220"/>
      <c r="PLB241" s="220"/>
      <c r="PLC241" s="220"/>
      <c r="PLD241" s="220"/>
      <c r="PLE241" s="220"/>
      <c r="PLF241" s="220"/>
      <c r="PLG241" s="220"/>
      <c r="PLH241" s="220"/>
      <c r="PLI241" s="220"/>
      <c r="PLJ241" s="220"/>
      <c r="PLK241" s="220"/>
      <c r="PLL241" s="220"/>
      <c r="PLM241" s="220"/>
      <c r="PLN241" s="220"/>
      <c r="PLO241" s="220"/>
      <c r="PLP241" s="220"/>
      <c r="PLQ241" s="220"/>
      <c r="PLR241" s="220"/>
      <c r="PLS241" s="220"/>
      <c r="PLT241" s="220"/>
      <c r="PLU241" s="220"/>
      <c r="PLV241" s="220"/>
      <c r="PLW241" s="220"/>
      <c r="PLX241" s="220"/>
      <c r="PLY241" s="220"/>
      <c r="PLZ241" s="220"/>
      <c r="PMA241" s="220"/>
      <c r="PMB241" s="220"/>
      <c r="PMC241" s="220"/>
      <c r="PMD241" s="220"/>
      <c r="PME241" s="220"/>
      <c r="PMF241" s="220"/>
      <c r="PMG241" s="220"/>
      <c r="PMH241" s="220"/>
      <c r="PMI241" s="220"/>
      <c r="PMJ241" s="220"/>
      <c r="PMK241" s="220"/>
      <c r="PML241" s="220"/>
      <c r="PMM241" s="220"/>
      <c r="PMN241" s="220"/>
      <c r="PMO241" s="220"/>
      <c r="PMP241" s="220"/>
      <c r="PMQ241" s="220"/>
      <c r="PMR241" s="220"/>
      <c r="PMS241" s="220"/>
      <c r="PMT241" s="220"/>
      <c r="PMU241" s="220"/>
      <c r="PMV241" s="220"/>
      <c r="PMW241" s="220"/>
      <c r="PMX241" s="220"/>
      <c r="PMY241" s="220"/>
      <c r="PMZ241" s="220"/>
      <c r="PNA241" s="220"/>
      <c r="PNB241" s="220"/>
      <c r="PNC241" s="220"/>
      <c r="PND241" s="220"/>
      <c r="PNE241" s="220"/>
      <c r="PNF241" s="220"/>
      <c r="PNG241" s="220"/>
      <c r="PNH241" s="220"/>
      <c r="PNI241" s="220"/>
      <c r="PNJ241" s="220"/>
      <c r="PNK241" s="220"/>
      <c r="PNL241" s="220"/>
      <c r="PNM241" s="220"/>
      <c r="PNN241" s="220"/>
      <c r="PNO241" s="220"/>
      <c r="PNP241" s="220"/>
      <c r="PNQ241" s="220"/>
      <c r="PNR241" s="220"/>
      <c r="PNS241" s="220"/>
      <c r="PNT241" s="220"/>
      <c r="PNU241" s="220"/>
      <c r="PNV241" s="220"/>
      <c r="PNW241" s="220"/>
      <c r="PNX241" s="220"/>
      <c r="PNY241" s="220"/>
      <c r="PNZ241" s="220"/>
      <c r="POA241" s="220"/>
      <c r="POB241" s="220"/>
      <c r="POC241" s="220"/>
      <c r="POD241" s="220"/>
      <c r="POE241" s="220"/>
      <c r="POF241" s="220"/>
      <c r="POG241" s="220"/>
      <c r="POH241" s="220"/>
      <c r="POI241" s="220"/>
      <c r="POJ241" s="220"/>
      <c r="POK241" s="220"/>
      <c r="POL241" s="220"/>
      <c r="POM241" s="220"/>
      <c r="PON241" s="220"/>
      <c r="POO241" s="220"/>
      <c r="POP241" s="220"/>
      <c r="POQ241" s="220"/>
      <c r="POR241" s="220"/>
      <c r="POS241" s="220"/>
      <c r="POT241" s="220"/>
      <c r="POU241" s="220"/>
      <c r="POV241" s="220"/>
      <c r="POW241" s="220"/>
      <c r="POX241" s="220"/>
      <c r="POY241" s="220"/>
      <c r="POZ241" s="220"/>
      <c r="PPA241" s="220"/>
      <c r="PPB241" s="220"/>
      <c r="PPC241" s="220"/>
      <c r="PPD241" s="220"/>
      <c r="PPE241" s="220"/>
      <c r="PPF241" s="220"/>
      <c r="PPG241" s="220"/>
      <c r="PPH241" s="220"/>
      <c r="PPI241" s="220"/>
      <c r="PPJ241" s="220"/>
      <c r="PPK241" s="220"/>
      <c r="PPL241" s="220"/>
      <c r="PPM241" s="220"/>
      <c r="PPN241" s="220"/>
      <c r="PPO241" s="220"/>
      <c r="PPP241" s="220"/>
      <c r="PPQ241" s="220"/>
      <c r="PPR241" s="220"/>
      <c r="PPS241" s="220"/>
      <c r="PPT241" s="220"/>
      <c r="PPU241" s="220"/>
      <c r="PPV241" s="220"/>
      <c r="PPW241" s="220"/>
      <c r="PPX241" s="220"/>
      <c r="PPY241" s="220"/>
      <c r="PPZ241" s="220"/>
      <c r="PQA241" s="220"/>
      <c r="PQB241" s="220"/>
      <c r="PQC241" s="220"/>
      <c r="PQD241" s="220"/>
      <c r="PQE241" s="220"/>
      <c r="PQF241" s="220"/>
      <c r="PQG241" s="220"/>
      <c r="PQH241" s="220"/>
      <c r="PQI241" s="220"/>
      <c r="PQJ241" s="220"/>
      <c r="PQK241" s="220"/>
      <c r="PQL241" s="220"/>
      <c r="PQM241" s="220"/>
      <c r="PQN241" s="220"/>
      <c r="PQO241" s="220"/>
      <c r="PQP241" s="220"/>
      <c r="PQQ241" s="220"/>
      <c r="PQR241" s="220"/>
      <c r="PQS241" s="220"/>
      <c r="PQT241" s="220"/>
      <c r="PQU241" s="220"/>
      <c r="PQV241" s="220"/>
      <c r="PQW241" s="220"/>
      <c r="PQX241" s="220"/>
      <c r="PQY241" s="220"/>
      <c r="PQZ241" s="220"/>
      <c r="PRA241" s="220"/>
      <c r="PRB241" s="220"/>
      <c r="PRC241" s="220"/>
      <c r="PRD241" s="220"/>
      <c r="PRE241" s="220"/>
      <c r="PRF241" s="220"/>
      <c r="PRG241" s="220"/>
      <c r="PRH241" s="220"/>
      <c r="PRI241" s="220"/>
      <c r="PRJ241" s="220"/>
      <c r="PRK241" s="220"/>
      <c r="PRL241" s="220"/>
      <c r="PRM241" s="220"/>
      <c r="PRN241" s="220"/>
      <c r="PRO241" s="220"/>
      <c r="PRP241" s="220"/>
      <c r="PRQ241" s="220"/>
      <c r="PRR241" s="220"/>
      <c r="PRS241" s="220"/>
      <c r="PRT241" s="220"/>
      <c r="PRU241" s="220"/>
      <c r="PRV241" s="220"/>
      <c r="PRW241" s="220"/>
      <c r="PRX241" s="220"/>
      <c r="PRY241" s="220"/>
      <c r="PRZ241" s="220"/>
      <c r="PSA241" s="220"/>
      <c r="PSB241" s="220"/>
      <c r="PSC241" s="220"/>
      <c r="PSD241" s="220"/>
      <c r="PSE241" s="220"/>
      <c r="PSF241" s="220"/>
      <c r="PSG241" s="220"/>
      <c r="PSH241" s="220"/>
      <c r="PSI241" s="220"/>
      <c r="PSJ241" s="220"/>
      <c r="PSK241" s="220"/>
      <c r="PSL241" s="220"/>
      <c r="PSM241" s="220"/>
      <c r="PSN241" s="220"/>
      <c r="PSO241" s="220"/>
      <c r="PSP241" s="220"/>
      <c r="PSQ241" s="220"/>
      <c r="PSR241" s="220"/>
      <c r="PSS241" s="220"/>
      <c r="PST241" s="220"/>
      <c r="PSU241" s="220"/>
      <c r="PSV241" s="220"/>
      <c r="PSW241" s="220"/>
      <c r="PSX241" s="220"/>
      <c r="PSY241" s="220"/>
      <c r="PSZ241" s="220"/>
      <c r="PTA241" s="220"/>
      <c r="PTB241" s="220"/>
      <c r="PTC241" s="220"/>
      <c r="PTD241" s="220"/>
      <c r="PTE241" s="220"/>
      <c r="PTF241" s="220"/>
      <c r="PTG241" s="220"/>
      <c r="PTH241" s="220"/>
      <c r="PTI241" s="220"/>
      <c r="PTJ241" s="220"/>
      <c r="PTK241" s="220"/>
      <c r="PTL241" s="220"/>
      <c r="PTM241" s="220"/>
      <c r="PTN241" s="220"/>
      <c r="PTO241" s="220"/>
      <c r="PTP241" s="220"/>
      <c r="PTQ241" s="220"/>
      <c r="PTR241" s="220"/>
      <c r="PTS241" s="220"/>
      <c r="PTT241" s="220"/>
      <c r="PTU241" s="220"/>
      <c r="PTV241" s="220"/>
      <c r="PTW241" s="220"/>
      <c r="PTX241" s="220"/>
      <c r="PTY241" s="220"/>
      <c r="PTZ241" s="220"/>
      <c r="PUA241" s="220"/>
      <c r="PUB241" s="220"/>
      <c r="PUC241" s="220"/>
      <c r="PUD241" s="220"/>
      <c r="PUE241" s="220"/>
      <c r="PUF241" s="220"/>
      <c r="PUG241" s="220"/>
      <c r="PUH241" s="220"/>
      <c r="PUI241" s="220"/>
      <c r="PUJ241" s="220"/>
      <c r="PUK241" s="220"/>
      <c r="PUL241" s="220"/>
      <c r="PUM241" s="220"/>
      <c r="PUN241" s="220"/>
      <c r="PUO241" s="220"/>
      <c r="PUP241" s="220"/>
      <c r="PUQ241" s="220"/>
      <c r="PUR241" s="220"/>
      <c r="PUS241" s="220"/>
      <c r="PUT241" s="220"/>
      <c r="PUU241" s="220"/>
      <c r="PUV241" s="220"/>
      <c r="PUW241" s="220"/>
      <c r="PUX241" s="220"/>
      <c r="PUY241" s="220"/>
      <c r="PUZ241" s="220"/>
      <c r="PVA241" s="220"/>
      <c r="PVB241" s="220"/>
      <c r="PVC241" s="220"/>
      <c r="PVD241" s="220"/>
      <c r="PVE241" s="220"/>
      <c r="PVF241" s="220"/>
      <c r="PVG241" s="220"/>
      <c r="PVH241" s="220"/>
      <c r="PVI241" s="220"/>
      <c r="PVJ241" s="220"/>
      <c r="PVK241" s="220"/>
      <c r="PVL241" s="220"/>
      <c r="PVM241" s="220"/>
      <c r="PVN241" s="220"/>
      <c r="PVO241" s="220"/>
      <c r="PVP241" s="220"/>
      <c r="PVQ241" s="220"/>
      <c r="PVR241" s="220"/>
      <c r="PVS241" s="220"/>
      <c r="PVT241" s="220"/>
      <c r="PVU241" s="220"/>
      <c r="PVV241" s="220"/>
      <c r="PVW241" s="220"/>
      <c r="PVX241" s="220"/>
      <c r="PVY241" s="220"/>
      <c r="PVZ241" s="220"/>
      <c r="PWA241" s="220"/>
      <c r="PWB241" s="220"/>
      <c r="PWC241" s="220"/>
      <c r="PWD241" s="220"/>
      <c r="PWE241" s="220"/>
      <c r="PWF241" s="220"/>
      <c r="PWG241" s="220"/>
      <c r="PWH241" s="220"/>
      <c r="PWI241" s="220"/>
      <c r="PWJ241" s="220"/>
      <c r="PWK241" s="220"/>
      <c r="PWL241" s="220"/>
      <c r="PWM241" s="220"/>
      <c r="PWN241" s="220"/>
      <c r="PWO241" s="220"/>
      <c r="PWP241" s="220"/>
      <c r="PWQ241" s="220"/>
      <c r="PWR241" s="220"/>
      <c r="PWS241" s="220"/>
      <c r="PWT241" s="220"/>
      <c r="PWU241" s="220"/>
      <c r="PWV241" s="220"/>
      <c r="PWW241" s="220"/>
      <c r="PWX241" s="220"/>
      <c r="PWY241" s="220"/>
      <c r="PWZ241" s="220"/>
      <c r="PXA241" s="220"/>
      <c r="PXB241" s="220"/>
      <c r="PXC241" s="220"/>
      <c r="PXD241" s="220"/>
      <c r="PXE241" s="220"/>
      <c r="PXF241" s="220"/>
      <c r="PXG241" s="220"/>
      <c r="PXH241" s="220"/>
      <c r="PXI241" s="220"/>
      <c r="PXJ241" s="220"/>
      <c r="PXK241" s="220"/>
      <c r="PXL241" s="220"/>
      <c r="PXM241" s="220"/>
      <c r="PXN241" s="220"/>
      <c r="PXO241" s="220"/>
      <c r="PXP241" s="220"/>
      <c r="PXQ241" s="220"/>
      <c r="PXR241" s="220"/>
      <c r="PXS241" s="220"/>
      <c r="PXT241" s="220"/>
      <c r="PXU241" s="220"/>
      <c r="PXV241" s="220"/>
      <c r="PXW241" s="220"/>
      <c r="PXX241" s="220"/>
      <c r="PXY241" s="220"/>
      <c r="PXZ241" s="220"/>
      <c r="PYA241" s="220"/>
      <c r="PYB241" s="220"/>
      <c r="PYC241" s="220"/>
      <c r="PYD241" s="220"/>
      <c r="PYE241" s="220"/>
      <c r="PYF241" s="220"/>
      <c r="PYG241" s="220"/>
      <c r="PYH241" s="220"/>
      <c r="PYI241" s="220"/>
      <c r="PYJ241" s="220"/>
      <c r="PYK241" s="220"/>
      <c r="PYL241" s="220"/>
      <c r="PYM241" s="220"/>
      <c r="PYN241" s="220"/>
      <c r="PYO241" s="220"/>
      <c r="PYP241" s="220"/>
      <c r="PYQ241" s="220"/>
      <c r="PYR241" s="220"/>
      <c r="PYS241" s="220"/>
      <c r="PYT241" s="220"/>
      <c r="PYU241" s="220"/>
      <c r="PYV241" s="220"/>
      <c r="PYW241" s="220"/>
      <c r="PYX241" s="220"/>
      <c r="PYY241" s="220"/>
      <c r="PYZ241" s="220"/>
      <c r="PZA241" s="220"/>
      <c r="PZB241" s="220"/>
      <c r="PZC241" s="220"/>
      <c r="PZD241" s="220"/>
      <c r="PZE241" s="220"/>
      <c r="PZF241" s="220"/>
      <c r="PZG241" s="220"/>
      <c r="PZH241" s="220"/>
      <c r="PZI241" s="220"/>
      <c r="PZJ241" s="220"/>
      <c r="PZK241" s="220"/>
      <c r="PZL241" s="220"/>
      <c r="PZM241" s="220"/>
      <c r="PZN241" s="220"/>
      <c r="PZO241" s="220"/>
      <c r="PZP241" s="220"/>
      <c r="PZQ241" s="220"/>
      <c r="PZR241" s="220"/>
      <c r="PZS241" s="220"/>
      <c r="PZT241" s="220"/>
      <c r="PZU241" s="220"/>
      <c r="PZV241" s="220"/>
      <c r="PZW241" s="220"/>
      <c r="PZX241" s="220"/>
      <c r="PZY241" s="220"/>
      <c r="PZZ241" s="220"/>
      <c r="QAA241" s="220"/>
      <c r="QAB241" s="220"/>
      <c r="QAC241" s="220"/>
      <c r="QAD241" s="220"/>
      <c r="QAE241" s="220"/>
      <c r="QAF241" s="220"/>
      <c r="QAG241" s="220"/>
      <c r="QAH241" s="220"/>
      <c r="QAI241" s="220"/>
      <c r="QAJ241" s="220"/>
      <c r="QAK241" s="220"/>
      <c r="QAL241" s="220"/>
      <c r="QAM241" s="220"/>
      <c r="QAN241" s="220"/>
      <c r="QAO241" s="220"/>
      <c r="QAP241" s="220"/>
      <c r="QAQ241" s="220"/>
      <c r="QAR241" s="220"/>
      <c r="QAS241" s="220"/>
      <c r="QAT241" s="220"/>
      <c r="QAU241" s="220"/>
      <c r="QAV241" s="220"/>
      <c r="QAW241" s="220"/>
      <c r="QAX241" s="220"/>
      <c r="QAY241" s="220"/>
      <c r="QAZ241" s="220"/>
      <c r="QBA241" s="220"/>
      <c r="QBB241" s="220"/>
      <c r="QBC241" s="220"/>
      <c r="QBD241" s="220"/>
      <c r="QBE241" s="220"/>
      <c r="QBF241" s="220"/>
      <c r="QBG241" s="220"/>
      <c r="QBH241" s="220"/>
      <c r="QBI241" s="220"/>
      <c r="QBJ241" s="220"/>
      <c r="QBK241" s="220"/>
      <c r="QBL241" s="220"/>
      <c r="QBM241" s="220"/>
      <c r="QBN241" s="220"/>
      <c r="QBO241" s="220"/>
      <c r="QBP241" s="220"/>
      <c r="QBQ241" s="220"/>
      <c r="QBR241" s="220"/>
      <c r="QBS241" s="220"/>
      <c r="QBT241" s="220"/>
      <c r="QBU241" s="220"/>
      <c r="QBV241" s="220"/>
      <c r="QBW241" s="220"/>
      <c r="QBX241" s="220"/>
      <c r="QBY241" s="220"/>
      <c r="QBZ241" s="220"/>
      <c r="QCA241" s="220"/>
      <c r="QCB241" s="220"/>
      <c r="QCC241" s="220"/>
      <c r="QCD241" s="220"/>
      <c r="QCE241" s="220"/>
      <c r="QCF241" s="220"/>
      <c r="QCG241" s="220"/>
      <c r="QCH241" s="220"/>
      <c r="QCI241" s="220"/>
      <c r="QCJ241" s="220"/>
      <c r="QCK241" s="220"/>
      <c r="QCL241" s="220"/>
      <c r="QCM241" s="220"/>
      <c r="QCN241" s="220"/>
      <c r="QCO241" s="220"/>
      <c r="QCP241" s="220"/>
      <c r="QCQ241" s="220"/>
      <c r="QCR241" s="220"/>
      <c r="QCS241" s="220"/>
      <c r="QCT241" s="220"/>
      <c r="QCU241" s="220"/>
      <c r="QCV241" s="220"/>
      <c r="QCW241" s="220"/>
      <c r="QCX241" s="220"/>
      <c r="QCY241" s="220"/>
      <c r="QCZ241" s="220"/>
      <c r="QDA241" s="220"/>
      <c r="QDB241" s="220"/>
      <c r="QDC241" s="220"/>
      <c r="QDD241" s="220"/>
      <c r="QDE241" s="220"/>
      <c r="QDF241" s="220"/>
      <c r="QDG241" s="220"/>
      <c r="QDH241" s="220"/>
      <c r="QDI241" s="220"/>
      <c r="QDJ241" s="220"/>
      <c r="QDK241" s="220"/>
      <c r="QDL241" s="220"/>
      <c r="QDM241" s="220"/>
      <c r="QDN241" s="220"/>
      <c r="QDO241" s="220"/>
      <c r="QDP241" s="220"/>
      <c r="QDQ241" s="220"/>
      <c r="QDR241" s="220"/>
      <c r="QDS241" s="220"/>
      <c r="QDT241" s="220"/>
      <c r="QDU241" s="220"/>
      <c r="QDV241" s="220"/>
      <c r="QDW241" s="220"/>
      <c r="QDX241" s="220"/>
      <c r="QDY241" s="220"/>
      <c r="QDZ241" s="220"/>
      <c r="QEA241" s="220"/>
      <c r="QEB241" s="220"/>
      <c r="QEC241" s="220"/>
      <c r="QED241" s="220"/>
      <c r="QEE241" s="220"/>
      <c r="QEF241" s="220"/>
      <c r="QEG241" s="220"/>
      <c r="QEH241" s="220"/>
      <c r="QEI241" s="220"/>
      <c r="QEJ241" s="220"/>
      <c r="QEK241" s="220"/>
      <c r="QEL241" s="220"/>
      <c r="QEM241" s="220"/>
      <c r="QEN241" s="220"/>
      <c r="QEO241" s="220"/>
      <c r="QEP241" s="220"/>
      <c r="QEQ241" s="220"/>
      <c r="QER241" s="220"/>
      <c r="QES241" s="220"/>
      <c r="QET241" s="220"/>
      <c r="QEU241" s="220"/>
      <c r="QEV241" s="220"/>
      <c r="QEW241" s="220"/>
      <c r="QEX241" s="220"/>
      <c r="QEY241" s="220"/>
      <c r="QEZ241" s="220"/>
      <c r="QFA241" s="220"/>
      <c r="QFB241" s="220"/>
      <c r="QFC241" s="220"/>
      <c r="QFD241" s="220"/>
      <c r="QFE241" s="220"/>
      <c r="QFF241" s="220"/>
      <c r="QFG241" s="220"/>
      <c r="QFH241" s="220"/>
      <c r="QFI241" s="220"/>
      <c r="QFJ241" s="220"/>
      <c r="QFK241" s="220"/>
      <c r="QFL241" s="220"/>
      <c r="QFM241" s="220"/>
      <c r="QFN241" s="220"/>
      <c r="QFO241" s="220"/>
      <c r="QFP241" s="220"/>
      <c r="QFQ241" s="220"/>
      <c r="QFR241" s="220"/>
      <c r="QFS241" s="220"/>
      <c r="QFT241" s="220"/>
      <c r="QFU241" s="220"/>
      <c r="QFV241" s="220"/>
      <c r="QFW241" s="220"/>
      <c r="QFX241" s="220"/>
      <c r="QFY241" s="220"/>
      <c r="QFZ241" s="220"/>
      <c r="QGA241" s="220"/>
      <c r="QGB241" s="220"/>
      <c r="QGC241" s="220"/>
      <c r="QGD241" s="220"/>
      <c r="QGE241" s="220"/>
      <c r="QGF241" s="220"/>
      <c r="QGG241" s="220"/>
      <c r="QGH241" s="220"/>
      <c r="QGI241" s="220"/>
      <c r="QGJ241" s="220"/>
      <c r="QGK241" s="220"/>
      <c r="QGL241" s="220"/>
      <c r="QGM241" s="220"/>
      <c r="QGN241" s="220"/>
      <c r="QGO241" s="220"/>
      <c r="QGP241" s="220"/>
      <c r="QGQ241" s="220"/>
      <c r="QGR241" s="220"/>
      <c r="QGS241" s="220"/>
      <c r="QGT241" s="220"/>
      <c r="QGU241" s="220"/>
      <c r="QGV241" s="220"/>
      <c r="QGW241" s="220"/>
      <c r="QGX241" s="220"/>
      <c r="QGY241" s="220"/>
      <c r="QGZ241" s="220"/>
      <c r="QHA241" s="220"/>
      <c r="QHB241" s="220"/>
      <c r="QHC241" s="220"/>
      <c r="QHD241" s="220"/>
      <c r="QHE241" s="220"/>
      <c r="QHF241" s="220"/>
      <c r="QHG241" s="220"/>
      <c r="QHH241" s="220"/>
      <c r="QHI241" s="220"/>
      <c r="QHJ241" s="220"/>
      <c r="QHK241" s="220"/>
      <c r="QHL241" s="220"/>
      <c r="QHM241" s="220"/>
      <c r="QHN241" s="220"/>
      <c r="QHO241" s="220"/>
      <c r="QHP241" s="220"/>
      <c r="QHQ241" s="220"/>
      <c r="QHR241" s="220"/>
      <c r="QHS241" s="220"/>
      <c r="QHT241" s="220"/>
      <c r="QHU241" s="220"/>
      <c r="QHV241" s="220"/>
      <c r="QHW241" s="220"/>
      <c r="QHX241" s="220"/>
      <c r="QHY241" s="220"/>
      <c r="QHZ241" s="220"/>
      <c r="QIA241" s="220"/>
      <c r="QIB241" s="220"/>
      <c r="QIC241" s="220"/>
      <c r="QID241" s="220"/>
      <c r="QIE241" s="220"/>
      <c r="QIF241" s="220"/>
      <c r="QIG241" s="220"/>
      <c r="QIH241" s="220"/>
      <c r="QII241" s="220"/>
      <c r="QIJ241" s="220"/>
      <c r="QIK241" s="220"/>
      <c r="QIL241" s="220"/>
      <c r="QIM241" s="220"/>
      <c r="QIN241" s="220"/>
      <c r="QIO241" s="220"/>
      <c r="QIP241" s="220"/>
      <c r="QIQ241" s="220"/>
      <c r="QIR241" s="220"/>
      <c r="QIS241" s="220"/>
      <c r="QIT241" s="220"/>
      <c r="QIU241" s="220"/>
      <c r="QIV241" s="220"/>
      <c r="QIW241" s="220"/>
      <c r="QIX241" s="220"/>
      <c r="QIY241" s="220"/>
      <c r="QIZ241" s="220"/>
      <c r="QJA241" s="220"/>
      <c r="QJB241" s="220"/>
      <c r="QJC241" s="220"/>
      <c r="QJD241" s="220"/>
      <c r="QJE241" s="220"/>
      <c r="QJF241" s="220"/>
      <c r="QJG241" s="220"/>
      <c r="QJH241" s="220"/>
      <c r="QJI241" s="220"/>
      <c r="QJJ241" s="220"/>
      <c r="QJK241" s="220"/>
      <c r="QJL241" s="220"/>
      <c r="QJM241" s="220"/>
      <c r="QJN241" s="220"/>
      <c r="QJO241" s="220"/>
      <c r="QJP241" s="220"/>
      <c r="QJQ241" s="220"/>
      <c r="QJR241" s="220"/>
      <c r="QJS241" s="220"/>
      <c r="QJT241" s="220"/>
      <c r="QJU241" s="220"/>
      <c r="QJV241" s="220"/>
      <c r="QJW241" s="220"/>
      <c r="QJX241" s="220"/>
      <c r="QJY241" s="220"/>
      <c r="QJZ241" s="220"/>
      <c r="QKA241" s="220"/>
      <c r="QKB241" s="220"/>
      <c r="QKC241" s="220"/>
      <c r="QKD241" s="220"/>
      <c r="QKE241" s="220"/>
      <c r="QKF241" s="220"/>
      <c r="QKG241" s="220"/>
      <c r="QKH241" s="220"/>
      <c r="QKI241" s="220"/>
      <c r="QKJ241" s="220"/>
      <c r="QKK241" s="220"/>
      <c r="QKL241" s="220"/>
      <c r="QKM241" s="220"/>
      <c r="QKN241" s="220"/>
      <c r="QKO241" s="220"/>
      <c r="QKP241" s="220"/>
      <c r="QKQ241" s="220"/>
      <c r="QKR241" s="220"/>
      <c r="QKS241" s="220"/>
      <c r="QKT241" s="220"/>
      <c r="QKU241" s="220"/>
      <c r="QKV241" s="220"/>
      <c r="QKW241" s="220"/>
      <c r="QKX241" s="220"/>
      <c r="QKY241" s="220"/>
      <c r="QKZ241" s="220"/>
      <c r="QLA241" s="220"/>
      <c r="QLB241" s="220"/>
      <c r="QLC241" s="220"/>
      <c r="QLD241" s="220"/>
      <c r="QLE241" s="220"/>
      <c r="QLF241" s="220"/>
      <c r="QLG241" s="220"/>
      <c r="QLH241" s="220"/>
      <c r="QLI241" s="220"/>
      <c r="QLJ241" s="220"/>
      <c r="QLK241" s="220"/>
      <c r="QLL241" s="220"/>
      <c r="QLM241" s="220"/>
      <c r="QLN241" s="220"/>
      <c r="QLO241" s="220"/>
      <c r="QLP241" s="220"/>
      <c r="QLQ241" s="220"/>
      <c r="QLR241" s="220"/>
      <c r="QLS241" s="220"/>
      <c r="QLT241" s="220"/>
      <c r="QLU241" s="220"/>
      <c r="QLV241" s="220"/>
      <c r="QLW241" s="220"/>
      <c r="QLX241" s="220"/>
      <c r="QLY241" s="220"/>
      <c r="QLZ241" s="220"/>
      <c r="QMA241" s="220"/>
      <c r="QMB241" s="220"/>
      <c r="QMC241" s="220"/>
      <c r="QMD241" s="220"/>
      <c r="QME241" s="220"/>
      <c r="QMF241" s="220"/>
      <c r="QMG241" s="220"/>
      <c r="QMH241" s="220"/>
      <c r="QMI241" s="220"/>
      <c r="QMJ241" s="220"/>
      <c r="QMK241" s="220"/>
      <c r="QML241" s="220"/>
      <c r="QMM241" s="220"/>
      <c r="QMN241" s="220"/>
      <c r="QMO241" s="220"/>
      <c r="QMP241" s="220"/>
      <c r="QMQ241" s="220"/>
      <c r="QMR241" s="220"/>
      <c r="QMS241" s="220"/>
      <c r="QMT241" s="220"/>
      <c r="QMU241" s="220"/>
      <c r="QMV241" s="220"/>
      <c r="QMW241" s="220"/>
      <c r="QMX241" s="220"/>
      <c r="QMY241" s="220"/>
      <c r="QMZ241" s="220"/>
      <c r="QNA241" s="220"/>
      <c r="QNB241" s="220"/>
      <c r="QNC241" s="220"/>
      <c r="QND241" s="220"/>
      <c r="QNE241" s="220"/>
      <c r="QNF241" s="220"/>
      <c r="QNG241" s="220"/>
      <c r="QNH241" s="220"/>
      <c r="QNI241" s="220"/>
      <c r="QNJ241" s="220"/>
      <c r="QNK241" s="220"/>
      <c r="QNL241" s="220"/>
      <c r="QNM241" s="220"/>
      <c r="QNN241" s="220"/>
      <c r="QNO241" s="220"/>
      <c r="QNP241" s="220"/>
      <c r="QNQ241" s="220"/>
      <c r="QNR241" s="220"/>
      <c r="QNS241" s="220"/>
      <c r="QNT241" s="220"/>
      <c r="QNU241" s="220"/>
      <c r="QNV241" s="220"/>
      <c r="QNW241" s="220"/>
      <c r="QNX241" s="220"/>
      <c r="QNY241" s="220"/>
      <c r="QNZ241" s="220"/>
      <c r="QOA241" s="220"/>
      <c r="QOB241" s="220"/>
      <c r="QOC241" s="220"/>
      <c r="QOD241" s="220"/>
      <c r="QOE241" s="220"/>
      <c r="QOF241" s="220"/>
      <c r="QOG241" s="220"/>
      <c r="QOH241" s="220"/>
      <c r="QOI241" s="220"/>
      <c r="QOJ241" s="220"/>
      <c r="QOK241" s="220"/>
      <c r="QOL241" s="220"/>
      <c r="QOM241" s="220"/>
      <c r="QON241" s="220"/>
      <c r="QOO241" s="220"/>
      <c r="QOP241" s="220"/>
      <c r="QOQ241" s="220"/>
      <c r="QOR241" s="220"/>
      <c r="QOS241" s="220"/>
      <c r="QOT241" s="220"/>
      <c r="QOU241" s="220"/>
      <c r="QOV241" s="220"/>
      <c r="QOW241" s="220"/>
      <c r="QOX241" s="220"/>
      <c r="QOY241" s="220"/>
      <c r="QOZ241" s="220"/>
      <c r="QPA241" s="220"/>
      <c r="QPB241" s="220"/>
      <c r="QPC241" s="220"/>
      <c r="QPD241" s="220"/>
      <c r="QPE241" s="220"/>
      <c r="QPF241" s="220"/>
      <c r="QPG241" s="220"/>
      <c r="QPH241" s="220"/>
      <c r="QPI241" s="220"/>
      <c r="QPJ241" s="220"/>
      <c r="QPK241" s="220"/>
      <c r="QPL241" s="220"/>
      <c r="QPM241" s="220"/>
      <c r="QPN241" s="220"/>
      <c r="QPO241" s="220"/>
      <c r="QPP241" s="220"/>
      <c r="QPQ241" s="220"/>
      <c r="QPR241" s="220"/>
      <c r="QPS241" s="220"/>
      <c r="QPT241" s="220"/>
      <c r="QPU241" s="220"/>
      <c r="QPV241" s="220"/>
      <c r="QPW241" s="220"/>
      <c r="QPX241" s="220"/>
      <c r="QPY241" s="220"/>
      <c r="QPZ241" s="220"/>
      <c r="QQA241" s="220"/>
      <c r="QQB241" s="220"/>
      <c r="QQC241" s="220"/>
      <c r="QQD241" s="220"/>
      <c r="QQE241" s="220"/>
      <c r="QQF241" s="220"/>
      <c r="QQG241" s="220"/>
      <c r="QQH241" s="220"/>
      <c r="QQI241" s="220"/>
      <c r="QQJ241" s="220"/>
      <c r="QQK241" s="220"/>
      <c r="QQL241" s="220"/>
      <c r="QQM241" s="220"/>
      <c r="QQN241" s="220"/>
      <c r="QQO241" s="220"/>
      <c r="QQP241" s="220"/>
      <c r="QQQ241" s="220"/>
      <c r="QQR241" s="220"/>
      <c r="QQS241" s="220"/>
      <c r="QQT241" s="220"/>
      <c r="QQU241" s="220"/>
      <c r="QQV241" s="220"/>
      <c r="QQW241" s="220"/>
      <c r="QQX241" s="220"/>
      <c r="QQY241" s="220"/>
      <c r="QQZ241" s="220"/>
      <c r="QRA241" s="220"/>
      <c r="QRB241" s="220"/>
      <c r="QRC241" s="220"/>
      <c r="QRD241" s="220"/>
      <c r="QRE241" s="220"/>
      <c r="QRF241" s="220"/>
      <c r="QRG241" s="220"/>
      <c r="QRH241" s="220"/>
      <c r="QRI241" s="220"/>
      <c r="QRJ241" s="220"/>
      <c r="QRK241" s="220"/>
      <c r="QRL241" s="220"/>
      <c r="QRM241" s="220"/>
      <c r="QRN241" s="220"/>
      <c r="QRO241" s="220"/>
      <c r="QRP241" s="220"/>
      <c r="QRQ241" s="220"/>
      <c r="QRR241" s="220"/>
      <c r="QRS241" s="220"/>
      <c r="QRT241" s="220"/>
      <c r="QRU241" s="220"/>
      <c r="QRV241" s="220"/>
      <c r="QRW241" s="220"/>
      <c r="QRX241" s="220"/>
      <c r="QRY241" s="220"/>
      <c r="QRZ241" s="220"/>
      <c r="QSA241" s="220"/>
      <c r="QSB241" s="220"/>
      <c r="QSC241" s="220"/>
      <c r="QSD241" s="220"/>
      <c r="QSE241" s="220"/>
      <c r="QSF241" s="220"/>
      <c r="QSG241" s="220"/>
      <c r="QSH241" s="220"/>
      <c r="QSI241" s="220"/>
      <c r="QSJ241" s="220"/>
      <c r="QSK241" s="220"/>
      <c r="QSL241" s="220"/>
      <c r="QSM241" s="220"/>
      <c r="QSN241" s="220"/>
      <c r="QSO241" s="220"/>
      <c r="QSP241" s="220"/>
      <c r="QSQ241" s="220"/>
      <c r="QSR241" s="220"/>
      <c r="QSS241" s="220"/>
      <c r="QST241" s="220"/>
      <c r="QSU241" s="220"/>
      <c r="QSV241" s="220"/>
      <c r="QSW241" s="220"/>
      <c r="QSX241" s="220"/>
      <c r="QSY241" s="220"/>
      <c r="QSZ241" s="220"/>
      <c r="QTA241" s="220"/>
      <c r="QTB241" s="220"/>
      <c r="QTC241" s="220"/>
      <c r="QTD241" s="220"/>
      <c r="QTE241" s="220"/>
      <c r="QTF241" s="220"/>
      <c r="QTG241" s="220"/>
      <c r="QTH241" s="220"/>
      <c r="QTI241" s="220"/>
      <c r="QTJ241" s="220"/>
      <c r="QTK241" s="220"/>
      <c r="QTL241" s="220"/>
      <c r="QTM241" s="220"/>
      <c r="QTN241" s="220"/>
      <c r="QTO241" s="220"/>
      <c r="QTP241" s="220"/>
      <c r="QTQ241" s="220"/>
      <c r="QTR241" s="220"/>
      <c r="QTS241" s="220"/>
      <c r="QTT241" s="220"/>
      <c r="QTU241" s="220"/>
      <c r="QTV241" s="220"/>
      <c r="QTW241" s="220"/>
      <c r="QTX241" s="220"/>
      <c r="QTY241" s="220"/>
      <c r="QTZ241" s="220"/>
      <c r="QUA241" s="220"/>
      <c r="QUB241" s="220"/>
      <c r="QUC241" s="220"/>
      <c r="QUD241" s="220"/>
      <c r="QUE241" s="220"/>
      <c r="QUF241" s="220"/>
      <c r="QUG241" s="220"/>
      <c r="QUH241" s="220"/>
      <c r="QUI241" s="220"/>
      <c r="QUJ241" s="220"/>
      <c r="QUK241" s="220"/>
      <c r="QUL241" s="220"/>
      <c r="QUM241" s="220"/>
      <c r="QUN241" s="220"/>
      <c r="QUO241" s="220"/>
      <c r="QUP241" s="220"/>
      <c r="QUQ241" s="220"/>
      <c r="QUR241" s="220"/>
      <c r="QUS241" s="220"/>
      <c r="QUT241" s="220"/>
      <c r="QUU241" s="220"/>
      <c r="QUV241" s="220"/>
      <c r="QUW241" s="220"/>
      <c r="QUX241" s="220"/>
      <c r="QUY241" s="220"/>
      <c r="QUZ241" s="220"/>
      <c r="QVA241" s="220"/>
      <c r="QVB241" s="220"/>
      <c r="QVC241" s="220"/>
      <c r="QVD241" s="220"/>
      <c r="QVE241" s="220"/>
      <c r="QVF241" s="220"/>
      <c r="QVG241" s="220"/>
      <c r="QVH241" s="220"/>
      <c r="QVI241" s="220"/>
      <c r="QVJ241" s="220"/>
      <c r="QVK241" s="220"/>
      <c r="QVL241" s="220"/>
      <c r="QVM241" s="220"/>
      <c r="QVN241" s="220"/>
      <c r="QVO241" s="220"/>
      <c r="QVP241" s="220"/>
      <c r="QVQ241" s="220"/>
      <c r="QVR241" s="220"/>
      <c r="QVS241" s="220"/>
      <c r="QVT241" s="220"/>
      <c r="QVU241" s="220"/>
      <c r="QVV241" s="220"/>
      <c r="QVW241" s="220"/>
      <c r="QVX241" s="220"/>
      <c r="QVY241" s="220"/>
      <c r="QVZ241" s="220"/>
      <c r="QWA241" s="220"/>
      <c r="QWB241" s="220"/>
      <c r="QWC241" s="220"/>
      <c r="QWD241" s="220"/>
      <c r="QWE241" s="220"/>
      <c r="QWF241" s="220"/>
      <c r="QWG241" s="220"/>
      <c r="QWH241" s="220"/>
      <c r="QWI241" s="220"/>
      <c r="QWJ241" s="220"/>
      <c r="QWK241" s="220"/>
      <c r="QWL241" s="220"/>
      <c r="QWM241" s="220"/>
      <c r="QWN241" s="220"/>
      <c r="QWO241" s="220"/>
      <c r="QWP241" s="220"/>
      <c r="QWQ241" s="220"/>
      <c r="QWR241" s="220"/>
      <c r="QWS241" s="220"/>
      <c r="QWT241" s="220"/>
      <c r="QWU241" s="220"/>
      <c r="QWV241" s="220"/>
      <c r="QWW241" s="220"/>
      <c r="QWX241" s="220"/>
      <c r="QWY241" s="220"/>
      <c r="QWZ241" s="220"/>
      <c r="QXA241" s="220"/>
      <c r="QXB241" s="220"/>
      <c r="QXC241" s="220"/>
      <c r="QXD241" s="220"/>
      <c r="QXE241" s="220"/>
      <c r="QXF241" s="220"/>
      <c r="QXG241" s="220"/>
      <c r="QXH241" s="220"/>
      <c r="QXI241" s="220"/>
      <c r="QXJ241" s="220"/>
      <c r="QXK241" s="220"/>
      <c r="QXL241" s="220"/>
      <c r="QXM241" s="220"/>
      <c r="QXN241" s="220"/>
      <c r="QXO241" s="220"/>
      <c r="QXP241" s="220"/>
      <c r="QXQ241" s="220"/>
      <c r="QXR241" s="220"/>
      <c r="QXS241" s="220"/>
      <c r="QXT241" s="220"/>
      <c r="QXU241" s="220"/>
      <c r="QXV241" s="220"/>
      <c r="QXW241" s="220"/>
      <c r="QXX241" s="220"/>
      <c r="QXY241" s="220"/>
      <c r="QXZ241" s="220"/>
      <c r="QYA241" s="220"/>
      <c r="QYB241" s="220"/>
      <c r="QYC241" s="220"/>
      <c r="QYD241" s="220"/>
      <c r="QYE241" s="220"/>
      <c r="QYF241" s="220"/>
      <c r="QYG241" s="220"/>
      <c r="QYH241" s="220"/>
      <c r="QYI241" s="220"/>
      <c r="QYJ241" s="220"/>
      <c r="QYK241" s="220"/>
      <c r="QYL241" s="220"/>
      <c r="QYM241" s="220"/>
      <c r="QYN241" s="220"/>
      <c r="QYO241" s="220"/>
      <c r="QYP241" s="220"/>
      <c r="QYQ241" s="220"/>
      <c r="QYR241" s="220"/>
      <c r="QYS241" s="220"/>
      <c r="QYT241" s="220"/>
      <c r="QYU241" s="220"/>
      <c r="QYV241" s="220"/>
      <c r="QYW241" s="220"/>
      <c r="QYX241" s="220"/>
      <c r="QYY241" s="220"/>
      <c r="QYZ241" s="220"/>
      <c r="QZA241" s="220"/>
      <c r="QZB241" s="220"/>
      <c r="QZC241" s="220"/>
      <c r="QZD241" s="220"/>
      <c r="QZE241" s="220"/>
      <c r="QZF241" s="220"/>
      <c r="QZG241" s="220"/>
      <c r="QZH241" s="220"/>
      <c r="QZI241" s="220"/>
      <c r="QZJ241" s="220"/>
      <c r="QZK241" s="220"/>
      <c r="QZL241" s="220"/>
      <c r="QZM241" s="220"/>
      <c r="QZN241" s="220"/>
      <c r="QZO241" s="220"/>
      <c r="QZP241" s="220"/>
      <c r="QZQ241" s="220"/>
      <c r="QZR241" s="220"/>
      <c r="QZS241" s="220"/>
      <c r="QZT241" s="220"/>
      <c r="QZU241" s="220"/>
      <c r="QZV241" s="220"/>
      <c r="QZW241" s="220"/>
      <c r="QZX241" s="220"/>
      <c r="QZY241" s="220"/>
      <c r="QZZ241" s="220"/>
      <c r="RAA241" s="220"/>
      <c r="RAB241" s="220"/>
      <c r="RAC241" s="220"/>
      <c r="RAD241" s="220"/>
      <c r="RAE241" s="220"/>
      <c r="RAF241" s="220"/>
      <c r="RAG241" s="220"/>
      <c r="RAH241" s="220"/>
      <c r="RAI241" s="220"/>
      <c r="RAJ241" s="220"/>
      <c r="RAK241" s="220"/>
      <c r="RAL241" s="220"/>
      <c r="RAM241" s="220"/>
      <c r="RAN241" s="220"/>
      <c r="RAO241" s="220"/>
      <c r="RAP241" s="220"/>
      <c r="RAQ241" s="220"/>
      <c r="RAR241" s="220"/>
      <c r="RAS241" s="220"/>
      <c r="RAT241" s="220"/>
      <c r="RAU241" s="220"/>
      <c r="RAV241" s="220"/>
      <c r="RAW241" s="220"/>
      <c r="RAX241" s="220"/>
      <c r="RAY241" s="220"/>
      <c r="RAZ241" s="220"/>
      <c r="RBA241" s="220"/>
      <c r="RBB241" s="220"/>
      <c r="RBC241" s="220"/>
      <c r="RBD241" s="220"/>
      <c r="RBE241" s="220"/>
      <c r="RBF241" s="220"/>
      <c r="RBG241" s="220"/>
      <c r="RBH241" s="220"/>
      <c r="RBI241" s="220"/>
      <c r="RBJ241" s="220"/>
      <c r="RBK241" s="220"/>
      <c r="RBL241" s="220"/>
      <c r="RBM241" s="220"/>
      <c r="RBN241" s="220"/>
      <c r="RBO241" s="220"/>
      <c r="RBP241" s="220"/>
      <c r="RBQ241" s="220"/>
      <c r="RBR241" s="220"/>
      <c r="RBS241" s="220"/>
      <c r="RBT241" s="220"/>
      <c r="RBU241" s="220"/>
      <c r="RBV241" s="220"/>
      <c r="RBW241" s="220"/>
      <c r="RBX241" s="220"/>
      <c r="RBY241" s="220"/>
      <c r="RBZ241" s="220"/>
      <c r="RCA241" s="220"/>
      <c r="RCB241" s="220"/>
      <c r="RCC241" s="220"/>
      <c r="RCD241" s="220"/>
      <c r="RCE241" s="220"/>
      <c r="RCF241" s="220"/>
      <c r="RCG241" s="220"/>
      <c r="RCH241" s="220"/>
      <c r="RCI241" s="220"/>
      <c r="RCJ241" s="220"/>
      <c r="RCK241" s="220"/>
      <c r="RCL241" s="220"/>
      <c r="RCM241" s="220"/>
      <c r="RCN241" s="220"/>
      <c r="RCO241" s="220"/>
      <c r="RCP241" s="220"/>
      <c r="RCQ241" s="220"/>
      <c r="RCR241" s="220"/>
      <c r="RCS241" s="220"/>
      <c r="RCT241" s="220"/>
      <c r="RCU241" s="220"/>
      <c r="RCV241" s="220"/>
      <c r="RCW241" s="220"/>
      <c r="RCX241" s="220"/>
      <c r="RCY241" s="220"/>
      <c r="RCZ241" s="220"/>
      <c r="RDA241" s="220"/>
      <c r="RDB241" s="220"/>
      <c r="RDC241" s="220"/>
      <c r="RDD241" s="220"/>
      <c r="RDE241" s="220"/>
      <c r="RDF241" s="220"/>
      <c r="RDG241" s="220"/>
      <c r="RDH241" s="220"/>
      <c r="RDI241" s="220"/>
      <c r="RDJ241" s="220"/>
      <c r="RDK241" s="220"/>
      <c r="RDL241" s="220"/>
      <c r="RDM241" s="220"/>
      <c r="RDN241" s="220"/>
      <c r="RDO241" s="220"/>
      <c r="RDP241" s="220"/>
      <c r="RDQ241" s="220"/>
      <c r="RDR241" s="220"/>
      <c r="RDS241" s="220"/>
      <c r="RDT241" s="220"/>
      <c r="RDU241" s="220"/>
      <c r="RDV241" s="220"/>
      <c r="RDW241" s="220"/>
      <c r="RDX241" s="220"/>
      <c r="RDY241" s="220"/>
      <c r="RDZ241" s="220"/>
      <c r="REA241" s="220"/>
      <c r="REB241" s="220"/>
      <c r="REC241" s="220"/>
      <c r="RED241" s="220"/>
      <c r="REE241" s="220"/>
      <c r="REF241" s="220"/>
      <c r="REG241" s="220"/>
      <c r="REH241" s="220"/>
      <c r="REI241" s="220"/>
      <c r="REJ241" s="220"/>
      <c r="REK241" s="220"/>
      <c r="REL241" s="220"/>
      <c r="REM241" s="220"/>
      <c r="REN241" s="220"/>
      <c r="REO241" s="220"/>
      <c r="REP241" s="220"/>
      <c r="REQ241" s="220"/>
      <c r="RER241" s="220"/>
      <c r="RES241" s="220"/>
      <c r="RET241" s="220"/>
      <c r="REU241" s="220"/>
      <c r="REV241" s="220"/>
      <c r="REW241" s="220"/>
      <c r="REX241" s="220"/>
      <c r="REY241" s="220"/>
      <c r="REZ241" s="220"/>
      <c r="RFA241" s="220"/>
      <c r="RFB241" s="220"/>
      <c r="RFC241" s="220"/>
      <c r="RFD241" s="220"/>
      <c r="RFE241" s="220"/>
      <c r="RFF241" s="220"/>
      <c r="RFG241" s="220"/>
      <c r="RFH241" s="220"/>
      <c r="RFI241" s="220"/>
      <c r="RFJ241" s="220"/>
      <c r="RFK241" s="220"/>
      <c r="RFL241" s="220"/>
      <c r="RFM241" s="220"/>
      <c r="RFN241" s="220"/>
      <c r="RFO241" s="220"/>
      <c r="RFP241" s="220"/>
      <c r="RFQ241" s="220"/>
      <c r="RFR241" s="220"/>
      <c r="RFS241" s="220"/>
      <c r="RFT241" s="220"/>
      <c r="RFU241" s="220"/>
      <c r="RFV241" s="220"/>
      <c r="RFW241" s="220"/>
      <c r="RFX241" s="220"/>
      <c r="RFY241" s="220"/>
      <c r="RFZ241" s="220"/>
      <c r="RGA241" s="220"/>
      <c r="RGB241" s="220"/>
      <c r="RGC241" s="220"/>
      <c r="RGD241" s="220"/>
      <c r="RGE241" s="220"/>
      <c r="RGF241" s="220"/>
      <c r="RGG241" s="220"/>
      <c r="RGH241" s="220"/>
      <c r="RGI241" s="220"/>
      <c r="RGJ241" s="220"/>
      <c r="RGK241" s="220"/>
      <c r="RGL241" s="220"/>
      <c r="RGM241" s="220"/>
      <c r="RGN241" s="220"/>
      <c r="RGO241" s="220"/>
      <c r="RGP241" s="220"/>
      <c r="RGQ241" s="220"/>
      <c r="RGR241" s="220"/>
      <c r="RGS241" s="220"/>
      <c r="RGT241" s="220"/>
      <c r="RGU241" s="220"/>
      <c r="RGV241" s="220"/>
      <c r="RGW241" s="220"/>
      <c r="RGX241" s="220"/>
      <c r="RGY241" s="220"/>
      <c r="RGZ241" s="220"/>
      <c r="RHA241" s="220"/>
      <c r="RHB241" s="220"/>
      <c r="RHC241" s="220"/>
      <c r="RHD241" s="220"/>
      <c r="RHE241" s="220"/>
      <c r="RHF241" s="220"/>
      <c r="RHG241" s="220"/>
      <c r="RHH241" s="220"/>
      <c r="RHI241" s="220"/>
      <c r="RHJ241" s="220"/>
      <c r="RHK241" s="220"/>
      <c r="RHL241" s="220"/>
      <c r="RHM241" s="220"/>
      <c r="RHN241" s="220"/>
      <c r="RHO241" s="220"/>
      <c r="RHP241" s="220"/>
      <c r="RHQ241" s="220"/>
      <c r="RHR241" s="220"/>
      <c r="RHS241" s="220"/>
      <c r="RHT241" s="220"/>
      <c r="RHU241" s="220"/>
      <c r="RHV241" s="220"/>
      <c r="RHW241" s="220"/>
      <c r="RHX241" s="220"/>
      <c r="RHY241" s="220"/>
      <c r="RHZ241" s="220"/>
      <c r="RIA241" s="220"/>
      <c r="RIB241" s="220"/>
      <c r="RIC241" s="220"/>
      <c r="RID241" s="220"/>
      <c r="RIE241" s="220"/>
      <c r="RIF241" s="220"/>
      <c r="RIG241" s="220"/>
      <c r="RIH241" s="220"/>
      <c r="RII241" s="220"/>
      <c r="RIJ241" s="220"/>
      <c r="RIK241" s="220"/>
      <c r="RIL241" s="220"/>
      <c r="RIM241" s="220"/>
      <c r="RIN241" s="220"/>
      <c r="RIO241" s="220"/>
      <c r="RIP241" s="220"/>
      <c r="RIQ241" s="220"/>
      <c r="RIR241" s="220"/>
      <c r="RIS241" s="220"/>
      <c r="RIT241" s="220"/>
      <c r="RIU241" s="220"/>
      <c r="RIV241" s="220"/>
      <c r="RIW241" s="220"/>
      <c r="RIX241" s="220"/>
      <c r="RIY241" s="220"/>
      <c r="RIZ241" s="220"/>
      <c r="RJA241" s="220"/>
      <c r="RJB241" s="220"/>
      <c r="RJC241" s="220"/>
      <c r="RJD241" s="220"/>
      <c r="RJE241" s="220"/>
      <c r="RJF241" s="220"/>
      <c r="RJG241" s="220"/>
      <c r="RJH241" s="220"/>
      <c r="RJI241" s="220"/>
      <c r="RJJ241" s="220"/>
      <c r="RJK241" s="220"/>
      <c r="RJL241" s="220"/>
      <c r="RJM241" s="220"/>
      <c r="RJN241" s="220"/>
      <c r="RJO241" s="220"/>
      <c r="RJP241" s="220"/>
      <c r="RJQ241" s="220"/>
      <c r="RJR241" s="220"/>
      <c r="RJS241" s="220"/>
      <c r="RJT241" s="220"/>
      <c r="RJU241" s="220"/>
      <c r="RJV241" s="220"/>
      <c r="RJW241" s="220"/>
      <c r="RJX241" s="220"/>
      <c r="RJY241" s="220"/>
      <c r="RJZ241" s="220"/>
      <c r="RKA241" s="220"/>
      <c r="RKB241" s="220"/>
      <c r="RKC241" s="220"/>
      <c r="RKD241" s="220"/>
      <c r="RKE241" s="220"/>
      <c r="RKF241" s="220"/>
      <c r="RKG241" s="220"/>
      <c r="RKH241" s="220"/>
      <c r="RKI241" s="220"/>
      <c r="RKJ241" s="220"/>
      <c r="RKK241" s="220"/>
      <c r="RKL241" s="220"/>
      <c r="RKM241" s="220"/>
      <c r="RKN241" s="220"/>
      <c r="RKO241" s="220"/>
      <c r="RKP241" s="220"/>
      <c r="RKQ241" s="220"/>
      <c r="RKR241" s="220"/>
      <c r="RKS241" s="220"/>
      <c r="RKT241" s="220"/>
      <c r="RKU241" s="220"/>
      <c r="RKV241" s="220"/>
      <c r="RKW241" s="220"/>
      <c r="RKX241" s="220"/>
      <c r="RKY241" s="220"/>
      <c r="RKZ241" s="220"/>
      <c r="RLA241" s="220"/>
      <c r="RLB241" s="220"/>
      <c r="RLC241" s="220"/>
      <c r="RLD241" s="220"/>
      <c r="RLE241" s="220"/>
      <c r="RLF241" s="220"/>
      <c r="RLG241" s="220"/>
      <c r="RLH241" s="220"/>
      <c r="RLI241" s="220"/>
      <c r="RLJ241" s="220"/>
      <c r="RLK241" s="220"/>
      <c r="RLL241" s="220"/>
      <c r="RLM241" s="220"/>
      <c r="RLN241" s="220"/>
      <c r="RLO241" s="220"/>
      <c r="RLP241" s="220"/>
      <c r="RLQ241" s="220"/>
      <c r="RLR241" s="220"/>
      <c r="RLS241" s="220"/>
      <c r="RLT241" s="220"/>
      <c r="RLU241" s="220"/>
      <c r="RLV241" s="220"/>
      <c r="RLW241" s="220"/>
      <c r="RLX241" s="220"/>
      <c r="RLY241" s="220"/>
      <c r="RLZ241" s="220"/>
      <c r="RMA241" s="220"/>
      <c r="RMB241" s="220"/>
      <c r="RMC241" s="220"/>
      <c r="RMD241" s="220"/>
      <c r="RME241" s="220"/>
      <c r="RMF241" s="220"/>
      <c r="RMG241" s="220"/>
      <c r="RMH241" s="220"/>
      <c r="RMI241" s="220"/>
      <c r="RMJ241" s="220"/>
      <c r="RMK241" s="220"/>
      <c r="RML241" s="220"/>
      <c r="RMM241" s="220"/>
      <c r="RMN241" s="220"/>
      <c r="RMO241" s="220"/>
      <c r="RMP241" s="220"/>
      <c r="RMQ241" s="220"/>
      <c r="RMR241" s="220"/>
      <c r="RMS241" s="220"/>
      <c r="RMT241" s="220"/>
      <c r="RMU241" s="220"/>
      <c r="RMV241" s="220"/>
      <c r="RMW241" s="220"/>
      <c r="RMX241" s="220"/>
      <c r="RMY241" s="220"/>
      <c r="RMZ241" s="220"/>
      <c r="RNA241" s="220"/>
      <c r="RNB241" s="220"/>
      <c r="RNC241" s="220"/>
      <c r="RND241" s="220"/>
      <c r="RNE241" s="220"/>
      <c r="RNF241" s="220"/>
      <c r="RNG241" s="220"/>
      <c r="RNH241" s="220"/>
      <c r="RNI241" s="220"/>
      <c r="RNJ241" s="220"/>
      <c r="RNK241" s="220"/>
      <c r="RNL241" s="220"/>
      <c r="RNM241" s="220"/>
      <c r="RNN241" s="220"/>
      <c r="RNO241" s="220"/>
      <c r="RNP241" s="220"/>
      <c r="RNQ241" s="220"/>
      <c r="RNR241" s="220"/>
      <c r="RNS241" s="220"/>
      <c r="RNT241" s="220"/>
      <c r="RNU241" s="220"/>
      <c r="RNV241" s="220"/>
      <c r="RNW241" s="220"/>
      <c r="RNX241" s="220"/>
      <c r="RNY241" s="220"/>
      <c r="RNZ241" s="220"/>
      <c r="ROA241" s="220"/>
      <c r="ROB241" s="220"/>
      <c r="ROC241" s="220"/>
      <c r="ROD241" s="220"/>
      <c r="ROE241" s="220"/>
      <c r="ROF241" s="220"/>
      <c r="ROG241" s="220"/>
      <c r="ROH241" s="220"/>
      <c r="ROI241" s="220"/>
      <c r="ROJ241" s="220"/>
      <c r="ROK241" s="220"/>
      <c r="ROL241" s="220"/>
      <c r="ROM241" s="220"/>
      <c r="RON241" s="220"/>
      <c r="ROO241" s="220"/>
      <c r="ROP241" s="220"/>
      <c r="ROQ241" s="220"/>
      <c r="ROR241" s="220"/>
      <c r="ROS241" s="220"/>
      <c r="ROT241" s="220"/>
      <c r="ROU241" s="220"/>
      <c r="ROV241" s="220"/>
      <c r="ROW241" s="220"/>
      <c r="ROX241" s="220"/>
      <c r="ROY241" s="220"/>
      <c r="ROZ241" s="220"/>
      <c r="RPA241" s="220"/>
      <c r="RPB241" s="220"/>
      <c r="RPC241" s="220"/>
      <c r="RPD241" s="220"/>
      <c r="RPE241" s="220"/>
      <c r="RPF241" s="220"/>
      <c r="RPG241" s="220"/>
      <c r="RPH241" s="220"/>
      <c r="RPI241" s="220"/>
      <c r="RPJ241" s="220"/>
      <c r="RPK241" s="220"/>
      <c r="RPL241" s="220"/>
      <c r="RPM241" s="220"/>
      <c r="RPN241" s="220"/>
      <c r="RPO241" s="220"/>
      <c r="RPP241" s="220"/>
      <c r="RPQ241" s="220"/>
      <c r="RPR241" s="220"/>
      <c r="RPS241" s="220"/>
      <c r="RPT241" s="220"/>
      <c r="RPU241" s="220"/>
      <c r="RPV241" s="220"/>
      <c r="RPW241" s="220"/>
      <c r="RPX241" s="220"/>
      <c r="RPY241" s="220"/>
      <c r="RPZ241" s="220"/>
      <c r="RQA241" s="220"/>
      <c r="RQB241" s="220"/>
      <c r="RQC241" s="220"/>
      <c r="RQD241" s="220"/>
      <c r="RQE241" s="220"/>
      <c r="RQF241" s="220"/>
      <c r="RQG241" s="220"/>
      <c r="RQH241" s="220"/>
      <c r="RQI241" s="220"/>
      <c r="RQJ241" s="220"/>
      <c r="RQK241" s="220"/>
      <c r="RQL241" s="220"/>
      <c r="RQM241" s="220"/>
      <c r="RQN241" s="220"/>
      <c r="RQO241" s="220"/>
      <c r="RQP241" s="220"/>
      <c r="RQQ241" s="220"/>
      <c r="RQR241" s="220"/>
      <c r="RQS241" s="220"/>
      <c r="RQT241" s="220"/>
      <c r="RQU241" s="220"/>
      <c r="RQV241" s="220"/>
      <c r="RQW241" s="220"/>
      <c r="RQX241" s="220"/>
      <c r="RQY241" s="220"/>
      <c r="RQZ241" s="220"/>
      <c r="RRA241" s="220"/>
      <c r="RRB241" s="220"/>
      <c r="RRC241" s="220"/>
      <c r="RRD241" s="220"/>
      <c r="RRE241" s="220"/>
      <c r="RRF241" s="220"/>
      <c r="RRG241" s="220"/>
      <c r="RRH241" s="220"/>
      <c r="RRI241" s="220"/>
      <c r="RRJ241" s="220"/>
      <c r="RRK241" s="220"/>
      <c r="RRL241" s="220"/>
      <c r="RRM241" s="220"/>
      <c r="RRN241" s="220"/>
      <c r="RRO241" s="220"/>
      <c r="RRP241" s="220"/>
      <c r="RRQ241" s="220"/>
      <c r="RRR241" s="220"/>
      <c r="RRS241" s="220"/>
      <c r="RRT241" s="220"/>
      <c r="RRU241" s="220"/>
      <c r="RRV241" s="220"/>
      <c r="RRW241" s="220"/>
      <c r="RRX241" s="220"/>
      <c r="RRY241" s="220"/>
      <c r="RRZ241" s="220"/>
      <c r="RSA241" s="220"/>
      <c r="RSB241" s="220"/>
      <c r="RSC241" s="220"/>
      <c r="RSD241" s="220"/>
      <c r="RSE241" s="220"/>
      <c r="RSF241" s="220"/>
      <c r="RSG241" s="220"/>
      <c r="RSH241" s="220"/>
      <c r="RSI241" s="220"/>
      <c r="RSJ241" s="220"/>
      <c r="RSK241" s="220"/>
      <c r="RSL241" s="220"/>
      <c r="RSM241" s="220"/>
      <c r="RSN241" s="220"/>
      <c r="RSO241" s="220"/>
      <c r="RSP241" s="220"/>
      <c r="RSQ241" s="220"/>
      <c r="RSR241" s="220"/>
      <c r="RSS241" s="220"/>
      <c r="RST241" s="220"/>
      <c r="RSU241" s="220"/>
      <c r="RSV241" s="220"/>
      <c r="RSW241" s="220"/>
      <c r="RSX241" s="220"/>
      <c r="RSY241" s="220"/>
      <c r="RSZ241" s="220"/>
      <c r="RTA241" s="220"/>
      <c r="RTB241" s="220"/>
      <c r="RTC241" s="220"/>
      <c r="RTD241" s="220"/>
      <c r="RTE241" s="220"/>
      <c r="RTF241" s="220"/>
      <c r="RTG241" s="220"/>
      <c r="RTH241" s="220"/>
      <c r="RTI241" s="220"/>
      <c r="RTJ241" s="220"/>
      <c r="RTK241" s="220"/>
      <c r="RTL241" s="220"/>
      <c r="RTM241" s="220"/>
      <c r="RTN241" s="220"/>
      <c r="RTO241" s="220"/>
      <c r="RTP241" s="220"/>
      <c r="RTQ241" s="220"/>
      <c r="RTR241" s="220"/>
      <c r="RTS241" s="220"/>
      <c r="RTT241" s="220"/>
      <c r="RTU241" s="220"/>
      <c r="RTV241" s="220"/>
      <c r="RTW241" s="220"/>
      <c r="RTX241" s="220"/>
      <c r="RTY241" s="220"/>
      <c r="RTZ241" s="220"/>
      <c r="RUA241" s="220"/>
      <c r="RUB241" s="220"/>
      <c r="RUC241" s="220"/>
      <c r="RUD241" s="220"/>
      <c r="RUE241" s="220"/>
      <c r="RUF241" s="220"/>
      <c r="RUG241" s="220"/>
      <c r="RUH241" s="220"/>
      <c r="RUI241" s="220"/>
      <c r="RUJ241" s="220"/>
      <c r="RUK241" s="220"/>
      <c r="RUL241" s="220"/>
      <c r="RUM241" s="220"/>
      <c r="RUN241" s="220"/>
      <c r="RUO241" s="220"/>
      <c r="RUP241" s="220"/>
      <c r="RUQ241" s="220"/>
      <c r="RUR241" s="220"/>
      <c r="RUS241" s="220"/>
      <c r="RUT241" s="220"/>
      <c r="RUU241" s="220"/>
      <c r="RUV241" s="220"/>
      <c r="RUW241" s="220"/>
      <c r="RUX241" s="220"/>
      <c r="RUY241" s="220"/>
      <c r="RUZ241" s="220"/>
      <c r="RVA241" s="220"/>
      <c r="RVB241" s="220"/>
      <c r="RVC241" s="220"/>
      <c r="RVD241" s="220"/>
      <c r="RVE241" s="220"/>
      <c r="RVF241" s="220"/>
      <c r="RVG241" s="220"/>
      <c r="RVH241" s="220"/>
      <c r="RVI241" s="220"/>
      <c r="RVJ241" s="220"/>
      <c r="RVK241" s="220"/>
      <c r="RVL241" s="220"/>
      <c r="RVM241" s="220"/>
      <c r="RVN241" s="220"/>
      <c r="RVO241" s="220"/>
      <c r="RVP241" s="220"/>
      <c r="RVQ241" s="220"/>
      <c r="RVR241" s="220"/>
      <c r="RVS241" s="220"/>
      <c r="RVT241" s="220"/>
      <c r="RVU241" s="220"/>
      <c r="RVV241" s="220"/>
      <c r="RVW241" s="220"/>
      <c r="RVX241" s="220"/>
      <c r="RVY241" s="220"/>
      <c r="RVZ241" s="220"/>
      <c r="RWA241" s="220"/>
      <c r="RWB241" s="220"/>
      <c r="RWC241" s="220"/>
      <c r="RWD241" s="220"/>
      <c r="RWE241" s="220"/>
      <c r="RWF241" s="220"/>
      <c r="RWG241" s="220"/>
      <c r="RWH241" s="220"/>
      <c r="RWI241" s="220"/>
      <c r="RWJ241" s="220"/>
      <c r="RWK241" s="220"/>
      <c r="RWL241" s="220"/>
      <c r="RWM241" s="220"/>
      <c r="RWN241" s="220"/>
      <c r="RWO241" s="220"/>
      <c r="RWP241" s="220"/>
      <c r="RWQ241" s="220"/>
      <c r="RWR241" s="220"/>
      <c r="RWS241" s="220"/>
      <c r="RWT241" s="220"/>
      <c r="RWU241" s="220"/>
      <c r="RWV241" s="220"/>
      <c r="RWW241" s="220"/>
      <c r="RWX241" s="220"/>
      <c r="RWY241" s="220"/>
      <c r="RWZ241" s="220"/>
      <c r="RXA241" s="220"/>
      <c r="RXB241" s="220"/>
      <c r="RXC241" s="220"/>
      <c r="RXD241" s="220"/>
      <c r="RXE241" s="220"/>
      <c r="RXF241" s="220"/>
      <c r="RXG241" s="220"/>
      <c r="RXH241" s="220"/>
      <c r="RXI241" s="220"/>
      <c r="RXJ241" s="220"/>
      <c r="RXK241" s="220"/>
      <c r="RXL241" s="220"/>
      <c r="RXM241" s="220"/>
      <c r="RXN241" s="220"/>
      <c r="RXO241" s="220"/>
      <c r="RXP241" s="220"/>
      <c r="RXQ241" s="220"/>
      <c r="RXR241" s="220"/>
      <c r="RXS241" s="220"/>
      <c r="RXT241" s="220"/>
      <c r="RXU241" s="220"/>
      <c r="RXV241" s="220"/>
      <c r="RXW241" s="220"/>
      <c r="RXX241" s="220"/>
      <c r="RXY241" s="220"/>
      <c r="RXZ241" s="220"/>
      <c r="RYA241" s="220"/>
      <c r="RYB241" s="220"/>
      <c r="RYC241" s="220"/>
      <c r="RYD241" s="220"/>
      <c r="RYE241" s="220"/>
      <c r="RYF241" s="220"/>
      <c r="RYG241" s="220"/>
      <c r="RYH241" s="220"/>
      <c r="RYI241" s="220"/>
      <c r="RYJ241" s="220"/>
      <c r="RYK241" s="220"/>
      <c r="RYL241" s="220"/>
      <c r="RYM241" s="220"/>
      <c r="RYN241" s="220"/>
      <c r="RYO241" s="220"/>
      <c r="RYP241" s="220"/>
      <c r="RYQ241" s="220"/>
      <c r="RYR241" s="220"/>
      <c r="RYS241" s="220"/>
      <c r="RYT241" s="220"/>
      <c r="RYU241" s="220"/>
      <c r="RYV241" s="220"/>
      <c r="RYW241" s="220"/>
      <c r="RYX241" s="220"/>
      <c r="RYY241" s="220"/>
      <c r="RYZ241" s="220"/>
      <c r="RZA241" s="220"/>
      <c r="RZB241" s="220"/>
      <c r="RZC241" s="220"/>
      <c r="RZD241" s="220"/>
      <c r="RZE241" s="220"/>
      <c r="RZF241" s="220"/>
      <c r="RZG241" s="220"/>
      <c r="RZH241" s="220"/>
      <c r="RZI241" s="220"/>
      <c r="RZJ241" s="220"/>
      <c r="RZK241" s="220"/>
      <c r="RZL241" s="220"/>
      <c r="RZM241" s="220"/>
      <c r="RZN241" s="220"/>
      <c r="RZO241" s="220"/>
      <c r="RZP241" s="220"/>
      <c r="RZQ241" s="220"/>
      <c r="RZR241" s="220"/>
      <c r="RZS241" s="220"/>
      <c r="RZT241" s="220"/>
      <c r="RZU241" s="220"/>
      <c r="RZV241" s="220"/>
      <c r="RZW241" s="220"/>
      <c r="RZX241" s="220"/>
      <c r="RZY241" s="220"/>
      <c r="RZZ241" s="220"/>
      <c r="SAA241" s="220"/>
      <c r="SAB241" s="220"/>
      <c r="SAC241" s="220"/>
      <c r="SAD241" s="220"/>
      <c r="SAE241" s="220"/>
      <c r="SAF241" s="220"/>
      <c r="SAG241" s="220"/>
      <c r="SAH241" s="220"/>
      <c r="SAI241" s="220"/>
      <c r="SAJ241" s="220"/>
      <c r="SAK241" s="220"/>
      <c r="SAL241" s="220"/>
      <c r="SAM241" s="220"/>
      <c r="SAN241" s="220"/>
      <c r="SAO241" s="220"/>
      <c r="SAP241" s="220"/>
      <c r="SAQ241" s="220"/>
      <c r="SAR241" s="220"/>
      <c r="SAS241" s="220"/>
      <c r="SAT241" s="220"/>
      <c r="SAU241" s="220"/>
      <c r="SAV241" s="220"/>
      <c r="SAW241" s="220"/>
      <c r="SAX241" s="220"/>
      <c r="SAY241" s="220"/>
      <c r="SAZ241" s="220"/>
      <c r="SBA241" s="220"/>
      <c r="SBB241" s="220"/>
      <c r="SBC241" s="220"/>
      <c r="SBD241" s="220"/>
      <c r="SBE241" s="220"/>
      <c r="SBF241" s="220"/>
      <c r="SBG241" s="220"/>
      <c r="SBH241" s="220"/>
      <c r="SBI241" s="220"/>
      <c r="SBJ241" s="220"/>
      <c r="SBK241" s="220"/>
      <c r="SBL241" s="220"/>
      <c r="SBM241" s="220"/>
      <c r="SBN241" s="220"/>
      <c r="SBO241" s="220"/>
      <c r="SBP241" s="220"/>
      <c r="SBQ241" s="220"/>
      <c r="SBR241" s="220"/>
      <c r="SBS241" s="220"/>
      <c r="SBT241" s="220"/>
      <c r="SBU241" s="220"/>
      <c r="SBV241" s="220"/>
      <c r="SBW241" s="220"/>
      <c r="SBX241" s="220"/>
      <c r="SBY241" s="220"/>
      <c r="SBZ241" s="220"/>
      <c r="SCA241" s="220"/>
      <c r="SCB241" s="220"/>
      <c r="SCC241" s="220"/>
      <c r="SCD241" s="220"/>
      <c r="SCE241" s="220"/>
      <c r="SCF241" s="220"/>
      <c r="SCG241" s="220"/>
      <c r="SCH241" s="220"/>
      <c r="SCI241" s="220"/>
      <c r="SCJ241" s="220"/>
      <c r="SCK241" s="220"/>
      <c r="SCL241" s="220"/>
      <c r="SCM241" s="220"/>
      <c r="SCN241" s="220"/>
      <c r="SCO241" s="220"/>
      <c r="SCP241" s="220"/>
      <c r="SCQ241" s="220"/>
      <c r="SCR241" s="220"/>
      <c r="SCS241" s="220"/>
      <c r="SCT241" s="220"/>
      <c r="SCU241" s="220"/>
      <c r="SCV241" s="220"/>
      <c r="SCW241" s="220"/>
      <c r="SCX241" s="220"/>
      <c r="SCY241" s="220"/>
      <c r="SCZ241" s="220"/>
      <c r="SDA241" s="220"/>
      <c r="SDB241" s="220"/>
      <c r="SDC241" s="220"/>
      <c r="SDD241" s="220"/>
      <c r="SDE241" s="220"/>
      <c r="SDF241" s="220"/>
      <c r="SDG241" s="220"/>
      <c r="SDH241" s="220"/>
      <c r="SDI241" s="220"/>
      <c r="SDJ241" s="220"/>
      <c r="SDK241" s="220"/>
      <c r="SDL241" s="220"/>
      <c r="SDM241" s="220"/>
      <c r="SDN241" s="220"/>
      <c r="SDO241" s="220"/>
      <c r="SDP241" s="220"/>
      <c r="SDQ241" s="220"/>
      <c r="SDR241" s="220"/>
      <c r="SDS241" s="220"/>
      <c r="SDT241" s="220"/>
      <c r="SDU241" s="220"/>
      <c r="SDV241" s="220"/>
      <c r="SDW241" s="220"/>
      <c r="SDX241" s="220"/>
      <c r="SDY241" s="220"/>
      <c r="SDZ241" s="220"/>
      <c r="SEA241" s="220"/>
      <c r="SEB241" s="220"/>
      <c r="SEC241" s="220"/>
      <c r="SED241" s="220"/>
      <c r="SEE241" s="220"/>
      <c r="SEF241" s="220"/>
      <c r="SEG241" s="220"/>
      <c r="SEH241" s="220"/>
      <c r="SEI241" s="220"/>
      <c r="SEJ241" s="220"/>
      <c r="SEK241" s="220"/>
      <c r="SEL241" s="220"/>
      <c r="SEM241" s="220"/>
      <c r="SEN241" s="220"/>
      <c r="SEO241" s="220"/>
      <c r="SEP241" s="220"/>
      <c r="SEQ241" s="220"/>
      <c r="SER241" s="220"/>
      <c r="SES241" s="220"/>
      <c r="SET241" s="220"/>
      <c r="SEU241" s="220"/>
      <c r="SEV241" s="220"/>
      <c r="SEW241" s="220"/>
      <c r="SEX241" s="220"/>
      <c r="SEY241" s="220"/>
      <c r="SEZ241" s="220"/>
      <c r="SFA241" s="220"/>
      <c r="SFB241" s="220"/>
      <c r="SFC241" s="220"/>
      <c r="SFD241" s="220"/>
      <c r="SFE241" s="220"/>
      <c r="SFF241" s="220"/>
      <c r="SFG241" s="220"/>
      <c r="SFH241" s="220"/>
      <c r="SFI241" s="220"/>
      <c r="SFJ241" s="220"/>
      <c r="SFK241" s="220"/>
      <c r="SFL241" s="220"/>
      <c r="SFM241" s="220"/>
      <c r="SFN241" s="220"/>
      <c r="SFO241" s="220"/>
      <c r="SFP241" s="220"/>
      <c r="SFQ241" s="220"/>
      <c r="SFR241" s="220"/>
      <c r="SFS241" s="220"/>
      <c r="SFT241" s="220"/>
      <c r="SFU241" s="220"/>
      <c r="SFV241" s="220"/>
      <c r="SFW241" s="220"/>
      <c r="SFX241" s="220"/>
      <c r="SFY241" s="220"/>
      <c r="SFZ241" s="220"/>
      <c r="SGA241" s="220"/>
      <c r="SGB241" s="220"/>
      <c r="SGC241" s="220"/>
      <c r="SGD241" s="220"/>
      <c r="SGE241" s="220"/>
      <c r="SGF241" s="220"/>
      <c r="SGG241" s="220"/>
      <c r="SGH241" s="220"/>
      <c r="SGI241" s="220"/>
      <c r="SGJ241" s="220"/>
      <c r="SGK241" s="220"/>
      <c r="SGL241" s="220"/>
      <c r="SGM241" s="220"/>
      <c r="SGN241" s="220"/>
      <c r="SGO241" s="220"/>
      <c r="SGP241" s="220"/>
      <c r="SGQ241" s="220"/>
      <c r="SGR241" s="220"/>
      <c r="SGS241" s="220"/>
      <c r="SGT241" s="220"/>
      <c r="SGU241" s="220"/>
      <c r="SGV241" s="220"/>
      <c r="SGW241" s="220"/>
      <c r="SGX241" s="220"/>
      <c r="SGY241" s="220"/>
      <c r="SGZ241" s="220"/>
      <c r="SHA241" s="220"/>
      <c r="SHB241" s="220"/>
      <c r="SHC241" s="220"/>
      <c r="SHD241" s="220"/>
      <c r="SHE241" s="220"/>
      <c r="SHF241" s="220"/>
      <c r="SHG241" s="220"/>
      <c r="SHH241" s="220"/>
      <c r="SHI241" s="220"/>
      <c r="SHJ241" s="220"/>
      <c r="SHK241" s="220"/>
      <c r="SHL241" s="220"/>
      <c r="SHM241" s="220"/>
      <c r="SHN241" s="220"/>
      <c r="SHO241" s="220"/>
      <c r="SHP241" s="220"/>
      <c r="SHQ241" s="220"/>
      <c r="SHR241" s="220"/>
      <c r="SHS241" s="220"/>
      <c r="SHT241" s="220"/>
      <c r="SHU241" s="220"/>
      <c r="SHV241" s="220"/>
      <c r="SHW241" s="220"/>
      <c r="SHX241" s="220"/>
      <c r="SHY241" s="220"/>
      <c r="SHZ241" s="220"/>
      <c r="SIA241" s="220"/>
      <c r="SIB241" s="220"/>
      <c r="SIC241" s="220"/>
      <c r="SID241" s="220"/>
      <c r="SIE241" s="220"/>
      <c r="SIF241" s="220"/>
      <c r="SIG241" s="220"/>
      <c r="SIH241" s="220"/>
      <c r="SII241" s="220"/>
      <c r="SIJ241" s="220"/>
      <c r="SIK241" s="220"/>
      <c r="SIL241" s="220"/>
      <c r="SIM241" s="220"/>
      <c r="SIN241" s="220"/>
      <c r="SIO241" s="220"/>
      <c r="SIP241" s="220"/>
      <c r="SIQ241" s="220"/>
      <c r="SIR241" s="220"/>
      <c r="SIS241" s="220"/>
      <c r="SIT241" s="220"/>
      <c r="SIU241" s="220"/>
      <c r="SIV241" s="220"/>
      <c r="SIW241" s="220"/>
      <c r="SIX241" s="220"/>
      <c r="SIY241" s="220"/>
      <c r="SIZ241" s="220"/>
      <c r="SJA241" s="220"/>
      <c r="SJB241" s="220"/>
      <c r="SJC241" s="220"/>
      <c r="SJD241" s="220"/>
      <c r="SJE241" s="220"/>
      <c r="SJF241" s="220"/>
      <c r="SJG241" s="220"/>
      <c r="SJH241" s="220"/>
      <c r="SJI241" s="220"/>
      <c r="SJJ241" s="220"/>
      <c r="SJK241" s="220"/>
      <c r="SJL241" s="220"/>
      <c r="SJM241" s="220"/>
      <c r="SJN241" s="220"/>
      <c r="SJO241" s="220"/>
      <c r="SJP241" s="220"/>
      <c r="SJQ241" s="220"/>
      <c r="SJR241" s="220"/>
      <c r="SJS241" s="220"/>
      <c r="SJT241" s="220"/>
      <c r="SJU241" s="220"/>
      <c r="SJV241" s="220"/>
      <c r="SJW241" s="220"/>
      <c r="SJX241" s="220"/>
      <c r="SJY241" s="220"/>
      <c r="SJZ241" s="220"/>
      <c r="SKA241" s="220"/>
      <c r="SKB241" s="220"/>
      <c r="SKC241" s="220"/>
      <c r="SKD241" s="220"/>
      <c r="SKE241" s="220"/>
      <c r="SKF241" s="220"/>
      <c r="SKG241" s="220"/>
      <c r="SKH241" s="220"/>
      <c r="SKI241" s="220"/>
      <c r="SKJ241" s="220"/>
      <c r="SKK241" s="220"/>
      <c r="SKL241" s="220"/>
      <c r="SKM241" s="220"/>
      <c r="SKN241" s="220"/>
      <c r="SKO241" s="220"/>
      <c r="SKP241" s="220"/>
      <c r="SKQ241" s="220"/>
      <c r="SKR241" s="220"/>
      <c r="SKS241" s="220"/>
      <c r="SKT241" s="220"/>
      <c r="SKU241" s="220"/>
      <c r="SKV241" s="220"/>
      <c r="SKW241" s="220"/>
      <c r="SKX241" s="220"/>
      <c r="SKY241" s="220"/>
      <c r="SKZ241" s="220"/>
      <c r="SLA241" s="220"/>
      <c r="SLB241" s="220"/>
      <c r="SLC241" s="220"/>
      <c r="SLD241" s="220"/>
      <c r="SLE241" s="220"/>
      <c r="SLF241" s="220"/>
      <c r="SLG241" s="220"/>
      <c r="SLH241" s="220"/>
      <c r="SLI241" s="220"/>
      <c r="SLJ241" s="220"/>
      <c r="SLK241" s="220"/>
      <c r="SLL241" s="220"/>
      <c r="SLM241" s="220"/>
      <c r="SLN241" s="220"/>
      <c r="SLO241" s="220"/>
      <c r="SLP241" s="220"/>
      <c r="SLQ241" s="220"/>
      <c r="SLR241" s="220"/>
      <c r="SLS241" s="220"/>
      <c r="SLT241" s="220"/>
      <c r="SLU241" s="220"/>
      <c r="SLV241" s="220"/>
      <c r="SLW241" s="220"/>
      <c r="SLX241" s="220"/>
      <c r="SLY241" s="220"/>
      <c r="SLZ241" s="220"/>
      <c r="SMA241" s="220"/>
      <c r="SMB241" s="220"/>
      <c r="SMC241" s="220"/>
      <c r="SMD241" s="220"/>
      <c r="SME241" s="220"/>
      <c r="SMF241" s="220"/>
      <c r="SMG241" s="220"/>
      <c r="SMH241" s="220"/>
      <c r="SMI241" s="220"/>
      <c r="SMJ241" s="220"/>
      <c r="SMK241" s="220"/>
      <c r="SML241" s="220"/>
      <c r="SMM241" s="220"/>
      <c r="SMN241" s="220"/>
      <c r="SMO241" s="220"/>
      <c r="SMP241" s="220"/>
      <c r="SMQ241" s="220"/>
      <c r="SMR241" s="220"/>
      <c r="SMS241" s="220"/>
      <c r="SMT241" s="220"/>
      <c r="SMU241" s="220"/>
      <c r="SMV241" s="220"/>
      <c r="SMW241" s="220"/>
      <c r="SMX241" s="220"/>
      <c r="SMY241" s="220"/>
      <c r="SMZ241" s="220"/>
      <c r="SNA241" s="220"/>
      <c r="SNB241" s="220"/>
      <c r="SNC241" s="220"/>
      <c r="SND241" s="220"/>
      <c r="SNE241" s="220"/>
      <c r="SNF241" s="220"/>
      <c r="SNG241" s="220"/>
      <c r="SNH241" s="220"/>
      <c r="SNI241" s="220"/>
      <c r="SNJ241" s="220"/>
      <c r="SNK241" s="220"/>
      <c r="SNL241" s="220"/>
      <c r="SNM241" s="220"/>
      <c r="SNN241" s="220"/>
      <c r="SNO241" s="220"/>
      <c r="SNP241" s="220"/>
      <c r="SNQ241" s="220"/>
      <c r="SNR241" s="220"/>
      <c r="SNS241" s="220"/>
      <c r="SNT241" s="220"/>
      <c r="SNU241" s="220"/>
      <c r="SNV241" s="220"/>
      <c r="SNW241" s="220"/>
      <c r="SNX241" s="220"/>
      <c r="SNY241" s="220"/>
      <c r="SNZ241" s="220"/>
      <c r="SOA241" s="220"/>
      <c r="SOB241" s="220"/>
      <c r="SOC241" s="220"/>
      <c r="SOD241" s="220"/>
      <c r="SOE241" s="220"/>
      <c r="SOF241" s="220"/>
      <c r="SOG241" s="220"/>
      <c r="SOH241" s="220"/>
      <c r="SOI241" s="220"/>
      <c r="SOJ241" s="220"/>
      <c r="SOK241" s="220"/>
      <c r="SOL241" s="220"/>
      <c r="SOM241" s="220"/>
      <c r="SON241" s="220"/>
      <c r="SOO241" s="220"/>
      <c r="SOP241" s="220"/>
      <c r="SOQ241" s="220"/>
      <c r="SOR241" s="220"/>
      <c r="SOS241" s="220"/>
      <c r="SOT241" s="220"/>
      <c r="SOU241" s="220"/>
      <c r="SOV241" s="220"/>
      <c r="SOW241" s="220"/>
      <c r="SOX241" s="220"/>
      <c r="SOY241" s="220"/>
      <c r="SOZ241" s="220"/>
      <c r="SPA241" s="220"/>
      <c r="SPB241" s="220"/>
      <c r="SPC241" s="220"/>
      <c r="SPD241" s="220"/>
      <c r="SPE241" s="220"/>
      <c r="SPF241" s="220"/>
      <c r="SPG241" s="220"/>
      <c r="SPH241" s="220"/>
      <c r="SPI241" s="220"/>
      <c r="SPJ241" s="220"/>
      <c r="SPK241" s="220"/>
      <c r="SPL241" s="220"/>
      <c r="SPM241" s="220"/>
      <c r="SPN241" s="220"/>
      <c r="SPO241" s="220"/>
      <c r="SPP241" s="220"/>
      <c r="SPQ241" s="220"/>
      <c r="SPR241" s="220"/>
      <c r="SPS241" s="220"/>
      <c r="SPT241" s="220"/>
      <c r="SPU241" s="220"/>
      <c r="SPV241" s="220"/>
      <c r="SPW241" s="220"/>
      <c r="SPX241" s="220"/>
      <c r="SPY241" s="220"/>
      <c r="SPZ241" s="220"/>
      <c r="SQA241" s="220"/>
      <c r="SQB241" s="220"/>
      <c r="SQC241" s="220"/>
      <c r="SQD241" s="220"/>
      <c r="SQE241" s="220"/>
      <c r="SQF241" s="220"/>
      <c r="SQG241" s="220"/>
      <c r="SQH241" s="220"/>
      <c r="SQI241" s="220"/>
      <c r="SQJ241" s="220"/>
      <c r="SQK241" s="220"/>
      <c r="SQL241" s="220"/>
      <c r="SQM241" s="220"/>
      <c r="SQN241" s="220"/>
      <c r="SQO241" s="220"/>
      <c r="SQP241" s="220"/>
      <c r="SQQ241" s="220"/>
      <c r="SQR241" s="220"/>
      <c r="SQS241" s="220"/>
      <c r="SQT241" s="220"/>
      <c r="SQU241" s="220"/>
      <c r="SQV241" s="220"/>
      <c r="SQW241" s="220"/>
      <c r="SQX241" s="220"/>
      <c r="SQY241" s="220"/>
      <c r="SQZ241" s="220"/>
      <c r="SRA241" s="220"/>
      <c r="SRB241" s="220"/>
      <c r="SRC241" s="220"/>
      <c r="SRD241" s="220"/>
      <c r="SRE241" s="220"/>
      <c r="SRF241" s="220"/>
      <c r="SRG241" s="220"/>
      <c r="SRH241" s="220"/>
      <c r="SRI241" s="220"/>
      <c r="SRJ241" s="220"/>
      <c r="SRK241" s="220"/>
      <c r="SRL241" s="220"/>
      <c r="SRM241" s="220"/>
      <c r="SRN241" s="220"/>
      <c r="SRO241" s="220"/>
      <c r="SRP241" s="220"/>
      <c r="SRQ241" s="220"/>
      <c r="SRR241" s="220"/>
      <c r="SRS241" s="220"/>
      <c r="SRT241" s="220"/>
      <c r="SRU241" s="220"/>
      <c r="SRV241" s="220"/>
      <c r="SRW241" s="220"/>
      <c r="SRX241" s="220"/>
      <c r="SRY241" s="220"/>
      <c r="SRZ241" s="220"/>
      <c r="SSA241" s="220"/>
      <c r="SSB241" s="220"/>
      <c r="SSC241" s="220"/>
      <c r="SSD241" s="220"/>
      <c r="SSE241" s="220"/>
      <c r="SSF241" s="220"/>
      <c r="SSG241" s="220"/>
      <c r="SSH241" s="220"/>
      <c r="SSI241" s="220"/>
      <c r="SSJ241" s="220"/>
      <c r="SSK241" s="220"/>
      <c r="SSL241" s="220"/>
      <c r="SSM241" s="220"/>
      <c r="SSN241" s="220"/>
      <c r="SSO241" s="220"/>
      <c r="SSP241" s="220"/>
      <c r="SSQ241" s="220"/>
      <c r="SSR241" s="220"/>
      <c r="SSS241" s="220"/>
      <c r="SST241" s="220"/>
      <c r="SSU241" s="220"/>
      <c r="SSV241" s="220"/>
      <c r="SSW241" s="220"/>
      <c r="SSX241" s="220"/>
      <c r="SSY241" s="220"/>
      <c r="SSZ241" s="220"/>
      <c r="STA241" s="220"/>
      <c r="STB241" s="220"/>
      <c r="STC241" s="220"/>
      <c r="STD241" s="220"/>
      <c r="STE241" s="220"/>
      <c r="STF241" s="220"/>
      <c r="STG241" s="220"/>
      <c r="STH241" s="220"/>
      <c r="STI241" s="220"/>
      <c r="STJ241" s="220"/>
      <c r="STK241" s="220"/>
      <c r="STL241" s="220"/>
      <c r="STM241" s="220"/>
      <c r="STN241" s="220"/>
      <c r="STO241" s="220"/>
      <c r="STP241" s="220"/>
      <c r="STQ241" s="220"/>
      <c r="STR241" s="220"/>
      <c r="STS241" s="220"/>
      <c r="STT241" s="220"/>
      <c r="STU241" s="220"/>
      <c r="STV241" s="220"/>
      <c r="STW241" s="220"/>
      <c r="STX241" s="220"/>
      <c r="STY241" s="220"/>
      <c r="STZ241" s="220"/>
      <c r="SUA241" s="220"/>
      <c r="SUB241" s="220"/>
      <c r="SUC241" s="220"/>
      <c r="SUD241" s="220"/>
      <c r="SUE241" s="220"/>
      <c r="SUF241" s="220"/>
      <c r="SUG241" s="220"/>
      <c r="SUH241" s="220"/>
      <c r="SUI241" s="220"/>
      <c r="SUJ241" s="220"/>
      <c r="SUK241" s="220"/>
      <c r="SUL241" s="220"/>
      <c r="SUM241" s="220"/>
      <c r="SUN241" s="220"/>
      <c r="SUO241" s="220"/>
      <c r="SUP241" s="220"/>
      <c r="SUQ241" s="220"/>
      <c r="SUR241" s="220"/>
      <c r="SUS241" s="220"/>
      <c r="SUT241" s="220"/>
      <c r="SUU241" s="220"/>
      <c r="SUV241" s="220"/>
      <c r="SUW241" s="220"/>
      <c r="SUX241" s="220"/>
      <c r="SUY241" s="220"/>
      <c r="SUZ241" s="220"/>
      <c r="SVA241" s="220"/>
      <c r="SVB241" s="220"/>
      <c r="SVC241" s="220"/>
      <c r="SVD241" s="220"/>
      <c r="SVE241" s="220"/>
      <c r="SVF241" s="220"/>
      <c r="SVG241" s="220"/>
      <c r="SVH241" s="220"/>
      <c r="SVI241" s="220"/>
      <c r="SVJ241" s="220"/>
      <c r="SVK241" s="220"/>
      <c r="SVL241" s="220"/>
      <c r="SVM241" s="220"/>
      <c r="SVN241" s="220"/>
      <c r="SVO241" s="220"/>
      <c r="SVP241" s="220"/>
      <c r="SVQ241" s="220"/>
      <c r="SVR241" s="220"/>
      <c r="SVS241" s="220"/>
      <c r="SVT241" s="220"/>
      <c r="SVU241" s="220"/>
      <c r="SVV241" s="220"/>
      <c r="SVW241" s="220"/>
      <c r="SVX241" s="220"/>
      <c r="SVY241" s="220"/>
      <c r="SVZ241" s="220"/>
      <c r="SWA241" s="220"/>
      <c r="SWB241" s="220"/>
      <c r="SWC241" s="220"/>
      <c r="SWD241" s="220"/>
      <c r="SWE241" s="220"/>
      <c r="SWF241" s="220"/>
      <c r="SWG241" s="220"/>
      <c r="SWH241" s="220"/>
      <c r="SWI241" s="220"/>
      <c r="SWJ241" s="220"/>
      <c r="SWK241" s="220"/>
      <c r="SWL241" s="220"/>
      <c r="SWM241" s="220"/>
      <c r="SWN241" s="220"/>
      <c r="SWO241" s="220"/>
      <c r="SWP241" s="220"/>
      <c r="SWQ241" s="220"/>
      <c r="SWR241" s="220"/>
      <c r="SWS241" s="220"/>
      <c r="SWT241" s="220"/>
      <c r="SWU241" s="220"/>
      <c r="SWV241" s="220"/>
      <c r="SWW241" s="220"/>
      <c r="SWX241" s="220"/>
      <c r="SWY241" s="220"/>
      <c r="SWZ241" s="220"/>
      <c r="SXA241" s="220"/>
      <c r="SXB241" s="220"/>
      <c r="SXC241" s="220"/>
      <c r="SXD241" s="220"/>
      <c r="SXE241" s="220"/>
      <c r="SXF241" s="220"/>
      <c r="SXG241" s="220"/>
      <c r="SXH241" s="220"/>
      <c r="SXI241" s="220"/>
      <c r="SXJ241" s="220"/>
      <c r="SXK241" s="220"/>
      <c r="SXL241" s="220"/>
      <c r="SXM241" s="220"/>
      <c r="SXN241" s="220"/>
      <c r="SXO241" s="220"/>
      <c r="SXP241" s="220"/>
      <c r="SXQ241" s="220"/>
      <c r="SXR241" s="220"/>
      <c r="SXS241" s="220"/>
      <c r="SXT241" s="220"/>
      <c r="SXU241" s="220"/>
      <c r="SXV241" s="220"/>
      <c r="SXW241" s="220"/>
      <c r="SXX241" s="220"/>
      <c r="SXY241" s="220"/>
      <c r="SXZ241" s="220"/>
      <c r="SYA241" s="220"/>
      <c r="SYB241" s="220"/>
      <c r="SYC241" s="220"/>
      <c r="SYD241" s="220"/>
      <c r="SYE241" s="220"/>
      <c r="SYF241" s="220"/>
      <c r="SYG241" s="220"/>
      <c r="SYH241" s="220"/>
      <c r="SYI241" s="220"/>
      <c r="SYJ241" s="220"/>
      <c r="SYK241" s="220"/>
      <c r="SYL241" s="220"/>
      <c r="SYM241" s="220"/>
      <c r="SYN241" s="220"/>
      <c r="SYO241" s="220"/>
      <c r="SYP241" s="220"/>
      <c r="SYQ241" s="220"/>
      <c r="SYR241" s="220"/>
      <c r="SYS241" s="220"/>
      <c r="SYT241" s="220"/>
      <c r="SYU241" s="220"/>
      <c r="SYV241" s="220"/>
      <c r="SYW241" s="220"/>
      <c r="SYX241" s="220"/>
      <c r="SYY241" s="220"/>
      <c r="SYZ241" s="220"/>
      <c r="SZA241" s="220"/>
      <c r="SZB241" s="220"/>
      <c r="SZC241" s="220"/>
      <c r="SZD241" s="220"/>
      <c r="SZE241" s="220"/>
      <c r="SZF241" s="220"/>
      <c r="SZG241" s="220"/>
      <c r="SZH241" s="220"/>
      <c r="SZI241" s="220"/>
      <c r="SZJ241" s="220"/>
      <c r="SZK241" s="220"/>
      <c r="SZL241" s="220"/>
      <c r="SZM241" s="220"/>
      <c r="SZN241" s="220"/>
      <c r="SZO241" s="220"/>
      <c r="SZP241" s="220"/>
      <c r="SZQ241" s="220"/>
      <c r="SZR241" s="220"/>
      <c r="SZS241" s="220"/>
      <c r="SZT241" s="220"/>
      <c r="SZU241" s="220"/>
      <c r="SZV241" s="220"/>
      <c r="SZW241" s="220"/>
      <c r="SZX241" s="220"/>
      <c r="SZY241" s="220"/>
      <c r="SZZ241" s="220"/>
      <c r="TAA241" s="220"/>
      <c r="TAB241" s="220"/>
      <c r="TAC241" s="220"/>
      <c r="TAD241" s="220"/>
      <c r="TAE241" s="220"/>
      <c r="TAF241" s="220"/>
      <c r="TAG241" s="220"/>
      <c r="TAH241" s="220"/>
      <c r="TAI241" s="220"/>
      <c r="TAJ241" s="220"/>
      <c r="TAK241" s="220"/>
      <c r="TAL241" s="220"/>
      <c r="TAM241" s="220"/>
      <c r="TAN241" s="220"/>
      <c r="TAO241" s="220"/>
      <c r="TAP241" s="220"/>
      <c r="TAQ241" s="220"/>
      <c r="TAR241" s="220"/>
      <c r="TAS241" s="220"/>
      <c r="TAT241" s="220"/>
      <c r="TAU241" s="220"/>
      <c r="TAV241" s="220"/>
      <c r="TAW241" s="220"/>
      <c r="TAX241" s="220"/>
      <c r="TAY241" s="220"/>
      <c r="TAZ241" s="220"/>
      <c r="TBA241" s="220"/>
      <c r="TBB241" s="220"/>
      <c r="TBC241" s="220"/>
      <c r="TBD241" s="220"/>
      <c r="TBE241" s="220"/>
      <c r="TBF241" s="220"/>
      <c r="TBG241" s="220"/>
      <c r="TBH241" s="220"/>
      <c r="TBI241" s="220"/>
      <c r="TBJ241" s="220"/>
      <c r="TBK241" s="220"/>
      <c r="TBL241" s="220"/>
      <c r="TBM241" s="220"/>
      <c r="TBN241" s="220"/>
      <c r="TBO241" s="220"/>
      <c r="TBP241" s="220"/>
      <c r="TBQ241" s="220"/>
      <c r="TBR241" s="220"/>
      <c r="TBS241" s="220"/>
      <c r="TBT241" s="220"/>
      <c r="TBU241" s="220"/>
      <c r="TBV241" s="220"/>
      <c r="TBW241" s="220"/>
      <c r="TBX241" s="220"/>
      <c r="TBY241" s="220"/>
      <c r="TBZ241" s="220"/>
      <c r="TCA241" s="220"/>
      <c r="TCB241" s="220"/>
      <c r="TCC241" s="220"/>
      <c r="TCD241" s="220"/>
      <c r="TCE241" s="220"/>
      <c r="TCF241" s="220"/>
      <c r="TCG241" s="220"/>
      <c r="TCH241" s="220"/>
      <c r="TCI241" s="220"/>
      <c r="TCJ241" s="220"/>
      <c r="TCK241" s="220"/>
      <c r="TCL241" s="220"/>
      <c r="TCM241" s="220"/>
      <c r="TCN241" s="220"/>
      <c r="TCO241" s="220"/>
      <c r="TCP241" s="220"/>
      <c r="TCQ241" s="220"/>
      <c r="TCR241" s="220"/>
      <c r="TCS241" s="220"/>
      <c r="TCT241" s="220"/>
      <c r="TCU241" s="220"/>
      <c r="TCV241" s="220"/>
      <c r="TCW241" s="220"/>
      <c r="TCX241" s="220"/>
      <c r="TCY241" s="220"/>
      <c r="TCZ241" s="220"/>
      <c r="TDA241" s="220"/>
      <c r="TDB241" s="220"/>
      <c r="TDC241" s="220"/>
      <c r="TDD241" s="220"/>
      <c r="TDE241" s="220"/>
      <c r="TDF241" s="220"/>
      <c r="TDG241" s="220"/>
      <c r="TDH241" s="220"/>
      <c r="TDI241" s="220"/>
      <c r="TDJ241" s="220"/>
      <c r="TDK241" s="220"/>
      <c r="TDL241" s="220"/>
      <c r="TDM241" s="220"/>
      <c r="TDN241" s="220"/>
      <c r="TDO241" s="220"/>
      <c r="TDP241" s="220"/>
      <c r="TDQ241" s="220"/>
      <c r="TDR241" s="220"/>
      <c r="TDS241" s="220"/>
      <c r="TDT241" s="220"/>
      <c r="TDU241" s="220"/>
      <c r="TDV241" s="220"/>
      <c r="TDW241" s="220"/>
      <c r="TDX241" s="220"/>
      <c r="TDY241" s="220"/>
      <c r="TDZ241" s="220"/>
      <c r="TEA241" s="220"/>
      <c r="TEB241" s="220"/>
      <c r="TEC241" s="220"/>
      <c r="TED241" s="220"/>
      <c r="TEE241" s="220"/>
      <c r="TEF241" s="220"/>
      <c r="TEG241" s="220"/>
      <c r="TEH241" s="220"/>
      <c r="TEI241" s="220"/>
      <c r="TEJ241" s="220"/>
      <c r="TEK241" s="220"/>
      <c r="TEL241" s="220"/>
      <c r="TEM241" s="220"/>
      <c r="TEN241" s="220"/>
      <c r="TEO241" s="220"/>
      <c r="TEP241" s="220"/>
      <c r="TEQ241" s="220"/>
      <c r="TER241" s="220"/>
      <c r="TES241" s="220"/>
      <c r="TET241" s="220"/>
      <c r="TEU241" s="220"/>
      <c r="TEV241" s="220"/>
      <c r="TEW241" s="220"/>
      <c r="TEX241" s="220"/>
      <c r="TEY241" s="220"/>
      <c r="TEZ241" s="220"/>
      <c r="TFA241" s="220"/>
      <c r="TFB241" s="220"/>
      <c r="TFC241" s="220"/>
      <c r="TFD241" s="220"/>
      <c r="TFE241" s="220"/>
      <c r="TFF241" s="220"/>
      <c r="TFG241" s="220"/>
      <c r="TFH241" s="220"/>
      <c r="TFI241" s="220"/>
      <c r="TFJ241" s="220"/>
      <c r="TFK241" s="220"/>
      <c r="TFL241" s="220"/>
      <c r="TFM241" s="220"/>
      <c r="TFN241" s="220"/>
      <c r="TFO241" s="220"/>
      <c r="TFP241" s="220"/>
      <c r="TFQ241" s="220"/>
      <c r="TFR241" s="220"/>
      <c r="TFS241" s="220"/>
      <c r="TFT241" s="220"/>
      <c r="TFU241" s="220"/>
      <c r="TFV241" s="220"/>
      <c r="TFW241" s="220"/>
      <c r="TFX241" s="220"/>
      <c r="TFY241" s="220"/>
      <c r="TFZ241" s="220"/>
      <c r="TGA241" s="220"/>
      <c r="TGB241" s="220"/>
      <c r="TGC241" s="220"/>
      <c r="TGD241" s="220"/>
      <c r="TGE241" s="220"/>
      <c r="TGF241" s="220"/>
      <c r="TGG241" s="220"/>
      <c r="TGH241" s="220"/>
      <c r="TGI241" s="220"/>
      <c r="TGJ241" s="220"/>
      <c r="TGK241" s="220"/>
      <c r="TGL241" s="220"/>
      <c r="TGM241" s="220"/>
      <c r="TGN241" s="220"/>
      <c r="TGO241" s="220"/>
      <c r="TGP241" s="220"/>
      <c r="TGQ241" s="220"/>
      <c r="TGR241" s="220"/>
      <c r="TGS241" s="220"/>
      <c r="TGT241" s="220"/>
      <c r="TGU241" s="220"/>
      <c r="TGV241" s="220"/>
      <c r="TGW241" s="220"/>
      <c r="TGX241" s="220"/>
      <c r="TGY241" s="220"/>
      <c r="TGZ241" s="220"/>
      <c r="THA241" s="220"/>
      <c r="THB241" s="220"/>
      <c r="THC241" s="220"/>
      <c r="THD241" s="220"/>
      <c r="THE241" s="220"/>
      <c r="THF241" s="220"/>
      <c r="THG241" s="220"/>
      <c r="THH241" s="220"/>
      <c r="THI241" s="220"/>
      <c r="THJ241" s="220"/>
      <c r="THK241" s="220"/>
      <c r="THL241" s="220"/>
      <c r="THM241" s="220"/>
      <c r="THN241" s="220"/>
      <c r="THO241" s="220"/>
      <c r="THP241" s="220"/>
      <c r="THQ241" s="220"/>
      <c r="THR241" s="220"/>
      <c r="THS241" s="220"/>
      <c r="THT241" s="220"/>
      <c r="THU241" s="220"/>
      <c r="THV241" s="220"/>
      <c r="THW241" s="220"/>
      <c r="THX241" s="220"/>
      <c r="THY241" s="220"/>
      <c r="THZ241" s="220"/>
      <c r="TIA241" s="220"/>
      <c r="TIB241" s="220"/>
      <c r="TIC241" s="220"/>
      <c r="TID241" s="220"/>
      <c r="TIE241" s="220"/>
      <c r="TIF241" s="220"/>
      <c r="TIG241" s="220"/>
      <c r="TIH241" s="220"/>
      <c r="TII241" s="220"/>
      <c r="TIJ241" s="220"/>
      <c r="TIK241" s="220"/>
      <c r="TIL241" s="220"/>
      <c r="TIM241" s="220"/>
      <c r="TIN241" s="220"/>
      <c r="TIO241" s="220"/>
      <c r="TIP241" s="220"/>
      <c r="TIQ241" s="220"/>
      <c r="TIR241" s="220"/>
      <c r="TIS241" s="220"/>
      <c r="TIT241" s="220"/>
      <c r="TIU241" s="220"/>
      <c r="TIV241" s="220"/>
      <c r="TIW241" s="220"/>
      <c r="TIX241" s="220"/>
      <c r="TIY241" s="220"/>
      <c r="TIZ241" s="220"/>
      <c r="TJA241" s="220"/>
      <c r="TJB241" s="220"/>
      <c r="TJC241" s="220"/>
      <c r="TJD241" s="220"/>
      <c r="TJE241" s="220"/>
      <c r="TJF241" s="220"/>
      <c r="TJG241" s="220"/>
      <c r="TJH241" s="220"/>
      <c r="TJI241" s="220"/>
      <c r="TJJ241" s="220"/>
      <c r="TJK241" s="220"/>
      <c r="TJL241" s="220"/>
      <c r="TJM241" s="220"/>
      <c r="TJN241" s="220"/>
      <c r="TJO241" s="220"/>
      <c r="TJP241" s="220"/>
      <c r="TJQ241" s="220"/>
      <c r="TJR241" s="220"/>
      <c r="TJS241" s="220"/>
      <c r="TJT241" s="220"/>
      <c r="TJU241" s="220"/>
      <c r="TJV241" s="220"/>
      <c r="TJW241" s="220"/>
      <c r="TJX241" s="220"/>
      <c r="TJY241" s="220"/>
      <c r="TJZ241" s="220"/>
      <c r="TKA241" s="220"/>
      <c r="TKB241" s="220"/>
      <c r="TKC241" s="220"/>
      <c r="TKD241" s="220"/>
      <c r="TKE241" s="220"/>
      <c r="TKF241" s="220"/>
      <c r="TKG241" s="220"/>
      <c r="TKH241" s="220"/>
      <c r="TKI241" s="220"/>
      <c r="TKJ241" s="220"/>
      <c r="TKK241" s="220"/>
      <c r="TKL241" s="220"/>
      <c r="TKM241" s="220"/>
      <c r="TKN241" s="220"/>
      <c r="TKO241" s="220"/>
      <c r="TKP241" s="220"/>
      <c r="TKQ241" s="220"/>
      <c r="TKR241" s="220"/>
      <c r="TKS241" s="220"/>
      <c r="TKT241" s="220"/>
      <c r="TKU241" s="220"/>
      <c r="TKV241" s="220"/>
      <c r="TKW241" s="220"/>
      <c r="TKX241" s="220"/>
      <c r="TKY241" s="220"/>
      <c r="TKZ241" s="220"/>
      <c r="TLA241" s="220"/>
      <c r="TLB241" s="220"/>
      <c r="TLC241" s="220"/>
      <c r="TLD241" s="220"/>
      <c r="TLE241" s="220"/>
      <c r="TLF241" s="220"/>
      <c r="TLG241" s="220"/>
      <c r="TLH241" s="220"/>
      <c r="TLI241" s="220"/>
      <c r="TLJ241" s="220"/>
      <c r="TLK241" s="220"/>
      <c r="TLL241" s="220"/>
      <c r="TLM241" s="220"/>
      <c r="TLN241" s="220"/>
      <c r="TLO241" s="220"/>
      <c r="TLP241" s="220"/>
      <c r="TLQ241" s="220"/>
      <c r="TLR241" s="220"/>
      <c r="TLS241" s="220"/>
      <c r="TLT241" s="220"/>
      <c r="TLU241" s="220"/>
      <c r="TLV241" s="220"/>
      <c r="TLW241" s="220"/>
      <c r="TLX241" s="220"/>
      <c r="TLY241" s="220"/>
      <c r="TLZ241" s="220"/>
      <c r="TMA241" s="220"/>
      <c r="TMB241" s="220"/>
      <c r="TMC241" s="220"/>
      <c r="TMD241" s="220"/>
      <c r="TME241" s="220"/>
      <c r="TMF241" s="220"/>
      <c r="TMG241" s="220"/>
      <c r="TMH241" s="220"/>
      <c r="TMI241" s="220"/>
      <c r="TMJ241" s="220"/>
      <c r="TMK241" s="220"/>
      <c r="TML241" s="220"/>
      <c r="TMM241" s="220"/>
      <c r="TMN241" s="220"/>
      <c r="TMO241" s="220"/>
      <c r="TMP241" s="220"/>
      <c r="TMQ241" s="220"/>
      <c r="TMR241" s="220"/>
      <c r="TMS241" s="220"/>
      <c r="TMT241" s="220"/>
      <c r="TMU241" s="220"/>
      <c r="TMV241" s="220"/>
      <c r="TMW241" s="220"/>
      <c r="TMX241" s="220"/>
      <c r="TMY241" s="220"/>
      <c r="TMZ241" s="220"/>
      <c r="TNA241" s="220"/>
      <c r="TNB241" s="220"/>
      <c r="TNC241" s="220"/>
      <c r="TND241" s="220"/>
      <c r="TNE241" s="220"/>
      <c r="TNF241" s="220"/>
      <c r="TNG241" s="220"/>
      <c r="TNH241" s="220"/>
      <c r="TNI241" s="220"/>
      <c r="TNJ241" s="220"/>
      <c r="TNK241" s="220"/>
      <c r="TNL241" s="220"/>
      <c r="TNM241" s="220"/>
      <c r="TNN241" s="220"/>
      <c r="TNO241" s="220"/>
      <c r="TNP241" s="220"/>
      <c r="TNQ241" s="220"/>
      <c r="TNR241" s="220"/>
      <c r="TNS241" s="220"/>
      <c r="TNT241" s="220"/>
      <c r="TNU241" s="220"/>
      <c r="TNV241" s="220"/>
      <c r="TNW241" s="220"/>
      <c r="TNX241" s="220"/>
      <c r="TNY241" s="220"/>
      <c r="TNZ241" s="220"/>
      <c r="TOA241" s="220"/>
      <c r="TOB241" s="220"/>
      <c r="TOC241" s="220"/>
      <c r="TOD241" s="220"/>
      <c r="TOE241" s="220"/>
      <c r="TOF241" s="220"/>
      <c r="TOG241" s="220"/>
      <c r="TOH241" s="220"/>
      <c r="TOI241" s="220"/>
      <c r="TOJ241" s="220"/>
      <c r="TOK241" s="220"/>
      <c r="TOL241" s="220"/>
      <c r="TOM241" s="220"/>
      <c r="TON241" s="220"/>
      <c r="TOO241" s="220"/>
      <c r="TOP241" s="220"/>
      <c r="TOQ241" s="220"/>
      <c r="TOR241" s="220"/>
      <c r="TOS241" s="220"/>
      <c r="TOT241" s="220"/>
      <c r="TOU241" s="220"/>
      <c r="TOV241" s="220"/>
      <c r="TOW241" s="220"/>
      <c r="TOX241" s="220"/>
      <c r="TOY241" s="220"/>
      <c r="TOZ241" s="220"/>
      <c r="TPA241" s="220"/>
      <c r="TPB241" s="220"/>
      <c r="TPC241" s="220"/>
      <c r="TPD241" s="220"/>
      <c r="TPE241" s="220"/>
      <c r="TPF241" s="220"/>
      <c r="TPG241" s="220"/>
      <c r="TPH241" s="220"/>
      <c r="TPI241" s="220"/>
      <c r="TPJ241" s="220"/>
      <c r="TPK241" s="220"/>
      <c r="TPL241" s="220"/>
      <c r="TPM241" s="220"/>
      <c r="TPN241" s="220"/>
      <c r="TPO241" s="220"/>
      <c r="TPP241" s="220"/>
      <c r="TPQ241" s="220"/>
      <c r="TPR241" s="220"/>
      <c r="TPS241" s="220"/>
      <c r="TPT241" s="220"/>
      <c r="TPU241" s="220"/>
      <c r="TPV241" s="220"/>
      <c r="TPW241" s="220"/>
      <c r="TPX241" s="220"/>
      <c r="TPY241" s="220"/>
      <c r="TPZ241" s="220"/>
      <c r="TQA241" s="220"/>
      <c r="TQB241" s="220"/>
      <c r="TQC241" s="220"/>
      <c r="TQD241" s="220"/>
      <c r="TQE241" s="220"/>
      <c r="TQF241" s="220"/>
      <c r="TQG241" s="220"/>
      <c r="TQH241" s="220"/>
      <c r="TQI241" s="220"/>
      <c r="TQJ241" s="220"/>
      <c r="TQK241" s="220"/>
      <c r="TQL241" s="220"/>
      <c r="TQM241" s="220"/>
      <c r="TQN241" s="220"/>
      <c r="TQO241" s="220"/>
      <c r="TQP241" s="220"/>
      <c r="TQQ241" s="220"/>
      <c r="TQR241" s="220"/>
      <c r="TQS241" s="220"/>
      <c r="TQT241" s="220"/>
      <c r="TQU241" s="220"/>
      <c r="TQV241" s="220"/>
      <c r="TQW241" s="220"/>
      <c r="TQX241" s="220"/>
      <c r="TQY241" s="220"/>
      <c r="TQZ241" s="220"/>
      <c r="TRA241" s="220"/>
      <c r="TRB241" s="220"/>
      <c r="TRC241" s="220"/>
      <c r="TRD241" s="220"/>
      <c r="TRE241" s="220"/>
      <c r="TRF241" s="220"/>
      <c r="TRG241" s="220"/>
      <c r="TRH241" s="220"/>
      <c r="TRI241" s="220"/>
      <c r="TRJ241" s="220"/>
      <c r="TRK241" s="220"/>
      <c r="TRL241" s="220"/>
      <c r="TRM241" s="220"/>
      <c r="TRN241" s="220"/>
      <c r="TRO241" s="220"/>
      <c r="TRP241" s="220"/>
      <c r="TRQ241" s="220"/>
      <c r="TRR241" s="220"/>
      <c r="TRS241" s="220"/>
      <c r="TRT241" s="220"/>
      <c r="TRU241" s="220"/>
      <c r="TRV241" s="220"/>
      <c r="TRW241" s="220"/>
      <c r="TRX241" s="220"/>
      <c r="TRY241" s="220"/>
      <c r="TRZ241" s="220"/>
      <c r="TSA241" s="220"/>
      <c r="TSB241" s="220"/>
      <c r="TSC241" s="220"/>
      <c r="TSD241" s="220"/>
      <c r="TSE241" s="220"/>
      <c r="TSF241" s="220"/>
      <c r="TSG241" s="220"/>
      <c r="TSH241" s="220"/>
      <c r="TSI241" s="220"/>
      <c r="TSJ241" s="220"/>
      <c r="TSK241" s="220"/>
      <c r="TSL241" s="220"/>
      <c r="TSM241" s="220"/>
      <c r="TSN241" s="220"/>
      <c r="TSO241" s="220"/>
      <c r="TSP241" s="220"/>
      <c r="TSQ241" s="220"/>
      <c r="TSR241" s="220"/>
      <c r="TSS241" s="220"/>
      <c r="TST241" s="220"/>
      <c r="TSU241" s="220"/>
      <c r="TSV241" s="220"/>
      <c r="TSW241" s="220"/>
      <c r="TSX241" s="220"/>
      <c r="TSY241" s="220"/>
      <c r="TSZ241" s="220"/>
      <c r="TTA241" s="220"/>
      <c r="TTB241" s="220"/>
      <c r="TTC241" s="220"/>
      <c r="TTD241" s="220"/>
      <c r="TTE241" s="220"/>
      <c r="TTF241" s="220"/>
      <c r="TTG241" s="220"/>
      <c r="TTH241" s="220"/>
      <c r="TTI241" s="220"/>
      <c r="TTJ241" s="220"/>
      <c r="TTK241" s="220"/>
      <c r="TTL241" s="220"/>
      <c r="TTM241" s="220"/>
      <c r="TTN241" s="220"/>
      <c r="TTO241" s="220"/>
      <c r="TTP241" s="220"/>
      <c r="TTQ241" s="220"/>
      <c r="TTR241" s="220"/>
      <c r="TTS241" s="220"/>
      <c r="TTT241" s="220"/>
      <c r="TTU241" s="220"/>
      <c r="TTV241" s="220"/>
      <c r="TTW241" s="220"/>
      <c r="TTX241" s="220"/>
      <c r="TTY241" s="220"/>
      <c r="TTZ241" s="220"/>
      <c r="TUA241" s="220"/>
      <c r="TUB241" s="220"/>
      <c r="TUC241" s="220"/>
      <c r="TUD241" s="220"/>
      <c r="TUE241" s="220"/>
      <c r="TUF241" s="220"/>
      <c r="TUG241" s="220"/>
      <c r="TUH241" s="220"/>
      <c r="TUI241" s="220"/>
      <c r="TUJ241" s="220"/>
      <c r="TUK241" s="220"/>
      <c r="TUL241" s="220"/>
      <c r="TUM241" s="220"/>
      <c r="TUN241" s="220"/>
      <c r="TUO241" s="220"/>
      <c r="TUP241" s="220"/>
      <c r="TUQ241" s="220"/>
      <c r="TUR241" s="220"/>
      <c r="TUS241" s="220"/>
      <c r="TUT241" s="220"/>
      <c r="TUU241" s="220"/>
      <c r="TUV241" s="220"/>
      <c r="TUW241" s="220"/>
      <c r="TUX241" s="220"/>
      <c r="TUY241" s="220"/>
      <c r="TUZ241" s="220"/>
      <c r="TVA241" s="220"/>
      <c r="TVB241" s="220"/>
      <c r="TVC241" s="220"/>
      <c r="TVD241" s="220"/>
      <c r="TVE241" s="220"/>
      <c r="TVF241" s="220"/>
      <c r="TVG241" s="220"/>
      <c r="TVH241" s="220"/>
      <c r="TVI241" s="220"/>
      <c r="TVJ241" s="220"/>
      <c r="TVK241" s="220"/>
      <c r="TVL241" s="220"/>
      <c r="TVM241" s="220"/>
      <c r="TVN241" s="220"/>
      <c r="TVO241" s="220"/>
      <c r="TVP241" s="220"/>
      <c r="TVQ241" s="220"/>
      <c r="TVR241" s="220"/>
      <c r="TVS241" s="220"/>
      <c r="TVT241" s="220"/>
      <c r="TVU241" s="220"/>
      <c r="TVV241" s="220"/>
      <c r="TVW241" s="220"/>
      <c r="TVX241" s="220"/>
      <c r="TVY241" s="220"/>
      <c r="TVZ241" s="220"/>
      <c r="TWA241" s="220"/>
      <c r="TWB241" s="220"/>
      <c r="TWC241" s="220"/>
      <c r="TWD241" s="220"/>
      <c r="TWE241" s="220"/>
      <c r="TWF241" s="220"/>
      <c r="TWG241" s="220"/>
      <c r="TWH241" s="220"/>
      <c r="TWI241" s="220"/>
      <c r="TWJ241" s="220"/>
      <c r="TWK241" s="220"/>
      <c r="TWL241" s="220"/>
      <c r="TWM241" s="220"/>
      <c r="TWN241" s="220"/>
      <c r="TWO241" s="220"/>
      <c r="TWP241" s="220"/>
      <c r="TWQ241" s="220"/>
      <c r="TWR241" s="220"/>
      <c r="TWS241" s="220"/>
      <c r="TWT241" s="220"/>
      <c r="TWU241" s="220"/>
      <c r="TWV241" s="220"/>
      <c r="TWW241" s="220"/>
      <c r="TWX241" s="220"/>
      <c r="TWY241" s="220"/>
      <c r="TWZ241" s="220"/>
      <c r="TXA241" s="220"/>
      <c r="TXB241" s="220"/>
      <c r="TXC241" s="220"/>
      <c r="TXD241" s="220"/>
      <c r="TXE241" s="220"/>
      <c r="TXF241" s="220"/>
      <c r="TXG241" s="220"/>
      <c r="TXH241" s="220"/>
      <c r="TXI241" s="220"/>
      <c r="TXJ241" s="220"/>
      <c r="TXK241" s="220"/>
      <c r="TXL241" s="220"/>
      <c r="TXM241" s="220"/>
      <c r="TXN241" s="220"/>
      <c r="TXO241" s="220"/>
      <c r="TXP241" s="220"/>
      <c r="TXQ241" s="220"/>
      <c r="TXR241" s="220"/>
      <c r="TXS241" s="220"/>
      <c r="TXT241" s="220"/>
      <c r="TXU241" s="220"/>
      <c r="TXV241" s="220"/>
      <c r="TXW241" s="220"/>
      <c r="TXX241" s="220"/>
      <c r="TXY241" s="220"/>
      <c r="TXZ241" s="220"/>
      <c r="TYA241" s="220"/>
      <c r="TYB241" s="220"/>
      <c r="TYC241" s="220"/>
      <c r="TYD241" s="220"/>
      <c r="TYE241" s="220"/>
      <c r="TYF241" s="220"/>
      <c r="TYG241" s="220"/>
      <c r="TYH241" s="220"/>
      <c r="TYI241" s="220"/>
      <c r="TYJ241" s="220"/>
      <c r="TYK241" s="220"/>
      <c r="TYL241" s="220"/>
      <c r="TYM241" s="220"/>
      <c r="TYN241" s="220"/>
      <c r="TYO241" s="220"/>
      <c r="TYP241" s="220"/>
      <c r="TYQ241" s="220"/>
      <c r="TYR241" s="220"/>
      <c r="TYS241" s="220"/>
      <c r="TYT241" s="220"/>
      <c r="TYU241" s="220"/>
      <c r="TYV241" s="220"/>
      <c r="TYW241" s="220"/>
      <c r="TYX241" s="220"/>
      <c r="TYY241" s="220"/>
      <c r="TYZ241" s="220"/>
      <c r="TZA241" s="220"/>
      <c r="TZB241" s="220"/>
      <c r="TZC241" s="220"/>
      <c r="TZD241" s="220"/>
      <c r="TZE241" s="220"/>
      <c r="TZF241" s="220"/>
      <c r="TZG241" s="220"/>
      <c r="TZH241" s="220"/>
      <c r="TZI241" s="220"/>
      <c r="TZJ241" s="220"/>
      <c r="TZK241" s="220"/>
      <c r="TZL241" s="220"/>
      <c r="TZM241" s="220"/>
      <c r="TZN241" s="220"/>
      <c r="TZO241" s="220"/>
      <c r="TZP241" s="220"/>
      <c r="TZQ241" s="220"/>
      <c r="TZR241" s="220"/>
      <c r="TZS241" s="220"/>
      <c r="TZT241" s="220"/>
      <c r="TZU241" s="220"/>
      <c r="TZV241" s="220"/>
      <c r="TZW241" s="220"/>
      <c r="TZX241" s="220"/>
      <c r="TZY241" s="220"/>
      <c r="TZZ241" s="220"/>
      <c r="UAA241" s="220"/>
      <c r="UAB241" s="220"/>
      <c r="UAC241" s="220"/>
      <c r="UAD241" s="220"/>
      <c r="UAE241" s="220"/>
      <c r="UAF241" s="220"/>
      <c r="UAG241" s="220"/>
      <c r="UAH241" s="220"/>
      <c r="UAI241" s="220"/>
      <c r="UAJ241" s="220"/>
      <c r="UAK241" s="220"/>
      <c r="UAL241" s="220"/>
      <c r="UAM241" s="220"/>
      <c r="UAN241" s="220"/>
      <c r="UAO241" s="220"/>
      <c r="UAP241" s="220"/>
      <c r="UAQ241" s="220"/>
      <c r="UAR241" s="220"/>
      <c r="UAS241" s="220"/>
      <c r="UAT241" s="220"/>
      <c r="UAU241" s="220"/>
      <c r="UAV241" s="220"/>
      <c r="UAW241" s="220"/>
      <c r="UAX241" s="220"/>
      <c r="UAY241" s="220"/>
      <c r="UAZ241" s="220"/>
      <c r="UBA241" s="220"/>
      <c r="UBB241" s="220"/>
      <c r="UBC241" s="220"/>
      <c r="UBD241" s="220"/>
      <c r="UBE241" s="220"/>
      <c r="UBF241" s="220"/>
      <c r="UBG241" s="220"/>
      <c r="UBH241" s="220"/>
      <c r="UBI241" s="220"/>
      <c r="UBJ241" s="220"/>
      <c r="UBK241" s="220"/>
      <c r="UBL241" s="220"/>
      <c r="UBM241" s="220"/>
      <c r="UBN241" s="220"/>
      <c r="UBO241" s="220"/>
      <c r="UBP241" s="220"/>
      <c r="UBQ241" s="220"/>
      <c r="UBR241" s="220"/>
      <c r="UBS241" s="220"/>
      <c r="UBT241" s="220"/>
      <c r="UBU241" s="220"/>
      <c r="UBV241" s="220"/>
      <c r="UBW241" s="220"/>
      <c r="UBX241" s="220"/>
      <c r="UBY241" s="220"/>
      <c r="UBZ241" s="220"/>
      <c r="UCA241" s="220"/>
      <c r="UCB241" s="220"/>
      <c r="UCC241" s="220"/>
      <c r="UCD241" s="220"/>
      <c r="UCE241" s="220"/>
      <c r="UCF241" s="220"/>
      <c r="UCG241" s="220"/>
      <c r="UCH241" s="220"/>
      <c r="UCI241" s="220"/>
      <c r="UCJ241" s="220"/>
      <c r="UCK241" s="220"/>
      <c r="UCL241" s="220"/>
      <c r="UCM241" s="220"/>
      <c r="UCN241" s="220"/>
      <c r="UCO241" s="220"/>
      <c r="UCP241" s="220"/>
      <c r="UCQ241" s="220"/>
      <c r="UCR241" s="220"/>
      <c r="UCS241" s="220"/>
      <c r="UCT241" s="220"/>
      <c r="UCU241" s="220"/>
      <c r="UCV241" s="220"/>
      <c r="UCW241" s="220"/>
      <c r="UCX241" s="220"/>
      <c r="UCY241" s="220"/>
      <c r="UCZ241" s="220"/>
      <c r="UDA241" s="220"/>
      <c r="UDB241" s="220"/>
      <c r="UDC241" s="220"/>
      <c r="UDD241" s="220"/>
      <c r="UDE241" s="220"/>
      <c r="UDF241" s="220"/>
      <c r="UDG241" s="220"/>
      <c r="UDH241" s="220"/>
      <c r="UDI241" s="220"/>
      <c r="UDJ241" s="220"/>
      <c r="UDK241" s="220"/>
      <c r="UDL241" s="220"/>
      <c r="UDM241" s="220"/>
      <c r="UDN241" s="220"/>
      <c r="UDO241" s="220"/>
      <c r="UDP241" s="220"/>
      <c r="UDQ241" s="220"/>
      <c r="UDR241" s="220"/>
      <c r="UDS241" s="220"/>
      <c r="UDT241" s="220"/>
      <c r="UDU241" s="220"/>
      <c r="UDV241" s="220"/>
      <c r="UDW241" s="220"/>
      <c r="UDX241" s="220"/>
      <c r="UDY241" s="220"/>
      <c r="UDZ241" s="220"/>
      <c r="UEA241" s="220"/>
      <c r="UEB241" s="220"/>
      <c r="UEC241" s="220"/>
      <c r="UED241" s="220"/>
      <c r="UEE241" s="220"/>
      <c r="UEF241" s="220"/>
      <c r="UEG241" s="220"/>
      <c r="UEH241" s="220"/>
      <c r="UEI241" s="220"/>
      <c r="UEJ241" s="220"/>
      <c r="UEK241" s="220"/>
      <c r="UEL241" s="220"/>
      <c r="UEM241" s="220"/>
      <c r="UEN241" s="220"/>
      <c r="UEO241" s="220"/>
      <c r="UEP241" s="220"/>
      <c r="UEQ241" s="220"/>
      <c r="UER241" s="220"/>
      <c r="UES241" s="220"/>
      <c r="UET241" s="220"/>
      <c r="UEU241" s="220"/>
      <c r="UEV241" s="220"/>
      <c r="UEW241" s="220"/>
      <c r="UEX241" s="220"/>
      <c r="UEY241" s="220"/>
      <c r="UEZ241" s="220"/>
      <c r="UFA241" s="220"/>
      <c r="UFB241" s="220"/>
      <c r="UFC241" s="220"/>
      <c r="UFD241" s="220"/>
      <c r="UFE241" s="220"/>
      <c r="UFF241" s="220"/>
      <c r="UFG241" s="220"/>
      <c r="UFH241" s="220"/>
      <c r="UFI241" s="220"/>
      <c r="UFJ241" s="220"/>
      <c r="UFK241" s="220"/>
      <c r="UFL241" s="220"/>
      <c r="UFM241" s="220"/>
      <c r="UFN241" s="220"/>
      <c r="UFO241" s="220"/>
      <c r="UFP241" s="220"/>
      <c r="UFQ241" s="220"/>
      <c r="UFR241" s="220"/>
      <c r="UFS241" s="220"/>
      <c r="UFT241" s="220"/>
      <c r="UFU241" s="220"/>
      <c r="UFV241" s="220"/>
      <c r="UFW241" s="220"/>
      <c r="UFX241" s="220"/>
      <c r="UFY241" s="220"/>
      <c r="UFZ241" s="220"/>
      <c r="UGA241" s="220"/>
      <c r="UGB241" s="220"/>
      <c r="UGC241" s="220"/>
      <c r="UGD241" s="220"/>
      <c r="UGE241" s="220"/>
      <c r="UGF241" s="220"/>
      <c r="UGG241" s="220"/>
      <c r="UGH241" s="220"/>
      <c r="UGI241" s="220"/>
      <c r="UGJ241" s="220"/>
      <c r="UGK241" s="220"/>
      <c r="UGL241" s="220"/>
      <c r="UGM241" s="220"/>
      <c r="UGN241" s="220"/>
      <c r="UGO241" s="220"/>
      <c r="UGP241" s="220"/>
      <c r="UGQ241" s="220"/>
      <c r="UGR241" s="220"/>
      <c r="UGS241" s="220"/>
      <c r="UGT241" s="220"/>
      <c r="UGU241" s="220"/>
      <c r="UGV241" s="220"/>
      <c r="UGW241" s="220"/>
      <c r="UGX241" s="220"/>
      <c r="UGY241" s="220"/>
      <c r="UGZ241" s="220"/>
      <c r="UHA241" s="220"/>
      <c r="UHB241" s="220"/>
      <c r="UHC241" s="220"/>
      <c r="UHD241" s="220"/>
      <c r="UHE241" s="220"/>
      <c r="UHF241" s="220"/>
      <c r="UHG241" s="220"/>
      <c r="UHH241" s="220"/>
      <c r="UHI241" s="220"/>
      <c r="UHJ241" s="220"/>
      <c r="UHK241" s="220"/>
      <c r="UHL241" s="220"/>
      <c r="UHM241" s="220"/>
      <c r="UHN241" s="220"/>
      <c r="UHO241" s="220"/>
      <c r="UHP241" s="220"/>
      <c r="UHQ241" s="220"/>
      <c r="UHR241" s="220"/>
      <c r="UHS241" s="220"/>
      <c r="UHT241" s="220"/>
      <c r="UHU241" s="220"/>
      <c r="UHV241" s="220"/>
      <c r="UHW241" s="220"/>
      <c r="UHX241" s="220"/>
      <c r="UHY241" s="220"/>
      <c r="UHZ241" s="220"/>
      <c r="UIA241" s="220"/>
      <c r="UIB241" s="220"/>
      <c r="UIC241" s="220"/>
      <c r="UID241" s="220"/>
      <c r="UIE241" s="220"/>
      <c r="UIF241" s="220"/>
      <c r="UIG241" s="220"/>
      <c r="UIH241" s="220"/>
      <c r="UII241" s="220"/>
      <c r="UIJ241" s="220"/>
      <c r="UIK241" s="220"/>
      <c r="UIL241" s="220"/>
      <c r="UIM241" s="220"/>
      <c r="UIN241" s="220"/>
      <c r="UIO241" s="220"/>
      <c r="UIP241" s="220"/>
      <c r="UIQ241" s="220"/>
      <c r="UIR241" s="220"/>
      <c r="UIS241" s="220"/>
      <c r="UIT241" s="220"/>
      <c r="UIU241" s="220"/>
      <c r="UIV241" s="220"/>
      <c r="UIW241" s="220"/>
      <c r="UIX241" s="220"/>
      <c r="UIY241" s="220"/>
      <c r="UIZ241" s="220"/>
      <c r="UJA241" s="220"/>
      <c r="UJB241" s="220"/>
      <c r="UJC241" s="220"/>
      <c r="UJD241" s="220"/>
      <c r="UJE241" s="220"/>
      <c r="UJF241" s="220"/>
      <c r="UJG241" s="220"/>
      <c r="UJH241" s="220"/>
      <c r="UJI241" s="220"/>
      <c r="UJJ241" s="220"/>
      <c r="UJK241" s="220"/>
      <c r="UJL241" s="220"/>
      <c r="UJM241" s="220"/>
      <c r="UJN241" s="220"/>
      <c r="UJO241" s="220"/>
      <c r="UJP241" s="220"/>
      <c r="UJQ241" s="220"/>
      <c r="UJR241" s="220"/>
      <c r="UJS241" s="220"/>
      <c r="UJT241" s="220"/>
      <c r="UJU241" s="220"/>
      <c r="UJV241" s="220"/>
      <c r="UJW241" s="220"/>
      <c r="UJX241" s="220"/>
      <c r="UJY241" s="220"/>
      <c r="UJZ241" s="220"/>
      <c r="UKA241" s="220"/>
      <c r="UKB241" s="220"/>
      <c r="UKC241" s="220"/>
      <c r="UKD241" s="220"/>
      <c r="UKE241" s="220"/>
      <c r="UKF241" s="220"/>
      <c r="UKG241" s="220"/>
      <c r="UKH241" s="220"/>
      <c r="UKI241" s="220"/>
      <c r="UKJ241" s="220"/>
      <c r="UKK241" s="220"/>
      <c r="UKL241" s="220"/>
      <c r="UKM241" s="220"/>
      <c r="UKN241" s="220"/>
      <c r="UKO241" s="220"/>
      <c r="UKP241" s="220"/>
      <c r="UKQ241" s="220"/>
      <c r="UKR241" s="220"/>
      <c r="UKS241" s="220"/>
      <c r="UKT241" s="220"/>
      <c r="UKU241" s="220"/>
      <c r="UKV241" s="220"/>
      <c r="UKW241" s="220"/>
      <c r="UKX241" s="220"/>
      <c r="UKY241" s="220"/>
      <c r="UKZ241" s="220"/>
      <c r="ULA241" s="220"/>
      <c r="ULB241" s="220"/>
      <c r="ULC241" s="220"/>
      <c r="ULD241" s="220"/>
      <c r="ULE241" s="220"/>
      <c r="ULF241" s="220"/>
      <c r="ULG241" s="220"/>
      <c r="ULH241" s="220"/>
      <c r="ULI241" s="220"/>
      <c r="ULJ241" s="220"/>
      <c r="ULK241" s="220"/>
      <c r="ULL241" s="220"/>
      <c r="ULM241" s="220"/>
      <c r="ULN241" s="220"/>
      <c r="ULO241" s="220"/>
      <c r="ULP241" s="220"/>
      <c r="ULQ241" s="220"/>
      <c r="ULR241" s="220"/>
      <c r="ULS241" s="220"/>
      <c r="ULT241" s="220"/>
      <c r="ULU241" s="220"/>
      <c r="ULV241" s="220"/>
      <c r="ULW241" s="220"/>
      <c r="ULX241" s="220"/>
      <c r="ULY241" s="220"/>
      <c r="ULZ241" s="220"/>
      <c r="UMA241" s="220"/>
      <c r="UMB241" s="220"/>
      <c r="UMC241" s="220"/>
      <c r="UMD241" s="220"/>
      <c r="UME241" s="220"/>
      <c r="UMF241" s="220"/>
      <c r="UMG241" s="220"/>
      <c r="UMH241" s="220"/>
      <c r="UMI241" s="220"/>
      <c r="UMJ241" s="220"/>
      <c r="UMK241" s="220"/>
      <c r="UML241" s="220"/>
      <c r="UMM241" s="220"/>
      <c r="UMN241" s="220"/>
      <c r="UMO241" s="220"/>
      <c r="UMP241" s="220"/>
      <c r="UMQ241" s="220"/>
      <c r="UMR241" s="220"/>
      <c r="UMS241" s="220"/>
      <c r="UMT241" s="220"/>
      <c r="UMU241" s="220"/>
      <c r="UMV241" s="220"/>
      <c r="UMW241" s="220"/>
      <c r="UMX241" s="220"/>
      <c r="UMY241" s="220"/>
      <c r="UMZ241" s="220"/>
      <c r="UNA241" s="220"/>
      <c r="UNB241" s="220"/>
      <c r="UNC241" s="220"/>
      <c r="UND241" s="220"/>
      <c r="UNE241" s="220"/>
      <c r="UNF241" s="220"/>
      <c r="UNG241" s="220"/>
      <c r="UNH241" s="220"/>
      <c r="UNI241" s="220"/>
      <c r="UNJ241" s="220"/>
      <c r="UNK241" s="220"/>
      <c r="UNL241" s="220"/>
      <c r="UNM241" s="220"/>
      <c r="UNN241" s="220"/>
      <c r="UNO241" s="220"/>
      <c r="UNP241" s="220"/>
      <c r="UNQ241" s="220"/>
      <c r="UNR241" s="220"/>
      <c r="UNS241" s="220"/>
      <c r="UNT241" s="220"/>
      <c r="UNU241" s="220"/>
      <c r="UNV241" s="220"/>
      <c r="UNW241" s="220"/>
      <c r="UNX241" s="220"/>
      <c r="UNY241" s="220"/>
      <c r="UNZ241" s="220"/>
      <c r="UOA241" s="220"/>
      <c r="UOB241" s="220"/>
      <c r="UOC241" s="220"/>
      <c r="UOD241" s="220"/>
      <c r="UOE241" s="220"/>
      <c r="UOF241" s="220"/>
      <c r="UOG241" s="220"/>
      <c r="UOH241" s="220"/>
      <c r="UOI241" s="220"/>
      <c r="UOJ241" s="220"/>
      <c r="UOK241" s="220"/>
      <c r="UOL241" s="220"/>
      <c r="UOM241" s="220"/>
      <c r="UON241" s="220"/>
      <c r="UOO241" s="220"/>
      <c r="UOP241" s="220"/>
      <c r="UOQ241" s="220"/>
      <c r="UOR241" s="220"/>
      <c r="UOS241" s="220"/>
      <c r="UOT241" s="220"/>
      <c r="UOU241" s="220"/>
      <c r="UOV241" s="220"/>
      <c r="UOW241" s="220"/>
      <c r="UOX241" s="220"/>
      <c r="UOY241" s="220"/>
      <c r="UOZ241" s="220"/>
      <c r="UPA241" s="220"/>
      <c r="UPB241" s="220"/>
      <c r="UPC241" s="220"/>
      <c r="UPD241" s="220"/>
      <c r="UPE241" s="220"/>
      <c r="UPF241" s="220"/>
      <c r="UPG241" s="220"/>
      <c r="UPH241" s="220"/>
      <c r="UPI241" s="220"/>
      <c r="UPJ241" s="220"/>
      <c r="UPK241" s="220"/>
      <c r="UPL241" s="220"/>
      <c r="UPM241" s="220"/>
      <c r="UPN241" s="220"/>
      <c r="UPO241" s="220"/>
      <c r="UPP241" s="220"/>
      <c r="UPQ241" s="220"/>
      <c r="UPR241" s="220"/>
      <c r="UPS241" s="220"/>
      <c r="UPT241" s="220"/>
      <c r="UPU241" s="220"/>
      <c r="UPV241" s="220"/>
      <c r="UPW241" s="220"/>
      <c r="UPX241" s="220"/>
      <c r="UPY241" s="220"/>
      <c r="UPZ241" s="220"/>
      <c r="UQA241" s="220"/>
      <c r="UQB241" s="220"/>
      <c r="UQC241" s="220"/>
      <c r="UQD241" s="220"/>
      <c r="UQE241" s="220"/>
      <c r="UQF241" s="220"/>
      <c r="UQG241" s="220"/>
      <c r="UQH241" s="220"/>
      <c r="UQI241" s="220"/>
      <c r="UQJ241" s="220"/>
      <c r="UQK241" s="220"/>
      <c r="UQL241" s="220"/>
      <c r="UQM241" s="220"/>
      <c r="UQN241" s="220"/>
      <c r="UQO241" s="220"/>
      <c r="UQP241" s="220"/>
      <c r="UQQ241" s="220"/>
      <c r="UQR241" s="220"/>
      <c r="UQS241" s="220"/>
      <c r="UQT241" s="220"/>
      <c r="UQU241" s="220"/>
      <c r="UQV241" s="220"/>
      <c r="UQW241" s="220"/>
      <c r="UQX241" s="220"/>
      <c r="UQY241" s="220"/>
      <c r="UQZ241" s="220"/>
      <c r="URA241" s="220"/>
      <c r="URB241" s="220"/>
      <c r="URC241" s="220"/>
      <c r="URD241" s="220"/>
      <c r="URE241" s="220"/>
      <c r="URF241" s="220"/>
      <c r="URG241" s="220"/>
      <c r="URH241" s="220"/>
      <c r="URI241" s="220"/>
      <c r="URJ241" s="220"/>
      <c r="URK241" s="220"/>
      <c r="URL241" s="220"/>
      <c r="URM241" s="220"/>
      <c r="URN241" s="220"/>
      <c r="URO241" s="220"/>
      <c r="URP241" s="220"/>
      <c r="URQ241" s="220"/>
      <c r="URR241" s="220"/>
      <c r="URS241" s="220"/>
      <c r="URT241" s="220"/>
      <c r="URU241" s="220"/>
      <c r="URV241" s="220"/>
      <c r="URW241" s="220"/>
      <c r="URX241" s="220"/>
      <c r="URY241" s="220"/>
      <c r="URZ241" s="220"/>
      <c r="USA241" s="220"/>
      <c r="USB241" s="220"/>
      <c r="USC241" s="220"/>
      <c r="USD241" s="220"/>
      <c r="USE241" s="220"/>
      <c r="USF241" s="220"/>
      <c r="USG241" s="220"/>
      <c r="USH241" s="220"/>
      <c r="USI241" s="220"/>
      <c r="USJ241" s="220"/>
      <c r="USK241" s="220"/>
      <c r="USL241" s="220"/>
      <c r="USM241" s="220"/>
      <c r="USN241" s="220"/>
      <c r="USO241" s="220"/>
      <c r="USP241" s="220"/>
      <c r="USQ241" s="220"/>
      <c r="USR241" s="220"/>
      <c r="USS241" s="220"/>
      <c r="UST241" s="220"/>
      <c r="USU241" s="220"/>
      <c r="USV241" s="220"/>
      <c r="USW241" s="220"/>
      <c r="USX241" s="220"/>
      <c r="USY241" s="220"/>
      <c r="USZ241" s="220"/>
      <c r="UTA241" s="220"/>
      <c r="UTB241" s="220"/>
      <c r="UTC241" s="220"/>
      <c r="UTD241" s="220"/>
      <c r="UTE241" s="220"/>
      <c r="UTF241" s="220"/>
      <c r="UTG241" s="220"/>
      <c r="UTH241" s="220"/>
      <c r="UTI241" s="220"/>
      <c r="UTJ241" s="220"/>
      <c r="UTK241" s="220"/>
      <c r="UTL241" s="220"/>
      <c r="UTM241" s="220"/>
      <c r="UTN241" s="220"/>
      <c r="UTO241" s="220"/>
      <c r="UTP241" s="220"/>
      <c r="UTQ241" s="220"/>
      <c r="UTR241" s="220"/>
      <c r="UTS241" s="220"/>
      <c r="UTT241" s="220"/>
      <c r="UTU241" s="220"/>
      <c r="UTV241" s="220"/>
      <c r="UTW241" s="220"/>
      <c r="UTX241" s="220"/>
      <c r="UTY241" s="220"/>
      <c r="UTZ241" s="220"/>
      <c r="UUA241" s="220"/>
      <c r="UUB241" s="220"/>
      <c r="UUC241" s="220"/>
      <c r="UUD241" s="220"/>
      <c r="UUE241" s="220"/>
      <c r="UUF241" s="220"/>
      <c r="UUG241" s="220"/>
      <c r="UUH241" s="220"/>
      <c r="UUI241" s="220"/>
      <c r="UUJ241" s="220"/>
      <c r="UUK241" s="220"/>
      <c r="UUL241" s="220"/>
      <c r="UUM241" s="220"/>
      <c r="UUN241" s="220"/>
      <c r="UUO241" s="220"/>
      <c r="UUP241" s="220"/>
      <c r="UUQ241" s="220"/>
      <c r="UUR241" s="220"/>
      <c r="UUS241" s="220"/>
      <c r="UUT241" s="220"/>
      <c r="UUU241" s="220"/>
      <c r="UUV241" s="220"/>
      <c r="UUW241" s="220"/>
      <c r="UUX241" s="220"/>
      <c r="UUY241" s="220"/>
      <c r="UUZ241" s="220"/>
      <c r="UVA241" s="220"/>
      <c r="UVB241" s="220"/>
      <c r="UVC241" s="220"/>
      <c r="UVD241" s="220"/>
      <c r="UVE241" s="220"/>
      <c r="UVF241" s="220"/>
      <c r="UVG241" s="220"/>
      <c r="UVH241" s="220"/>
      <c r="UVI241" s="220"/>
      <c r="UVJ241" s="220"/>
      <c r="UVK241" s="220"/>
      <c r="UVL241" s="220"/>
      <c r="UVM241" s="220"/>
      <c r="UVN241" s="220"/>
      <c r="UVO241" s="220"/>
      <c r="UVP241" s="220"/>
      <c r="UVQ241" s="220"/>
      <c r="UVR241" s="220"/>
      <c r="UVS241" s="220"/>
      <c r="UVT241" s="220"/>
      <c r="UVU241" s="220"/>
      <c r="UVV241" s="220"/>
      <c r="UVW241" s="220"/>
      <c r="UVX241" s="220"/>
      <c r="UVY241" s="220"/>
      <c r="UVZ241" s="220"/>
      <c r="UWA241" s="220"/>
      <c r="UWB241" s="220"/>
      <c r="UWC241" s="220"/>
      <c r="UWD241" s="220"/>
      <c r="UWE241" s="220"/>
      <c r="UWF241" s="220"/>
      <c r="UWG241" s="220"/>
      <c r="UWH241" s="220"/>
      <c r="UWI241" s="220"/>
      <c r="UWJ241" s="220"/>
      <c r="UWK241" s="220"/>
      <c r="UWL241" s="220"/>
      <c r="UWM241" s="220"/>
      <c r="UWN241" s="220"/>
      <c r="UWO241" s="220"/>
      <c r="UWP241" s="220"/>
      <c r="UWQ241" s="220"/>
      <c r="UWR241" s="220"/>
      <c r="UWS241" s="220"/>
      <c r="UWT241" s="220"/>
      <c r="UWU241" s="220"/>
      <c r="UWV241" s="220"/>
      <c r="UWW241" s="220"/>
      <c r="UWX241" s="220"/>
      <c r="UWY241" s="220"/>
      <c r="UWZ241" s="220"/>
      <c r="UXA241" s="220"/>
      <c r="UXB241" s="220"/>
      <c r="UXC241" s="220"/>
      <c r="UXD241" s="220"/>
      <c r="UXE241" s="220"/>
      <c r="UXF241" s="220"/>
      <c r="UXG241" s="220"/>
      <c r="UXH241" s="220"/>
      <c r="UXI241" s="220"/>
      <c r="UXJ241" s="220"/>
      <c r="UXK241" s="220"/>
      <c r="UXL241" s="220"/>
      <c r="UXM241" s="220"/>
      <c r="UXN241" s="220"/>
      <c r="UXO241" s="220"/>
      <c r="UXP241" s="220"/>
      <c r="UXQ241" s="220"/>
      <c r="UXR241" s="220"/>
      <c r="UXS241" s="220"/>
      <c r="UXT241" s="220"/>
      <c r="UXU241" s="220"/>
      <c r="UXV241" s="220"/>
      <c r="UXW241" s="220"/>
      <c r="UXX241" s="220"/>
      <c r="UXY241" s="220"/>
      <c r="UXZ241" s="220"/>
      <c r="UYA241" s="220"/>
      <c r="UYB241" s="220"/>
      <c r="UYC241" s="220"/>
      <c r="UYD241" s="220"/>
      <c r="UYE241" s="220"/>
      <c r="UYF241" s="220"/>
      <c r="UYG241" s="220"/>
      <c r="UYH241" s="220"/>
      <c r="UYI241" s="220"/>
      <c r="UYJ241" s="220"/>
      <c r="UYK241" s="220"/>
      <c r="UYL241" s="220"/>
      <c r="UYM241" s="220"/>
      <c r="UYN241" s="220"/>
      <c r="UYO241" s="220"/>
      <c r="UYP241" s="220"/>
      <c r="UYQ241" s="220"/>
      <c r="UYR241" s="220"/>
      <c r="UYS241" s="220"/>
      <c r="UYT241" s="220"/>
      <c r="UYU241" s="220"/>
      <c r="UYV241" s="220"/>
      <c r="UYW241" s="220"/>
      <c r="UYX241" s="220"/>
      <c r="UYY241" s="220"/>
      <c r="UYZ241" s="220"/>
      <c r="UZA241" s="220"/>
      <c r="UZB241" s="220"/>
      <c r="UZC241" s="220"/>
      <c r="UZD241" s="220"/>
      <c r="UZE241" s="220"/>
      <c r="UZF241" s="220"/>
      <c r="UZG241" s="220"/>
      <c r="UZH241" s="220"/>
      <c r="UZI241" s="220"/>
      <c r="UZJ241" s="220"/>
      <c r="UZK241" s="220"/>
      <c r="UZL241" s="220"/>
      <c r="UZM241" s="220"/>
      <c r="UZN241" s="220"/>
      <c r="UZO241" s="220"/>
      <c r="UZP241" s="220"/>
      <c r="UZQ241" s="220"/>
      <c r="UZR241" s="220"/>
      <c r="UZS241" s="220"/>
      <c r="UZT241" s="220"/>
      <c r="UZU241" s="220"/>
      <c r="UZV241" s="220"/>
      <c r="UZW241" s="220"/>
      <c r="UZX241" s="220"/>
      <c r="UZY241" s="220"/>
      <c r="UZZ241" s="220"/>
      <c r="VAA241" s="220"/>
      <c r="VAB241" s="220"/>
      <c r="VAC241" s="220"/>
      <c r="VAD241" s="220"/>
      <c r="VAE241" s="220"/>
      <c r="VAF241" s="220"/>
      <c r="VAG241" s="220"/>
      <c r="VAH241" s="220"/>
      <c r="VAI241" s="220"/>
      <c r="VAJ241" s="220"/>
      <c r="VAK241" s="220"/>
      <c r="VAL241" s="220"/>
      <c r="VAM241" s="220"/>
      <c r="VAN241" s="220"/>
      <c r="VAO241" s="220"/>
      <c r="VAP241" s="220"/>
      <c r="VAQ241" s="220"/>
      <c r="VAR241" s="220"/>
      <c r="VAS241" s="220"/>
      <c r="VAT241" s="220"/>
      <c r="VAU241" s="220"/>
      <c r="VAV241" s="220"/>
      <c r="VAW241" s="220"/>
      <c r="VAX241" s="220"/>
      <c r="VAY241" s="220"/>
      <c r="VAZ241" s="220"/>
      <c r="VBA241" s="220"/>
      <c r="VBB241" s="220"/>
      <c r="VBC241" s="220"/>
      <c r="VBD241" s="220"/>
      <c r="VBE241" s="220"/>
      <c r="VBF241" s="220"/>
      <c r="VBG241" s="220"/>
      <c r="VBH241" s="220"/>
      <c r="VBI241" s="220"/>
      <c r="VBJ241" s="220"/>
      <c r="VBK241" s="220"/>
      <c r="VBL241" s="220"/>
      <c r="VBM241" s="220"/>
      <c r="VBN241" s="220"/>
      <c r="VBO241" s="220"/>
      <c r="VBP241" s="220"/>
      <c r="VBQ241" s="220"/>
      <c r="VBR241" s="220"/>
      <c r="VBS241" s="220"/>
      <c r="VBT241" s="220"/>
      <c r="VBU241" s="220"/>
      <c r="VBV241" s="220"/>
      <c r="VBW241" s="220"/>
      <c r="VBX241" s="220"/>
      <c r="VBY241" s="220"/>
      <c r="VBZ241" s="220"/>
      <c r="VCA241" s="220"/>
      <c r="VCB241" s="220"/>
      <c r="VCC241" s="220"/>
      <c r="VCD241" s="220"/>
      <c r="VCE241" s="220"/>
      <c r="VCF241" s="220"/>
      <c r="VCG241" s="220"/>
      <c r="VCH241" s="220"/>
      <c r="VCI241" s="220"/>
      <c r="VCJ241" s="220"/>
      <c r="VCK241" s="220"/>
      <c r="VCL241" s="220"/>
      <c r="VCM241" s="220"/>
      <c r="VCN241" s="220"/>
      <c r="VCO241" s="220"/>
      <c r="VCP241" s="220"/>
      <c r="VCQ241" s="220"/>
      <c r="VCR241" s="220"/>
      <c r="VCS241" s="220"/>
      <c r="VCT241" s="220"/>
      <c r="VCU241" s="220"/>
      <c r="VCV241" s="220"/>
      <c r="VCW241" s="220"/>
      <c r="VCX241" s="220"/>
      <c r="VCY241" s="220"/>
      <c r="VCZ241" s="220"/>
      <c r="VDA241" s="220"/>
      <c r="VDB241" s="220"/>
      <c r="VDC241" s="220"/>
      <c r="VDD241" s="220"/>
      <c r="VDE241" s="220"/>
      <c r="VDF241" s="220"/>
      <c r="VDG241" s="220"/>
      <c r="VDH241" s="220"/>
      <c r="VDI241" s="220"/>
      <c r="VDJ241" s="220"/>
      <c r="VDK241" s="220"/>
      <c r="VDL241" s="220"/>
      <c r="VDM241" s="220"/>
      <c r="VDN241" s="220"/>
      <c r="VDO241" s="220"/>
      <c r="VDP241" s="220"/>
      <c r="VDQ241" s="220"/>
      <c r="VDR241" s="220"/>
      <c r="VDS241" s="220"/>
      <c r="VDT241" s="220"/>
      <c r="VDU241" s="220"/>
      <c r="VDV241" s="220"/>
      <c r="VDW241" s="220"/>
      <c r="VDX241" s="220"/>
      <c r="VDY241" s="220"/>
      <c r="VDZ241" s="220"/>
      <c r="VEA241" s="220"/>
      <c r="VEB241" s="220"/>
      <c r="VEC241" s="220"/>
      <c r="VED241" s="220"/>
      <c r="VEE241" s="220"/>
      <c r="VEF241" s="220"/>
      <c r="VEG241" s="220"/>
      <c r="VEH241" s="220"/>
      <c r="VEI241" s="220"/>
      <c r="VEJ241" s="220"/>
      <c r="VEK241" s="220"/>
      <c r="VEL241" s="220"/>
      <c r="VEM241" s="220"/>
      <c r="VEN241" s="220"/>
      <c r="VEO241" s="220"/>
      <c r="VEP241" s="220"/>
      <c r="VEQ241" s="220"/>
      <c r="VER241" s="220"/>
      <c r="VES241" s="220"/>
      <c r="VET241" s="220"/>
      <c r="VEU241" s="220"/>
      <c r="VEV241" s="220"/>
      <c r="VEW241" s="220"/>
      <c r="VEX241" s="220"/>
      <c r="VEY241" s="220"/>
      <c r="VEZ241" s="220"/>
      <c r="VFA241" s="220"/>
      <c r="VFB241" s="220"/>
      <c r="VFC241" s="220"/>
      <c r="VFD241" s="220"/>
      <c r="VFE241" s="220"/>
      <c r="VFF241" s="220"/>
      <c r="VFG241" s="220"/>
      <c r="VFH241" s="220"/>
      <c r="VFI241" s="220"/>
      <c r="VFJ241" s="220"/>
      <c r="VFK241" s="220"/>
      <c r="VFL241" s="220"/>
      <c r="VFM241" s="220"/>
      <c r="VFN241" s="220"/>
      <c r="VFO241" s="220"/>
      <c r="VFP241" s="220"/>
      <c r="VFQ241" s="220"/>
      <c r="VFR241" s="220"/>
      <c r="VFS241" s="220"/>
      <c r="VFT241" s="220"/>
      <c r="VFU241" s="220"/>
      <c r="VFV241" s="220"/>
      <c r="VFW241" s="220"/>
      <c r="VFX241" s="220"/>
      <c r="VFY241" s="220"/>
      <c r="VFZ241" s="220"/>
      <c r="VGA241" s="220"/>
      <c r="VGB241" s="220"/>
      <c r="VGC241" s="220"/>
      <c r="VGD241" s="220"/>
      <c r="VGE241" s="220"/>
      <c r="VGF241" s="220"/>
      <c r="VGG241" s="220"/>
      <c r="VGH241" s="220"/>
      <c r="VGI241" s="220"/>
      <c r="VGJ241" s="220"/>
      <c r="VGK241" s="220"/>
      <c r="VGL241" s="220"/>
      <c r="VGM241" s="220"/>
      <c r="VGN241" s="220"/>
      <c r="VGO241" s="220"/>
      <c r="VGP241" s="220"/>
      <c r="VGQ241" s="220"/>
      <c r="VGR241" s="220"/>
      <c r="VGS241" s="220"/>
      <c r="VGT241" s="220"/>
      <c r="VGU241" s="220"/>
      <c r="VGV241" s="220"/>
      <c r="VGW241" s="220"/>
      <c r="VGX241" s="220"/>
      <c r="VGY241" s="220"/>
      <c r="VGZ241" s="220"/>
      <c r="VHA241" s="220"/>
      <c r="VHB241" s="220"/>
      <c r="VHC241" s="220"/>
      <c r="VHD241" s="220"/>
      <c r="VHE241" s="220"/>
      <c r="VHF241" s="220"/>
      <c r="VHG241" s="220"/>
      <c r="VHH241" s="220"/>
      <c r="VHI241" s="220"/>
      <c r="VHJ241" s="220"/>
      <c r="VHK241" s="220"/>
      <c r="VHL241" s="220"/>
      <c r="VHM241" s="220"/>
      <c r="VHN241" s="220"/>
      <c r="VHO241" s="220"/>
      <c r="VHP241" s="220"/>
      <c r="VHQ241" s="220"/>
      <c r="VHR241" s="220"/>
      <c r="VHS241" s="220"/>
      <c r="VHT241" s="220"/>
      <c r="VHU241" s="220"/>
      <c r="VHV241" s="220"/>
      <c r="VHW241" s="220"/>
      <c r="VHX241" s="220"/>
      <c r="VHY241" s="220"/>
      <c r="VHZ241" s="220"/>
      <c r="VIA241" s="220"/>
      <c r="VIB241" s="220"/>
      <c r="VIC241" s="220"/>
      <c r="VID241" s="220"/>
      <c r="VIE241" s="220"/>
      <c r="VIF241" s="220"/>
      <c r="VIG241" s="220"/>
      <c r="VIH241" s="220"/>
      <c r="VII241" s="220"/>
      <c r="VIJ241" s="220"/>
      <c r="VIK241" s="220"/>
      <c r="VIL241" s="220"/>
      <c r="VIM241" s="220"/>
      <c r="VIN241" s="220"/>
      <c r="VIO241" s="220"/>
      <c r="VIP241" s="220"/>
      <c r="VIQ241" s="220"/>
      <c r="VIR241" s="220"/>
      <c r="VIS241" s="220"/>
      <c r="VIT241" s="220"/>
      <c r="VIU241" s="220"/>
      <c r="VIV241" s="220"/>
      <c r="VIW241" s="220"/>
      <c r="VIX241" s="220"/>
      <c r="VIY241" s="220"/>
      <c r="VIZ241" s="220"/>
      <c r="VJA241" s="220"/>
      <c r="VJB241" s="220"/>
      <c r="VJC241" s="220"/>
      <c r="VJD241" s="220"/>
      <c r="VJE241" s="220"/>
      <c r="VJF241" s="220"/>
      <c r="VJG241" s="220"/>
      <c r="VJH241" s="220"/>
      <c r="VJI241" s="220"/>
      <c r="VJJ241" s="220"/>
      <c r="VJK241" s="220"/>
      <c r="VJL241" s="220"/>
      <c r="VJM241" s="220"/>
      <c r="VJN241" s="220"/>
      <c r="VJO241" s="220"/>
      <c r="VJP241" s="220"/>
      <c r="VJQ241" s="220"/>
      <c r="VJR241" s="220"/>
      <c r="VJS241" s="220"/>
      <c r="VJT241" s="220"/>
      <c r="VJU241" s="220"/>
      <c r="VJV241" s="220"/>
      <c r="VJW241" s="220"/>
      <c r="VJX241" s="220"/>
      <c r="VJY241" s="220"/>
      <c r="VJZ241" s="220"/>
      <c r="VKA241" s="220"/>
      <c r="VKB241" s="220"/>
      <c r="VKC241" s="220"/>
      <c r="VKD241" s="220"/>
      <c r="VKE241" s="220"/>
      <c r="VKF241" s="220"/>
      <c r="VKG241" s="220"/>
      <c r="VKH241" s="220"/>
      <c r="VKI241" s="220"/>
      <c r="VKJ241" s="220"/>
      <c r="VKK241" s="220"/>
      <c r="VKL241" s="220"/>
      <c r="VKM241" s="220"/>
      <c r="VKN241" s="220"/>
      <c r="VKO241" s="220"/>
      <c r="VKP241" s="220"/>
      <c r="VKQ241" s="220"/>
      <c r="VKR241" s="220"/>
      <c r="VKS241" s="220"/>
      <c r="VKT241" s="220"/>
      <c r="VKU241" s="220"/>
      <c r="VKV241" s="220"/>
      <c r="VKW241" s="220"/>
      <c r="VKX241" s="220"/>
      <c r="VKY241" s="220"/>
      <c r="VKZ241" s="220"/>
      <c r="VLA241" s="220"/>
      <c r="VLB241" s="220"/>
      <c r="VLC241" s="220"/>
      <c r="VLD241" s="220"/>
      <c r="VLE241" s="220"/>
      <c r="VLF241" s="220"/>
      <c r="VLG241" s="220"/>
      <c r="VLH241" s="220"/>
      <c r="VLI241" s="220"/>
      <c r="VLJ241" s="220"/>
      <c r="VLK241" s="220"/>
      <c r="VLL241" s="220"/>
      <c r="VLM241" s="220"/>
      <c r="VLN241" s="220"/>
      <c r="VLO241" s="220"/>
      <c r="VLP241" s="220"/>
      <c r="VLQ241" s="220"/>
      <c r="VLR241" s="220"/>
      <c r="VLS241" s="220"/>
      <c r="VLT241" s="220"/>
      <c r="VLU241" s="220"/>
      <c r="VLV241" s="220"/>
      <c r="VLW241" s="220"/>
      <c r="VLX241" s="220"/>
      <c r="VLY241" s="220"/>
      <c r="VLZ241" s="220"/>
      <c r="VMA241" s="220"/>
      <c r="VMB241" s="220"/>
      <c r="VMC241" s="220"/>
      <c r="VMD241" s="220"/>
      <c r="VME241" s="220"/>
      <c r="VMF241" s="220"/>
      <c r="VMG241" s="220"/>
      <c r="VMH241" s="220"/>
      <c r="VMI241" s="220"/>
      <c r="VMJ241" s="220"/>
      <c r="VMK241" s="220"/>
      <c r="VML241" s="220"/>
      <c r="VMM241" s="220"/>
      <c r="VMN241" s="220"/>
      <c r="VMO241" s="220"/>
      <c r="VMP241" s="220"/>
      <c r="VMQ241" s="220"/>
      <c r="VMR241" s="220"/>
      <c r="VMS241" s="220"/>
      <c r="VMT241" s="220"/>
      <c r="VMU241" s="220"/>
      <c r="VMV241" s="220"/>
      <c r="VMW241" s="220"/>
      <c r="VMX241" s="220"/>
      <c r="VMY241" s="220"/>
      <c r="VMZ241" s="220"/>
      <c r="VNA241" s="220"/>
      <c r="VNB241" s="220"/>
      <c r="VNC241" s="220"/>
      <c r="VND241" s="220"/>
      <c r="VNE241" s="220"/>
      <c r="VNF241" s="220"/>
      <c r="VNG241" s="220"/>
      <c r="VNH241" s="220"/>
      <c r="VNI241" s="220"/>
      <c r="VNJ241" s="220"/>
      <c r="VNK241" s="220"/>
      <c r="VNL241" s="220"/>
      <c r="VNM241" s="220"/>
      <c r="VNN241" s="220"/>
      <c r="VNO241" s="220"/>
      <c r="VNP241" s="220"/>
      <c r="VNQ241" s="220"/>
      <c r="VNR241" s="220"/>
      <c r="VNS241" s="220"/>
      <c r="VNT241" s="220"/>
      <c r="VNU241" s="220"/>
      <c r="VNV241" s="220"/>
      <c r="VNW241" s="220"/>
      <c r="VNX241" s="220"/>
      <c r="VNY241" s="220"/>
      <c r="VNZ241" s="220"/>
      <c r="VOA241" s="220"/>
      <c r="VOB241" s="220"/>
      <c r="VOC241" s="220"/>
      <c r="VOD241" s="220"/>
      <c r="VOE241" s="220"/>
      <c r="VOF241" s="220"/>
      <c r="VOG241" s="220"/>
      <c r="VOH241" s="220"/>
      <c r="VOI241" s="220"/>
      <c r="VOJ241" s="220"/>
      <c r="VOK241" s="220"/>
      <c r="VOL241" s="220"/>
      <c r="VOM241" s="220"/>
      <c r="VON241" s="220"/>
      <c r="VOO241" s="220"/>
      <c r="VOP241" s="220"/>
      <c r="VOQ241" s="220"/>
      <c r="VOR241" s="220"/>
      <c r="VOS241" s="220"/>
      <c r="VOT241" s="220"/>
      <c r="VOU241" s="220"/>
      <c r="VOV241" s="220"/>
      <c r="VOW241" s="220"/>
      <c r="VOX241" s="220"/>
      <c r="VOY241" s="220"/>
      <c r="VOZ241" s="220"/>
      <c r="VPA241" s="220"/>
      <c r="VPB241" s="220"/>
      <c r="VPC241" s="220"/>
      <c r="VPD241" s="220"/>
      <c r="VPE241" s="220"/>
      <c r="VPF241" s="220"/>
      <c r="VPG241" s="220"/>
      <c r="VPH241" s="220"/>
      <c r="VPI241" s="220"/>
      <c r="VPJ241" s="220"/>
      <c r="VPK241" s="220"/>
      <c r="VPL241" s="220"/>
      <c r="VPM241" s="220"/>
      <c r="VPN241" s="220"/>
      <c r="VPO241" s="220"/>
      <c r="VPP241" s="220"/>
      <c r="VPQ241" s="220"/>
      <c r="VPR241" s="220"/>
      <c r="VPS241" s="220"/>
      <c r="VPT241" s="220"/>
      <c r="VPU241" s="220"/>
      <c r="VPV241" s="220"/>
      <c r="VPW241" s="220"/>
      <c r="VPX241" s="220"/>
      <c r="VPY241" s="220"/>
      <c r="VPZ241" s="220"/>
      <c r="VQA241" s="220"/>
      <c r="VQB241" s="220"/>
      <c r="VQC241" s="220"/>
      <c r="VQD241" s="220"/>
      <c r="VQE241" s="220"/>
      <c r="VQF241" s="220"/>
      <c r="VQG241" s="220"/>
      <c r="VQH241" s="220"/>
      <c r="VQI241" s="220"/>
      <c r="VQJ241" s="220"/>
      <c r="VQK241" s="220"/>
      <c r="VQL241" s="220"/>
      <c r="VQM241" s="220"/>
      <c r="VQN241" s="220"/>
      <c r="VQO241" s="220"/>
      <c r="VQP241" s="220"/>
      <c r="VQQ241" s="220"/>
      <c r="VQR241" s="220"/>
      <c r="VQS241" s="220"/>
      <c r="VQT241" s="220"/>
      <c r="VQU241" s="220"/>
      <c r="VQV241" s="220"/>
      <c r="VQW241" s="220"/>
      <c r="VQX241" s="220"/>
      <c r="VQY241" s="220"/>
      <c r="VQZ241" s="220"/>
      <c r="VRA241" s="220"/>
      <c r="VRB241" s="220"/>
      <c r="VRC241" s="220"/>
      <c r="VRD241" s="220"/>
      <c r="VRE241" s="220"/>
      <c r="VRF241" s="220"/>
      <c r="VRG241" s="220"/>
      <c r="VRH241" s="220"/>
      <c r="VRI241" s="220"/>
      <c r="VRJ241" s="220"/>
      <c r="VRK241" s="220"/>
      <c r="VRL241" s="220"/>
      <c r="VRM241" s="220"/>
      <c r="VRN241" s="220"/>
      <c r="VRO241" s="220"/>
      <c r="VRP241" s="220"/>
      <c r="VRQ241" s="220"/>
      <c r="VRR241" s="220"/>
      <c r="VRS241" s="220"/>
      <c r="VRT241" s="220"/>
      <c r="VRU241" s="220"/>
      <c r="VRV241" s="220"/>
      <c r="VRW241" s="220"/>
      <c r="VRX241" s="220"/>
      <c r="VRY241" s="220"/>
      <c r="VRZ241" s="220"/>
      <c r="VSA241" s="220"/>
      <c r="VSB241" s="220"/>
      <c r="VSC241" s="220"/>
      <c r="VSD241" s="220"/>
      <c r="VSE241" s="220"/>
      <c r="VSF241" s="220"/>
      <c r="VSG241" s="220"/>
      <c r="VSH241" s="220"/>
      <c r="VSI241" s="220"/>
      <c r="VSJ241" s="220"/>
      <c r="VSK241" s="220"/>
      <c r="VSL241" s="220"/>
      <c r="VSM241" s="220"/>
      <c r="VSN241" s="220"/>
      <c r="VSO241" s="220"/>
      <c r="VSP241" s="220"/>
      <c r="VSQ241" s="220"/>
      <c r="VSR241" s="220"/>
      <c r="VSS241" s="220"/>
      <c r="VST241" s="220"/>
      <c r="VSU241" s="220"/>
      <c r="VSV241" s="220"/>
      <c r="VSW241" s="220"/>
      <c r="VSX241" s="220"/>
      <c r="VSY241" s="220"/>
      <c r="VSZ241" s="220"/>
      <c r="VTA241" s="220"/>
      <c r="VTB241" s="220"/>
      <c r="VTC241" s="220"/>
      <c r="VTD241" s="220"/>
      <c r="VTE241" s="220"/>
      <c r="VTF241" s="220"/>
      <c r="VTG241" s="220"/>
      <c r="VTH241" s="220"/>
      <c r="VTI241" s="220"/>
      <c r="VTJ241" s="220"/>
      <c r="VTK241" s="220"/>
      <c r="VTL241" s="220"/>
      <c r="VTM241" s="220"/>
      <c r="VTN241" s="220"/>
      <c r="VTO241" s="220"/>
      <c r="VTP241" s="220"/>
      <c r="VTQ241" s="220"/>
      <c r="VTR241" s="220"/>
      <c r="VTS241" s="220"/>
      <c r="VTT241" s="220"/>
      <c r="VTU241" s="220"/>
      <c r="VTV241" s="220"/>
      <c r="VTW241" s="220"/>
      <c r="VTX241" s="220"/>
      <c r="VTY241" s="220"/>
      <c r="VTZ241" s="220"/>
      <c r="VUA241" s="220"/>
      <c r="VUB241" s="220"/>
      <c r="VUC241" s="220"/>
      <c r="VUD241" s="220"/>
      <c r="VUE241" s="220"/>
      <c r="VUF241" s="220"/>
      <c r="VUG241" s="220"/>
      <c r="VUH241" s="220"/>
      <c r="VUI241" s="220"/>
      <c r="VUJ241" s="220"/>
      <c r="VUK241" s="220"/>
      <c r="VUL241" s="220"/>
      <c r="VUM241" s="220"/>
      <c r="VUN241" s="220"/>
      <c r="VUO241" s="220"/>
      <c r="VUP241" s="220"/>
      <c r="VUQ241" s="220"/>
      <c r="VUR241" s="220"/>
      <c r="VUS241" s="220"/>
      <c r="VUT241" s="220"/>
      <c r="VUU241" s="220"/>
      <c r="VUV241" s="220"/>
      <c r="VUW241" s="220"/>
      <c r="VUX241" s="220"/>
      <c r="VUY241" s="220"/>
      <c r="VUZ241" s="220"/>
      <c r="VVA241" s="220"/>
      <c r="VVB241" s="220"/>
      <c r="VVC241" s="220"/>
      <c r="VVD241" s="220"/>
      <c r="VVE241" s="220"/>
      <c r="VVF241" s="220"/>
      <c r="VVG241" s="220"/>
      <c r="VVH241" s="220"/>
      <c r="VVI241" s="220"/>
      <c r="VVJ241" s="220"/>
      <c r="VVK241" s="220"/>
      <c r="VVL241" s="220"/>
      <c r="VVM241" s="220"/>
      <c r="VVN241" s="220"/>
      <c r="VVO241" s="220"/>
      <c r="VVP241" s="220"/>
      <c r="VVQ241" s="220"/>
      <c r="VVR241" s="220"/>
      <c r="VVS241" s="220"/>
      <c r="VVT241" s="220"/>
      <c r="VVU241" s="220"/>
      <c r="VVV241" s="220"/>
      <c r="VVW241" s="220"/>
      <c r="VVX241" s="220"/>
      <c r="VVY241" s="220"/>
      <c r="VVZ241" s="220"/>
      <c r="VWA241" s="220"/>
      <c r="VWB241" s="220"/>
      <c r="VWC241" s="220"/>
      <c r="VWD241" s="220"/>
      <c r="VWE241" s="220"/>
      <c r="VWF241" s="220"/>
      <c r="VWG241" s="220"/>
      <c r="VWH241" s="220"/>
      <c r="VWI241" s="220"/>
      <c r="VWJ241" s="220"/>
      <c r="VWK241" s="220"/>
      <c r="VWL241" s="220"/>
      <c r="VWM241" s="220"/>
      <c r="VWN241" s="220"/>
      <c r="VWO241" s="220"/>
      <c r="VWP241" s="220"/>
      <c r="VWQ241" s="220"/>
      <c r="VWR241" s="220"/>
      <c r="VWS241" s="220"/>
      <c r="VWT241" s="220"/>
      <c r="VWU241" s="220"/>
      <c r="VWV241" s="220"/>
      <c r="VWW241" s="220"/>
      <c r="VWX241" s="220"/>
      <c r="VWY241" s="220"/>
      <c r="VWZ241" s="220"/>
      <c r="VXA241" s="220"/>
      <c r="VXB241" s="220"/>
      <c r="VXC241" s="220"/>
      <c r="VXD241" s="220"/>
      <c r="VXE241" s="220"/>
      <c r="VXF241" s="220"/>
      <c r="VXG241" s="220"/>
      <c r="VXH241" s="220"/>
      <c r="VXI241" s="220"/>
      <c r="VXJ241" s="220"/>
      <c r="VXK241" s="220"/>
      <c r="VXL241" s="220"/>
      <c r="VXM241" s="220"/>
      <c r="VXN241" s="220"/>
      <c r="VXO241" s="220"/>
      <c r="VXP241" s="220"/>
      <c r="VXQ241" s="220"/>
      <c r="VXR241" s="220"/>
      <c r="VXS241" s="220"/>
      <c r="VXT241" s="220"/>
      <c r="VXU241" s="220"/>
      <c r="VXV241" s="220"/>
      <c r="VXW241" s="220"/>
      <c r="VXX241" s="220"/>
      <c r="VXY241" s="220"/>
      <c r="VXZ241" s="220"/>
      <c r="VYA241" s="220"/>
      <c r="VYB241" s="220"/>
      <c r="VYC241" s="220"/>
      <c r="VYD241" s="220"/>
      <c r="VYE241" s="220"/>
      <c r="VYF241" s="220"/>
      <c r="VYG241" s="220"/>
      <c r="VYH241" s="220"/>
      <c r="VYI241" s="220"/>
      <c r="VYJ241" s="220"/>
      <c r="VYK241" s="220"/>
      <c r="VYL241" s="220"/>
      <c r="VYM241" s="220"/>
      <c r="VYN241" s="220"/>
      <c r="VYO241" s="220"/>
      <c r="VYP241" s="220"/>
      <c r="VYQ241" s="220"/>
      <c r="VYR241" s="220"/>
      <c r="VYS241" s="220"/>
      <c r="VYT241" s="220"/>
      <c r="VYU241" s="220"/>
      <c r="VYV241" s="220"/>
      <c r="VYW241" s="220"/>
      <c r="VYX241" s="220"/>
      <c r="VYY241" s="220"/>
      <c r="VYZ241" s="220"/>
      <c r="VZA241" s="220"/>
      <c r="VZB241" s="220"/>
      <c r="VZC241" s="220"/>
      <c r="VZD241" s="220"/>
      <c r="VZE241" s="220"/>
      <c r="VZF241" s="220"/>
      <c r="VZG241" s="220"/>
      <c r="VZH241" s="220"/>
      <c r="VZI241" s="220"/>
      <c r="VZJ241" s="220"/>
      <c r="VZK241" s="220"/>
      <c r="VZL241" s="220"/>
      <c r="VZM241" s="220"/>
      <c r="VZN241" s="220"/>
      <c r="VZO241" s="220"/>
      <c r="VZP241" s="220"/>
      <c r="VZQ241" s="220"/>
      <c r="VZR241" s="220"/>
      <c r="VZS241" s="220"/>
      <c r="VZT241" s="220"/>
      <c r="VZU241" s="220"/>
      <c r="VZV241" s="220"/>
      <c r="VZW241" s="220"/>
      <c r="VZX241" s="220"/>
      <c r="VZY241" s="220"/>
      <c r="VZZ241" s="220"/>
      <c r="WAA241" s="220"/>
      <c r="WAB241" s="220"/>
      <c r="WAC241" s="220"/>
      <c r="WAD241" s="220"/>
      <c r="WAE241" s="220"/>
      <c r="WAF241" s="220"/>
      <c r="WAG241" s="220"/>
      <c r="WAH241" s="220"/>
      <c r="WAI241" s="220"/>
      <c r="WAJ241" s="220"/>
      <c r="WAK241" s="220"/>
      <c r="WAL241" s="220"/>
      <c r="WAM241" s="220"/>
      <c r="WAN241" s="220"/>
      <c r="WAO241" s="220"/>
      <c r="WAP241" s="220"/>
      <c r="WAQ241" s="220"/>
      <c r="WAR241" s="220"/>
      <c r="WAS241" s="220"/>
      <c r="WAT241" s="220"/>
      <c r="WAU241" s="220"/>
      <c r="WAV241" s="220"/>
      <c r="WAW241" s="220"/>
      <c r="WAX241" s="220"/>
      <c r="WAY241" s="220"/>
      <c r="WAZ241" s="220"/>
      <c r="WBA241" s="220"/>
      <c r="WBB241" s="220"/>
      <c r="WBC241" s="220"/>
      <c r="WBD241" s="220"/>
      <c r="WBE241" s="220"/>
      <c r="WBF241" s="220"/>
      <c r="WBG241" s="220"/>
      <c r="WBH241" s="220"/>
      <c r="WBI241" s="220"/>
      <c r="WBJ241" s="220"/>
      <c r="WBK241" s="220"/>
      <c r="WBL241" s="220"/>
      <c r="WBM241" s="220"/>
      <c r="WBN241" s="220"/>
      <c r="WBO241" s="220"/>
      <c r="WBP241" s="220"/>
      <c r="WBQ241" s="220"/>
      <c r="WBR241" s="220"/>
      <c r="WBS241" s="220"/>
      <c r="WBT241" s="220"/>
      <c r="WBU241" s="220"/>
      <c r="WBV241" s="220"/>
      <c r="WBW241" s="220"/>
      <c r="WBX241" s="220"/>
      <c r="WBY241" s="220"/>
      <c r="WBZ241" s="220"/>
      <c r="WCA241" s="220"/>
      <c r="WCB241" s="220"/>
      <c r="WCC241" s="220"/>
      <c r="WCD241" s="220"/>
      <c r="WCE241" s="220"/>
      <c r="WCF241" s="220"/>
      <c r="WCG241" s="220"/>
      <c r="WCH241" s="220"/>
      <c r="WCI241" s="220"/>
      <c r="WCJ241" s="220"/>
      <c r="WCK241" s="220"/>
      <c r="WCL241" s="220"/>
      <c r="WCM241" s="220"/>
      <c r="WCN241" s="220"/>
      <c r="WCO241" s="220"/>
      <c r="WCP241" s="220"/>
      <c r="WCQ241" s="220"/>
      <c r="WCR241" s="220"/>
      <c r="WCS241" s="220"/>
      <c r="WCT241" s="220"/>
      <c r="WCU241" s="220"/>
      <c r="WCV241" s="220"/>
      <c r="WCW241" s="220"/>
      <c r="WCX241" s="220"/>
      <c r="WCY241" s="220"/>
      <c r="WCZ241" s="220"/>
      <c r="WDA241" s="220"/>
      <c r="WDB241" s="220"/>
      <c r="WDC241" s="220"/>
      <c r="WDD241" s="220"/>
      <c r="WDE241" s="220"/>
      <c r="WDF241" s="220"/>
      <c r="WDG241" s="220"/>
      <c r="WDH241" s="220"/>
      <c r="WDI241" s="220"/>
      <c r="WDJ241" s="220"/>
      <c r="WDK241" s="220"/>
      <c r="WDL241" s="220"/>
      <c r="WDM241" s="220"/>
      <c r="WDN241" s="220"/>
      <c r="WDO241" s="220"/>
      <c r="WDP241" s="220"/>
      <c r="WDQ241" s="220"/>
      <c r="WDR241" s="220"/>
      <c r="WDS241" s="220"/>
      <c r="WDT241" s="220"/>
      <c r="WDU241" s="220"/>
      <c r="WDV241" s="220"/>
      <c r="WDW241" s="220"/>
      <c r="WDX241" s="220"/>
      <c r="WDY241" s="220"/>
      <c r="WDZ241" s="220"/>
      <c r="WEA241" s="220"/>
      <c r="WEB241" s="220"/>
      <c r="WEC241" s="220"/>
      <c r="WED241" s="220"/>
      <c r="WEE241" s="220"/>
      <c r="WEF241" s="220"/>
      <c r="WEG241" s="220"/>
      <c r="WEH241" s="220"/>
      <c r="WEI241" s="220"/>
      <c r="WEJ241" s="220"/>
      <c r="WEK241" s="220"/>
      <c r="WEL241" s="220"/>
      <c r="WEM241" s="220"/>
      <c r="WEN241" s="220"/>
      <c r="WEO241" s="220"/>
      <c r="WEP241" s="220"/>
      <c r="WEQ241" s="220"/>
      <c r="WER241" s="220"/>
      <c r="WES241" s="220"/>
      <c r="WET241" s="220"/>
      <c r="WEU241" s="220"/>
      <c r="WEV241" s="220"/>
      <c r="WEW241" s="220"/>
      <c r="WEX241" s="220"/>
      <c r="WEY241" s="220"/>
      <c r="WEZ241" s="220"/>
      <c r="WFA241" s="220"/>
      <c r="WFB241" s="220"/>
      <c r="WFC241" s="220"/>
      <c r="WFD241" s="220"/>
      <c r="WFE241" s="220"/>
      <c r="WFF241" s="220"/>
      <c r="WFG241" s="220"/>
      <c r="WFH241" s="220"/>
      <c r="WFI241" s="220"/>
      <c r="WFJ241" s="220"/>
      <c r="WFK241" s="220"/>
      <c r="WFL241" s="220"/>
      <c r="WFM241" s="220"/>
      <c r="WFN241" s="220"/>
      <c r="WFO241" s="220"/>
      <c r="WFP241" s="220"/>
      <c r="WFQ241" s="220"/>
      <c r="WFR241" s="220"/>
      <c r="WFS241" s="220"/>
      <c r="WFT241" s="220"/>
      <c r="WFU241" s="220"/>
      <c r="WFV241" s="220"/>
      <c r="WFW241" s="220"/>
      <c r="WFX241" s="220"/>
      <c r="WFY241" s="220"/>
      <c r="WFZ241" s="220"/>
      <c r="WGA241" s="220"/>
      <c r="WGB241" s="220"/>
      <c r="WGC241" s="220"/>
      <c r="WGD241" s="220"/>
      <c r="WGE241" s="220"/>
      <c r="WGF241" s="220"/>
      <c r="WGG241" s="220"/>
      <c r="WGH241" s="220"/>
      <c r="WGI241" s="220"/>
      <c r="WGJ241" s="220"/>
      <c r="WGK241" s="220"/>
      <c r="WGL241" s="220"/>
      <c r="WGM241" s="220"/>
      <c r="WGN241" s="220"/>
      <c r="WGO241" s="220"/>
      <c r="WGP241" s="220"/>
      <c r="WGQ241" s="220"/>
      <c r="WGR241" s="220"/>
      <c r="WGS241" s="220"/>
      <c r="WGT241" s="220"/>
      <c r="WGU241" s="220"/>
      <c r="WGV241" s="220"/>
      <c r="WGW241" s="220"/>
      <c r="WGX241" s="220"/>
      <c r="WGY241" s="220"/>
      <c r="WGZ241" s="220"/>
      <c r="WHA241" s="220"/>
      <c r="WHB241" s="220"/>
      <c r="WHC241" s="220"/>
      <c r="WHD241" s="220"/>
      <c r="WHE241" s="220"/>
      <c r="WHF241" s="220"/>
      <c r="WHG241" s="220"/>
      <c r="WHH241" s="220"/>
      <c r="WHI241" s="220"/>
      <c r="WHJ241" s="220"/>
      <c r="WHK241" s="220"/>
      <c r="WHL241" s="220"/>
      <c r="WHM241" s="220"/>
      <c r="WHN241" s="220"/>
      <c r="WHO241" s="220"/>
      <c r="WHP241" s="220"/>
      <c r="WHQ241" s="220"/>
      <c r="WHR241" s="220"/>
      <c r="WHS241" s="220"/>
      <c r="WHT241" s="220"/>
      <c r="WHU241" s="220"/>
      <c r="WHV241" s="220"/>
      <c r="WHW241" s="220"/>
      <c r="WHX241" s="220"/>
      <c r="WHY241" s="220"/>
      <c r="WHZ241" s="220"/>
      <c r="WIA241" s="220"/>
      <c r="WIB241" s="220"/>
      <c r="WIC241" s="220"/>
      <c r="WID241" s="220"/>
      <c r="WIE241" s="220"/>
      <c r="WIF241" s="220"/>
      <c r="WIG241" s="220"/>
      <c r="WIH241" s="220"/>
      <c r="WII241" s="220"/>
      <c r="WIJ241" s="220"/>
      <c r="WIK241" s="220"/>
      <c r="WIL241" s="220"/>
      <c r="WIM241" s="220"/>
      <c r="WIN241" s="220"/>
      <c r="WIO241" s="220"/>
      <c r="WIP241" s="220"/>
      <c r="WIQ241" s="220"/>
      <c r="WIR241" s="220"/>
      <c r="WIS241" s="220"/>
      <c r="WIT241" s="220"/>
      <c r="WIU241" s="220"/>
      <c r="WIV241" s="220"/>
      <c r="WIW241" s="220"/>
      <c r="WIX241" s="220"/>
      <c r="WIY241" s="220"/>
      <c r="WIZ241" s="220"/>
      <c r="WJA241" s="220"/>
      <c r="WJB241" s="220"/>
      <c r="WJC241" s="220"/>
      <c r="WJD241" s="220"/>
      <c r="WJE241" s="220"/>
      <c r="WJF241" s="220"/>
      <c r="WJG241" s="220"/>
      <c r="WJH241" s="220"/>
      <c r="WJI241" s="220"/>
      <c r="WJJ241" s="220"/>
      <c r="WJK241" s="220"/>
      <c r="WJL241" s="220"/>
      <c r="WJM241" s="220"/>
      <c r="WJN241" s="220"/>
      <c r="WJO241" s="220"/>
      <c r="WJP241" s="220"/>
      <c r="WJQ241" s="220"/>
      <c r="WJR241" s="220"/>
      <c r="WJS241" s="220"/>
      <c r="WJT241" s="220"/>
      <c r="WJU241" s="220"/>
      <c r="WJV241" s="220"/>
      <c r="WJW241" s="220"/>
      <c r="WJX241" s="220"/>
      <c r="WJY241" s="220"/>
      <c r="WJZ241" s="220"/>
      <c r="WKA241" s="220"/>
      <c r="WKB241" s="220"/>
      <c r="WKC241" s="220"/>
      <c r="WKD241" s="220"/>
      <c r="WKE241" s="220"/>
      <c r="WKF241" s="220"/>
      <c r="WKG241" s="220"/>
      <c r="WKH241" s="220"/>
      <c r="WKI241" s="220"/>
      <c r="WKJ241" s="220"/>
      <c r="WKK241" s="220"/>
      <c r="WKL241" s="220"/>
      <c r="WKM241" s="220"/>
      <c r="WKN241" s="220"/>
      <c r="WKO241" s="220"/>
      <c r="WKP241" s="220"/>
      <c r="WKQ241" s="220"/>
      <c r="WKR241" s="220"/>
      <c r="WKS241" s="220"/>
      <c r="WKT241" s="220"/>
      <c r="WKU241" s="220"/>
      <c r="WKV241" s="220"/>
      <c r="WKW241" s="220"/>
      <c r="WKX241" s="220"/>
      <c r="WKY241" s="220"/>
      <c r="WKZ241" s="220"/>
      <c r="WLA241" s="220"/>
      <c r="WLB241" s="220"/>
      <c r="WLC241" s="220"/>
      <c r="WLD241" s="220"/>
      <c r="WLE241" s="220"/>
      <c r="WLF241" s="220"/>
      <c r="WLG241" s="220"/>
      <c r="WLH241" s="220"/>
      <c r="WLI241" s="220"/>
      <c r="WLJ241" s="220"/>
      <c r="WLK241" s="220"/>
      <c r="WLL241" s="220"/>
      <c r="WLM241" s="220"/>
      <c r="WLN241" s="220"/>
      <c r="WLO241" s="220"/>
      <c r="WLP241" s="220"/>
      <c r="WLQ241" s="220"/>
      <c r="WLR241" s="220"/>
      <c r="WLS241" s="220"/>
      <c r="WLT241" s="220"/>
      <c r="WLU241" s="220"/>
      <c r="WLV241" s="220"/>
      <c r="WLW241" s="220"/>
      <c r="WLX241" s="220"/>
      <c r="WLY241" s="220"/>
      <c r="WLZ241" s="220"/>
      <c r="WMA241" s="220"/>
      <c r="WMB241" s="220"/>
      <c r="WMC241" s="220"/>
      <c r="WMD241" s="220"/>
      <c r="WME241" s="220"/>
      <c r="WMF241" s="220"/>
      <c r="WMG241" s="220"/>
      <c r="WMH241" s="220"/>
      <c r="WMI241" s="220"/>
      <c r="WMJ241" s="220"/>
      <c r="WMK241" s="220"/>
      <c r="WML241" s="220"/>
      <c r="WMM241" s="220"/>
      <c r="WMN241" s="220"/>
      <c r="WMO241" s="220"/>
      <c r="WMP241" s="220"/>
      <c r="WMQ241" s="220"/>
      <c r="WMR241" s="220"/>
      <c r="WMS241" s="220"/>
      <c r="WMT241" s="220"/>
      <c r="WMU241" s="220"/>
      <c r="WMV241" s="220"/>
      <c r="WMW241" s="220"/>
      <c r="WMX241" s="220"/>
      <c r="WMY241" s="220"/>
      <c r="WMZ241" s="220"/>
      <c r="WNA241" s="220"/>
      <c r="WNB241" s="220"/>
      <c r="WNC241" s="220"/>
      <c r="WND241" s="220"/>
      <c r="WNE241" s="220"/>
      <c r="WNF241" s="220"/>
      <c r="WNG241" s="220"/>
      <c r="WNH241" s="220"/>
      <c r="WNI241" s="220"/>
      <c r="WNJ241" s="220"/>
      <c r="WNK241" s="220"/>
      <c r="WNL241" s="220"/>
      <c r="WNM241" s="220"/>
      <c r="WNN241" s="220"/>
      <c r="WNO241" s="220"/>
      <c r="WNP241" s="220"/>
      <c r="WNQ241" s="220"/>
      <c r="WNR241" s="220"/>
      <c r="WNS241" s="220"/>
      <c r="WNT241" s="220"/>
      <c r="WNU241" s="220"/>
      <c r="WNV241" s="220"/>
      <c r="WNW241" s="220"/>
      <c r="WNX241" s="220"/>
      <c r="WNY241" s="220"/>
      <c r="WNZ241" s="220"/>
      <c r="WOA241" s="220"/>
      <c r="WOB241" s="220"/>
      <c r="WOC241" s="220"/>
      <c r="WOD241" s="220"/>
      <c r="WOE241" s="220"/>
      <c r="WOF241" s="220"/>
      <c r="WOG241" s="220"/>
      <c r="WOH241" s="220"/>
      <c r="WOI241" s="220"/>
      <c r="WOJ241" s="220"/>
      <c r="WOK241" s="220"/>
      <c r="WOL241" s="220"/>
      <c r="WOM241" s="220"/>
      <c r="WON241" s="220"/>
      <c r="WOO241" s="220"/>
      <c r="WOP241" s="220"/>
      <c r="WOQ241" s="220"/>
      <c r="WOR241" s="220"/>
      <c r="WOS241" s="220"/>
      <c r="WOT241" s="220"/>
      <c r="WOU241" s="220"/>
      <c r="WOV241" s="220"/>
      <c r="WOW241" s="220"/>
      <c r="WOX241" s="220"/>
      <c r="WOY241" s="220"/>
      <c r="WOZ241" s="220"/>
      <c r="WPA241" s="220"/>
      <c r="WPB241" s="220"/>
      <c r="WPC241" s="220"/>
      <c r="WPD241" s="220"/>
      <c r="WPE241" s="220"/>
      <c r="WPF241" s="220"/>
      <c r="WPG241" s="220"/>
      <c r="WPH241" s="220"/>
      <c r="WPI241" s="220"/>
      <c r="WPJ241" s="220"/>
      <c r="WPK241" s="220"/>
      <c r="WPL241" s="220"/>
      <c r="WPM241" s="220"/>
      <c r="WPN241" s="220"/>
      <c r="WPO241" s="220"/>
      <c r="WPP241" s="220"/>
      <c r="WPQ241" s="220"/>
      <c r="WPR241" s="220"/>
      <c r="WPS241" s="220"/>
      <c r="WPT241" s="220"/>
      <c r="WPU241" s="220"/>
      <c r="WPV241" s="220"/>
      <c r="WPW241" s="220"/>
      <c r="WPX241" s="220"/>
      <c r="WPY241" s="220"/>
      <c r="WPZ241" s="220"/>
      <c r="WQA241" s="220"/>
      <c r="WQB241" s="220"/>
      <c r="WQC241" s="220"/>
      <c r="WQD241" s="220"/>
      <c r="WQE241" s="220"/>
      <c r="WQF241" s="220"/>
      <c r="WQG241" s="220"/>
      <c r="WQH241" s="220"/>
      <c r="WQI241" s="220"/>
      <c r="WQJ241" s="220"/>
      <c r="WQK241" s="220"/>
      <c r="WQL241" s="220"/>
      <c r="WQM241" s="220"/>
      <c r="WQN241" s="220"/>
      <c r="WQO241" s="220"/>
      <c r="WQP241" s="220"/>
      <c r="WQQ241" s="220"/>
      <c r="WQR241" s="220"/>
      <c r="WQS241" s="220"/>
      <c r="WQT241" s="220"/>
      <c r="WQU241" s="220"/>
      <c r="WQV241" s="220"/>
      <c r="WQW241" s="220"/>
      <c r="WQX241" s="220"/>
      <c r="WQY241" s="220"/>
      <c r="WQZ241" s="220"/>
      <c r="WRA241" s="220"/>
      <c r="WRB241" s="220"/>
      <c r="WRC241" s="220"/>
      <c r="WRD241" s="220"/>
      <c r="WRE241" s="220"/>
      <c r="WRF241" s="220"/>
      <c r="WRG241" s="220"/>
      <c r="WRH241" s="220"/>
      <c r="WRI241" s="220"/>
      <c r="WRJ241" s="220"/>
      <c r="WRK241" s="220"/>
      <c r="WRL241" s="220"/>
      <c r="WRM241" s="220"/>
      <c r="WRN241" s="220"/>
      <c r="WRO241" s="220"/>
      <c r="WRP241" s="220"/>
      <c r="WRQ241" s="220"/>
      <c r="WRR241" s="220"/>
      <c r="WRS241" s="220"/>
      <c r="WRT241" s="220"/>
      <c r="WRU241" s="220"/>
      <c r="WRV241" s="220"/>
      <c r="WRW241" s="220"/>
      <c r="WRX241" s="220"/>
      <c r="WRY241" s="220"/>
      <c r="WRZ241" s="220"/>
      <c r="WSA241" s="220"/>
      <c r="WSB241" s="220"/>
      <c r="WSC241" s="220"/>
      <c r="WSD241" s="220"/>
      <c r="WSE241" s="220"/>
      <c r="WSF241" s="220"/>
      <c r="WSG241" s="220"/>
      <c r="WSH241" s="220"/>
      <c r="WSI241" s="220"/>
      <c r="WSJ241" s="220"/>
      <c r="WSK241" s="220"/>
      <c r="WSL241" s="220"/>
      <c r="WSM241" s="220"/>
      <c r="WSN241" s="220"/>
      <c r="WSO241" s="220"/>
      <c r="WSP241" s="220"/>
      <c r="WSQ241" s="220"/>
      <c r="WSR241" s="220"/>
      <c r="WSS241" s="220"/>
      <c r="WST241" s="220"/>
      <c r="WSU241" s="220"/>
      <c r="WSV241" s="220"/>
      <c r="WSW241" s="220"/>
      <c r="WSX241" s="220"/>
      <c r="WSY241" s="220"/>
      <c r="WSZ241" s="220"/>
      <c r="WTA241" s="220"/>
      <c r="WTB241" s="220"/>
      <c r="WTC241" s="220"/>
      <c r="WTD241" s="220"/>
      <c r="WTE241" s="220"/>
      <c r="WTF241" s="220"/>
      <c r="WTG241" s="220"/>
      <c r="WTH241" s="220"/>
      <c r="WTI241" s="220"/>
      <c r="WTJ241" s="220"/>
      <c r="WTK241" s="220"/>
      <c r="WTL241" s="220"/>
      <c r="WTM241" s="220"/>
      <c r="WTN241" s="220"/>
      <c r="WTO241" s="220"/>
      <c r="WTP241" s="220"/>
      <c r="WTQ241" s="220"/>
      <c r="WTR241" s="220"/>
      <c r="WTS241" s="220"/>
      <c r="WTT241" s="220"/>
      <c r="WTU241" s="220"/>
      <c r="WTV241" s="220"/>
      <c r="WTW241" s="220"/>
      <c r="WTX241" s="220"/>
      <c r="WTY241" s="220"/>
      <c r="WTZ241" s="220"/>
      <c r="WUA241" s="220"/>
      <c r="WUB241" s="220"/>
      <c r="WUC241" s="220"/>
      <c r="WUD241" s="220"/>
      <c r="WUE241" s="220"/>
      <c r="WUF241" s="220"/>
      <c r="WUG241" s="220"/>
      <c r="WUH241" s="220"/>
      <c r="WUI241" s="220"/>
      <c r="WUJ241" s="220"/>
      <c r="WUK241" s="220"/>
      <c r="WUL241" s="220"/>
      <c r="WUM241" s="220"/>
      <c r="WUN241" s="220"/>
      <c r="WUO241" s="220"/>
      <c r="WUP241" s="220"/>
      <c r="WUQ241" s="220"/>
      <c r="WUR241" s="220"/>
      <c r="WUS241" s="220"/>
      <c r="WUT241" s="220"/>
      <c r="WUU241" s="220"/>
      <c r="WUV241" s="220"/>
      <c r="WUW241" s="220"/>
      <c r="WUX241" s="220"/>
      <c r="WUY241" s="220"/>
      <c r="WUZ241" s="220"/>
      <c r="WVA241" s="220"/>
      <c r="WVB241" s="220"/>
      <c r="WVC241" s="220"/>
      <c r="WVD241" s="220"/>
      <c r="WVE241" s="220"/>
      <c r="WVF241" s="220"/>
      <c r="WVG241" s="220"/>
      <c r="WVH241" s="220"/>
      <c r="WVI241" s="220"/>
      <c r="WVJ241" s="220"/>
      <c r="WVK241" s="220"/>
      <c r="WVL241" s="220"/>
      <c r="WVM241" s="220"/>
      <c r="WVN241" s="220"/>
      <c r="WVO241" s="220"/>
      <c r="WVP241" s="220"/>
      <c r="WVQ241" s="220"/>
      <c r="WVR241" s="220"/>
      <c r="WVS241" s="220"/>
      <c r="WVT241" s="220"/>
      <c r="WVU241" s="220"/>
      <c r="WVV241" s="220"/>
      <c r="WVW241" s="220"/>
      <c r="WVX241" s="220"/>
      <c r="WVY241" s="220"/>
      <c r="WVZ241" s="220"/>
      <c r="WWA241" s="220"/>
      <c r="WWB241" s="220"/>
      <c r="WWC241" s="220"/>
      <c r="WWD241" s="220"/>
      <c r="WWE241" s="220"/>
      <c r="WWF241" s="220"/>
      <c r="WWG241" s="220"/>
      <c r="WWH241" s="220"/>
      <c r="WWI241" s="220"/>
      <c r="WWJ241" s="220"/>
      <c r="WWK241" s="220"/>
      <c r="WWL241" s="220"/>
      <c r="WWM241" s="220"/>
      <c r="WWN241" s="220"/>
      <c r="WWO241" s="220"/>
      <c r="WWP241" s="220"/>
      <c r="WWQ241" s="220"/>
      <c r="WWR241" s="220"/>
      <c r="WWS241" s="220"/>
      <c r="WWT241" s="220"/>
      <c r="WWU241" s="220"/>
      <c r="WWV241" s="220"/>
      <c r="WWW241" s="220"/>
      <c r="WWX241" s="220"/>
      <c r="WWY241" s="220"/>
      <c r="WWZ241" s="220"/>
      <c r="WXA241" s="220"/>
      <c r="WXB241" s="220"/>
      <c r="WXC241" s="220"/>
      <c r="WXD241" s="220"/>
      <c r="WXE241" s="220"/>
      <c r="WXF241" s="220"/>
      <c r="WXG241" s="220"/>
      <c r="WXH241" s="220"/>
      <c r="WXI241" s="220"/>
      <c r="WXJ241" s="220"/>
      <c r="WXK241" s="220"/>
      <c r="WXL241" s="220"/>
      <c r="WXM241" s="220"/>
      <c r="WXN241" s="220"/>
      <c r="WXO241" s="220"/>
      <c r="WXP241" s="220"/>
      <c r="WXQ241" s="220"/>
      <c r="WXR241" s="220"/>
      <c r="WXS241" s="220"/>
      <c r="WXT241" s="220"/>
      <c r="WXU241" s="220"/>
      <c r="WXV241" s="220"/>
      <c r="WXW241" s="220"/>
      <c r="WXX241" s="220"/>
      <c r="WXY241" s="220"/>
      <c r="WXZ241" s="220"/>
      <c r="WYA241" s="220"/>
      <c r="WYB241" s="220"/>
      <c r="WYC241" s="220"/>
      <c r="WYD241" s="220"/>
      <c r="WYE241" s="220"/>
      <c r="WYF241" s="220"/>
      <c r="WYG241" s="220"/>
      <c r="WYH241" s="220"/>
      <c r="WYI241" s="220"/>
      <c r="WYJ241" s="220"/>
      <c r="WYK241" s="220"/>
      <c r="WYL241" s="220"/>
      <c r="WYM241" s="220"/>
      <c r="WYN241" s="220"/>
      <c r="WYO241" s="220"/>
      <c r="WYP241" s="220"/>
      <c r="WYQ241" s="220"/>
      <c r="WYR241" s="220"/>
      <c r="WYS241" s="220"/>
      <c r="WYT241" s="220"/>
      <c r="WYU241" s="220"/>
      <c r="WYV241" s="220"/>
      <c r="WYW241" s="220"/>
      <c r="WYX241" s="220"/>
      <c r="WYY241" s="220"/>
      <c r="WYZ241" s="220"/>
      <c r="WZA241" s="220"/>
      <c r="WZB241" s="220"/>
      <c r="WZC241" s="220"/>
      <c r="WZD241" s="220"/>
      <c r="WZE241" s="220"/>
      <c r="WZF241" s="220"/>
      <c r="WZG241" s="220"/>
      <c r="WZH241" s="220"/>
      <c r="WZI241" s="220"/>
      <c r="WZJ241" s="220"/>
      <c r="WZK241" s="220"/>
      <c r="WZL241" s="220"/>
      <c r="WZM241" s="220"/>
      <c r="WZN241" s="220"/>
      <c r="WZO241" s="220"/>
      <c r="WZP241" s="220"/>
      <c r="WZQ241" s="220"/>
      <c r="WZR241" s="220"/>
      <c r="WZS241" s="220"/>
      <c r="WZT241" s="220"/>
      <c r="WZU241" s="220"/>
      <c r="WZV241" s="220"/>
      <c r="WZW241" s="220"/>
      <c r="WZX241" s="220"/>
      <c r="WZY241" s="220"/>
      <c r="WZZ241" s="220"/>
      <c r="XAA241" s="220"/>
      <c r="XAB241" s="220"/>
      <c r="XAC241" s="220"/>
      <c r="XAD241" s="220"/>
      <c r="XAE241" s="220"/>
      <c r="XAF241" s="220"/>
      <c r="XAG241" s="220"/>
      <c r="XAH241" s="220"/>
      <c r="XAI241" s="220"/>
      <c r="XAJ241" s="220"/>
      <c r="XAK241" s="220"/>
      <c r="XAL241" s="220"/>
      <c r="XAM241" s="220"/>
      <c r="XAN241" s="220"/>
      <c r="XAO241" s="220"/>
      <c r="XAP241" s="220"/>
      <c r="XAQ241" s="220"/>
      <c r="XAR241" s="220"/>
      <c r="XAS241" s="220"/>
      <c r="XAT241" s="220"/>
      <c r="XAU241" s="220"/>
      <c r="XAV241" s="220"/>
      <c r="XAW241" s="220"/>
      <c r="XAX241" s="220"/>
      <c r="XAY241" s="220"/>
      <c r="XAZ241" s="220"/>
      <c r="XBA241" s="220"/>
      <c r="XBB241" s="220"/>
      <c r="XBC241" s="220"/>
      <c r="XBD241" s="220"/>
      <c r="XBE241" s="220"/>
      <c r="XBF241" s="220"/>
      <c r="XBG241" s="220"/>
      <c r="XBH241" s="220"/>
      <c r="XBI241" s="220"/>
      <c r="XBJ241" s="220"/>
      <c r="XBK241" s="220"/>
      <c r="XBL241" s="220"/>
    </row>
    <row r="242" spans="1:16288" outlineLevel="1">
      <c r="A242" s="378" t="s">
        <v>220</v>
      </c>
      <c r="B242" s="378" t="s">
        <v>147</v>
      </c>
      <c r="C242" s="379" t="s">
        <v>148</v>
      </c>
      <c r="D242" s="380">
        <v>2000</v>
      </c>
      <c r="E242" s="381">
        <v>0</v>
      </c>
      <c r="F242" s="380">
        <v>3000</v>
      </c>
      <c r="G242" s="381">
        <v>0</v>
      </c>
      <c r="H242" s="382">
        <v>0</v>
      </c>
      <c r="I242" s="383">
        <v>0</v>
      </c>
      <c r="J242" s="384"/>
      <c r="K242" s="220"/>
      <c r="L242" s="385"/>
      <c r="M242" s="385"/>
      <c r="N242" s="387"/>
      <c r="O242" s="220"/>
      <c r="P242" s="386"/>
      <c r="Q242" s="220"/>
      <c r="R242" s="220"/>
      <c r="S242" s="385"/>
      <c r="T242" s="220"/>
      <c r="U242" s="386"/>
      <c r="V242" s="220"/>
      <c r="W242" s="220"/>
      <c r="X242" s="386"/>
      <c r="Y242" s="388"/>
      <c r="Z242" s="388"/>
      <c r="AA242" s="220"/>
      <c r="AB242" s="388"/>
      <c r="AC242" s="388"/>
      <c r="AD242" s="220"/>
      <c r="AE242" s="220"/>
      <c r="AF242" s="386"/>
      <c r="AG242" s="220"/>
      <c r="AH242" s="220"/>
      <c r="AI242" s="386"/>
      <c r="AJ242" s="220"/>
      <c r="AK242" s="386"/>
      <c r="AL242" s="220"/>
      <c r="AM242" s="220"/>
      <c r="AN242" s="386"/>
      <c r="AO242" s="220"/>
      <c r="AQ242" s="386"/>
      <c r="AR242" s="220"/>
      <c r="AS242" s="386"/>
      <c r="AT242" s="220"/>
      <c r="AU242" s="220"/>
      <c r="AV242" s="220"/>
      <c r="AW242" s="220"/>
      <c r="AX242" s="220"/>
      <c r="AY242" s="220"/>
      <c r="AZ242" s="220"/>
      <c r="BA242" s="220"/>
      <c r="BB242" s="220"/>
      <c r="BC242" s="220"/>
      <c r="BD242" s="220"/>
      <c r="BE242" s="220"/>
      <c r="BF242" s="220"/>
      <c r="BG242" s="220"/>
      <c r="BH242" s="220"/>
      <c r="BI242" s="220"/>
      <c r="BJ242" s="220"/>
      <c r="BK242" s="220"/>
      <c r="BL242" s="220"/>
      <c r="BM242" s="220"/>
      <c r="BN242" s="220"/>
      <c r="BO242" s="220"/>
      <c r="BP242" s="220"/>
      <c r="BQ242" s="220"/>
      <c r="BR242" s="220"/>
      <c r="BS242" s="220"/>
      <c r="BT242" s="220"/>
      <c r="BU242" s="220"/>
      <c r="BV242" s="220"/>
      <c r="BW242" s="220"/>
      <c r="BX242" s="220"/>
      <c r="BY242" s="220"/>
      <c r="BZ242" s="220"/>
      <c r="CA242" s="220"/>
      <c r="CB242" s="220"/>
      <c r="CC242" s="220"/>
      <c r="CD242" s="220"/>
      <c r="CE242" s="220"/>
      <c r="CF242" s="220"/>
      <c r="CG242" s="220"/>
      <c r="CH242" s="220"/>
      <c r="CI242" s="220"/>
      <c r="CJ242" s="220"/>
      <c r="CK242" s="220"/>
      <c r="CL242" s="220"/>
      <c r="CM242" s="220"/>
      <c r="CN242" s="220"/>
      <c r="CO242" s="220"/>
      <c r="CP242" s="220"/>
      <c r="CQ242" s="220"/>
      <c r="CR242" s="220"/>
      <c r="CS242" s="220"/>
      <c r="CT242" s="220"/>
      <c r="CU242" s="220"/>
      <c r="CV242" s="220"/>
      <c r="CW242" s="220"/>
      <c r="CX242" s="220"/>
      <c r="CY242" s="220"/>
      <c r="CZ242" s="220"/>
      <c r="DA242" s="220"/>
      <c r="DB242" s="220"/>
      <c r="DC242" s="220"/>
      <c r="DD242" s="220"/>
      <c r="DE242" s="220"/>
      <c r="DF242" s="220"/>
      <c r="DG242" s="220"/>
      <c r="DH242" s="220"/>
      <c r="DI242" s="220"/>
      <c r="DJ242" s="220"/>
      <c r="DK242" s="220"/>
      <c r="DL242" s="220"/>
      <c r="DM242" s="220"/>
      <c r="DN242" s="220"/>
      <c r="DO242" s="220"/>
      <c r="DP242" s="220"/>
      <c r="DQ242" s="220"/>
      <c r="DR242" s="220"/>
      <c r="DS242" s="220"/>
      <c r="DT242" s="220"/>
      <c r="DU242" s="220"/>
      <c r="DV242" s="220"/>
      <c r="DW242" s="220"/>
      <c r="DX242" s="220"/>
      <c r="DY242" s="220"/>
      <c r="DZ242" s="220"/>
      <c r="EA242" s="220"/>
      <c r="EB242" s="220"/>
      <c r="EC242" s="220"/>
      <c r="ED242" s="220"/>
      <c r="EE242" s="220"/>
      <c r="EF242" s="220"/>
      <c r="EG242" s="220"/>
      <c r="EH242" s="220"/>
      <c r="EI242" s="386"/>
      <c r="EJ242" s="220"/>
      <c r="EK242" s="220"/>
      <c r="EL242" s="220"/>
      <c r="EM242" s="220"/>
      <c r="EN242" s="220"/>
      <c r="EO242" s="220"/>
      <c r="EP242" s="220"/>
      <c r="EQ242" s="220"/>
      <c r="ER242" s="220"/>
      <c r="ES242" s="220"/>
      <c r="ET242" s="220"/>
      <c r="EU242" s="220"/>
      <c r="EV242" s="220"/>
      <c r="EW242" s="220"/>
      <c r="EX242" s="220"/>
      <c r="EY242" s="220"/>
      <c r="EZ242" s="220"/>
      <c r="FA242" s="220"/>
      <c r="FB242" s="220"/>
      <c r="FC242" s="220"/>
      <c r="FD242" s="220"/>
      <c r="FE242" s="220"/>
      <c r="FF242" s="220"/>
      <c r="FG242" s="220"/>
      <c r="FH242" s="220"/>
      <c r="FI242" s="220"/>
      <c r="FJ242" s="220"/>
      <c r="FK242" s="220"/>
      <c r="FL242" s="220"/>
      <c r="FM242" s="220"/>
      <c r="FN242" s="220"/>
      <c r="FO242" s="220"/>
      <c r="FP242" s="220"/>
      <c r="FQ242" s="220"/>
      <c r="FR242" s="220"/>
      <c r="FS242" s="220"/>
      <c r="FT242" s="220"/>
      <c r="FU242" s="220"/>
      <c r="FV242" s="220"/>
      <c r="FW242" s="220"/>
      <c r="FX242" s="220"/>
      <c r="FY242" s="220"/>
      <c r="FZ242" s="220"/>
      <c r="GA242" s="220"/>
      <c r="GB242" s="220"/>
      <c r="GC242" s="220"/>
      <c r="GD242" s="220"/>
      <c r="GE242" s="220"/>
      <c r="GF242" s="220"/>
      <c r="GG242" s="220"/>
      <c r="GH242" s="220"/>
      <c r="GI242" s="220"/>
      <c r="GJ242" s="220"/>
      <c r="GK242" s="220"/>
      <c r="GL242" s="220"/>
      <c r="GM242" s="220"/>
      <c r="GN242" s="220"/>
      <c r="GO242" s="220"/>
      <c r="GP242" s="220"/>
      <c r="GQ242" s="220"/>
      <c r="GR242" s="220"/>
      <c r="GS242" s="220"/>
      <c r="GT242" s="220"/>
      <c r="GU242" s="220"/>
      <c r="GV242" s="220"/>
      <c r="GW242" s="220"/>
      <c r="GX242" s="220"/>
      <c r="GY242" s="220"/>
      <c r="GZ242" s="220"/>
      <c r="HA242" s="220"/>
      <c r="HB242" s="220"/>
      <c r="HC242" s="220"/>
      <c r="HD242" s="220"/>
      <c r="HE242" s="220"/>
      <c r="HF242" s="220"/>
      <c r="HG242" s="220"/>
      <c r="HH242" s="220"/>
      <c r="HI242" s="220"/>
      <c r="HJ242" s="220"/>
      <c r="HK242" s="220"/>
      <c r="HL242" s="220"/>
      <c r="HM242" s="220"/>
      <c r="HN242" s="220"/>
      <c r="HO242" s="220"/>
      <c r="HP242" s="220"/>
      <c r="HQ242" s="220"/>
      <c r="HR242" s="220"/>
      <c r="HS242" s="220"/>
      <c r="HT242" s="220"/>
      <c r="HU242" s="220"/>
      <c r="HV242" s="220"/>
      <c r="HW242" s="220"/>
      <c r="HX242" s="220"/>
      <c r="HY242" s="220"/>
      <c r="HZ242" s="220"/>
      <c r="IA242" s="220"/>
      <c r="IB242" s="220"/>
      <c r="IC242" s="220"/>
      <c r="ID242" s="220"/>
      <c r="IE242" s="220"/>
      <c r="IF242" s="220"/>
      <c r="IG242" s="220"/>
      <c r="IH242" s="220"/>
      <c r="II242" s="220"/>
      <c r="IJ242" s="220"/>
      <c r="IK242" s="220"/>
      <c r="IL242" s="220"/>
      <c r="IM242" s="220"/>
      <c r="IN242" s="220"/>
      <c r="IO242" s="220"/>
      <c r="IP242" s="220"/>
      <c r="IQ242" s="220"/>
      <c r="IR242" s="220"/>
      <c r="IS242" s="220"/>
      <c r="IT242" s="220"/>
      <c r="IU242" s="220"/>
      <c r="IV242" s="220"/>
      <c r="IW242" s="220"/>
      <c r="IX242" s="220"/>
      <c r="IY242" s="220"/>
      <c r="IZ242" s="220"/>
      <c r="JA242" s="220"/>
      <c r="JB242" s="220"/>
      <c r="JC242" s="220"/>
      <c r="JD242" s="220"/>
      <c r="JE242" s="220"/>
      <c r="JF242" s="220"/>
      <c r="JG242" s="220"/>
      <c r="JH242" s="220"/>
      <c r="JI242" s="220"/>
      <c r="JJ242" s="220"/>
      <c r="JK242" s="220"/>
      <c r="JL242" s="220"/>
      <c r="JM242" s="220"/>
      <c r="JN242" s="220"/>
      <c r="JO242" s="220"/>
      <c r="JP242" s="220"/>
      <c r="JQ242" s="220"/>
      <c r="JR242" s="220"/>
      <c r="JS242" s="220"/>
      <c r="JT242" s="220"/>
      <c r="JU242" s="220"/>
      <c r="JV242" s="220"/>
      <c r="JW242" s="220"/>
      <c r="JX242" s="220"/>
      <c r="JY242" s="220"/>
      <c r="JZ242" s="220"/>
      <c r="KA242" s="220"/>
      <c r="KB242" s="220"/>
      <c r="KC242" s="220"/>
      <c r="KD242" s="220"/>
      <c r="KE242" s="220"/>
      <c r="KF242" s="220"/>
      <c r="KG242" s="220"/>
      <c r="KH242" s="220"/>
      <c r="KI242" s="220"/>
      <c r="KJ242" s="220"/>
      <c r="KK242" s="220"/>
      <c r="KL242" s="220"/>
      <c r="KM242" s="220"/>
      <c r="KN242" s="220"/>
      <c r="KO242" s="220"/>
      <c r="KP242" s="220"/>
      <c r="KQ242" s="220"/>
      <c r="KR242" s="220"/>
      <c r="KS242" s="220"/>
      <c r="KT242" s="220"/>
      <c r="KU242" s="220"/>
      <c r="KV242" s="220"/>
      <c r="KW242" s="220"/>
      <c r="KX242" s="220"/>
      <c r="KY242" s="220"/>
      <c r="KZ242" s="220"/>
      <c r="LA242" s="220"/>
      <c r="LB242" s="220"/>
      <c r="LC242" s="220"/>
      <c r="LD242" s="220"/>
      <c r="LE242" s="220"/>
      <c r="LF242" s="220"/>
      <c r="LG242" s="220"/>
      <c r="LH242" s="220"/>
      <c r="LI242" s="220"/>
      <c r="LJ242" s="220"/>
      <c r="LK242" s="220"/>
      <c r="LL242" s="220"/>
      <c r="LM242" s="220"/>
      <c r="LN242" s="220"/>
      <c r="LO242" s="220"/>
      <c r="LP242" s="220"/>
      <c r="LQ242" s="220"/>
      <c r="LR242" s="220"/>
      <c r="LS242" s="220"/>
      <c r="LT242" s="220"/>
      <c r="LU242" s="220"/>
      <c r="LV242" s="220"/>
      <c r="LW242" s="220"/>
      <c r="LX242" s="220"/>
      <c r="LY242" s="220"/>
      <c r="LZ242" s="220"/>
      <c r="MA242" s="220"/>
      <c r="MB242" s="220"/>
      <c r="MC242" s="220"/>
      <c r="MD242" s="220"/>
      <c r="ME242" s="220"/>
      <c r="MF242" s="220"/>
      <c r="MG242" s="220"/>
      <c r="MH242" s="220"/>
      <c r="MI242" s="220"/>
      <c r="MJ242" s="220"/>
      <c r="MK242" s="220"/>
      <c r="ML242" s="220"/>
      <c r="MM242" s="220"/>
      <c r="MN242" s="220"/>
      <c r="MO242" s="220"/>
      <c r="MP242" s="220"/>
      <c r="MQ242" s="220"/>
      <c r="MR242" s="220"/>
      <c r="MS242" s="220"/>
      <c r="MT242" s="220"/>
      <c r="MU242" s="220"/>
      <c r="MV242" s="220"/>
      <c r="MW242" s="220"/>
      <c r="MX242" s="220"/>
      <c r="MY242" s="220"/>
      <c r="MZ242" s="220"/>
      <c r="NA242" s="220"/>
      <c r="NB242" s="220"/>
      <c r="NC242" s="220"/>
      <c r="ND242" s="220"/>
      <c r="NE242" s="220"/>
      <c r="NF242" s="220"/>
      <c r="NG242" s="220"/>
      <c r="NH242" s="220"/>
      <c r="NI242" s="220"/>
      <c r="NJ242" s="220"/>
      <c r="NK242" s="220"/>
      <c r="NL242" s="220"/>
      <c r="NM242" s="220"/>
      <c r="NN242" s="220"/>
      <c r="NO242" s="220"/>
      <c r="NP242" s="220"/>
      <c r="NQ242" s="220"/>
      <c r="NR242" s="220"/>
      <c r="NS242" s="220"/>
      <c r="NT242" s="220"/>
      <c r="NU242" s="220"/>
      <c r="NV242" s="220"/>
      <c r="NW242" s="220"/>
      <c r="NX242" s="220"/>
      <c r="NY242" s="220"/>
      <c r="NZ242" s="220"/>
      <c r="OA242" s="220"/>
      <c r="OB242" s="220"/>
      <c r="OC242" s="220"/>
      <c r="OD242" s="220"/>
      <c r="OE242" s="220"/>
      <c r="OF242" s="220"/>
      <c r="OG242" s="220"/>
      <c r="OH242" s="220"/>
      <c r="OI242" s="220"/>
      <c r="OJ242" s="220"/>
      <c r="OK242" s="220"/>
      <c r="OL242" s="220"/>
      <c r="OM242" s="220"/>
      <c r="ON242" s="220"/>
      <c r="OO242" s="220"/>
      <c r="OP242" s="220"/>
      <c r="OQ242" s="220"/>
      <c r="OR242" s="220"/>
      <c r="OS242" s="220"/>
      <c r="OT242" s="220"/>
      <c r="OU242" s="220"/>
      <c r="OV242" s="220"/>
      <c r="OW242" s="220"/>
      <c r="OX242" s="220"/>
      <c r="OY242" s="220"/>
      <c r="OZ242" s="220"/>
      <c r="PA242" s="220"/>
      <c r="PB242" s="220"/>
      <c r="PC242" s="220"/>
      <c r="PD242" s="220"/>
      <c r="PE242" s="220"/>
      <c r="PF242" s="220"/>
      <c r="PG242" s="220"/>
      <c r="PH242" s="220"/>
      <c r="PI242" s="220"/>
      <c r="PJ242" s="220"/>
      <c r="PK242" s="220"/>
      <c r="PL242" s="220"/>
      <c r="PM242" s="220"/>
      <c r="PN242" s="220"/>
      <c r="PO242" s="220"/>
      <c r="PP242" s="220"/>
      <c r="PQ242" s="220"/>
      <c r="PR242" s="220"/>
      <c r="PS242" s="220"/>
      <c r="PT242" s="220"/>
      <c r="PU242" s="220"/>
      <c r="PV242" s="220"/>
      <c r="PW242" s="220"/>
      <c r="PX242" s="220"/>
      <c r="PY242" s="220"/>
      <c r="PZ242" s="220"/>
      <c r="QA242" s="220"/>
      <c r="QB242" s="220"/>
      <c r="QC242" s="220"/>
      <c r="QD242" s="220"/>
      <c r="QE242" s="220"/>
      <c r="QF242" s="220"/>
      <c r="QG242" s="220"/>
      <c r="QH242" s="220"/>
      <c r="QI242" s="220"/>
      <c r="QJ242" s="220"/>
      <c r="QK242" s="220"/>
      <c r="QL242" s="220"/>
      <c r="QM242" s="220"/>
      <c r="QN242" s="220"/>
      <c r="QO242" s="220"/>
      <c r="QP242" s="220"/>
      <c r="QQ242" s="220"/>
      <c r="QR242" s="220"/>
      <c r="QS242" s="220"/>
      <c r="QT242" s="220"/>
      <c r="QU242" s="220"/>
      <c r="QV242" s="220"/>
      <c r="QW242" s="220"/>
      <c r="QX242" s="220"/>
      <c r="QY242" s="220"/>
      <c r="QZ242" s="220"/>
      <c r="RA242" s="220"/>
      <c r="RB242" s="220"/>
      <c r="RC242" s="220"/>
      <c r="RD242" s="220"/>
      <c r="RE242" s="220"/>
      <c r="RF242" s="220"/>
      <c r="RG242" s="220"/>
      <c r="RH242" s="220"/>
      <c r="RI242" s="220"/>
      <c r="RJ242" s="220"/>
      <c r="RK242" s="220"/>
      <c r="RL242" s="220"/>
      <c r="RM242" s="220"/>
      <c r="RN242" s="220"/>
      <c r="RO242" s="220"/>
      <c r="RP242" s="220"/>
      <c r="RQ242" s="220"/>
      <c r="RR242" s="220"/>
      <c r="RS242" s="220"/>
      <c r="RT242" s="220"/>
      <c r="RU242" s="220"/>
      <c r="RV242" s="220"/>
      <c r="RW242" s="220"/>
      <c r="RX242" s="220"/>
      <c r="RY242" s="220"/>
      <c r="RZ242" s="220"/>
      <c r="SA242" s="220"/>
      <c r="SB242" s="220"/>
      <c r="SC242" s="220"/>
      <c r="SD242" s="220"/>
      <c r="SE242" s="220"/>
      <c r="SF242" s="220"/>
      <c r="SG242" s="220"/>
      <c r="SH242" s="220"/>
      <c r="SI242" s="220"/>
      <c r="SJ242" s="220"/>
      <c r="SK242" s="220"/>
      <c r="SL242" s="220"/>
      <c r="SM242" s="220"/>
      <c r="SN242" s="220"/>
      <c r="SO242" s="220"/>
      <c r="SP242" s="220"/>
      <c r="SQ242" s="220"/>
      <c r="SR242" s="220"/>
      <c r="SS242" s="220"/>
      <c r="ST242" s="220"/>
      <c r="SU242" s="220"/>
      <c r="SV242" s="220"/>
      <c r="SW242" s="220"/>
      <c r="SX242" s="220"/>
      <c r="SY242" s="220"/>
      <c r="SZ242" s="220"/>
      <c r="TA242" s="220"/>
      <c r="TB242" s="220"/>
      <c r="TC242" s="220"/>
      <c r="TD242" s="220"/>
      <c r="TE242" s="220"/>
      <c r="TF242" s="220"/>
      <c r="TG242" s="220"/>
      <c r="TH242" s="220"/>
      <c r="TI242" s="220"/>
      <c r="TJ242" s="220"/>
      <c r="TK242" s="220"/>
      <c r="TL242" s="220"/>
      <c r="TM242" s="220"/>
      <c r="TN242" s="220"/>
      <c r="TO242" s="220"/>
      <c r="TP242" s="220"/>
      <c r="TQ242" s="220"/>
      <c r="TR242" s="220"/>
      <c r="TS242" s="220"/>
      <c r="TT242" s="220"/>
      <c r="TU242" s="220"/>
      <c r="TV242" s="220"/>
      <c r="TW242" s="220"/>
      <c r="TX242" s="220"/>
      <c r="TY242" s="220"/>
      <c r="TZ242" s="220"/>
      <c r="UA242" s="220"/>
      <c r="UB242" s="220"/>
      <c r="UC242" s="220"/>
      <c r="UD242" s="220"/>
      <c r="UE242" s="220"/>
      <c r="UF242" s="220"/>
      <c r="UG242" s="220"/>
      <c r="UH242" s="220"/>
      <c r="UI242" s="220"/>
      <c r="UJ242" s="220"/>
      <c r="UK242" s="220"/>
      <c r="UL242" s="220"/>
      <c r="UM242" s="220"/>
      <c r="UN242" s="220"/>
      <c r="UO242" s="220"/>
      <c r="UP242" s="220"/>
      <c r="UQ242" s="220"/>
      <c r="UR242" s="220"/>
      <c r="US242" s="220"/>
      <c r="UT242" s="220"/>
      <c r="UU242" s="220"/>
      <c r="UV242" s="220"/>
      <c r="UW242" s="220"/>
      <c r="UX242" s="220"/>
      <c r="UY242" s="220"/>
      <c r="UZ242" s="220"/>
      <c r="VA242" s="220"/>
      <c r="VB242" s="220"/>
      <c r="VC242" s="220"/>
      <c r="VD242" s="220"/>
      <c r="VE242" s="220"/>
      <c r="VF242" s="220"/>
      <c r="VG242" s="220"/>
      <c r="VH242" s="220"/>
      <c r="VI242" s="220"/>
      <c r="VJ242" s="220"/>
      <c r="VK242" s="220"/>
      <c r="VL242" s="220"/>
      <c r="VM242" s="220"/>
      <c r="VN242" s="220"/>
      <c r="VO242" s="220"/>
      <c r="VP242" s="220"/>
      <c r="VQ242" s="220"/>
      <c r="VR242" s="220"/>
      <c r="VS242" s="220"/>
      <c r="VT242" s="220"/>
      <c r="VU242" s="220"/>
      <c r="VV242" s="220"/>
      <c r="VW242" s="220"/>
      <c r="VX242" s="220"/>
      <c r="VY242" s="220"/>
      <c r="VZ242" s="220"/>
      <c r="WA242" s="220"/>
      <c r="WB242" s="220"/>
      <c r="WC242" s="220"/>
      <c r="WD242" s="220"/>
      <c r="WE242" s="220"/>
      <c r="WF242" s="220"/>
      <c r="WG242" s="220"/>
      <c r="WH242" s="220"/>
      <c r="WI242" s="220"/>
      <c r="WJ242" s="220"/>
      <c r="WK242" s="220"/>
      <c r="WL242" s="220"/>
      <c r="WM242" s="220"/>
      <c r="WN242" s="220"/>
      <c r="WO242" s="220"/>
      <c r="WP242" s="220"/>
      <c r="WQ242" s="220"/>
      <c r="WR242" s="220"/>
      <c r="WS242" s="220"/>
      <c r="WT242" s="220"/>
      <c r="WU242" s="220"/>
      <c r="WV242" s="220"/>
      <c r="WW242" s="220"/>
      <c r="WX242" s="220"/>
      <c r="WY242" s="220"/>
      <c r="WZ242" s="220"/>
      <c r="XA242" s="220"/>
      <c r="XB242" s="220"/>
      <c r="XC242" s="220"/>
      <c r="XD242" s="220"/>
      <c r="XE242" s="220"/>
      <c r="XF242" s="220"/>
      <c r="XG242" s="220"/>
      <c r="XH242" s="220"/>
      <c r="XI242" s="220"/>
      <c r="XJ242" s="220"/>
      <c r="XK242" s="220"/>
      <c r="XL242" s="220"/>
      <c r="XM242" s="220"/>
      <c r="XN242" s="220"/>
      <c r="XO242" s="220"/>
      <c r="XP242" s="220"/>
      <c r="XQ242" s="220"/>
      <c r="XR242" s="220"/>
      <c r="XS242" s="220"/>
      <c r="XT242" s="220"/>
      <c r="XU242" s="220"/>
      <c r="XV242" s="220"/>
      <c r="XW242" s="220"/>
      <c r="XX242" s="220"/>
      <c r="XY242" s="220"/>
      <c r="XZ242" s="220"/>
      <c r="YA242" s="220"/>
      <c r="YB242" s="220"/>
      <c r="YC242" s="220"/>
      <c r="YD242" s="220"/>
      <c r="YE242" s="220"/>
      <c r="YF242" s="220"/>
      <c r="YG242" s="220"/>
      <c r="YH242" s="220"/>
      <c r="YI242" s="220"/>
      <c r="YJ242" s="220"/>
      <c r="YK242" s="220"/>
      <c r="YL242" s="220"/>
      <c r="YM242" s="220"/>
      <c r="YN242" s="220"/>
      <c r="YO242" s="220"/>
      <c r="YP242" s="220"/>
      <c r="YQ242" s="220"/>
      <c r="YR242" s="220"/>
      <c r="YS242" s="220"/>
      <c r="YT242" s="220"/>
      <c r="YU242" s="220"/>
      <c r="YV242" s="220"/>
      <c r="YW242" s="220"/>
      <c r="YX242" s="220"/>
      <c r="YY242" s="220"/>
      <c r="YZ242" s="220"/>
      <c r="ZA242" s="220"/>
      <c r="ZB242" s="220"/>
      <c r="ZC242" s="220"/>
      <c r="ZD242" s="220"/>
      <c r="ZE242" s="220"/>
      <c r="ZF242" s="220"/>
      <c r="ZG242" s="220"/>
      <c r="ZH242" s="220"/>
      <c r="ZI242" s="220"/>
      <c r="ZJ242" s="220"/>
      <c r="ZK242" s="220"/>
      <c r="ZL242" s="220"/>
      <c r="ZM242" s="220"/>
      <c r="ZN242" s="220"/>
      <c r="ZO242" s="220"/>
      <c r="ZP242" s="220"/>
      <c r="ZQ242" s="220"/>
      <c r="ZR242" s="220"/>
      <c r="ZS242" s="220"/>
      <c r="ZT242" s="220"/>
      <c r="ZU242" s="220"/>
      <c r="ZV242" s="220"/>
      <c r="ZW242" s="220"/>
      <c r="ZX242" s="220"/>
      <c r="ZY242" s="220"/>
      <c r="ZZ242" s="220"/>
      <c r="AAA242" s="220"/>
      <c r="AAB242" s="220"/>
      <c r="AAC242" s="220"/>
      <c r="AAD242" s="220"/>
      <c r="AAE242" s="220"/>
      <c r="AAF242" s="220"/>
      <c r="AAG242" s="220"/>
      <c r="AAH242" s="220"/>
      <c r="AAI242" s="220"/>
      <c r="AAJ242" s="220"/>
      <c r="AAK242" s="220"/>
      <c r="AAL242" s="220"/>
      <c r="AAM242" s="220"/>
      <c r="AAN242" s="220"/>
      <c r="AAO242" s="220"/>
      <c r="AAP242" s="220"/>
      <c r="AAQ242" s="220"/>
      <c r="AAR242" s="220"/>
      <c r="AAS242" s="220"/>
      <c r="AAT242" s="220"/>
      <c r="AAU242" s="220"/>
      <c r="AAV242" s="220"/>
      <c r="AAW242" s="220"/>
      <c r="AAX242" s="220"/>
      <c r="AAY242" s="220"/>
      <c r="AAZ242" s="220"/>
      <c r="ABA242" s="220"/>
      <c r="ABB242" s="220"/>
      <c r="ABC242" s="220"/>
      <c r="ABD242" s="220"/>
      <c r="ABE242" s="220"/>
      <c r="ABF242" s="220"/>
      <c r="ABG242" s="220"/>
      <c r="ABH242" s="220"/>
      <c r="ABI242" s="220"/>
      <c r="ABJ242" s="220"/>
      <c r="ABK242" s="220"/>
      <c r="ABL242" s="220"/>
      <c r="ABM242" s="220"/>
      <c r="ABN242" s="220"/>
      <c r="ABO242" s="220"/>
      <c r="ABP242" s="220"/>
      <c r="ABQ242" s="220"/>
      <c r="ABR242" s="220"/>
      <c r="ABS242" s="220"/>
      <c r="ABT242" s="220"/>
      <c r="ABU242" s="220"/>
      <c r="ABV242" s="220"/>
      <c r="ABW242" s="220"/>
      <c r="ABX242" s="220"/>
      <c r="ABY242" s="220"/>
      <c r="ABZ242" s="220"/>
      <c r="ACA242" s="220"/>
      <c r="ACB242" s="220"/>
      <c r="ACC242" s="220"/>
      <c r="ACD242" s="220"/>
      <c r="ACE242" s="220"/>
      <c r="ACF242" s="220"/>
      <c r="ACG242" s="220"/>
      <c r="ACH242" s="220"/>
      <c r="ACI242" s="220"/>
      <c r="ACJ242" s="220"/>
      <c r="ACK242" s="220"/>
      <c r="ACL242" s="220"/>
      <c r="ACM242" s="220"/>
      <c r="ACN242" s="220"/>
      <c r="ACO242" s="220"/>
      <c r="ACP242" s="220"/>
      <c r="ACQ242" s="220"/>
      <c r="ACR242" s="220"/>
      <c r="ACS242" s="220"/>
      <c r="ACT242" s="220"/>
      <c r="ACU242" s="220"/>
      <c r="ACV242" s="220"/>
      <c r="ACW242" s="220"/>
      <c r="ACX242" s="220"/>
      <c r="ACY242" s="220"/>
      <c r="ACZ242" s="220"/>
      <c r="ADA242" s="220"/>
      <c r="ADB242" s="220"/>
      <c r="ADC242" s="220"/>
      <c r="ADD242" s="220"/>
      <c r="ADE242" s="220"/>
      <c r="ADF242" s="220"/>
      <c r="ADG242" s="220"/>
      <c r="ADH242" s="220"/>
      <c r="ADI242" s="220"/>
      <c r="ADJ242" s="220"/>
      <c r="ADK242" s="220"/>
      <c r="ADL242" s="220"/>
      <c r="ADM242" s="220"/>
      <c r="ADN242" s="220"/>
      <c r="ADO242" s="220"/>
      <c r="ADP242" s="220"/>
      <c r="ADQ242" s="220"/>
      <c r="ADR242" s="220"/>
      <c r="ADS242" s="220"/>
      <c r="ADT242" s="220"/>
      <c r="ADU242" s="220"/>
      <c r="ADV242" s="220"/>
      <c r="ADW242" s="220"/>
      <c r="ADX242" s="220"/>
      <c r="ADY242" s="220"/>
      <c r="ADZ242" s="220"/>
      <c r="AEA242" s="220"/>
      <c r="AEB242" s="220"/>
      <c r="AEC242" s="220"/>
      <c r="AED242" s="220"/>
      <c r="AEE242" s="220"/>
      <c r="AEF242" s="220"/>
      <c r="AEG242" s="220"/>
      <c r="AEH242" s="220"/>
      <c r="AEI242" s="220"/>
      <c r="AEJ242" s="220"/>
      <c r="AEK242" s="220"/>
      <c r="AEL242" s="220"/>
      <c r="AEM242" s="220"/>
      <c r="AEN242" s="220"/>
      <c r="AEO242" s="220"/>
      <c r="AEP242" s="220"/>
      <c r="AEQ242" s="220"/>
      <c r="AER242" s="220"/>
      <c r="AES242" s="220"/>
      <c r="AET242" s="220"/>
      <c r="AEU242" s="220"/>
      <c r="AEV242" s="220"/>
      <c r="AEW242" s="220"/>
      <c r="AEX242" s="220"/>
      <c r="AEY242" s="220"/>
      <c r="AEZ242" s="220"/>
      <c r="AFA242" s="220"/>
      <c r="AFB242" s="220"/>
      <c r="AFC242" s="220"/>
      <c r="AFD242" s="220"/>
      <c r="AFE242" s="220"/>
      <c r="AFF242" s="220"/>
      <c r="AFG242" s="220"/>
      <c r="AFH242" s="220"/>
      <c r="AFI242" s="220"/>
      <c r="AFJ242" s="220"/>
      <c r="AFK242" s="220"/>
      <c r="AFL242" s="220"/>
      <c r="AFM242" s="220"/>
      <c r="AFN242" s="220"/>
      <c r="AFO242" s="220"/>
      <c r="AFP242" s="220"/>
      <c r="AFQ242" s="220"/>
      <c r="AFR242" s="220"/>
      <c r="AFS242" s="220"/>
      <c r="AFT242" s="220"/>
      <c r="AFU242" s="220"/>
      <c r="AFV242" s="220"/>
      <c r="AFW242" s="220"/>
      <c r="AFX242" s="220"/>
      <c r="AFY242" s="220"/>
      <c r="AFZ242" s="220"/>
      <c r="AGA242" s="220"/>
      <c r="AGB242" s="220"/>
      <c r="AGC242" s="220"/>
      <c r="AGD242" s="220"/>
      <c r="AGE242" s="220"/>
      <c r="AGF242" s="220"/>
      <c r="AGG242" s="220"/>
      <c r="AGH242" s="220"/>
      <c r="AGI242" s="220"/>
      <c r="AGJ242" s="220"/>
      <c r="AGK242" s="220"/>
      <c r="AGL242" s="220"/>
      <c r="AGM242" s="220"/>
      <c r="AGN242" s="220"/>
      <c r="AGO242" s="220"/>
      <c r="AGP242" s="220"/>
      <c r="AGQ242" s="220"/>
      <c r="AGR242" s="220"/>
      <c r="AGS242" s="220"/>
      <c r="AGT242" s="220"/>
      <c r="AGU242" s="220"/>
      <c r="AGV242" s="220"/>
      <c r="AGW242" s="220"/>
      <c r="AGX242" s="220"/>
      <c r="AGY242" s="220"/>
      <c r="AGZ242" s="220"/>
      <c r="AHA242" s="220"/>
      <c r="AHB242" s="220"/>
      <c r="AHC242" s="220"/>
      <c r="AHD242" s="220"/>
      <c r="AHE242" s="220"/>
      <c r="AHF242" s="220"/>
      <c r="AHG242" s="220"/>
      <c r="AHH242" s="220"/>
      <c r="AHI242" s="220"/>
      <c r="AHJ242" s="220"/>
      <c r="AHK242" s="220"/>
      <c r="AHL242" s="220"/>
      <c r="AHM242" s="220"/>
      <c r="AHN242" s="220"/>
      <c r="AHO242" s="220"/>
      <c r="AHP242" s="220"/>
      <c r="AHQ242" s="220"/>
      <c r="AHR242" s="220"/>
      <c r="AHS242" s="220"/>
      <c r="AHT242" s="220"/>
      <c r="AHU242" s="220"/>
      <c r="AHV242" s="220"/>
      <c r="AHW242" s="220"/>
      <c r="AHX242" s="220"/>
      <c r="AHY242" s="220"/>
      <c r="AHZ242" s="220"/>
      <c r="AIA242" s="220"/>
      <c r="AIB242" s="220"/>
      <c r="AIC242" s="220"/>
      <c r="AID242" s="220"/>
      <c r="AIE242" s="220"/>
      <c r="AIF242" s="220"/>
      <c r="AIG242" s="220"/>
      <c r="AIH242" s="220"/>
      <c r="AII242" s="220"/>
      <c r="AIJ242" s="220"/>
      <c r="AIK242" s="220"/>
      <c r="AIL242" s="220"/>
      <c r="AIM242" s="220"/>
      <c r="AIN242" s="220"/>
      <c r="AIO242" s="220"/>
      <c r="AIP242" s="220"/>
      <c r="AIQ242" s="220"/>
      <c r="AIR242" s="220"/>
      <c r="AIS242" s="220"/>
      <c r="AIT242" s="220"/>
      <c r="AIU242" s="220"/>
      <c r="AIV242" s="220"/>
      <c r="AIW242" s="220"/>
      <c r="AIX242" s="220"/>
      <c r="AIY242" s="220"/>
      <c r="AIZ242" s="220"/>
      <c r="AJA242" s="220"/>
      <c r="AJB242" s="220"/>
      <c r="AJC242" s="220"/>
      <c r="AJD242" s="220"/>
      <c r="AJE242" s="220"/>
      <c r="AJF242" s="220"/>
      <c r="AJG242" s="220"/>
      <c r="AJH242" s="220"/>
      <c r="AJI242" s="220"/>
      <c r="AJJ242" s="220"/>
      <c r="AJK242" s="220"/>
      <c r="AJL242" s="220"/>
      <c r="AJM242" s="220"/>
      <c r="AJN242" s="220"/>
      <c r="AJO242" s="220"/>
      <c r="AJP242" s="220"/>
      <c r="AJQ242" s="220"/>
      <c r="AJR242" s="220"/>
      <c r="AJS242" s="220"/>
      <c r="AJT242" s="220"/>
      <c r="AJU242" s="220"/>
      <c r="AJV242" s="220"/>
      <c r="AJW242" s="220"/>
      <c r="AJX242" s="220"/>
      <c r="AJY242" s="220"/>
      <c r="AJZ242" s="220"/>
      <c r="AKA242" s="220"/>
      <c r="AKB242" s="220"/>
      <c r="AKC242" s="220"/>
      <c r="AKD242" s="220"/>
      <c r="AKE242" s="220"/>
      <c r="AKF242" s="220"/>
      <c r="AKG242" s="220"/>
      <c r="AKH242" s="220"/>
      <c r="AKI242" s="220"/>
      <c r="AKJ242" s="220"/>
      <c r="AKK242" s="220"/>
      <c r="AKL242" s="220"/>
      <c r="AKM242" s="220"/>
      <c r="AKN242" s="220"/>
      <c r="AKO242" s="220"/>
      <c r="AKP242" s="220"/>
      <c r="AKQ242" s="220"/>
      <c r="AKR242" s="220"/>
      <c r="AKS242" s="220"/>
      <c r="AKT242" s="220"/>
      <c r="AKU242" s="220"/>
      <c r="AKV242" s="220"/>
      <c r="AKW242" s="220"/>
      <c r="AKX242" s="220"/>
      <c r="AKY242" s="220"/>
      <c r="AKZ242" s="220"/>
      <c r="ALA242" s="220"/>
      <c r="ALB242" s="220"/>
      <c r="ALC242" s="220"/>
      <c r="ALD242" s="220"/>
      <c r="ALE242" s="220"/>
      <c r="ALF242" s="220"/>
      <c r="ALG242" s="220"/>
      <c r="ALH242" s="220"/>
      <c r="ALI242" s="220"/>
      <c r="ALJ242" s="220"/>
      <c r="ALK242" s="220"/>
      <c r="ALL242" s="220"/>
      <c r="ALM242" s="220"/>
      <c r="ALN242" s="220"/>
      <c r="ALO242" s="220"/>
      <c r="ALP242" s="220"/>
      <c r="ALQ242" s="220"/>
      <c r="ALR242" s="220"/>
      <c r="ALS242" s="220"/>
      <c r="ALT242" s="220"/>
      <c r="ALU242" s="220"/>
      <c r="ALV242" s="220"/>
      <c r="ALW242" s="220"/>
      <c r="ALX242" s="220"/>
      <c r="ALY242" s="220"/>
      <c r="ALZ242" s="220"/>
      <c r="AMA242" s="220"/>
      <c r="AMB242" s="220"/>
      <c r="AMC242" s="220"/>
      <c r="AMD242" s="220"/>
      <c r="AME242" s="220"/>
      <c r="AMF242" s="220"/>
      <c r="AMG242" s="220"/>
      <c r="AMH242" s="220"/>
      <c r="AMI242" s="220"/>
      <c r="AMJ242" s="220"/>
      <c r="AMK242" s="220"/>
      <c r="AML242" s="220"/>
      <c r="AMM242" s="220"/>
      <c r="AMN242" s="220"/>
      <c r="AMO242" s="220"/>
      <c r="AMP242" s="220"/>
      <c r="AMQ242" s="220"/>
      <c r="AMR242" s="220"/>
      <c r="AMS242" s="220"/>
      <c r="AMT242" s="220"/>
      <c r="AMU242" s="220"/>
      <c r="AMV242" s="220"/>
      <c r="AMW242" s="220"/>
      <c r="AMX242" s="220"/>
      <c r="AMY242" s="220"/>
      <c r="AMZ242" s="220"/>
      <c r="ANA242" s="220"/>
      <c r="ANB242" s="220"/>
      <c r="ANC242" s="220"/>
      <c r="AND242" s="220"/>
      <c r="ANE242" s="220"/>
      <c r="ANF242" s="220"/>
      <c r="ANG242" s="220"/>
      <c r="ANH242" s="220"/>
      <c r="ANI242" s="220"/>
      <c r="ANJ242" s="220"/>
      <c r="ANK242" s="220"/>
      <c r="ANL242" s="220"/>
      <c r="ANM242" s="220"/>
      <c r="ANN242" s="220"/>
      <c r="ANO242" s="220"/>
      <c r="ANP242" s="220"/>
      <c r="ANQ242" s="220"/>
      <c r="ANR242" s="220"/>
      <c r="ANS242" s="220"/>
      <c r="ANT242" s="220"/>
      <c r="ANU242" s="220"/>
      <c r="ANV242" s="220"/>
      <c r="ANW242" s="220"/>
      <c r="ANX242" s="220"/>
      <c r="ANY242" s="220"/>
      <c r="ANZ242" s="220"/>
      <c r="AOA242" s="220"/>
      <c r="AOB242" s="220"/>
      <c r="AOC242" s="220"/>
      <c r="AOD242" s="220"/>
      <c r="AOE242" s="220"/>
      <c r="AOF242" s="220"/>
      <c r="AOG242" s="220"/>
      <c r="AOH242" s="220"/>
      <c r="AOI242" s="220"/>
      <c r="AOJ242" s="220"/>
      <c r="AOK242" s="220"/>
      <c r="AOL242" s="220"/>
      <c r="AOM242" s="220"/>
      <c r="AON242" s="220"/>
      <c r="AOO242" s="220"/>
      <c r="AOP242" s="220"/>
      <c r="AOQ242" s="220"/>
      <c r="AOR242" s="220"/>
      <c r="AOS242" s="220"/>
      <c r="AOT242" s="220"/>
      <c r="AOU242" s="220"/>
      <c r="AOV242" s="220"/>
      <c r="AOW242" s="220"/>
      <c r="AOX242" s="220"/>
      <c r="AOY242" s="220"/>
      <c r="AOZ242" s="220"/>
      <c r="APA242" s="220"/>
      <c r="APB242" s="220"/>
      <c r="APC242" s="220"/>
      <c r="APD242" s="220"/>
      <c r="APE242" s="220"/>
      <c r="APF242" s="220"/>
      <c r="APG242" s="220"/>
      <c r="APH242" s="220"/>
      <c r="API242" s="220"/>
      <c r="APJ242" s="220"/>
      <c r="APK242" s="220"/>
      <c r="APL242" s="220"/>
      <c r="APM242" s="220"/>
      <c r="APN242" s="220"/>
      <c r="APO242" s="220"/>
      <c r="APP242" s="220"/>
      <c r="APQ242" s="220"/>
      <c r="APR242" s="220"/>
      <c r="APS242" s="220"/>
      <c r="APT242" s="220"/>
      <c r="APU242" s="220"/>
      <c r="APV242" s="220"/>
      <c r="APW242" s="220"/>
      <c r="APX242" s="220"/>
      <c r="APY242" s="220"/>
      <c r="APZ242" s="220"/>
      <c r="AQA242" s="220"/>
      <c r="AQB242" s="220"/>
      <c r="AQC242" s="220"/>
      <c r="AQD242" s="220"/>
      <c r="AQE242" s="220"/>
      <c r="AQF242" s="220"/>
      <c r="AQG242" s="220"/>
      <c r="AQH242" s="220"/>
      <c r="AQI242" s="220"/>
      <c r="AQJ242" s="220"/>
      <c r="AQK242" s="220"/>
      <c r="AQL242" s="220"/>
      <c r="AQM242" s="220"/>
      <c r="AQN242" s="220"/>
      <c r="AQO242" s="220"/>
      <c r="AQP242" s="220"/>
      <c r="AQQ242" s="220"/>
      <c r="AQR242" s="220"/>
      <c r="AQS242" s="220"/>
      <c r="AQT242" s="220"/>
      <c r="AQU242" s="220"/>
      <c r="AQV242" s="220"/>
      <c r="AQW242" s="220"/>
      <c r="AQX242" s="220"/>
      <c r="AQY242" s="220"/>
      <c r="AQZ242" s="220"/>
      <c r="ARA242" s="220"/>
      <c r="ARB242" s="220"/>
      <c r="ARC242" s="220"/>
      <c r="ARD242" s="220"/>
      <c r="ARE242" s="220"/>
      <c r="ARF242" s="220"/>
      <c r="ARG242" s="220"/>
      <c r="ARH242" s="220"/>
      <c r="ARI242" s="220"/>
      <c r="ARJ242" s="220"/>
      <c r="ARK242" s="220"/>
      <c r="ARL242" s="220"/>
      <c r="ARM242" s="220"/>
      <c r="ARN242" s="220"/>
      <c r="ARO242" s="220"/>
      <c r="ARP242" s="220"/>
      <c r="ARQ242" s="220"/>
      <c r="ARR242" s="220"/>
      <c r="ARS242" s="220"/>
      <c r="ART242" s="220"/>
      <c r="ARU242" s="220"/>
      <c r="ARV242" s="220"/>
      <c r="ARW242" s="220"/>
      <c r="ARX242" s="220"/>
      <c r="ARY242" s="220"/>
      <c r="ARZ242" s="220"/>
      <c r="ASA242" s="220"/>
      <c r="ASB242" s="220"/>
      <c r="ASC242" s="220"/>
      <c r="ASD242" s="220"/>
      <c r="ASE242" s="220"/>
      <c r="ASF242" s="220"/>
      <c r="ASG242" s="220"/>
      <c r="ASH242" s="220"/>
      <c r="ASI242" s="220"/>
      <c r="ASJ242" s="220"/>
      <c r="ASK242" s="220"/>
      <c r="ASL242" s="220"/>
      <c r="ASM242" s="220"/>
      <c r="ASN242" s="220"/>
      <c r="ASO242" s="220"/>
      <c r="ASP242" s="220"/>
      <c r="ASQ242" s="220"/>
      <c r="ASR242" s="220"/>
      <c r="ASS242" s="220"/>
      <c r="AST242" s="220"/>
      <c r="ASU242" s="220"/>
      <c r="ASV242" s="220"/>
      <c r="ASW242" s="220"/>
      <c r="ASX242" s="220"/>
      <c r="ASY242" s="220"/>
      <c r="ASZ242" s="220"/>
      <c r="ATA242" s="220"/>
      <c r="ATB242" s="220"/>
      <c r="ATC242" s="220"/>
      <c r="ATD242" s="220"/>
      <c r="ATE242" s="220"/>
      <c r="ATF242" s="220"/>
      <c r="ATG242" s="220"/>
      <c r="ATH242" s="220"/>
      <c r="ATI242" s="220"/>
      <c r="ATJ242" s="220"/>
      <c r="ATK242" s="220"/>
      <c r="ATL242" s="220"/>
      <c r="ATM242" s="220"/>
      <c r="ATN242" s="220"/>
      <c r="ATO242" s="220"/>
      <c r="ATP242" s="220"/>
      <c r="ATQ242" s="220"/>
      <c r="ATR242" s="220"/>
      <c r="ATS242" s="220"/>
      <c r="ATT242" s="220"/>
      <c r="ATU242" s="220"/>
      <c r="ATV242" s="220"/>
      <c r="ATW242" s="220"/>
      <c r="ATX242" s="220"/>
      <c r="ATY242" s="220"/>
      <c r="ATZ242" s="220"/>
      <c r="AUA242" s="220"/>
      <c r="AUB242" s="220"/>
      <c r="AUC242" s="220"/>
      <c r="AUD242" s="220"/>
      <c r="AUE242" s="220"/>
      <c r="AUF242" s="220"/>
      <c r="AUG242" s="220"/>
      <c r="AUH242" s="220"/>
      <c r="AUI242" s="220"/>
      <c r="AUJ242" s="220"/>
      <c r="AUK242" s="220"/>
      <c r="AUL242" s="220"/>
      <c r="AUM242" s="220"/>
      <c r="AUN242" s="220"/>
      <c r="AUO242" s="220"/>
      <c r="AUP242" s="220"/>
      <c r="AUQ242" s="220"/>
      <c r="AUR242" s="220"/>
      <c r="AUS242" s="220"/>
      <c r="AUT242" s="220"/>
      <c r="AUU242" s="220"/>
      <c r="AUV242" s="220"/>
      <c r="AUW242" s="220"/>
      <c r="AUX242" s="220"/>
      <c r="AUY242" s="220"/>
      <c r="AUZ242" s="220"/>
      <c r="AVA242" s="220"/>
      <c r="AVB242" s="220"/>
      <c r="AVC242" s="220"/>
      <c r="AVD242" s="220"/>
      <c r="AVE242" s="220"/>
      <c r="AVF242" s="220"/>
      <c r="AVG242" s="220"/>
      <c r="AVH242" s="220"/>
      <c r="AVI242" s="220"/>
      <c r="AVJ242" s="220"/>
      <c r="AVK242" s="220"/>
      <c r="AVL242" s="220"/>
      <c r="AVM242" s="220"/>
      <c r="AVN242" s="220"/>
      <c r="AVO242" s="220"/>
      <c r="AVP242" s="220"/>
      <c r="AVQ242" s="220"/>
      <c r="AVR242" s="220"/>
      <c r="AVS242" s="220"/>
      <c r="AVT242" s="220"/>
      <c r="AVU242" s="220"/>
      <c r="AVV242" s="220"/>
      <c r="AVW242" s="220"/>
      <c r="AVX242" s="220"/>
      <c r="AVY242" s="220"/>
      <c r="AVZ242" s="220"/>
      <c r="AWA242" s="220"/>
      <c r="AWB242" s="220"/>
      <c r="AWC242" s="220"/>
      <c r="AWD242" s="220"/>
      <c r="AWE242" s="220"/>
      <c r="AWF242" s="220"/>
      <c r="AWG242" s="220"/>
      <c r="AWH242" s="220"/>
      <c r="AWI242" s="220"/>
      <c r="AWJ242" s="220"/>
      <c r="AWK242" s="220"/>
      <c r="AWL242" s="220"/>
      <c r="AWM242" s="220"/>
      <c r="AWN242" s="220"/>
      <c r="AWO242" s="220"/>
      <c r="AWP242" s="220"/>
      <c r="AWQ242" s="220"/>
      <c r="AWR242" s="220"/>
      <c r="AWS242" s="220"/>
      <c r="AWT242" s="220"/>
      <c r="AWU242" s="220"/>
      <c r="AWV242" s="220"/>
      <c r="AWW242" s="220"/>
      <c r="AWX242" s="220"/>
      <c r="AWY242" s="220"/>
      <c r="AWZ242" s="220"/>
      <c r="AXA242" s="220"/>
      <c r="AXB242" s="220"/>
      <c r="AXC242" s="220"/>
      <c r="AXD242" s="220"/>
      <c r="AXE242" s="220"/>
      <c r="AXF242" s="220"/>
      <c r="AXG242" s="220"/>
      <c r="AXH242" s="220"/>
      <c r="AXI242" s="220"/>
      <c r="AXJ242" s="220"/>
      <c r="AXK242" s="220"/>
      <c r="AXL242" s="220"/>
      <c r="AXM242" s="220"/>
      <c r="AXN242" s="220"/>
      <c r="AXO242" s="220"/>
      <c r="AXP242" s="220"/>
      <c r="AXQ242" s="220"/>
      <c r="AXR242" s="220"/>
      <c r="AXS242" s="220"/>
      <c r="AXT242" s="220"/>
      <c r="AXU242" s="220"/>
      <c r="AXV242" s="220"/>
      <c r="AXW242" s="220"/>
      <c r="AXX242" s="220"/>
      <c r="AXY242" s="220"/>
      <c r="AXZ242" s="220"/>
      <c r="AYA242" s="220"/>
      <c r="AYB242" s="220"/>
      <c r="AYC242" s="220"/>
      <c r="AYD242" s="220"/>
      <c r="AYE242" s="220"/>
      <c r="AYF242" s="220"/>
      <c r="AYG242" s="220"/>
      <c r="AYH242" s="220"/>
      <c r="AYI242" s="220"/>
      <c r="AYJ242" s="220"/>
      <c r="AYK242" s="220"/>
      <c r="AYL242" s="220"/>
      <c r="AYM242" s="220"/>
      <c r="AYN242" s="220"/>
      <c r="AYO242" s="220"/>
      <c r="AYP242" s="220"/>
      <c r="AYQ242" s="220"/>
      <c r="AYR242" s="220"/>
      <c r="AYS242" s="220"/>
      <c r="AYT242" s="220"/>
      <c r="AYU242" s="220"/>
      <c r="AYV242" s="220"/>
      <c r="AYW242" s="220"/>
      <c r="AYX242" s="220"/>
      <c r="AYY242" s="220"/>
      <c r="AYZ242" s="220"/>
      <c r="AZA242" s="220"/>
      <c r="AZB242" s="220"/>
      <c r="AZC242" s="220"/>
      <c r="AZD242" s="220"/>
      <c r="AZE242" s="220"/>
      <c r="AZF242" s="220"/>
      <c r="AZG242" s="220"/>
      <c r="AZH242" s="220"/>
      <c r="AZI242" s="220"/>
      <c r="AZJ242" s="220"/>
      <c r="AZK242" s="220"/>
      <c r="AZL242" s="220"/>
      <c r="AZM242" s="220"/>
      <c r="AZN242" s="220"/>
      <c r="AZO242" s="220"/>
      <c r="AZP242" s="220"/>
      <c r="AZQ242" s="220"/>
      <c r="AZR242" s="220"/>
      <c r="AZS242" s="220"/>
      <c r="AZT242" s="220"/>
      <c r="AZU242" s="220"/>
      <c r="AZV242" s="220"/>
      <c r="AZW242" s="220"/>
      <c r="AZX242" s="220"/>
      <c r="AZY242" s="220"/>
      <c r="AZZ242" s="220"/>
      <c r="BAA242" s="220"/>
      <c r="BAB242" s="220"/>
      <c r="BAC242" s="220"/>
      <c r="BAD242" s="220"/>
      <c r="BAE242" s="220"/>
      <c r="BAF242" s="220"/>
      <c r="BAG242" s="220"/>
      <c r="BAH242" s="220"/>
      <c r="BAI242" s="220"/>
      <c r="BAJ242" s="220"/>
      <c r="BAK242" s="220"/>
      <c r="BAL242" s="220"/>
      <c r="BAM242" s="220"/>
      <c r="BAN242" s="220"/>
      <c r="BAO242" s="220"/>
      <c r="BAP242" s="220"/>
      <c r="BAQ242" s="220"/>
      <c r="BAR242" s="220"/>
      <c r="BAS242" s="220"/>
      <c r="BAT242" s="220"/>
      <c r="BAU242" s="220"/>
      <c r="BAV242" s="220"/>
      <c r="BAW242" s="220"/>
      <c r="BAX242" s="220"/>
      <c r="BAY242" s="220"/>
      <c r="BAZ242" s="220"/>
      <c r="BBA242" s="220"/>
      <c r="BBB242" s="220"/>
      <c r="BBC242" s="220"/>
      <c r="BBD242" s="220"/>
      <c r="BBE242" s="220"/>
      <c r="BBF242" s="220"/>
      <c r="BBG242" s="220"/>
      <c r="BBH242" s="220"/>
      <c r="BBI242" s="220"/>
      <c r="BBJ242" s="220"/>
      <c r="BBK242" s="220"/>
      <c r="BBL242" s="220"/>
      <c r="BBM242" s="220"/>
      <c r="BBN242" s="220"/>
      <c r="BBO242" s="220"/>
      <c r="BBP242" s="220"/>
      <c r="BBQ242" s="220"/>
      <c r="BBR242" s="220"/>
      <c r="BBS242" s="220"/>
      <c r="BBT242" s="220"/>
      <c r="BBU242" s="220"/>
      <c r="BBV242" s="220"/>
      <c r="BBW242" s="220"/>
      <c r="BBX242" s="220"/>
      <c r="BBY242" s="220"/>
      <c r="BBZ242" s="220"/>
      <c r="BCA242" s="220"/>
      <c r="BCB242" s="220"/>
      <c r="BCC242" s="220"/>
      <c r="BCD242" s="220"/>
      <c r="BCE242" s="220"/>
      <c r="BCF242" s="220"/>
      <c r="BCG242" s="220"/>
      <c r="BCH242" s="220"/>
      <c r="BCI242" s="220"/>
      <c r="BCJ242" s="220"/>
      <c r="BCK242" s="220"/>
      <c r="BCL242" s="220"/>
      <c r="BCM242" s="220"/>
      <c r="BCN242" s="220"/>
      <c r="BCO242" s="220"/>
      <c r="BCP242" s="220"/>
      <c r="BCQ242" s="220"/>
      <c r="BCR242" s="220"/>
      <c r="BCS242" s="220"/>
      <c r="BCT242" s="220"/>
      <c r="BCU242" s="220"/>
      <c r="BCV242" s="220"/>
      <c r="BCW242" s="220"/>
      <c r="BCX242" s="220"/>
      <c r="BCY242" s="220"/>
      <c r="BCZ242" s="220"/>
      <c r="BDA242" s="220"/>
      <c r="BDB242" s="220"/>
      <c r="BDC242" s="220"/>
      <c r="BDD242" s="220"/>
      <c r="BDE242" s="220"/>
      <c r="BDF242" s="220"/>
      <c r="BDG242" s="220"/>
      <c r="BDH242" s="220"/>
      <c r="BDI242" s="220"/>
      <c r="BDJ242" s="220"/>
      <c r="BDK242" s="220"/>
      <c r="BDL242" s="220"/>
      <c r="BDM242" s="220"/>
      <c r="BDN242" s="220"/>
      <c r="BDO242" s="220"/>
      <c r="BDP242" s="220"/>
      <c r="BDQ242" s="220"/>
      <c r="BDR242" s="220"/>
      <c r="BDS242" s="220"/>
      <c r="BDT242" s="220"/>
      <c r="BDU242" s="220"/>
      <c r="BDV242" s="220"/>
      <c r="BDW242" s="220"/>
      <c r="BDX242" s="220"/>
      <c r="BDY242" s="220"/>
      <c r="BDZ242" s="220"/>
      <c r="BEA242" s="220"/>
      <c r="BEB242" s="220"/>
      <c r="BEC242" s="220"/>
      <c r="BED242" s="220"/>
      <c r="BEE242" s="220"/>
      <c r="BEF242" s="220"/>
      <c r="BEG242" s="220"/>
      <c r="BEH242" s="220"/>
      <c r="BEI242" s="220"/>
      <c r="BEJ242" s="220"/>
      <c r="BEK242" s="220"/>
      <c r="BEL242" s="220"/>
      <c r="BEM242" s="220"/>
      <c r="BEN242" s="220"/>
      <c r="BEO242" s="220"/>
      <c r="BEP242" s="220"/>
      <c r="BEQ242" s="220"/>
      <c r="BER242" s="220"/>
      <c r="BES242" s="220"/>
      <c r="BET242" s="220"/>
      <c r="BEU242" s="220"/>
      <c r="BEV242" s="220"/>
      <c r="BEW242" s="220"/>
      <c r="BEX242" s="220"/>
      <c r="BEY242" s="220"/>
      <c r="BEZ242" s="220"/>
      <c r="BFA242" s="220"/>
      <c r="BFB242" s="220"/>
      <c r="BFC242" s="220"/>
      <c r="BFD242" s="220"/>
      <c r="BFE242" s="220"/>
      <c r="BFF242" s="220"/>
      <c r="BFG242" s="220"/>
      <c r="BFH242" s="220"/>
      <c r="BFI242" s="220"/>
      <c r="BFJ242" s="220"/>
      <c r="BFK242" s="220"/>
      <c r="BFL242" s="220"/>
      <c r="BFM242" s="220"/>
      <c r="BFN242" s="220"/>
      <c r="BFO242" s="220"/>
      <c r="BFP242" s="220"/>
      <c r="BFQ242" s="220"/>
      <c r="BFR242" s="220"/>
      <c r="BFS242" s="220"/>
      <c r="BFT242" s="220"/>
      <c r="BFU242" s="220"/>
      <c r="BFV242" s="220"/>
      <c r="BFW242" s="220"/>
      <c r="BFX242" s="220"/>
      <c r="BFY242" s="220"/>
      <c r="BFZ242" s="220"/>
      <c r="BGA242" s="220"/>
      <c r="BGB242" s="220"/>
      <c r="BGC242" s="220"/>
      <c r="BGD242" s="220"/>
      <c r="BGE242" s="220"/>
      <c r="BGF242" s="220"/>
      <c r="BGG242" s="220"/>
      <c r="BGH242" s="220"/>
      <c r="BGI242" s="220"/>
      <c r="BGJ242" s="220"/>
      <c r="BGK242" s="220"/>
      <c r="BGL242" s="220"/>
      <c r="BGM242" s="220"/>
      <c r="BGN242" s="220"/>
      <c r="BGO242" s="220"/>
      <c r="BGP242" s="220"/>
      <c r="BGQ242" s="220"/>
      <c r="BGR242" s="220"/>
      <c r="BGS242" s="220"/>
      <c r="BGT242" s="220"/>
      <c r="BGU242" s="220"/>
      <c r="BGV242" s="220"/>
      <c r="BGW242" s="220"/>
      <c r="BGX242" s="220"/>
      <c r="BGY242" s="220"/>
      <c r="BGZ242" s="220"/>
      <c r="BHA242" s="220"/>
      <c r="BHB242" s="220"/>
      <c r="BHC242" s="220"/>
      <c r="BHD242" s="220"/>
      <c r="BHE242" s="220"/>
      <c r="BHF242" s="220"/>
      <c r="BHG242" s="220"/>
      <c r="BHH242" s="220"/>
      <c r="BHI242" s="220"/>
      <c r="BHJ242" s="220"/>
      <c r="BHK242" s="220"/>
      <c r="BHL242" s="220"/>
      <c r="BHM242" s="220"/>
      <c r="BHN242" s="220"/>
      <c r="BHO242" s="220"/>
      <c r="BHP242" s="220"/>
      <c r="BHQ242" s="220"/>
      <c r="BHR242" s="220"/>
      <c r="BHS242" s="220"/>
      <c r="BHT242" s="220"/>
      <c r="BHU242" s="220"/>
      <c r="BHV242" s="220"/>
      <c r="BHW242" s="220"/>
      <c r="BHX242" s="220"/>
      <c r="BHY242" s="220"/>
      <c r="BHZ242" s="220"/>
      <c r="BIA242" s="220"/>
      <c r="BIB242" s="220"/>
      <c r="BIC242" s="220"/>
      <c r="BID242" s="220"/>
      <c r="BIE242" s="220"/>
      <c r="BIF242" s="220"/>
      <c r="BIG242" s="220"/>
      <c r="BIH242" s="220"/>
      <c r="BII242" s="220"/>
      <c r="BIJ242" s="220"/>
      <c r="BIK242" s="220"/>
      <c r="BIL242" s="220"/>
      <c r="BIM242" s="220"/>
      <c r="BIN242" s="220"/>
      <c r="BIO242" s="220"/>
      <c r="BIP242" s="220"/>
      <c r="BIQ242" s="220"/>
      <c r="BIR242" s="220"/>
      <c r="BIS242" s="220"/>
      <c r="BIT242" s="220"/>
      <c r="BIU242" s="220"/>
      <c r="BIV242" s="220"/>
      <c r="BIW242" s="220"/>
      <c r="BIX242" s="220"/>
      <c r="BIY242" s="220"/>
      <c r="BIZ242" s="220"/>
      <c r="BJA242" s="220"/>
      <c r="BJB242" s="220"/>
      <c r="BJC242" s="220"/>
      <c r="BJD242" s="220"/>
      <c r="BJE242" s="220"/>
      <c r="BJF242" s="220"/>
      <c r="BJG242" s="220"/>
      <c r="BJH242" s="220"/>
      <c r="BJI242" s="220"/>
      <c r="BJJ242" s="220"/>
      <c r="BJK242" s="220"/>
      <c r="BJL242" s="220"/>
      <c r="BJM242" s="220"/>
      <c r="BJN242" s="220"/>
      <c r="BJO242" s="220"/>
      <c r="BJP242" s="220"/>
      <c r="BJQ242" s="220"/>
      <c r="BJR242" s="220"/>
      <c r="BJS242" s="220"/>
      <c r="BJT242" s="220"/>
      <c r="BJU242" s="220"/>
      <c r="BJV242" s="220"/>
      <c r="BJW242" s="220"/>
      <c r="BJX242" s="220"/>
      <c r="BJY242" s="220"/>
      <c r="BJZ242" s="220"/>
      <c r="BKA242" s="220"/>
      <c r="BKB242" s="220"/>
      <c r="BKC242" s="220"/>
      <c r="BKD242" s="220"/>
      <c r="BKE242" s="220"/>
      <c r="BKF242" s="220"/>
      <c r="BKG242" s="220"/>
      <c r="BKH242" s="220"/>
      <c r="BKI242" s="220"/>
      <c r="BKJ242" s="220"/>
      <c r="BKK242" s="220"/>
      <c r="BKL242" s="220"/>
      <c r="BKM242" s="220"/>
      <c r="BKN242" s="220"/>
      <c r="BKO242" s="220"/>
      <c r="BKP242" s="220"/>
      <c r="BKQ242" s="220"/>
      <c r="BKR242" s="220"/>
      <c r="BKS242" s="220"/>
      <c r="BKT242" s="220"/>
      <c r="BKU242" s="220"/>
      <c r="BKV242" s="220"/>
      <c r="BKW242" s="220"/>
      <c r="BKX242" s="220"/>
      <c r="BKY242" s="220"/>
      <c r="BKZ242" s="220"/>
      <c r="BLA242" s="220"/>
      <c r="BLB242" s="220"/>
      <c r="BLC242" s="220"/>
      <c r="BLD242" s="220"/>
      <c r="BLE242" s="220"/>
      <c r="BLF242" s="220"/>
      <c r="BLG242" s="220"/>
      <c r="BLH242" s="220"/>
      <c r="BLI242" s="220"/>
      <c r="BLJ242" s="220"/>
      <c r="BLK242" s="220"/>
      <c r="BLL242" s="220"/>
      <c r="BLM242" s="220"/>
      <c r="BLN242" s="220"/>
      <c r="BLO242" s="220"/>
      <c r="BLP242" s="220"/>
      <c r="BLQ242" s="220"/>
      <c r="BLR242" s="220"/>
      <c r="BLS242" s="220"/>
      <c r="BLT242" s="220"/>
      <c r="BLU242" s="220"/>
      <c r="BLV242" s="220"/>
      <c r="BLW242" s="220"/>
      <c r="BLX242" s="220"/>
      <c r="BLY242" s="220"/>
      <c r="BLZ242" s="220"/>
      <c r="BMA242" s="220"/>
      <c r="BMB242" s="220"/>
      <c r="BMC242" s="220"/>
      <c r="BMD242" s="220"/>
      <c r="BME242" s="220"/>
      <c r="BMF242" s="220"/>
      <c r="BMG242" s="220"/>
      <c r="BMH242" s="220"/>
      <c r="BMI242" s="220"/>
      <c r="BMJ242" s="220"/>
      <c r="BMK242" s="220"/>
      <c r="BML242" s="220"/>
      <c r="BMM242" s="220"/>
      <c r="BMN242" s="220"/>
      <c r="BMO242" s="220"/>
      <c r="BMP242" s="220"/>
      <c r="BMQ242" s="220"/>
      <c r="BMR242" s="220"/>
      <c r="BMS242" s="220"/>
      <c r="BMT242" s="220"/>
      <c r="BMU242" s="220"/>
      <c r="BMV242" s="220"/>
      <c r="BMW242" s="220"/>
      <c r="BMX242" s="220"/>
      <c r="BMY242" s="220"/>
      <c r="BMZ242" s="220"/>
      <c r="BNA242" s="220"/>
      <c r="BNB242" s="220"/>
      <c r="BNC242" s="220"/>
      <c r="BND242" s="220"/>
      <c r="BNE242" s="220"/>
      <c r="BNF242" s="220"/>
      <c r="BNG242" s="220"/>
      <c r="BNH242" s="220"/>
      <c r="BNI242" s="220"/>
      <c r="BNJ242" s="220"/>
      <c r="BNK242" s="220"/>
      <c r="BNL242" s="220"/>
      <c r="BNM242" s="220"/>
      <c r="BNN242" s="220"/>
      <c r="BNO242" s="220"/>
      <c r="BNP242" s="220"/>
      <c r="BNQ242" s="220"/>
      <c r="BNR242" s="220"/>
      <c r="BNS242" s="220"/>
      <c r="BNT242" s="220"/>
      <c r="BNU242" s="220"/>
      <c r="BNV242" s="220"/>
      <c r="BNW242" s="220"/>
      <c r="BNX242" s="220"/>
      <c r="BNY242" s="220"/>
      <c r="BNZ242" s="220"/>
      <c r="BOA242" s="220"/>
      <c r="BOB242" s="220"/>
      <c r="BOC242" s="220"/>
      <c r="BOD242" s="220"/>
      <c r="BOE242" s="220"/>
      <c r="BOF242" s="220"/>
      <c r="BOG242" s="220"/>
      <c r="BOH242" s="220"/>
      <c r="BOI242" s="220"/>
      <c r="BOJ242" s="220"/>
      <c r="BOK242" s="220"/>
      <c r="BOL242" s="220"/>
      <c r="BOM242" s="220"/>
      <c r="BON242" s="220"/>
      <c r="BOO242" s="220"/>
      <c r="BOP242" s="220"/>
      <c r="BOQ242" s="220"/>
      <c r="BOR242" s="220"/>
      <c r="BOS242" s="220"/>
      <c r="BOT242" s="220"/>
      <c r="BOU242" s="220"/>
      <c r="BOV242" s="220"/>
      <c r="BOW242" s="220"/>
      <c r="BOX242" s="220"/>
      <c r="BOY242" s="220"/>
      <c r="BOZ242" s="220"/>
      <c r="BPA242" s="220"/>
      <c r="BPB242" s="220"/>
      <c r="BPC242" s="220"/>
      <c r="BPD242" s="220"/>
      <c r="BPE242" s="220"/>
      <c r="BPF242" s="220"/>
      <c r="BPG242" s="220"/>
      <c r="BPH242" s="220"/>
      <c r="BPI242" s="220"/>
      <c r="BPJ242" s="220"/>
      <c r="BPK242" s="220"/>
      <c r="BPL242" s="220"/>
      <c r="BPM242" s="220"/>
      <c r="BPN242" s="220"/>
      <c r="BPO242" s="220"/>
      <c r="BPP242" s="220"/>
      <c r="BPQ242" s="220"/>
      <c r="BPR242" s="220"/>
      <c r="BPS242" s="220"/>
      <c r="BPT242" s="220"/>
      <c r="BPU242" s="220"/>
      <c r="BPV242" s="220"/>
      <c r="BPW242" s="220"/>
      <c r="BPX242" s="220"/>
      <c r="BPY242" s="220"/>
      <c r="BPZ242" s="220"/>
      <c r="BQA242" s="220"/>
      <c r="BQB242" s="220"/>
      <c r="BQC242" s="220"/>
      <c r="BQD242" s="220"/>
      <c r="BQE242" s="220"/>
      <c r="BQF242" s="220"/>
      <c r="BQG242" s="220"/>
      <c r="BQH242" s="220"/>
      <c r="BQI242" s="220"/>
      <c r="BQJ242" s="220"/>
      <c r="BQK242" s="220"/>
      <c r="BQL242" s="220"/>
      <c r="BQM242" s="220"/>
      <c r="BQN242" s="220"/>
      <c r="BQO242" s="220"/>
      <c r="BQP242" s="220"/>
      <c r="BQQ242" s="220"/>
      <c r="BQR242" s="220"/>
      <c r="BQS242" s="220"/>
      <c r="BQT242" s="220"/>
      <c r="BQU242" s="220"/>
      <c r="BQV242" s="220"/>
      <c r="BQW242" s="220"/>
      <c r="BQX242" s="220"/>
      <c r="BQY242" s="220"/>
      <c r="BQZ242" s="220"/>
      <c r="BRA242" s="220"/>
      <c r="BRB242" s="220"/>
      <c r="BRC242" s="220"/>
      <c r="BRD242" s="220"/>
      <c r="BRE242" s="220"/>
      <c r="BRF242" s="220"/>
      <c r="BRG242" s="220"/>
      <c r="BRH242" s="220"/>
      <c r="BRI242" s="220"/>
      <c r="BRJ242" s="220"/>
      <c r="BRK242" s="220"/>
      <c r="BRL242" s="220"/>
      <c r="BRM242" s="220"/>
      <c r="BRN242" s="220"/>
      <c r="BRO242" s="220"/>
      <c r="BRP242" s="220"/>
      <c r="BRQ242" s="220"/>
      <c r="BRR242" s="220"/>
      <c r="BRS242" s="220"/>
      <c r="BRT242" s="220"/>
      <c r="BRU242" s="220"/>
      <c r="BRV242" s="220"/>
      <c r="BRW242" s="220"/>
      <c r="BRX242" s="220"/>
      <c r="BRY242" s="220"/>
      <c r="BRZ242" s="220"/>
      <c r="BSA242" s="220"/>
      <c r="BSB242" s="220"/>
      <c r="BSC242" s="220"/>
      <c r="BSD242" s="220"/>
      <c r="BSE242" s="220"/>
      <c r="BSF242" s="220"/>
      <c r="BSG242" s="220"/>
      <c r="BSH242" s="220"/>
      <c r="BSI242" s="220"/>
      <c r="BSJ242" s="220"/>
      <c r="BSK242" s="220"/>
      <c r="BSL242" s="220"/>
      <c r="BSM242" s="220"/>
      <c r="BSN242" s="220"/>
      <c r="BSO242" s="220"/>
      <c r="BSP242" s="220"/>
      <c r="BSQ242" s="220"/>
      <c r="BSR242" s="220"/>
      <c r="BSS242" s="220"/>
      <c r="BST242" s="220"/>
      <c r="BSU242" s="220"/>
      <c r="BSV242" s="220"/>
      <c r="BSW242" s="220"/>
      <c r="BSX242" s="220"/>
      <c r="BSY242" s="220"/>
      <c r="BSZ242" s="220"/>
      <c r="BTA242" s="220"/>
      <c r="BTB242" s="220"/>
      <c r="BTC242" s="220"/>
      <c r="BTD242" s="220"/>
      <c r="BTE242" s="220"/>
      <c r="BTF242" s="220"/>
      <c r="BTG242" s="220"/>
      <c r="BTH242" s="220"/>
      <c r="BTI242" s="220"/>
      <c r="BTJ242" s="220"/>
      <c r="BTK242" s="220"/>
      <c r="BTL242" s="220"/>
      <c r="BTM242" s="220"/>
      <c r="BTN242" s="220"/>
      <c r="BTO242" s="220"/>
      <c r="BTP242" s="220"/>
      <c r="BTQ242" s="220"/>
      <c r="BTR242" s="220"/>
      <c r="BTS242" s="220"/>
      <c r="BTT242" s="220"/>
      <c r="BTU242" s="220"/>
      <c r="BTV242" s="220"/>
      <c r="BTW242" s="220"/>
      <c r="BTX242" s="220"/>
      <c r="BTY242" s="220"/>
      <c r="BTZ242" s="220"/>
      <c r="BUA242" s="220"/>
      <c r="BUB242" s="220"/>
      <c r="BUC242" s="220"/>
      <c r="BUD242" s="220"/>
      <c r="BUE242" s="220"/>
      <c r="BUF242" s="220"/>
      <c r="BUG242" s="220"/>
      <c r="BUH242" s="220"/>
      <c r="BUI242" s="220"/>
      <c r="BUJ242" s="220"/>
      <c r="BUK242" s="220"/>
      <c r="BUL242" s="220"/>
      <c r="BUM242" s="220"/>
      <c r="BUN242" s="220"/>
      <c r="BUO242" s="220"/>
      <c r="BUP242" s="220"/>
      <c r="BUQ242" s="220"/>
      <c r="BUR242" s="220"/>
      <c r="BUS242" s="220"/>
      <c r="BUT242" s="220"/>
      <c r="BUU242" s="220"/>
      <c r="BUV242" s="220"/>
      <c r="BUW242" s="220"/>
      <c r="BUX242" s="220"/>
      <c r="BUY242" s="220"/>
      <c r="BUZ242" s="220"/>
      <c r="BVA242" s="220"/>
      <c r="BVB242" s="220"/>
      <c r="BVC242" s="220"/>
      <c r="BVD242" s="220"/>
      <c r="BVE242" s="220"/>
      <c r="BVF242" s="220"/>
      <c r="BVG242" s="220"/>
      <c r="BVH242" s="220"/>
      <c r="BVI242" s="220"/>
      <c r="BVJ242" s="220"/>
      <c r="BVK242" s="220"/>
      <c r="BVL242" s="220"/>
      <c r="BVM242" s="220"/>
      <c r="BVN242" s="220"/>
      <c r="BVO242" s="220"/>
      <c r="BVP242" s="220"/>
      <c r="BVQ242" s="220"/>
      <c r="BVR242" s="220"/>
      <c r="BVS242" s="220"/>
      <c r="BVT242" s="220"/>
      <c r="BVU242" s="220"/>
      <c r="BVV242" s="220"/>
      <c r="BVW242" s="220"/>
      <c r="BVX242" s="220"/>
      <c r="BVY242" s="220"/>
      <c r="BVZ242" s="220"/>
      <c r="BWA242" s="220"/>
      <c r="BWB242" s="220"/>
      <c r="BWC242" s="220"/>
      <c r="BWD242" s="220"/>
      <c r="BWE242" s="220"/>
      <c r="BWF242" s="220"/>
      <c r="BWG242" s="220"/>
      <c r="BWH242" s="220"/>
      <c r="BWI242" s="220"/>
      <c r="BWJ242" s="220"/>
      <c r="BWK242" s="220"/>
      <c r="BWL242" s="220"/>
      <c r="BWM242" s="220"/>
      <c r="BWN242" s="220"/>
      <c r="BWO242" s="220"/>
      <c r="BWP242" s="220"/>
      <c r="BWQ242" s="220"/>
      <c r="BWR242" s="220"/>
      <c r="BWS242" s="220"/>
      <c r="BWT242" s="220"/>
      <c r="BWU242" s="220"/>
      <c r="BWV242" s="220"/>
      <c r="BWW242" s="220"/>
      <c r="BWX242" s="220"/>
      <c r="BWY242" s="220"/>
      <c r="BWZ242" s="220"/>
      <c r="BXA242" s="220"/>
      <c r="BXB242" s="220"/>
      <c r="BXC242" s="220"/>
      <c r="BXD242" s="220"/>
      <c r="BXE242" s="220"/>
      <c r="BXF242" s="220"/>
      <c r="BXG242" s="220"/>
      <c r="BXH242" s="220"/>
      <c r="BXI242" s="220"/>
      <c r="BXJ242" s="220"/>
      <c r="BXK242" s="220"/>
      <c r="BXL242" s="220"/>
      <c r="BXM242" s="220"/>
      <c r="BXN242" s="220"/>
      <c r="BXO242" s="220"/>
      <c r="BXP242" s="220"/>
      <c r="BXQ242" s="220"/>
      <c r="BXR242" s="220"/>
      <c r="BXS242" s="220"/>
      <c r="BXT242" s="220"/>
      <c r="BXU242" s="220"/>
      <c r="BXV242" s="220"/>
      <c r="BXW242" s="220"/>
      <c r="BXX242" s="220"/>
      <c r="BXY242" s="220"/>
      <c r="BXZ242" s="220"/>
      <c r="BYA242" s="220"/>
      <c r="BYB242" s="220"/>
      <c r="BYC242" s="220"/>
      <c r="BYD242" s="220"/>
      <c r="BYE242" s="220"/>
      <c r="BYF242" s="220"/>
      <c r="BYG242" s="220"/>
      <c r="BYH242" s="220"/>
      <c r="BYI242" s="220"/>
      <c r="BYJ242" s="220"/>
      <c r="BYK242" s="220"/>
      <c r="BYL242" s="220"/>
      <c r="BYM242" s="220"/>
      <c r="BYN242" s="220"/>
      <c r="BYO242" s="220"/>
      <c r="BYP242" s="220"/>
      <c r="BYQ242" s="220"/>
      <c r="BYR242" s="220"/>
      <c r="BYS242" s="220"/>
      <c r="BYT242" s="220"/>
      <c r="BYU242" s="220"/>
      <c r="BYV242" s="220"/>
      <c r="BYW242" s="220"/>
      <c r="BYX242" s="220"/>
      <c r="BYY242" s="220"/>
      <c r="BYZ242" s="220"/>
      <c r="BZA242" s="220"/>
      <c r="BZB242" s="220"/>
      <c r="BZC242" s="220"/>
      <c r="BZD242" s="220"/>
      <c r="BZE242" s="220"/>
      <c r="BZF242" s="220"/>
      <c r="BZG242" s="220"/>
      <c r="BZH242" s="220"/>
      <c r="BZI242" s="220"/>
      <c r="BZJ242" s="220"/>
      <c r="BZK242" s="220"/>
      <c r="BZL242" s="220"/>
      <c r="BZM242" s="220"/>
      <c r="BZN242" s="220"/>
      <c r="BZO242" s="220"/>
      <c r="BZP242" s="220"/>
      <c r="BZQ242" s="220"/>
      <c r="BZR242" s="220"/>
      <c r="BZS242" s="220"/>
      <c r="BZT242" s="220"/>
      <c r="BZU242" s="220"/>
      <c r="BZV242" s="220"/>
      <c r="BZW242" s="220"/>
      <c r="BZX242" s="220"/>
      <c r="BZY242" s="220"/>
      <c r="BZZ242" s="220"/>
      <c r="CAA242" s="220"/>
      <c r="CAB242" s="220"/>
      <c r="CAC242" s="220"/>
      <c r="CAD242" s="220"/>
      <c r="CAE242" s="220"/>
      <c r="CAF242" s="220"/>
      <c r="CAG242" s="220"/>
      <c r="CAH242" s="220"/>
      <c r="CAI242" s="220"/>
      <c r="CAJ242" s="220"/>
      <c r="CAK242" s="220"/>
      <c r="CAL242" s="220"/>
      <c r="CAM242" s="220"/>
      <c r="CAN242" s="220"/>
      <c r="CAO242" s="220"/>
      <c r="CAP242" s="220"/>
      <c r="CAQ242" s="220"/>
      <c r="CAR242" s="220"/>
      <c r="CAS242" s="220"/>
      <c r="CAT242" s="220"/>
      <c r="CAU242" s="220"/>
      <c r="CAV242" s="220"/>
      <c r="CAW242" s="220"/>
      <c r="CAX242" s="220"/>
      <c r="CAY242" s="220"/>
      <c r="CAZ242" s="220"/>
      <c r="CBA242" s="220"/>
      <c r="CBB242" s="220"/>
      <c r="CBC242" s="220"/>
      <c r="CBD242" s="220"/>
      <c r="CBE242" s="220"/>
      <c r="CBF242" s="220"/>
      <c r="CBG242" s="220"/>
      <c r="CBH242" s="220"/>
      <c r="CBI242" s="220"/>
      <c r="CBJ242" s="220"/>
      <c r="CBK242" s="220"/>
      <c r="CBL242" s="220"/>
      <c r="CBM242" s="220"/>
      <c r="CBN242" s="220"/>
      <c r="CBO242" s="220"/>
      <c r="CBP242" s="220"/>
      <c r="CBQ242" s="220"/>
      <c r="CBR242" s="220"/>
      <c r="CBS242" s="220"/>
      <c r="CBT242" s="220"/>
      <c r="CBU242" s="220"/>
      <c r="CBV242" s="220"/>
      <c r="CBW242" s="220"/>
      <c r="CBX242" s="220"/>
      <c r="CBY242" s="220"/>
      <c r="CBZ242" s="220"/>
      <c r="CCA242" s="220"/>
      <c r="CCB242" s="220"/>
      <c r="CCC242" s="220"/>
      <c r="CCD242" s="220"/>
      <c r="CCE242" s="220"/>
      <c r="CCF242" s="220"/>
      <c r="CCG242" s="220"/>
      <c r="CCH242" s="220"/>
      <c r="CCI242" s="220"/>
      <c r="CCJ242" s="220"/>
      <c r="CCK242" s="220"/>
      <c r="CCL242" s="220"/>
      <c r="CCM242" s="220"/>
      <c r="CCN242" s="220"/>
      <c r="CCO242" s="220"/>
      <c r="CCP242" s="220"/>
      <c r="CCQ242" s="220"/>
      <c r="CCR242" s="220"/>
      <c r="CCS242" s="220"/>
      <c r="CCT242" s="220"/>
      <c r="CCU242" s="220"/>
      <c r="CCV242" s="220"/>
      <c r="CCW242" s="220"/>
      <c r="CCX242" s="220"/>
      <c r="CCY242" s="220"/>
      <c r="CCZ242" s="220"/>
      <c r="CDA242" s="220"/>
      <c r="CDB242" s="220"/>
      <c r="CDC242" s="220"/>
      <c r="CDD242" s="220"/>
      <c r="CDE242" s="220"/>
      <c r="CDF242" s="220"/>
      <c r="CDG242" s="220"/>
      <c r="CDH242" s="220"/>
      <c r="CDI242" s="220"/>
      <c r="CDJ242" s="220"/>
      <c r="CDK242" s="220"/>
      <c r="CDL242" s="220"/>
      <c r="CDM242" s="220"/>
      <c r="CDN242" s="220"/>
      <c r="CDO242" s="220"/>
      <c r="CDP242" s="220"/>
      <c r="CDQ242" s="220"/>
      <c r="CDR242" s="220"/>
      <c r="CDS242" s="220"/>
      <c r="CDT242" s="220"/>
      <c r="CDU242" s="220"/>
      <c r="CDV242" s="220"/>
      <c r="CDW242" s="220"/>
      <c r="CDX242" s="220"/>
      <c r="CDY242" s="220"/>
      <c r="CDZ242" s="220"/>
      <c r="CEA242" s="220"/>
      <c r="CEB242" s="220"/>
      <c r="CEC242" s="220"/>
      <c r="CED242" s="220"/>
      <c r="CEE242" s="220"/>
      <c r="CEF242" s="220"/>
      <c r="CEG242" s="220"/>
      <c r="CEH242" s="220"/>
      <c r="CEI242" s="220"/>
      <c r="CEJ242" s="220"/>
      <c r="CEK242" s="220"/>
      <c r="CEL242" s="220"/>
      <c r="CEM242" s="220"/>
      <c r="CEN242" s="220"/>
      <c r="CEO242" s="220"/>
      <c r="CEP242" s="220"/>
      <c r="CEQ242" s="220"/>
      <c r="CER242" s="220"/>
      <c r="CES242" s="220"/>
      <c r="CET242" s="220"/>
      <c r="CEU242" s="220"/>
      <c r="CEV242" s="220"/>
      <c r="CEW242" s="220"/>
      <c r="CEX242" s="220"/>
      <c r="CEY242" s="220"/>
      <c r="CEZ242" s="220"/>
      <c r="CFA242" s="220"/>
      <c r="CFB242" s="220"/>
      <c r="CFC242" s="220"/>
      <c r="CFD242" s="220"/>
      <c r="CFE242" s="220"/>
      <c r="CFF242" s="220"/>
      <c r="CFG242" s="220"/>
      <c r="CFH242" s="220"/>
      <c r="CFI242" s="220"/>
      <c r="CFJ242" s="220"/>
      <c r="CFK242" s="220"/>
      <c r="CFL242" s="220"/>
      <c r="CFM242" s="220"/>
      <c r="CFN242" s="220"/>
      <c r="CFO242" s="220"/>
      <c r="CFP242" s="220"/>
      <c r="CFQ242" s="220"/>
      <c r="CFR242" s="220"/>
      <c r="CFS242" s="220"/>
      <c r="CFT242" s="220"/>
      <c r="CFU242" s="220"/>
      <c r="CFV242" s="220"/>
      <c r="CFW242" s="220"/>
      <c r="CFX242" s="220"/>
      <c r="CFY242" s="220"/>
      <c r="CFZ242" s="220"/>
      <c r="CGA242" s="220"/>
      <c r="CGB242" s="220"/>
      <c r="CGC242" s="220"/>
      <c r="CGD242" s="220"/>
      <c r="CGE242" s="220"/>
      <c r="CGF242" s="220"/>
      <c r="CGG242" s="220"/>
      <c r="CGH242" s="220"/>
      <c r="CGI242" s="220"/>
      <c r="CGJ242" s="220"/>
      <c r="CGK242" s="220"/>
      <c r="CGL242" s="220"/>
      <c r="CGM242" s="220"/>
      <c r="CGN242" s="220"/>
      <c r="CGO242" s="220"/>
      <c r="CGP242" s="220"/>
      <c r="CGQ242" s="220"/>
      <c r="CGR242" s="220"/>
      <c r="CGS242" s="220"/>
      <c r="CGT242" s="220"/>
      <c r="CGU242" s="220"/>
      <c r="CGV242" s="220"/>
      <c r="CGW242" s="220"/>
      <c r="CGX242" s="220"/>
      <c r="CGY242" s="220"/>
      <c r="CGZ242" s="220"/>
      <c r="CHA242" s="220"/>
      <c r="CHB242" s="220"/>
      <c r="CHC242" s="220"/>
      <c r="CHD242" s="220"/>
      <c r="CHE242" s="220"/>
      <c r="CHF242" s="220"/>
      <c r="CHG242" s="220"/>
      <c r="CHH242" s="220"/>
      <c r="CHI242" s="220"/>
      <c r="CHJ242" s="220"/>
      <c r="CHK242" s="220"/>
      <c r="CHL242" s="220"/>
      <c r="CHM242" s="220"/>
      <c r="CHN242" s="220"/>
      <c r="CHO242" s="220"/>
      <c r="CHP242" s="220"/>
      <c r="CHQ242" s="220"/>
      <c r="CHR242" s="220"/>
      <c r="CHS242" s="220"/>
      <c r="CHT242" s="220"/>
      <c r="CHU242" s="220"/>
      <c r="CHV242" s="220"/>
      <c r="CHW242" s="220"/>
      <c r="CHX242" s="220"/>
      <c r="CHY242" s="220"/>
      <c r="CHZ242" s="220"/>
      <c r="CIA242" s="220"/>
      <c r="CIB242" s="220"/>
      <c r="CIC242" s="220"/>
      <c r="CID242" s="220"/>
      <c r="CIE242" s="220"/>
      <c r="CIF242" s="220"/>
      <c r="CIG242" s="220"/>
      <c r="CIH242" s="220"/>
      <c r="CII242" s="220"/>
      <c r="CIJ242" s="220"/>
      <c r="CIK242" s="220"/>
      <c r="CIL242" s="220"/>
      <c r="CIM242" s="220"/>
      <c r="CIN242" s="220"/>
      <c r="CIO242" s="220"/>
      <c r="CIP242" s="220"/>
      <c r="CIQ242" s="220"/>
      <c r="CIR242" s="220"/>
      <c r="CIS242" s="220"/>
      <c r="CIT242" s="220"/>
      <c r="CIU242" s="220"/>
      <c r="CIV242" s="220"/>
      <c r="CIW242" s="220"/>
      <c r="CIX242" s="220"/>
      <c r="CIY242" s="220"/>
      <c r="CIZ242" s="220"/>
      <c r="CJA242" s="220"/>
      <c r="CJB242" s="220"/>
      <c r="CJC242" s="220"/>
      <c r="CJD242" s="220"/>
      <c r="CJE242" s="220"/>
      <c r="CJF242" s="220"/>
      <c r="CJG242" s="220"/>
      <c r="CJH242" s="220"/>
      <c r="CJI242" s="220"/>
      <c r="CJJ242" s="220"/>
      <c r="CJK242" s="220"/>
      <c r="CJL242" s="220"/>
      <c r="CJM242" s="220"/>
      <c r="CJN242" s="220"/>
      <c r="CJO242" s="220"/>
      <c r="CJP242" s="220"/>
      <c r="CJQ242" s="220"/>
      <c r="CJR242" s="220"/>
      <c r="CJS242" s="220"/>
      <c r="CJT242" s="220"/>
      <c r="CJU242" s="220"/>
      <c r="CJV242" s="220"/>
      <c r="CJW242" s="220"/>
      <c r="CJX242" s="220"/>
      <c r="CJY242" s="220"/>
      <c r="CJZ242" s="220"/>
      <c r="CKA242" s="220"/>
      <c r="CKB242" s="220"/>
      <c r="CKC242" s="220"/>
      <c r="CKD242" s="220"/>
      <c r="CKE242" s="220"/>
      <c r="CKF242" s="220"/>
      <c r="CKG242" s="220"/>
      <c r="CKH242" s="220"/>
      <c r="CKI242" s="220"/>
      <c r="CKJ242" s="220"/>
      <c r="CKK242" s="220"/>
      <c r="CKL242" s="220"/>
      <c r="CKM242" s="220"/>
      <c r="CKN242" s="220"/>
      <c r="CKO242" s="220"/>
      <c r="CKP242" s="220"/>
      <c r="CKQ242" s="220"/>
      <c r="CKR242" s="220"/>
      <c r="CKS242" s="220"/>
      <c r="CKT242" s="220"/>
      <c r="CKU242" s="220"/>
      <c r="CKV242" s="220"/>
      <c r="CKW242" s="220"/>
      <c r="CKX242" s="220"/>
      <c r="CKY242" s="220"/>
      <c r="CKZ242" s="220"/>
      <c r="CLA242" s="220"/>
      <c r="CLB242" s="220"/>
      <c r="CLC242" s="220"/>
      <c r="CLD242" s="220"/>
      <c r="CLE242" s="220"/>
      <c r="CLF242" s="220"/>
      <c r="CLG242" s="220"/>
      <c r="CLH242" s="220"/>
      <c r="CLI242" s="220"/>
      <c r="CLJ242" s="220"/>
      <c r="CLK242" s="220"/>
      <c r="CLL242" s="220"/>
      <c r="CLM242" s="220"/>
      <c r="CLN242" s="220"/>
      <c r="CLO242" s="220"/>
      <c r="CLP242" s="220"/>
      <c r="CLQ242" s="220"/>
      <c r="CLR242" s="220"/>
      <c r="CLS242" s="220"/>
      <c r="CLT242" s="220"/>
      <c r="CLU242" s="220"/>
      <c r="CLV242" s="220"/>
      <c r="CLW242" s="220"/>
      <c r="CLX242" s="220"/>
      <c r="CLY242" s="220"/>
      <c r="CLZ242" s="220"/>
      <c r="CMA242" s="220"/>
      <c r="CMB242" s="220"/>
      <c r="CMC242" s="220"/>
      <c r="CMD242" s="220"/>
      <c r="CME242" s="220"/>
      <c r="CMF242" s="220"/>
      <c r="CMG242" s="220"/>
      <c r="CMH242" s="220"/>
      <c r="CMI242" s="220"/>
      <c r="CMJ242" s="220"/>
      <c r="CMK242" s="220"/>
      <c r="CML242" s="220"/>
      <c r="CMM242" s="220"/>
      <c r="CMN242" s="220"/>
      <c r="CMO242" s="220"/>
      <c r="CMP242" s="220"/>
      <c r="CMQ242" s="220"/>
      <c r="CMR242" s="220"/>
      <c r="CMS242" s="220"/>
      <c r="CMT242" s="220"/>
      <c r="CMU242" s="220"/>
      <c r="CMV242" s="220"/>
      <c r="CMW242" s="220"/>
      <c r="CMX242" s="220"/>
      <c r="CMY242" s="220"/>
      <c r="CMZ242" s="220"/>
      <c r="CNA242" s="220"/>
      <c r="CNB242" s="220"/>
      <c r="CNC242" s="220"/>
      <c r="CND242" s="220"/>
      <c r="CNE242" s="220"/>
      <c r="CNF242" s="220"/>
      <c r="CNG242" s="220"/>
      <c r="CNH242" s="220"/>
      <c r="CNI242" s="220"/>
      <c r="CNJ242" s="220"/>
      <c r="CNK242" s="220"/>
      <c r="CNL242" s="220"/>
      <c r="CNM242" s="220"/>
      <c r="CNN242" s="220"/>
      <c r="CNO242" s="220"/>
      <c r="CNP242" s="220"/>
      <c r="CNQ242" s="220"/>
      <c r="CNR242" s="220"/>
      <c r="CNS242" s="220"/>
      <c r="CNT242" s="220"/>
      <c r="CNU242" s="220"/>
      <c r="CNV242" s="220"/>
      <c r="CNW242" s="220"/>
      <c r="CNX242" s="220"/>
      <c r="CNY242" s="220"/>
      <c r="CNZ242" s="220"/>
      <c r="COA242" s="220"/>
      <c r="COB242" s="220"/>
      <c r="COC242" s="220"/>
      <c r="COD242" s="220"/>
      <c r="COE242" s="220"/>
      <c r="COF242" s="220"/>
      <c r="COG242" s="220"/>
      <c r="COH242" s="220"/>
      <c r="COI242" s="220"/>
      <c r="COJ242" s="220"/>
      <c r="COK242" s="220"/>
      <c r="COL242" s="220"/>
      <c r="COM242" s="220"/>
      <c r="CON242" s="220"/>
      <c r="COO242" s="220"/>
      <c r="COP242" s="220"/>
      <c r="COQ242" s="220"/>
      <c r="COR242" s="220"/>
      <c r="COS242" s="220"/>
      <c r="COT242" s="220"/>
      <c r="COU242" s="220"/>
      <c r="COV242" s="220"/>
      <c r="COW242" s="220"/>
      <c r="COX242" s="220"/>
      <c r="COY242" s="220"/>
      <c r="COZ242" s="220"/>
      <c r="CPA242" s="220"/>
      <c r="CPB242" s="220"/>
      <c r="CPC242" s="220"/>
      <c r="CPD242" s="220"/>
      <c r="CPE242" s="220"/>
      <c r="CPF242" s="220"/>
      <c r="CPG242" s="220"/>
      <c r="CPH242" s="220"/>
      <c r="CPI242" s="220"/>
      <c r="CPJ242" s="220"/>
      <c r="CPK242" s="220"/>
      <c r="CPL242" s="220"/>
      <c r="CPM242" s="220"/>
      <c r="CPN242" s="220"/>
      <c r="CPO242" s="220"/>
      <c r="CPP242" s="220"/>
      <c r="CPQ242" s="220"/>
      <c r="CPR242" s="220"/>
      <c r="CPS242" s="220"/>
      <c r="CPT242" s="220"/>
      <c r="CPU242" s="220"/>
      <c r="CPV242" s="220"/>
      <c r="CPW242" s="220"/>
      <c r="CPX242" s="220"/>
      <c r="CPY242" s="220"/>
      <c r="CPZ242" s="220"/>
      <c r="CQA242" s="220"/>
      <c r="CQB242" s="220"/>
      <c r="CQC242" s="220"/>
      <c r="CQD242" s="220"/>
      <c r="CQE242" s="220"/>
      <c r="CQF242" s="220"/>
      <c r="CQG242" s="220"/>
      <c r="CQH242" s="220"/>
      <c r="CQI242" s="220"/>
      <c r="CQJ242" s="220"/>
      <c r="CQK242" s="220"/>
      <c r="CQL242" s="220"/>
      <c r="CQM242" s="220"/>
      <c r="CQN242" s="220"/>
      <c r="CQO242" s="220"/>
      <c r="CQP242" s="220"/>
      <c r="CQQ242" s="220"/>
      <c r="CQR242" s="220"/>
      <c r="CQS242" s="220"/>
      <c r="CQT242" s="220"/>
      <c r="CQU242" s="220"/>
      <c r="CQV242" s="220"/>
      <c r="CQW242" s="220"/>
      <c r="CQX242" s="220"/>
      <c r="CQY242" s="220"/>
      <c r="CQZ242" s="220"/>
      <c r="CRA242" s="220"/>
      <c r="CRB242" s="220"/>
      <c r="CRC242" s="220"/>
      <c r="CRD242" s="220"/>
      <c r="CRE242" s="220"/>
      <c r="CRF242" s="220"/>
      <c r="CRG242" s="220"/>
      <c r="CRH242" s="220"/>
      <c r="CRI242" s="220"/>
      <c r="CRJ242" s="220"/>
      <c r="CRK242" s="220"/>
      <c r="CRL242" s="220"/>
      <c r="CRM242" s="220"/>
      <c r="CRN242" s="220"/>
      <c r="CRO242" s="220"/>
      <c r="CRP242" s="220"/>
      <c r="CRQ242" s="220"/>
      <c r="CRR242" s="220"/>
      <c r="CRS242" s="220"/>
      <c r="CRT242" s="220"/>
      <c r="CRU242" s="220"/>
      <c r="CRV242" s="220"/>
      <c r="CRW242" s="220"/>
      <c r="CRX242" s="220"/>
      <c r="CRY242" s="220"/>
      <c r="CRZ242" s="220"/>
      <c r="CSA242" s="220"/>
      <c r="CSB242" s="220"/>
      <c r="CSC242" s="220"/>
      <c r="CSD242" s="220"/>
      <c r="CSE242" s="220"/>
      <c r="CSF242" s="220"/>
      <c r="CSG242" s="220"/>
      <c r="CSH242" s="220"/>
      <c r="CSI242" s="220"/>
      <c r="CSJ242" s="220"/>
      <c r="CSK242" s="220"/>
      <c r="CSL242" s="220"/>
      <c r="CSM242" s="220"/>
      <c r="CSN242" s="220"/>
      <c r="CSO242" s="220"/>
      <c r="CSP242" s="220"/>
      <c r="CSQ242" s="220"/>
      <c r="CSR242" s="220"/>
      <c r="CSS242" s="220"/>
      <c r="CST242" s="220"/>
      <c r="CSU242" s="220"/>
      <c r="CSV242" s="220"/>
      <c r="CSW242" s="220"/>
      <c r="CSX242" s="220"/>
      <c r="CSY242" s="220"/>
      <c r="CSZ242" s="220"/>
      <c r="CTA242" s="220"/>
      <c r="CTB242" s="220"/>
      <c r="CTC242" s="220"/>
      <c r="CTD242" s="220"/>
      <c r="CTE242" s="220"/>
      <c r="CTF242" s="220"/>
      <c r="CTG242" s="220"/>
      <c r="CTH242" s="220"/>
      <c r="CTI242" s="220"/>
      <c r="CTJ242" s="220"/>
      <c r="CTK242" s="220"/>
      <c r="CTL242" s="220"/>
      <c r="CTM242" s="220"/>
      <c r="CTN242" s="220"/>
      <c r="CTO242" s="220"/>
      <c r="CTP242" s="220"/>
      <c r="CTQ242" s="220"/>
      <c r="CTR242" s="220"/>
      <c r="CTS242" s="220"/>
      <c r="CTT242" s="220"/>
      <c r="CTU242" s="220"/>
      <c r="CTV242" s="220"/>
      <c r="CTW242" s="220"/>
      <c r="CTX242" s="220"/>
      <c r="CTY242" s="220"/>
      <c r="CTZ242" s="220"/>
      <c r="CUA242" s="220"/>
      <c r="CUB242" s="220"/>
      <c r="CUC242" s="220"/>
      <c r="CUD242" s="220"/>
      <c r="CUE242" s="220"/>
      <c r="CUF242" s="220"/>
      <c r="CUG242" s="220"/>
      <c r="CUH242" s="220"/>
      <c r="CUI242" s="220"/>
      <c r="CUJ242" s="220"/>
      <c r="CUK242" s="220"/>
      <c r="CUL242" s="220"/>
      <c r="CUM242" s="220"/>
      <c r="CUN242" s="220"/>
      <c r="CUO242" s="220"/>
      <c r="CUP242" s="220"/>
      <c r="CUQ242" s="220"/>
      <c r="CUR242" s="220"/>
      <c r="CUS242" s="220"/>
      <c r="CUT242" s="220"/>
      <c r="CUU242" s="220"/>
      <c r="CUV242" s="220"/>
      <c r="CUW242" s="220"/>
      <c r="CUX242" s="220"/>
      <c r="CUY242" s="220"/>
      <c r="CUZ242" s="220"/>
      <c r="CVA242" s="220"/>
      <c r="CVB242" s="220"/>
      <c r="CVC242" s="220"/>
      <c r="CVD242" s="220"/>
      <c r="CVE242" s="220"/>
      <c r="CVF242" s="220"/>
      <c r="CVG242" s="220"/>
      <c r="CVH242" s="220"/>
      <c r="CVI242" s="220"/>
      <c r="CVJ242" s="220"/>
      <c r="CVK242" s="220"/>
      <c r="CVL242" s="220"/>
      <c r="CVM242" s="220"/>
      <c r="CVN242" s="220"/>
      <c r="CVO242" s="220"/>
      <c r="CVP242" s="220"/>
      <c r="CVQ242" s="220"/>
      <c r="CVR242" s="220"/>
      <c r="CVS242" s="220"/>
      <c r="CVT242" s="220"/>
      <c r="CVU242" s="220"/>
      <c r="CVV242" s="220"/>
      <c r="CVW242" s="220"/>
      <c r="CVX242" s="220"/>
      <c r="CVY242" s="220"/>
      <c r="CVZ242" s="220"/>
      <c r="CWA242" s="220"/>
      <c r="CWB242" s="220"/>
      <c r="CWC242" s="220"/>
      <c r="CWD242" s="220"/>
      <c r="CWE242" s="220"/>
      <c r="CWF242" s="220"/>
      <c r="CWG242" s="220"/>
      <c r="CWH242" s="220"/>
      <c r="CWI242" s="220"/>
      <c r="CWJ242" s="220"/>
      <c r="CWK242" s="220"/>
      <c r="CWL242" s="220"/>
      <c r="CWM242" s="220"/>
      <c r="CWN242" s="220"/>
      <c r="CWO242" s="220"/>
      <c r="CWP242" s="220"/>
      <c r="CWQ242" s="220"/>
      <c r="CWR242" s="220"/>
      <c r="CWS242" s="220"/>
      <c r="CWT242" s="220"/>
      <c r="CWU242" s="220"/>
      <c r="CWV242" s="220"/>
      <c r="CWW242" s="220"/>
      <c r="CWX242" s="220"/>
      <c r="CWY242" s="220"/>
      <c r="CWZ242" s="220"/>
      <c r="CXA242" s="220"/>
      <c r="CXB242" s="220"/>
      <c r="CXC242" s="220"/>
      <c r="CXD242" s="220"/>
      <c r="CXE242" s="220"/>
      <c r="CXF242" s="220"/>
      <c r="CXG242" s="220"/>
      <c r="CXH242" s="220"/>
      <c r="CXI242" s="220"/>
      <c r="CXJ242" s="220"/>
      <c r="CXK242" s="220"/>
      <c r="CXL242" s="220"/>
      <c r="CXM242" s="220"/>
      <c r="CXN242" s="220"/>
      <c r="CXO242" s="220"/>
      <c r="CXP242" s="220"/>
      <c r="CXQ242" s="220"/>
      <c r="CXR242" s="220"/>
      <c r="CXS242" s="220"/>
      <c r="CXT242" s="220"/>
      <c r="CXU242" s="220"/>
      <c r="CXV242" s="220"/>
      <c r="CXW242" s="220"/>
      <c r="CXX242" s="220"/>
      <c r="CXY242" s="220"/>
      <c r="CXZ242" s="220"/>
      <c r="CYA242" s="220"/>
      <c r="CYB242" s="220"/>
      <c r="CYC242" s="220"/>
      <c r="CYD242" s="220"/>
      <c r="CYE242" s="220"/>
      <c r="CYF242" s="220"/>
      <c r="CYG242" s="220"/>
      <c r="CYH242" s="220"/>
      <c r="CYI242" s="220"/>
      <c r="CYJ242" s="220"/>
      <c r="CYK242" s="220"/>
      <c r="CYL242" s="220"/>
      <c r="CYM242" s="220"/>
      <c r="CYN242" s="220"/>
      <c r="CYO242" s="220"/>
      <c r="CYP242" s="220"/>
      <c r="CYQ242" s="220"/>
      <c r="CYR242" s="220"/>
      <c r="CYS242" s="220"/>
      <c r="CYT242" s="220"/>
      <c r="CYU242" s="220"/>
      <c r="CYV242" s="220"/>
      <c r="CYW242" s="220"/>
      <c r="CYX242" s="220"/>
      <c r="CYY242" s="220"/>
      <c r="CYZ242" s="220"/>
      <c r="CZA242" s="220"/>
      <c r="CZB242" s="220"/>
      <c r="CZC242" s="220"/>
      <c r="CZD242" s="220"/>
      <c r="CZE242" s="220"/>
      <c r="CZF242" s="220"/>
      <c r="CZG242" s="220"/>
      <c r="CZH242" s="220"/>
      <c r="CZI242" s="220"/>
      <c r="CZJ242" s="220"/>
      <c r="CZK242" s="220"/>
      <c r="CZL242" s="220"/>
      <c r="CZM242" s="220"/>
      <c r="CZN242" s="220"/>
      <c r="CZO242" s="220"/>
      <c r="CZP242" s="220"/>
      <c r="CZQ242" s="220"/>
      <c r="CZR242" s="220"/>
      <c r="CZS242" s="220"/>
      <c r="CZT242" s="220"/>
      <c r="CZU242" s="220"/>
      <c r="CZV242" s="220"/>
      <c r="CZW242" s="220"/>
      <c r="CZX242" s="220"/>
      <c r="CZY242" s="220"/>
      <c r="CZZ242" s="220"/>
      <c r="DAA242" s="220"/>
      <c r="DAB242" s="220"/>
      <c r="DAC242" s="220"/>
      <c r="DAD242" s="220"/>
      <c r="DAE242" s="220"/>
      <c r="DAF242" s="220"/>
      <c r="DAG242" s="220"/>
      <c r="DAH242" s="220"/>
      <c r="DAI242" s="220"/>
      <c r="DAJ242" s="220"/>
      <c r="DAK242" s="220"/>
      <c r="DAL242" s="220"/>
      <c r="DAM242" s="220"/>
      <c r="DAN242" s="220"/>
      <c r="DAO242" s="220"/>
      <c r="DAP242" s="220"/>
      <c r="DAQ242" s="220"/>
      <c r="DAR242" s="220"/>
      <c r="DAS242" s="220"/>
      <c r="DAT242" s="220"/>
      <c r="DAU242" s="220"/>
      <c r="DAV242" s="220"/>
      <c r="DAW242" s="220"/>
      <c r="DAX242" s="220"/>
      <c r="DAY242" s="220"/>
      <c r="DAZ242" s="220"/>
      <c r="DBA242" s="220"/>
      <c r="DBB242" s="220"/>
      <c r="DBC242" s="220"/>
      <c r="DBD242" s="220"/>
      <c r="DBE242" s="220"/>
      <c r="DBF242" s="220"/>
      <c r="DBG242" s="220"/>
      <c r="DBH242" s="220"/>
      <c r="DBI242" s="220"/>
      <c r="DBJ242" s="220"/>
      <c r="DBK242" s="220"/>
      <c r="DBL242" s="220"/>
      <c r="DBM242" s="220"/>
      <c r="DBN242" s="220"/>
      <c r="DBO242" s="220"/>
      <c r="DBP242" s="220"/>
      <c r="DBQ242" s="220"/>
      <c r="DBR242" s="220"/>
      <c r="DBS242" s="220"/>
      <c r="DBT242" s="220"/>
      <c r="DBU242" s="220"/>
      <c r="DBV242" s="220"/>
      <c r="DBW242" s="220"/>
      <c r="DBX242" s="220"/>
      <c r="DBY242" s="220"/>
      <c r="DBZ242" s="220"/>
      <c r="DCA242" s="220"/>
      <c r="DCB242" s="220"/>
      <c r="DCC242" s="220"/>
      <c r="DCD242" s="220"/>
      <c r="DCE242" s="220"/>
      <c r="DCF242" s="220"/>
      <c r="DCG242" s="220"/>
      <c r="DCH242" s="220"/>
      <c r="DCI242" s="220"/>
      <c r="DCJ242" s="220"/>
      <c r="DCK242" s="220"/>
      <c r="DCL242" s="220"/>
      <c r="DCM242" s="220"/>
      <c r="DCN242" s="220"/>
      <c r="DCO242" s="220"/>
      <c r="DCP242" s="220"/>
      <c r="DCQ242" s="220"/>
      <c r="DCR242" s="220"/>
      <c r="DCS242" s="220"/>
      <c r="DCT242" s="220"/>
      <c r="DCU242" s="220"/>
      <c r="DCV242" s="220"/>
      <c r="DCW242" s="220"/>
      <c r="DCX242" s="220"/>
      <c r="DCY242" s="220"/>
      <c r="DCZ242" s="220"/>
      <c r="DDA242" s="220"/>
      <c r="DDB242" s="220"/>
      <c r="DDC242" s="220"/>
      <c r="DDD242" s="220"/>
      <c r="DDE242" s="220"/>
      <c r="DDF242" s="220"/>
      <c r="DDG242" s="220"/>
      <c r="DDH242" s="220"/>
      <c r="DDI242" s="220"/>
      <c r="DDJ242" s="220"/>
      <c r="DDK242" s="220"/>
      <c r="DDL242" s="220"/>
      <c r="DDM242" s="220"/>
      <c r="DDN242" s="220"/>
      <c r="DDO242" s="220"/>
      <c r="DDP242" s="220"/>
      <c r="DDQ242" s="220"/>
      <c r="DDR242" s="220"/>
      <c r="DDS242" s="220"/>
      <c r="DDT242" s="220"/>
      <c r="DDU242" s="220"/>
      <c r="DDV242" s="220"/>
      <c r="DDW242" s="220"/>
      <c r="DDX242" s="220"/>
      <c r="DDY242" s="220"/>
      <c r="DDZ242" s="220"/>
      <c r="DEA242" s="220"/>
      <c r="DEB242" s="220"/>
      <c r="DEC242" s="220"/>
      <c r="DED242" s="220"/>
      <c r="DEE242" s="220"/>
      <c r="DEF242" s="220"/>
      <c r="DEG242" s="220"/>
      <c r="DEH242" s="220"/>
      <c r="DEI242" s="220"/>
      <c r="DEJ242" s="220"/>
      <c r="DEK242" s="220"/>
      <c r="DEL242" s="220"/>
      <c r="DEM242" s="220"/>
      <c r="DEN242" s="220"/>
      <c r="DEO242" s="220"/>
      <c r="DEP242" s="220"/>
      <c r="DEQ242" s="220"/>
      <c r="DER242" s="220"/>
      <c r="DES242" s="220"/>
      <c r="DET242" s="220"/>
      <c r="DEU242" s="220"/>
      <c r="DEV242" s="220"/>
      <c r="DEW242" s="220"/>
      <c r="DEX242" s="220"/>
      <c r="DEY242" s="220"/>
      <c r="DEZ242" s="220"/>
      <c r="DFA242" s="220"/>
      <c r="DFB242" s="220"/>
      <c r="DFC242" s="220"/>
      <c r="DFD242" s="220"/>
      <c r="DFE242" s="220"/>
      <c r="DFF242" s="220"/>
      <c r="DFG242" s="220"/>
      <c r="DFH242" s="220"/>
      <c r="DFI242" s="220"/>
      <c r="DFJ242" s="220"/>
      <c r="DFK242" s="220"/>
      <c r="DFL242" s="220"/>
      <c r="DFM242" s="220"/>
      <c r="DFN242" s="220"/>
      <c r="DFO242" s="220"/>
      <c r="DFP242" s="220"/>
      <c r="DFQ242" s="220"/>
      <c r="DFR242" s="220"/>
      <c r="DFS242" s="220"/>
      <c r="DFT242" s="220"/>
      <c r="DFU242" s="220"/>
      <c r="DFV242" s="220"/>
      <c r="DFW242" s="220"/>
      <c r="DFX242" s="220"/>
      <c r="DFY242" s="220"/>
      <c r="DFZ242" s="220"/>
      <c r="DGA242" s="220"/>
      <c r="DGB242" s="220"/>
      <c r="DGC242" s="220"/>
      <c r="DGD242" s="220"/>
      <c r="DGE242" s="220"/>
      <c r="DGF242" s="220"/>
      <c r="DGG242" s="220"/>
      <c r="DGH242" s="220"/>
      <c r="DGI242" s="220"/>
      <c r="DGJ242" s="220"/>
      <c r="DGK242" s="220"/>
      <c r="DGL242" s="220"/>
      <c r="DGM242" s="220"/>
      <c r="DGN242" s="220"/>
      <c r="DGO242" s="220"/>
      <c r="DGP242" s="220"/>
      <c r="DGQ242" s="220"/>
      <c r="DGR242" s="220"/>
      <c r="DGS242" s="220"/>
      <c r="DGT242" s="220"/>
      <c r="DGU242" s="220"/>
      <c r="DGV242" s="220"/>
      <c r="DGW242" s="220"/>
      <c r="DGX242" s="220"/>
      <c r="DGY242" s="220"/>
      <c r="DGZ242" s="220"/>
      <c r="DHA242" s="220"/>
      <c r="DHB242" s="220"/>
      <c r="DHC242" s="220"/>
      <c r="DHD242" s="220"/>
      <c r="DHE242" s="220"/>
      <c r="DHF242" s="220"/>
      <c r="DHG242" s="220"/>
      <c r="DHH242" s="220"/>
      <c r="DHI242" s="220"/>
      <c r="DHJ242" s="220"/>
      <c r="DHK242" s="220"/>
      <c r="DHL242" s="220"/>
      <c r="DHM242" s="220"/>
      <c r="DHN242" s="220"/>
      <c r="DHO242" s="220"/>
      <c r="DHP242" s="220"/>
      <c r="DHQ242" s="220"/>
      <c r="DHR242" s="220"/>
      <c r="DHS242" s="220"/>
      <c r="DHT242" s="220"/>
      <c r="DHU242" s="220"/>
      <c r="DHV242" s="220"/>
      <c r="DHW242" s="220"/>
      <c r="DHX242" s="220"/>
      <c r="DHY242" s="220"/>
      <c r="DHZ242" s="220"/>
      <c r="DIA242" s="220"/>
      <c r="DIB242" s="220"/>
      <c r="DIC242" s="220"/>
      <c r="DID242" s="220"/>
      <c r="DIE242" s="220"/>
      <c r="DIF242" s="220"/>
      <c r="DIG242" s="220"/>
      <c r="DIH242" s="220"/>
      <c r="DII242" s="220"/>
      <c r="DIJ242" s="220"/>
      <c r="DIK242" s="220"/>
      <c r="DIL242" s="220"/>
      <c r="DIM242" s="220"/>
      <c r="DIN242" s="220"/>
      <c r="DIO242" s="220"/>
      <c r="DIP242" s="220"/>
      <c r="DIQ242" s="220"/>
      <c r="DIR242" s="220"/>
      <c r="DIS242" s="220"/>
      <c r="DIT242" s="220"/>
      <c r="DIU242" s="220"/>
      <c r="DIV242" s="220"/>
      <c r="DIW242" s="220"/>
      <c r="DIX242" s="220"/>
      <c r="DIY242" s="220"/>
      <c r="DIZ242" s="220"/>
      <c r="DJA242" s="220"/>
      <c r="DJB242" s="220"/>
      <c r="DJC242" s="220"/>
      <c r="DJD242" s="220"/>
      <c r="DJE242" s="220"/>
      <c r="DJF242" s="220"/>
      <c r="DJG242" s="220"/>
      <c r="DJH242" s="220"/>
      <c r="DJI242" s="220"/>
      <c r="DJJ242" s="220"/>
      <c r="DJK242" s="220"/>
      <c r="DJL242" s="220"/>
      <c r="DJM242" s="220"/>
      <c r="DJN242" s="220"/>
      <c r="DJO242" s="220"/>
      <c r="DJP242" s="220"/>
      <c r="DJQ242" s="220"/>
      <c r="DJR242" s="220"/>
      <c r="DJS242" s="220"/>
      <c r="DJT242" s="220"/>
      <c r="DJU242" s="220"/>
      <c r="DJV242" s="220"/>
      <c r="DJW242" s="220"/>
      <c r="DJX242" s="220"/>
      <c r="DJY242" s="220"/>
      <c r="DJZ242" s="220"/>
      <c r="DKA242" s="220"/>
      <c r="DKB242" s="220"/>
      <c r="DKC242" s="220"/>
      <c r="DKD242" s="220"/>
      <c r="DKE242" s="220"/>
      <c r="DKF242" s="220"/>
      <c r="DKG242" s="220"/>
      <c r="DKH242" s="220"/>
      <c r="DKI242" s="220"/>
      <c r="DKJ242" s="220"/>
      <c r="DKK242" s="220"/>
      <c r="DKL242" s="220"/>
      <c r="DKM242" s="220"/>
      <c r="DKN242" s="220"/>
      <c r="DKO242" s="220"/>
      <c r="DKP242" s="220"/>
      <c r="DKQ242" s="220"/>
      <c r="DKR242" s="220"/>
      <c r="DKS242" s="220"/>
      <c r="DKT242" s="220"/>
      <c r="DKU242" s="220"/>
      <c r="DKV242" s="220"/>
      <c r="DKW242" s="220"/>
      <c r="DKX242" s="220"/>
      <c r="DKY242" s="220"/>
      <c r="DKZ242" s="220"/>
      <c r="DLA242" s="220"/>
      <c r="DLB242" s="220"/>
      <c r="DLC242" s="220"/>
      <c r="DLD242" s="220"/>
      <c r="DLE242" s="220"/>
      <c r="DLF242" s="220"/>
      <c r="DLG242" s="220"/>
      <c r="DLH242" s="220"/>
      <c r="DLI242" s="220"/>
      <c r="DLJ242" s="220"/>
      <c r="DLK242" s="220"/>
      <c r="DLL242" s="220"/>
      <c r="DLM242" s="220"/>
      <c r="DLN242" s="220"/>
      <c r="DLO242" s="220"/>
      <c r="DLP242" s="220"/>
      <c r="DLQ242" s="220"/>
      <c r="DLR242" s="220"/>
      <c r="DLS242" s="220"/>
      <c r="DLT242" s="220"/>
      <c r="DLU242" s="220"/>
      <c r="DLV242" s="220"/>
      <c r="DLW242" s="220"/>
      <c r="DLX242" s="220"/>
      <c r="DLY242" s="220"/>
      <c r="DLZ242" s="220"/>
      <c r="DMA242" s="220"/>
      <c r="DMB242" s="220"/>
      <c r="DMC242" s="220"/>
      <c r="DMD242" s="220"/>
      <c r="DME242" s="220"/>
      <c r="DMF242" s="220"/>
      <c r="DMG242" s="220"/>
      <c r="DMH242" s="220"/>
      <c r="DMI242" s="220"/>
      <c r="DMJ242" s="220"/>
      <c r="DMK242" s="220"/>
      <c r="DML242" s="220"/>
      <c r="DMM242" s="220"/>
      <c r="DMN242" s="220"/>
      <c r="DMO242" s="220"/>
      <c r="DMP242" s="220"/>
      <c r="DMQ242" s="220"/>
      <c r="DMR242" s="220"/>
      <c r="DMS242" s="220"/>
      <c r="DMT242" s="220"/>
      <c r="DMU242" s="220"/>
      <c r="DMV242" s="220"/>
      <c r="DMW242" s="220"/>
      <c r="DMX242" s="220"/>
      <c r="DMY242" s="220"/>
      <c r="DMZ242" s="220"/>
      <c r="DNA242" s="220"/>
      <c r="DNB242" s="220"/>
      <c r="DNC242" s="220"/>
      <c r="DND242" s="220"/>
      <c r="DNE242" s="220"/>
      <c r="DNF242" s="220"/>
      <c r="DNG242" s="220"/>
      <c r="DNH242" s="220"/>
      <c r="DNI242" s="220"/>
      <c r="DNJ242" s="220"/>
      <c r="DNK242" s="220"/>
      <c r="DNL242" s="220"/>
      <c r="DNM242" s="220"/>
      <c r="DNN242" s="220"/>
      <c r="DNO242" s="220"/>
      <c r="DNP242" s="220"/>
      <c r="DNQ242" s="220"/>
      <c r="DNR242" s="220"/>
      <c r="DNS242" s="220"/>
      <c r="DNT242" s="220"/>
      <c r="DNU242" s="220"/>
      <c r="DNV242" s="220"/>
      <c r="DNW242" s="220"/>
      <c r="DNX242" s="220"/>
      <c r="DNY242" s="220"/>
      <c r="DNZ242" s="220"/>
      <c r="DOA242" s="220"/>
      <c r="DOB242" s="220"/>
      <c r="DOC242" s="220"/>
      <c r="DOD242" s="220"/>
      <c r="DOE242" s="220"/>
      <c r="DOF242" s="220"/>
      <c r="DOG242" s="220"/>
      <c r="DOH242" s="220"/>
      <c r="DOI242" s="220"/>
      <c r="DOJ242" s="220"/>
      <c r="DOK242" s="220"/>
      <c r="DOL242" s="220"/>
      <c r="DOM242" s="220"/>
      <c r="DON242" s="220"/>
      <c r="DOO242" s="220"/>
      <c r="DOP242" s="220"/>
      <c r="DOQ242" s="220"/>
      <c r="DOR242" s="220"/>
      <c r="DOS242" s="220"/>
      <c r="DOT242" s="220"/>
      <c r="DOU242" s="220"/>
      <c r="DOV242" s="220"/>
      <c r="DOW242" s="220"/>
      <c r="DOX242" s="220"/>
      <c r="DOY242" s="220"/>
      <c r="DOZ242" s="220"/>
      <c r="DPA242" s="220"/>
      <c r="DPB242" s="220"/>
      <c r="DPC242" s="220"/>
      <c r="DPD242" s="220"/>
      <c r="DPE242" s="220"/>
      <c r="DPF242" s="220"/>
      <c r="DPG242" s="220"/>
      <c r="DPH242" s="220"/>
      <c r="DPI242" s="220"/>
      <c r="DPJ242" s="220"/>
      <c r="DPK242" s="220"/>
      <c r="DPL242" s="220"/>
      <c r="DPM242" s="220"/>
      <c r="DPN242" s="220"/>
      <c r="DPO242" s="220"/>
      <c r="DPP242" s="220"/>
      <c r="DPQ242" s="220"/>
      <c r="DPR242" s="220"/>
      <c r="DPS242" s="220"/>
      <c r="DPT242" s="220"/>
      <c r="DPU242" s="220"/>
      <c r="DPV242" s="220"/>
      <c r="DPW242" s="220"/>
      <c r="DPX242" s="220"/>
      <c r="DPY242" s="220"/>
      <c r="DPZ242" s="220"/>
      <c r="DQA242" s="220"/>
      <c r="DQB242" s="220"/>
      <c r="DQC242" s="220"/>
      <c r="DQD242" s="220"/>
      <c r="DQE242" s="220"/>
      <c r="DQF242" s="220"/>
      <c r="DQG242" s="220"/>
      <c r="DQH242" s="220"/>
      <c r="DQI242" s="220"/>
      <c r="DQJ242" s="220"/>
      <c r="DQK242" s="220"/>
      <c r="DQL242" s="220"/>
      <c r="DQM242" s="220"/>
      <c r="DQN242" s="220"/>
      <c r="DQO242" s="220"/>
      <c r="DQP242" s="220"/>
      <c r="DQQ242" s="220"/>
      <c r="DQR242" s="220"/>
      <c r="DQS242" s="220"/>
      <c r="DQT242" s="220"/>
      <c r="DQU242" s="220"/>
      <c r="DQV242" s="220"/>
      <c r="DQW242" s="220"/>
      <c r="DQX242" s="220"/>
      <c r="DQY242" s="220"/>
      <c r="DQZ242" s="220"/>
      <c r="DRA242" s="220"/>
      <c r="DRB242" s="220"/>
      <c r="DRC242" s="220"/>
      <c r="DRD242" s="220"/>
      <c r="DRE242" s="220"/>
      <c r="DRF242" s="220"/>
      <c r="DRG242" s="220"/>
      <c r="DRH242" s="220"/>
      <c r="DRI242" s="220"/>
      <c r="DRJ242" s="220"/>
      <c r="DRK242" s="220"/>
      <c r="DRL242" s="220"/>
      <c r="DRM242" s="220"/>
      <c r="DRN242" s="220"/>
      <c r="DRO242" s="220"/>
      <c r="DRP242" s="220"/>
      <c r="DRQ242" s="220"/>
      <c r="DRR242" s="220"/>
      <c r="DRS242" s="220"/>
      <c r="DRT242" s="220"/>
      <c r="DRU242" s="220"/>
      <c r="DRV242" s="220"/>
      <c r="DRW242" s="220"/>
      <c r="DRX242" s="220"/>
      <c r="DRY242" s="220"/>
      <c r="DRZ242" s="220"/>
      <c r="DSA242" s="220"/>
      <c r="DSB242" s="220"/>
      <c r="DSC242" s="220"/>
      <c r="DSD242" s="220"/>
      <c r="DSE242" s="220"/>
      <c r="DSF242" s="220"/>
      <c r="DSG242" s="220"/>
      <c r="DSH242" s="220"/>
      <c r="DSI242" s="220"/>
      <c r="DSJ242" s="220"/>
      <c r="DSK242" s="220"/>
      <c r="DSL242" s="220"/>
      <c r="DSM242" s="220"/>
      <c r="DSN242" s="220"/>
      <c r="DSO242" s="220"/>
      <c r="DSP242" s="220"/>
      <c r="DSQ242" s="220"/>
      <c r="DSR242" s="220"/>
      <c r="DSS242" s="220"/>
      <c r="DST242" s="220"/>
      <c r="DSU242" s="220"/>
      <c r="DSV242" s="220"/>
      <c r="DSW242" s="220"/>
      <c r="DSX242" s="220"/>
      <c r="DSY242" s="220"/>
      <c r="DSZ242" s="220"/>
      <c r="DTA242" s="220"/>
      <c r="DTB242" s="220"/>
      <c r="DTC242" s="220"/>
      <c r="DTD242" s="220"/>
      <c r="DTE242" s="220"/>
      <c r="DTF242" s="220"/>
      <c r="DTG242" s="220"/>
      <c r="DTH242" s="220"/>
      <c r="DTI242" s="220"/>
      <c r="DTJ242" s="220"/>
      <c r="DTK242" s="220"/>
      <c r="DTL242" s="220"/>
      <c r="DTM242" s="220"/>
      <c r="DTN242" s="220"/>
      <c r="DTO242" s="220"/>
      <c r="DTP242" s="220"/>
      <c r="DTQ242" s="220"/>
      <c r="DTR242" s="220"/>
      <c r="DTS242" s="220"/>
      <c r="DTT242" s="220"/>
      <c r="DTU242" s="220"/>
      <c r="DTV242" s="220"/>
      <c r="DTW242" s="220"/>
      <c r="DTX242" s="220"/>
      <c r="DTY242" s="220"/>
      <c r="DTZ242" s="220"/>
      <c r="DUA242" s="220"/>
      <c r="DUB242" s="220"/>
      <c r="DUC242" s="220"/>
      <c r="DUD242" s="220"/>
      <c r="DUE242" s="220"/>
      <c r="DUF242" s="220"/>
      <c r="DUG242" s="220"/>
      <c r="DUH242" s="220"/>
      <c r="DUI242" s="220"/>
      <c r="DUJ242" s="220"/>
      <c r="DUK242" s="220"/>
      <c r="DUL242" s="220"/>
      <c r="DUM242" s="220"/>
      <c r="DUN242" s="220"/>
      <c r="DUO242" s="220"/>
      <c r="DUP242" s="220"/>
      <c r="DUQ242" s="220"/>
      <c r="DUR242" s="220"/>
      <c r="DUS242" s="220"/>
      <c r="DUT242" s="220"/>
      <c r="DUU242" s="220"/>
      <c r="DUV242" s="220"/>
      <c r="DUW242" s="220"/>
      <c r="DUX242" s="220"/>
      <c r="DUY242" s="220"/>
      <c r="DUZ242" s="220"/>
      <c r="DVA242" s="220"/>
      <c r="DVB242" s="220"/>
      <c r="DVC242" s="220"/>
      <c r="DVD242" s="220"/>
      <c r="DVE242" s="220"/>
      <c r="DVF242" s="220"/>
      <c r="DVG242" s="220"/>
      <c r="DVH242" s="220"/>
      <c r="DVI242" s="220"/>
      <c r="DVJ242" s="220"/>
      <c r="DVK242" s="220"/>
      <c r="DVL242" s="220"/>
      <c r="DVM242" s="220"/>
      <c r="DVN242" s="220"/>
      <c r="DVO242" s="220"/>
      <c r="DVP242" s="220"/>
      <c r="DVQ242" s="220"/>
      <c r="DVR242" s="220"/>
      <c r="DVS242" s="220"/>
      <c r="DVT242" s="220"/>
      <c r="DVU242" s="220"/>
      <c r="DVV242" s="220"/>
      <c r="DVW242" s="220"/>
      <c r="DVX242" s="220"/>
      <c r="DVY242" s="220"/>
      <c r="DVZ242" s="220"/>
      <c r="DWA242" s="220"/>
      <c r="DWB242" s="220"/>
      <c r="DWC242" s="220"/>
      <c r="DWD242" s="220"/>
      <c r="DWE242" s="220"/>
      <c r="DWF242" s="220"/>
      <c r="DWG242" s="220"/>
      <c r="DWH242" s="220"/>
      <c r="DWI242" s="220"/>
      <c r="DWJ242" s="220"/>
      <c r="DWK242" s="220"/>
      <c r="DWL242" s="220"/>
      <c r="DWM242" s="220"/>
      <c r="DWN242" s="220"/>
      <c r="DWO242" s="220"/>
      <c r="DWP242" s="220"/>
      <c r="DWQ242" s="220"/>
      <c r="DWR242" s="220"/>
      <c r="DWS242" s="220"/>
      <c r="DWT242" s="220"/>
      <c r="DWU242" s="220"/>
      <c r="DWV242" s="220"/>
      <c r="DWW242" s="220"/>
      <c r="DWX242" s="220"/>
      <c r="DWY242" s="220"/>
      <c r="DWZ242" s="220"/>
      <c r="DXA242" s="220"/>
      <c r="DXB242" s="220"/>
      <c r="DXC242" s="220"/>
      <c r="DXD242" s="220"/>
      <c r="DXE242" s="220"/>
      <c r="DXF242" s="220"/>
      <c r="DXG242" s="220"/>
      <c r="DXH242" s="220"/>
      <c r="DXI242" s="220"/>
      <c r="DXJ242" s="220"/>
      <c r="DXK242" s="220"/>
      <c r="DXL242" s="220"/>
      <c r="DXM242" s="220"/>
      <c r="DXN242" s="220"/>
      <c r="DXO242" s="220"/>
      <c r="DXP242" s="220"/>
      <c r="DXQ242" s="220"/>
      <c r="DXR242" s="220"/>
      <c r="DXS242" s="220"/>
      <c r="DXT242" s="220"/>
      <c r="DXU242" s="220"/>
      <c r="DXV242" s="220"/>
      <c r="DXW242" s="220"/>
      <c r="DXX242" s="220"/>
      <c r="DXY242" s="220"/>
      <c r="DXZ242" s="220"/>
      <c r="DYA242" s="220"/>
      <c r="DYB242" s="220"/>
      <c r="DYC242" s="220"/>
      <c r="DYD242" s="220"/>
      <c r="DYE242" s="220"/>
      <c r="DYF242" s="220"/>
      <c r="DYG242" s="220"/>
      <c r="DYH242" s="220"/>
      <c r="DYI242" s="220"/>
      <c r="DYJ242" s="220"/>
      <c r="DYK242" s="220"/>
      <c r="DYL242" s="220"/>
      <c r="DYM242" s="220"/>
      <c r="DYN242" s="220"/>
      <c r="DYO242" s="220"/>
      <c r="DYP242" s="220"/>
      <c r="DYQ242" s="220"/>
      <c r="DYR242" s="220"/>
      <c r="DYS242" s="220"/>
      <c r="DYT242" s="220"/>
      <c r="DYU242" s="220"/>
      <c r="DYV242" s="220"/>
      <c r="DYW242" s="220"/>
      <c r="DYX242" s="220"/>
      <c r="DYY242" s="220"/>
      <c r="DYZ242" s="220"/>
      <c r="DZA242" s="220"/>
      <c r="DZB242" s="220"/>
      <c r="DZC242" s="220"/>
      <c r="DZD242" s="220"/>
      <c r="DZE242" s="220"/>
      <c r="DZF242" s="220"/>
      <c r="DZG242" s="220"/>
      <c r="DZH242" s="220"/>
      <c r="DZI242" s="220"/>
      <c r="DZJ242" s="220"/>
      <c r="DZK242" s="220"/>
      <c r="DZL242" s="220"/>
      <c r="DZM242" s="220"/>
      <c r="DZN242" s="220"/>
      <c r="DZO242" s="220"/>
      <c r="DZP242" s="220"/>
      <c r="DZQ242" s="220"/>
      <c r="DZR242" s="220"/>
      <c r="DZS242" s="220"/>
      <c r="DZT242" s="220"/>
      <c r="DZU242" s="220"/>
      <c r="DZV242" s="220"/>
      <c r="DZW242" s="220"/>
      <c r="DZX242" s="220"/>
      <c r="DZY242" s="220"/>
      <c r="DZZ242" s="220"/>
      <c r="EAA242" s="220"/>
      <c r="EAB242" s="220"/>
      <c r="EAC242" s="220"/>
      <c r="EAD242" s="220"/>
      <c r="EAE242" s="220"/>
      <c r="EAF242" s="220"/>
      <c r="EAG242" s="220"/>
      <c r="EAH242" s="220"/>
      <c r="EAI242" s="220"/>
      <c r="EAJ242" s="220"/>
      <c r="EAK242" s="220"/>
      <c r="EAL242" s="220"/>
      <c r="EAM242" s="220"/>
      <c r="EAN242" s="220"/>
      <c r="EAO242" s="220"/>
      <c r="EAP242" s="220"/>
      <c r="EAQ242" s="220"/>
      <c r="EAR242" s="220"/>
      <c r="EAS242" s="220"/>
      <c r="EAT242" s="220"/>
      <c r="EAU242" s="220"/>
      <c r="EAV242" s="220"/>
      <c r="EAW242" s="220"/>
      <c r="EAX242" s="220"/>
      <c r="EAY242" s="220"/>
      <c r="EAZ242" s="220"/>
      <c r="EBA242" s="220"/>
      <c r="EBB242" s="220"/>
      <c r="EBC242" s="220"/>
      <c r="EBD242" s="220"/>
      <c r="EBE242" s="220"/>
      <c r="EBF242" s="220"/>
      <c r="EBG242" s="220"/>
      <c r="EBH242" s="220"/>
      <c r="EBI242" s="220"/>
      <c r="EBJ242" s="220"/>
      <c r="EBK242" s="220"/>
      <c r="EBL242" s="220"/>
      <c r="EBM242" s="220"/>
      <c r="EBN242" s="220"/>
      <c r="EBO242" s="220"/>
      <c r="EBP242" s="220"/>
      <c r="EBQ242" s="220"/>
      <c r="EBR242" s="220"/>
      <c r="EBS242" s="220"/>
      <c r="EBT242" s="220"/>
      <c r="EBU242" s="220"/>
      <c r="EBV242" s="220"/>
      <c r="EBW242" s="220"/>
      <c r="EBX242" s="220"/>
      <c r="EBY242" s="220"/>
      <c r="EBZ242" s="220"/>
      <c r="ECA242" s="220"/>
      <c r="ECB242" s="220"/>
      <c r="ECC242" s="220"/>
      <c r="ECD242" s="220"/>
      <c r="ECE242" s="220"/>
      <c r="ECF242" s="220"/>
      <c r="ECG242" s="220"/>
      <c r="ECH242" s="220"/>
      <c r="ECI242" s="220"/>
      <c r="ECJ242" s="220"/>
      <c r="ECK242" s="220"/>
      <c r="ECL242" s="220"/>
      <c r="ECM242" s="220"/>
      <c r="ECN242" s="220"/>
      <c r="ECO242" s="220"/>
      <c r="ECP242" s="220"/>
      <c r="ECQ242" s="220"/>
      <c r="ECR242" s="220"/>
      <c r="ECS242" s="220"/>
      <c r="ECT242" s="220"/>
      <c r="ECU242" s="220"/>
      <c r="ECV242" s="220"/>
      <c r="ECW242" s="220"/>
      <c r="ECX242" s="220"/>
      <c r="ECY242" s="220"/>
      <c r="ECZ242" s="220"/>
      <c r="EDA242" s="220"/>
      <c r="EDB242" s="220"/>
      <c r="EDC242" s="220"/>
      <c r="EDD242" s="220"/>
      <c r="EDE242" s="220"/>
      <c r="EDF242" s="220"/>
      <c r="EDG242" s="220"/>
      <c r="EDH242" s="220"/>
      <c r="EDI242" s="220"/>
      <c r="EDJ242" s="220"/>
      <c r="EDK242" s="220"/>
      <c r="EDL242" s="220"/>
      <c r="EDM242" s="220"/>
      <c r="EDN242" s="220"/>
      <c r="EDO242" s="220"/>
      <c r="EDP242" s="220"/>
      <c r="EDQ242" s="220"/>
      <c r="EDR242" s="220"/>
      <c r="EDS242" s="220"/>
      <c r="EDT242" s="220"/>
      <c r="EDU242" s="220"/>
      <c r="EDV242" s="220"/>
      <c r="EDW242" s="220"/>
      <c r="EDX242" s="220"/>
      <c r="EDY242" s="220"/>
      <c r="EDZ242" s="220"/>
      <c r="EEA242" s="220"/>
      <c r="EEB242" s="220"/>
      <c r="EEC242" s="220"/>
      <c r="EED242" s="220"/>
      <c r="EEE242" s="220"/>
      <c r="EEF242" s="220"/>
      <c r="EEG242" s="220"/>
      <c r="EEH242" s="220"/>
      <c r="EEI242" s="220"/>
      <c r="EEJ242" s="220"/>
      <c r="EEK242" s="220"/>
      <c r="EEL242" s="220"/>
      <c r="EEM242" s="220"/>
      <c r="EEN242" s="220"/>
      <c r="EEO242" s="220"/>
      <c r="EEP242" s="220"/>
      <c r="EEQ242" s="220"/>
      <c r="EER242" s="220"/>
      <c r="EES242" s="220"/>
      <c r="EET242" s="220"/>
      <c r="EEU242" s="220"/>
      <c r="EEV242" s="220"/>
      <c r="EEW242" s="220"/>
      <c r="EEX242" s="220"/>
      <c r="EEY242" s="220"/>
      <c r="EEZ242" s="220"/>
      <c r="EFA242" s="220"/>
      <c r="EFB242" s="220"/>
      <c r="EFC242" s="220"/>
      <c r="EFD242" s="220"/>
      <c r="EFE242" s="220"/>
      <c r="EFF242" s="220"/>
      <c r="EFG242" s="220"/>
      <c r="EFH242" s="220"/>
      <c r="EFI242" s="220"/>
      <c r="EFJ242" s="220"/>
      <c r="EFK242" s="220"/>
      <c r="EFL242" s="220"/>
      <c r="EFM242" s="220"/>
      <c r="EFN242" s="220"/>
      <c r="EFO242" s="220"/>
      <c r="EFP242" s="220"/>
      <c r="EFQ242" s="220"/>
      <c r="EFR242" s="220"/>
      <c r="EFS242" s="220"/>
      <c r="EFT242" s="220"/>
      <c r="EFU242" s="220"/>
      <c r="EFV242" s="220"/>
      <c r="EFW242" s="220"/>
      <c r="EFX242" s="220"/>
      <c r="EFY242" s="220"/>
      <c r="EFZ242" s="220"/>
      <c r="EGA242" s="220"/>
      <c r="EGB242" s="220"/>
      <c r="EGC242" s="220"/>
      <c r="EGD242" s="220"/>
      <c r="EGE242" s="220"/>
      <c r="EGF242" s="220"/>
      <c r="EGG242" s="220"/>
      <c r="EGH242" s="220"/>
      <c r="EGI242" s="220"/>
      <c r="EGJ242" s="220"/>
      <c r="EGK242" s="220"/>
      <c r="EGL242" s="220"/>
      <c r="EGM242" s="220"/>
      <c r="EGN242" s="220"/>
      <c r="EGO242" s="220"/>
      <c r="EGP242" s="220"/>
      <c r="EGQ242" s="220"/>
      <c r="EGR242" s="220"/>
      <c r="EGS242" s="220"/>
      <c r="EGT242" s="220"/>
      <c r="EGU242" s="220"/>
      <c r="EGV242" s="220"/>
      <c r="EGW242" s="220"/>
      <c r="EGX242" s="220"/>
      <c r="EGY242" s="220"/>
      <c r="EGZ242" s="220"/>
      <c r="EHA242" s="220"/>
      <c r="EHB242" s="220"/>
      <c r="EHC242" s="220"/>
      <c r="EHD242" s="220"/>
      <c r="EHE242" s="220"/>
      <c r="EHF242" s="220"/>
      <c r="EHG242" s="220"/>
      <c r="EHH242" s="220"/>
      <c r="EHI242" s="220"/>
      <c r="EHJ242" s="220"/>
      <c r="EHK242" s="220"/>
      <c r="EHL242" s="220"/>
      <c r="EHM242" s="220"/>
      <c r="EHN242" s="220"/>
      <c r="EHO242" s="220"/>
      <c r="EHP242" s="220"/>
      <c r="EHQ242" s="220"/>
      <c r="EHR242" s="220"/>
      <c r="EHS242" s="220"/>
      <c r="EHT242" s="220"/>
      <c r="EHU242" s="220"/>
      <c r="EHV242" s="220"/>
      <c r="EHW242" s="220"/>
      <c r="EHX242" s="220"/>
      <c r="EHY242" s="220"/>
      <c r="EHZ242" s="220"/>
      <c r="EIA242" s="220"/>
      <c r="EIB242" s="220"/>
      <c r="EIC242" s="220"/>
      <c r="EID242" s="220"/>
      <c r="EIE242" s="220"/>
      <c r="EIF242" s="220"/>
      <c r="EIG242" s="220"/>
      <c r="EIH242" s="220"/>
      <c r="EII242" s="220"/>
      <c r="EIJ242" s="220"/>
      <c r="EIK242" s="220"/>
      <c r="EIL242" s="220"/>
      <c r="EIM242" s="220"/>
      <c r="EIN242" s="220"/>
      <c r="EIO242" s="220"/>
      <c r="EIP242" s="220"/>
      <c r="EIQ242" s="220"/>
      <c r="EIR242" s="220"/>
      <c r="EIS242" s="220"/>
      <c r="EIT242" s="220"/>
      <c r="EIU242" s="220"/>
      <c r="EIV242" s="220"/>
      <c r="EIW242" s="220"/>
      <c r="EIX242" s="220"/>
      <c r="EIY242" s="220"/>
      <c r="EIZ242" s="220"/>
      <c r="EJA242" s="220"/>
      <c r="EJB242" s="220"/>
      <c r="EJC242" s="220"/>
      <c r="EJD242" s="220"/>
      <c r="EJE242" s="220"/>
      <c r="EJF242" s="220"/>
      <c r="EJG242" s="220"/>
      <c r="EJH242" s="220"/>
      <c r="EJI242" s="220"/>
      <c r="EJJ242" s="220"/>
      <c r="EJK242" s="220"/>
      <c r="EJL242" s="220"/>
      <c r="EJM242" s="220"/>
      <c r="EJN242" s="220"/>
      <c r="EJO242" s="220"/>
      <c r="EJP242" s="220"/>
      <c r="EJQ242" s="220"/>
      <c r="EJR242" s="220"/>
      <c r="EJS242" s="220"/>
      <c r="EJT242" s="220"/>
      <c r="EJU242" s="220"/>
      <c r="EJV242" s="220"/>
      <c r="EJW242" s="220"/>
      <c r="EJX242" s="220"/>
      <c r="EJY242" s="220"/>
      <c r="EJZ242" s="220"/>
      <c r="EKA242" s="220"/>
      <c r="EKB242" s="220"/>
      <c r="EKC242" s="220"/>
      <c r="EKD242" s="220"/>
      <c r="EKE242" s="220"/>
      <c r="EKF242" s="220"/>
      <c r="EKG242" s="220"/>
      <c r="EKH242" s="220"/>
      <c r="EKI242" s="220"/>
      <c r="EKJ242" s="220"/>
      <c r="EKK242" s="220"/>
      <c r="EKL242" s="220"/>
      <c r="EKM242" s="220"/>
      <c r="EKN242" s="220"/>
      <c r="EKO242" s="220"/>
      <c r="EKP242" s="220"/>
      <c r="EKQ242" s="220"/>
      <c r="EKR242" s="220"/>
      <c r="EKS242" s="220"/>
      <c r="EKT242" s="220"/>
      <c r="EKU242" s="220"/>
      <c r="EKV242" s="220"/>
      <c r="EKW242" s="220"/>
      <c r="EKX242" s="220"/>
      <c r="EKY242" s="220"/>
      <c r="EKZ242" s="220"/>
      <c r="ELA242" s="220"/>
      <c r="ELB242" s="220"/>
      <c r="ELC242" s="220"/>
      <c r="ELD242" s="220"/>
      <c r="ELE242" s="220"/>
      <c r="ELF242" s="220"/>
      <c r="ELG242" s="220"/>
      <c r="ELH242" s="220"/>
      <c r="ELI242" s="220"/>
      <c r="ELJ242" s="220"/>
      <c r="ELK242" s="220"/>
      <c r="ELL242" s="220"/>
      <c r="ELM242" s="220"/>
      <c r="ELN242" s="220"/>
      <c r="ELO242" s="220"/>
      <c r="ELP242" s="220"/>
      <c r="ELQ242" s="220"/>
      <c r="ELR242" s="220"/>
      <c r="ELS242" s="220"/>
      <c r="ELT242" s="220"/>
      <c r="ELU242" s="220"/>
      <c r="ELV242" s="220"/>
      <c r="ELW242" s="220"/>
      <c r="ELX242" s="220"/>
      <c r="ELY242" s="220"/>
      <c r="ELZ242" s="220"/>
      <c r="EMA242" s="220"/>
      <c r="EMB242" s="220"/>
      <c r="EMC242" s="220"/>
      <c r="EMD242" s="220"/>
      <c r="EME242" s="220"/>
      <c r="EMF242" s="220"/>
      <c r="EMG242" s="220"/>
      <c r="EMH242" s="220"/>
      <c r="EMI242" s="220"/>
      <c r="EMJ242" s="220"/>
      <c r="EMK242" s="220"/>
      <c r="EML242" s="220"/>
      <c r="EMM242" s="220"/>
      <c r="EMN242" s="220"/>
      <c r="EMO242" s="220"/>
      <c r="EMP242" s="220"/>
      <c r="EMQ242" s="220"/>
      <c r="EMR242" s="220"/>
      <c r="EMS242" s="220"/>
      <c r="EMT242" s="220"/>
      <c r="EMU242" s="220"/>
      <c r="EMV242" s="220"/>
      <c r="EMW242" s="220"/>
      <c r="EMX242" s="220"/>
      <c r="EMY242" s="220"/>
      <c r="EMZ242" s="220"/>
      <c r="ENA242" s="220"/>
      <c r="ENB242" s="220"/>
      <c r="ENC242" s="220"/>
      <c r="END242" s="220"/>
      <c r="ENE242" s="220"/>
      <c r="ENF242" s="220"/>
      <c r="ENG242" s="220"/>
      <c r="ENH242" s="220"/>
      <c r="ENI242" s="220"/>
      <c r="ENJ242" s="220"/>
      <c r="ENK242" s="220"/>
      <c r="ENL242" s="220"/>
      <c r="ENM242" s="220"/>
      <c r="ENN242" s="220"/>
      <c r="ENO242" s="220"/>
      <c r="ENP242" s="220"/>
      <c r="ENQ242" s="220"/>
      <c r="ENR242" s="220"/>
      <c r="ENS242" s="220"/>
      <c r="ENT242" s="220"/>
      <c r="ENU242" s="220"/>
      <c r="ENV242" s="220"/>
      <c r="ENW242" s="220"/>
      <c r="ENX242" s="220"/>
      <c r="ENY242" s="220"/>
      <c r="ENZ242" s="220"/>
      <c r="EOA242" s="220"/>
      <c r="EOB242" s="220"/>
      <c r="EOC242" s="220"/>
      <c r="EOD242" s="220"/>
      <c r="EOE242" s="220"/>
      <c r="EOF242" s="220"/>
      <c r="EOG242" s="220"/>
      <c r="EOH242" s="220"/>
      <c r="EOI242" s="220"/>
      <c r="EOJ242" s="220"/>
      <c r="EOK242" s="220"/>
      <c r="EOL242" s="220"/>
      <c r="EOM242" s="220"/>
      <c r="EON242" s="220"/>
      <c r="EOO242" s="220"/>
      <c r="EOP242" s="220"/>
      <c r="EOQ242" s="220"/>
      <c r="EOR242" s="220"/>
      <c r="EOS242" s="220"/>
      <c r="EOT242" s="220"/>
      <c r="EOU242" s="220"/>
      <c r="EOV242" s="220"/>
      <c r="EOW242" s="220"/>
      <c r="EOX242" s="220"/>
      <c r="EOY242" s="220"/>
      <c r="EOZ242" s="220"/>
      <c r="EPA242" s="220"/>
      <c r="EPB242" s="220"/>
      <c r="EPC242" s="220"/>
      <c r="EPD242" s="220"/>
      <c r="EPE242" s="220"/>
      <c r="EPF242" s="220"/>
      <c r="EPG242" s="220"/>
      <c r="EPH242" s="220"/>
      <c r="EPI242" s="220"/>
      <c r="EPJ242" s="220"/>
      <c r="EPK242" s="220"/>
      <c r="EPL242" s="220"/>
      <c r="EPM242" s="220"/>
      <c r="EPN242" s="220"/>
      <c r="EPO242" s="220"/>
      <c r="EPP242" s="220"/>
      <c r="EPQ242" s="220"/>
      <c r="EPR242" s="220"/>
      <c r="EPS242" s="220"/>
      <c r="EPT242" s="220"/>
      <c r="EPU242" s="220"/>
      <c r="EPV242" s="220"/>
      <c r="EPW242" s="220"/>
      <c r="EPX242" s="220"/>
      <c r="EPY242" s="220"/>
      <c r="EPZ242" s="220"/>
      <c r="EQA242" s="220"/>
      <c r="EQB242" s="220"/>
      <c r="EQC242" s="220"/>
      <c r="EQD242" s="220"/>
      <c r="EQE242" s="220"/>
      <c r="EQF242" s="220"/>
      <c r="EQG242" s="220"/>
      <c r="EQH242" s="220"/>
      <c r="EQI242" s="220"/>
      <c r="EQJ242" s="220"/>
      <c r="EQK242" s="220"/>
      <c r="EQL242" s="220"/>
      <c r="EQM242" s="220"/>
      <c r="EQN242" s="220"/>
      <c r="EQO242" s="220"/>
      <c r="EQP242" s="220"/>
      <c r="EQQ242" s="220"/>
      <c r="EQR242" s="220"/>
      <c r="EQS242" s="220"/>
      <c r="EQT242" s="220"/>
      <c r="EQU242" s="220"/>
      <c r="EQV242" s="220"/>
      <c r="EQW242" s="220"/>
      <c r="EQX242" s="220"/>
      <c r="EQY242" s="220"/>
      <c r="EQZ242" s="220"/>
      <c r="ERA242" s="220"/>
      <c r="ERB242" s="220"/>
      <c r="ERC242" s="220"/>
      <c r="ERD242" s="220"/>
      <c r="ERE242" s="220"/>
      <c r="ERF242" s="220"/>
      <c r="ERG242" s="220"/>
      <c r="ERH242" s="220"/>
      <c r="ERI242" s="220"/>
      <c r="ERJ242" s="220"/>
      <c r="ERK242" s="220"/>
      <c r="ERL242" s="220"/>
      <c r="ERM242" s="220"/>
      <c r="ERN242" s="220"/>
      <c r="ERO242" s="220"/>
      <c r="ERP242" s="220"/>
      <c r="ERQ242" s="220"/>
      <c r="ERR242" s="220"/>
      <c r="ERS242" s="220"/>
      <c r="ERT242" s="220"/>
      <c r="ERU242" s="220"/>
      <c r="ERV242" s="220"/>
      <c r="ERW242" s="220"/>
      <c r="ERX242" s="220"/>
      <c r="ERY242" s="220"/>
      <c r="ERZ242" s="220"/>
      <c r="ESA242" s="220"/>
      <c r="ESB242" s="220"/>
      <c r="ESC242" s="220"/>
      <c r="ESD242" s="220"/>
      <c r="ESE242" s="220"/>
      <c r="ESF242" s="220"/>
      <c r="ESG242" s="220"/>
      <c r="ESH242" s="220"/>
      <c r="ESI242" s="220"/>
      <c r="ESJ242" s="220"/>
      <c r="ESK242" s="220"/>
      <c r="ESL242" s="220"/>
      <c r="ESM242" s="220"/>
      <c r="ESN242" s="220"/>
      <c r="ESO242" s="220"/>
      <c r="ESP242" s="220"/>
      <c r="ESQ242" s="220"/>
      <c r="ESR242" s="220"/>
      <c r="ESS242" s="220"/>
      <c r="EST242" s="220"/>
      <c r="ESU242" s="220"/>
      <c r="ESV242" s="220"/>
      <c r="ESW242" s="220"/>
      <c r="ESX242" s="220"/>
      <c r="ESY242" s="220"/>
      <c r="ESZ242" s="220"/>
      <c r="ETA242" s="220"/>
      <c r="ETB242" s="220"/>
      <c r="ETC242" s="220"/>
      <c r="ETD242" s="220"/>
      <c r="ETE242" s="220"/>
      <c r="ETF242" s="220"/>
      <c r="ETG242" s="220"/>
      <c r="ETH242" s="220"/>
      <c r="ETI242" s="220"/>
      <c r="ETJ242" s="220"/>
      <c r="ETK242" s="220"/>
      <c r="ETL242" s="220"/>
      <c r="ETM242" s="220"/>
      <c r="ETN242" s="220"/>
      <c r="ETO242" s="220"/>
      <c r="ETP242" s="220"/>
      <c r="ETQ242" s="220"/>
      <c r="ETR242" s="220"/>
      <c r="ETS242" s="220"/>
      <c r="ETT242" s="220"/>
      <c r="ETU242" s="220"/>
      <c r="ETV242" s="220"/>
      <c r="ETW242" s="220"/>
      <c r="ETX242" s="220"/>
      <c r="ETY242" s="220"/>
      <c r="ETZ242" s="220"/>
      <c r="EUA242" s="220"/>
      <c r="EUB242" s="220"/>
      <c r="EUC242" s="220"/>
      <c r="EUD242" s="220"/>
      <c r="EUE242" s="220"/>
      <c r="EUF242" s="220"/>
      <c r="EUG242" s="220"/>
      <c r="EUH242" s="220"/>
      <c r="EUI242" s="220"/>
      <c r="EUJ242" s="220"/>
      <c r="EUK242" s="220"/>
      <c r="EUL242" s="220"/>
      <c r="EUM242" s="220"/>
      <c r="EUN242" s="220"/>
      <c r="EUO242" s="220"/>
      <c r="EUP242" s="220"/>
      <c r="EUQ242" s="220"/>
      <c r="EUR242" s="220"/>
      <c r="EUS242" s="220"/>
      <c r="EUT242" s="220"/>
      <c r="EUU242" s="220"/>
      <c r="EUV242" s="220"/>
      <c r="EUW242" s="220"/>
      <c r="EUX242" s="220"/>
      <c r="EUY242" s="220"/>
      <c r="EUZ242" s="220"/>
      <c r="EVA242" s="220"/>
      <c r="EVB242" s="220"/>
      <c r="EVC242" s="220"/>
      <c r="EVD242" s="220"/>
      <c r="EVE242" s="220"/>
      <c r="EVF242" s="220"/>
      <c r="EVG242" s="220"/>
      <c r="EVH242" s="220"/>
      <c r="EVI242" s="220"/>
      <c r="EVJ242" s="220"/>
      <c r="EVK242" s="220"/>
      <c r="EVL242" s="220"/>
      <c r="EVM242" s="220"/>
      <c r="EVN242" s="220"/>
      <c r="EVO242" s="220"/>
      <c r="EVP242" s="220"/>
      <c r="EVQ242" s="220"/>
      <c r="EVR242" s="220"/>
      <c r="EVS242" s="220"/>
      <c r="EVT242" s="220"/>
      <c r="EVU242" s="220"/>
      <c r="EVV242" s="220"/>
      <c r="EVW242" s="220"/>
      <c r="EVX242" s="220"/>
      <c r="EVY242" s="220"/>
      <c r="EVZ242" s="220"/>
      <c r="EWA242" s="220"/>
      <c r="EWB242" s="220"/>
      <c r="EWC242" s="220"/>
      <c r="EWD242" s="220"/>
      <c r="EWE242" s="220"/>
      <c r="EWF242" s="220"/>
      <c r="EWG242" s="220"/>
      <c r="EWH242" s="220"/>
      <c r="EWI242" s="220"/>
      <c r="EWJ242" s="220"/>
      <c r="EWK242" s="220"/>
      <c r="EWL242" s="220"/>
      <c r="EWM242" s="220"/>
      <c r="EWN242" s="220"/>
      <c r="EWO242" s="220"/>
      <c r="EWP242" s="220"/>
      <c r="EWQ242" s="220"/>
      <c r="EWR242" s="220"/>
      <c r="EWS242" s="220"/>
      <c r="EWT242" s="220"/>
      <c r="EWU242" s="220"/>
      <c r="EWV242" s="220"/>
      <c r="EWW242" s="220"/>
      <c r="EWX242" s="220"/>
      <c r="EWY242" s="220"/>
      <c r="EWZ242" s="220"/>
      <c r="EXA242" s="220"/>
      <c r="EXB242" s="220"/>
      <c r="EXC242" s="220"/>
      <c r="EXD242" s="220"/>
      <c r="EXE242" s="220"/>
      <c r="EXF242" s="220"/>
      <c r="EXG242" s="220"/>
      <c r="EXH242" s="220"/>
      <c r="EXI242" s="220"/>
      <c r="EXJ242" s="220"/>
      <c r="EXK242" s="220"/>
      <c r="EXL242" s="220"/>
      <c r="EXM242" s="220"/>
      <c r="EXN242" s="220"/>
      <c r="EXO242" s="220"/>
      <c r="EXP242" s="220"/>
      <c r="EXQ242" s="220"/>
      <c r="EXR242" s="220"/>
      <c r="EXS242" s="220"/>
      <c r="EXT242" s="220"/>
      <c r="EXU242" s="220"/>
      <c r="EXV242" s="220"/>
      <c r="EXW242" s="220"/>
      <c r="EXX242" s="220"/>
      <c r="EXY242" s="220"/>
      <c r="EXZ242" s="220"/>
      <c r="EYA242" s="220"/>
      <c r="EYB242" s="220"/>
      <c r="EYC242" s="220"/>
      <c r="EYD242" s="220"/>
      <c r="EYE242" s="220"/>
      <c r="EYF242" s="220"/>
      <c r="EYG242" s="220"/>
      <c r="EYH242" s="220"/>
      <c r="EYI242" s="220"/>
      <c r="EYJ242" s="220"/>
      <c r="EYK242" s="220"/>
      <c r="EYL242" s="220"/>
      <c r="EYM242" s="220"/>
      <c r="EYN242" s="220"/>
      <c r="EYO242" s="220"/>
      <c r="EYP242" s="220"/>
      <c r="EYQ242" s="220"/>
      <c r="EYR242" s="220"/>
      <c r="EYS242" s="220"/>
      <c r="EYT242" s="220"/>
      <c r="EYU242" s="220"/>
      <c r="EYV242" s="220"/>
      <c r="EYW242" s="220"/>
      <c r="EYX242" s="220"/>
      <c r="EYY242" s="220"/>
      <c r="EYZ242" s="220"/>
      <c r="EZA242" s="220"/>
      <c r="EZB242" s="220"/>
      <c r="EZC242" s="220"/>
      <c r="EZD242" s="220"/>
      <c r="EZE242" s="220"/>
      <c r="EZF242" s="220"/>
      <c r="EZG242" s="220"/>
      <c r="EZH242" s="220"/>
      <c r="EZI242" s="220"/>
      <c r="EZJ242" s="220"/>
      <c r="EZK242" s="220"/>
      <c r="EZL242" s="220"/>
      <c r="EZM242" s="220"/>
      <c r="EZN242" s="220"/>
      <c r="EZO242" s="220"/>
      <c r="EZP242" s="220"/>
      <c r="EZQ242" s="220"/>
      <c r="EZR242" s="220"/>
      <c r="EZS242" s="220"/>
      <c r="EZT242" s="220"/>
      <c r="EZU242" s="220"/>
      <c r="EZV242" s="220"/>
      <c r="EZW242" s="220"/>
      <c r="EZX242" s="220"/>
      <c r="EZY242" s="220"/>
      <c r="EZZ242" s="220"/>
      <c r="FAA242" s="220"/>
      <c r="FAB242" s="220"/>
      <c r="FAC242" s="220"/>
      <c r="FAD242" s="220"/>
      <c r="FAE242" s="220"/>
      <c r="FAF242" s="220"/>
      <c r="FAG242" s="220"/>
      <c r="FAH242" s="220"/>
      <c r="FAI242" s="220"/>
      <c r="FAJ242" s="220"/>
      <c r="FAK242" s="220"/>
      <c r="FAL242" s="220"/>
      <c r="FAM242" s="220"/>
      <c r="FAN242" s="220"/>
      <c r="FAO242" s="220"/>
      <c r="FAP242" s="220"/>
      <c r="FAQ242" s="220"/>
      <c r="FAR242" s="220"/>
      <c r="FAS242" s="220"/>
      <c r="FAT242" s="220"/>
      <c r="FAU242" s="220"/>
      <c r="FAV242" s="220"/>
      <c r="FAW242" s="220"/>
      <c r="FAX242" s="220"/>
      <c r="FAY242" s="220"/>
      <c r="FAZ242" s="220"/>
      <c r="FBA242" s="220"/>
      <c r="FBB242" s="220"/>
      <c r="FBC242" s="220"/>
      <c r="FBD242" s="220"/>
      <c r="FBE242" s="220"/>
      <c r="FBF242" s="220"/>
      <c r="FBG242" s="220"/>
      <c r="FBH242" s="220"/>
      <c r="FBI242" s="220"/>
      <c r="FBJ242" s="220"/>
      <c r="FBK242" s="220"/>
      <c r="FBL242" s="220"/>
      <c r="FBM242" s="220"/>
      <c r="FBN242" s="220"/>
      <c r="FBO242" s="220"/>
      <c r="FBP242" s="220"/>
      <c r="FBQ242" s="220"/>
      <c r="FBR242" s="220"/>
      <c r="FBS242" s="220"/>
      <c r="FBT242" s="220"/>
      <c r="FBU242" s="220"/>
      <c r="FBV242" s="220"/>
      <c r="FBW242" s="220"/>
      <c r="FBX242" s="220"/>
      <c r="FBY242" s="220"/>
      <c r="FBZ242" s="220"/>
      <c r="FCA242" s="220"/>
      <c r="FCB242" s="220"/>
      <c r="FCC242" s="220"/>
      <c r="FCD242" s="220"/>
      <c r="FCE242" s="220"/>
      <c r="FCF242" s="220"/>
      <c r="FCG242" s="220"/>
      <c r="FCH242" s="220"/>
      <c r="FCI242" s="220"/>
      <c r="FCJ242" s="220"/>
      <c r="FCK242" s="220"/>
      <c r="FCL242" s="220"/>
      <c r="FCM242" s="220"/>
      <c r="FCN242" s="220"/>
      <c r="FCO242" s="220"/>
      <c r="FCP242" s="220"/>
      <c r="FCQ242" s="220"/>
      <c r="FCR242" s="220"/>
      <c r="FCS242" s="220"/>
      <c r="FCT242" s="220"/>
      <c r="FCU242" s="220"/>
      <c r="FCV242" s="220"/>
      <c r="FCW242" s="220"/>
      <c r="FCX242" s="220"/>
      <c r="FCY242" s="220"/>
      <c r="FCZ242" s="220"/>
      <c r="FDA242" s="220"/>
      <c r="FDB242" s="220"/>
      <c r="FDC242" s="220"/>
      <c r="FDD242" s="220"/>
      <c r="FDE242" s="220"/>
      <c r="FDF242" s="220"/>
      <c r="FDG242" s="220"/>
      <c r="FDH242" s="220"/>
      <c r="FDI242" s="220"/>
      <c r="FDJ242" s="220"/>
      <c r="FDK242" s="220"/>
      <c r="FDL242" s="220"/>
      <c r="FDM242" s="220"/>
      <c r="FDN242" s="220"/>
      <c r="FDO242" s="220"/>
      <c r="FDP242" s="220"/>
      <c r="FDQ242" s="220"/>
      <c r="FDR242" s="220"/>
      <c r="FDS242" s="220"/>
      <c r="FDT242" s="220"/>
      <c r="FDU242" s="220"/>
      <c r="FDV242" s="220"/>
      <c r="FDW242" s="220"/>
      <c r="FDX242" s="220"/>
      <c r="FDY242" s="220"/>
      <c r="FDZ242" s="220"/>
      <c r="FEA242" s="220"/>
      <c r="FEB242" s="220"/>
      <c r="FEC242" s="220"/>
      <c r="FED242" s="220"/>
      <c r="FEE242" s="220"/>
      <c r="FEF242" s="220"/>
      <c r="FEG242" s="220"/>
      <c r="FEH242" s="220"/>
      <c r="FEI242" s="220"/>
      <c r="FEJ242" s="220"/>
      <c r="FEK242" s="220"/>
      <c r="FEL242" s="220"/>
      <c r="FEM242" s="220"/>
      <c r="FEN242" s="220"/>
      <c r="FEO242" s="220"/>
      <c r="FEP242" s="220"/>
      <c r="FEQ242" s="220"/>
      <c r="FER242" s="220"/>
      <c r="FES242" s="220"/>
      <c r="FET242" s="220"/>
      <c r="FEU242" s="220"/>
      <c r="FEV242" s="220"/>
      <c r="FEW242" s="220"/>
      <c r="FEX242" s="220"/>
      <c r="FEY242" s="220"/>
      <c r="FEZ242" s="220"/>
      <c r="FFA242" s="220"/>
      <c r="FFB242" s="220"/>
      <c r="FFC242" s="220"/>
      <c r="FFD242" s="220"/>
      <c r="FFE242" s="220"/>
      <c r="FFF242" s="220"/>
      <c r="FFG242" s="220"/>
      <c r="FFH242" s="220"/>
      <c r="FFI242" s="220"/>
      <c r="FFJ242" s="220"/>
      <c r="FFK242" s="220"/>
      <c r="FFL242" s="220"/>
      <c r="FFM242" s="220"/>
      <c r="FFN242" s="220"/>
      <c r="FFO242" s="220"/>
      <c r="FFP242" s="220"/>
      <c r="FFQ242" s="220"/>
      <c r="FFR242" s="220"/>
      <c r="FFS242" s="220"/>
      <c r="FFT242" s="220"/>
      <c r="FFU242" s="220"/>
      <c r="FFV242" s="220"/>
      <c r="FFW242" s="220"/>
      <c r="FFX242" s="220"/>
      <c r="FFY242" s="220"/>
      <c r="FFZ242" s="220"/>
      <c r="FGA242" s="220"/>
      <c r="FGB242" s="220"/>
      <c r="FGC242" s="220"/>
      <c r="FGD242" s="220"/>
      <c r="FGE242" s="220"/>
      <c r="FGF242" s="220"/>
      <c r="FGG242" s="220"/>
      <c r="FGH242" s="220"/>
      <c r="FGI242" s="220"/>
      <c r="FGJ242" s="220"/>
      <c r="FGK242" s="220"/>
      <c r="FGL242" s="220"/>
      <c r="FGM242" s="220"/>
      <c r="FGN242" s="220"/>
      <c r="FGO242" s="220"/>
      <c r="FGP242" s="220"/>
      <c r="FGQ242" s="220"/>
      <c r="FGR242" s="220"/>
      <c r="FGS242" s="220"/>
      <c r="FGT242" s="220"/>
      <c r="FGU242" s="220"/>
      <c r="FGV242" s="220"/>
      <c r="FGW242" s="220"/>
      <c r="FGX242" s="220"/>
      <c r="FGY242" s="220"/>
      <c r="FGZ242" s="220"/>
      <c r="FHA242" s="220"/>
      <c r="FHB242" s="220"/>
      <c r="FHC242" s="220"/>
      <c r="FHD242" s="220"/>
      <c r="FHE242" s="220"/>
      <c r="FHF242" s="220"/>
      <c r="FHG242" s="220"/>
      <c r="FHH242" s="220"/>
      <c r="FHI242" s="220"/>
      <c r="FHJ242" s="220"/>
      <c r="FHK242" s="220"/>
      <c r="FHL242" s="220"/>
      <c r="FHM242" s="220"/>
      <c r="FHN242" s="220"/>
      <c r="FHO242" s="220"/>
      <c r="FHP242" s="220"/>
      <c r="FHQ242" s="220"/>
      <c r="FHR242" s="220"/>
      <c r="FHS242" s="220"/>
      <c r="FHT242" s="220"/>
      <c r="FHU242" s="220"/>
      <c r="FHV242" s="220"/>
      <c r="FHW242" s="220"/>
      <c r="FHX242" s="220"/>
      <c r="FHY242" s="220"/>
      <c r="FHZ242" s="220"/>
      <c r="FIA242" s="220"/>
      <c r="FIB242" s="220"/>
      <c r="FIC242" s="220"/>
      <c r="FID242" s="220"/>
      <c r="FIE242" s="220"/>
      <c r="FIF242" s="220"/>
      <c r="FIG242" s="220"/>
      <c r="FIH242" s="220"/>
      <c r="FII242" s="220"/>
      <c r="FIJ242" s="220"/>
      <c r="FIK242" s="220"/>
      <c r="FIL242" s="220"/>
      <c r="FIM242" s="220"/>
      <c r="FIN242" s="220"/>
      <c r="FIO242" s="220"/>
      <c r="FIP242" s="220"/>
      <c r="FIQ242" s="220"/>
      <c r="FIR242" s="220"/>
      <c r="FIS242" s="220"/>
      <c r="FIT242" s="220"/>
      <c r="FIU242" s="220"/>
      <c r="FIV242" s="220"/>
      <c r="FIW242" s="220"/>
      <c r="FIX242" s="220"/>
      <c r="FIY242" s="220"/>
      <c r="FIZ242" s="220"/>
      <c r="FJA242" s="220"/>
      <c r="FJB242" s="220"/>
      <c r="FJC242" s="220"/>
      <c r="FJD242" s="220"/>
      <c r="FJE242" s="220"/>
      <c r="FJF242" s="220"/>
      <c r="FJG242" s="220"/>
      <c r="FJH242" s="220"/>
      <c r="FJI242" s="220"/>
      <c r="FJJ242" s="220"/>
      <c r="FJK242" s="220"/>
      <c r="FJL242" s="220"/>
      <c r="FJM242" s="220"/>
      <c r="FJN242" s="220"/>
      <c r="FJO242" s="220"/>
      <c r="FJP242" s="220"/>
      <c r="FJQ242" s="220"/>
      <c r="FJR242" s="220"/>
      <c r="FJS242" s="220"/>
      <c r="FJT242" s="220"/>
      <c r="FJU242" s="220"/>
      <c r="FJV242" s="220"/>
      <c r="FJW242" s="220"/>
      <c r="FJX242" s="220"/>
      <c r="FJY242" s="220"/>
      <c r="FJZ242" s="220"/>
      <c r="FKA242" s="220"/>
      <c r="FKB242" s="220"/>
      <c r="FKC242" s="220"/>
      <c r="FKD242" s="220"/>
      <c r="FKE242" s="220"/>
      <c r="FKF242" s="220"/>
      <c r="FKG242" s="220"/>
      <c r="FKH242" s="220"/>
      <c r="FKI242" s="220"/>
      <c r="FKJ242" s="220"/>
      <c r="FKK242" s="220"/>
      <c r="FKL242" s="220"/>
      <c r="FKM242" s="220"/>
      <c r="FKN242" s="220"/>
      <c r="FKO242" s="220"/>
      <c r="FKP242" s="220"/>
      <c r="FKQ242" s="220"/>
      <c r="FKR242" s="220"/>
      <c r="FKS242" s="220"/>
      <c r="FKT242" s="220"/>
      <c r="FKU242" s="220"/>
      <c r="FKV242" s="220"/>
      <c r="FKW242" s="220"/>
      <c r="FKX242" s="220"/>
      <c r="FKY242" s="220"/>
      <c r="FKZ242" s="220"/>
      <c r="FLA242" s="220"/>
      <c r="FLB242" s="220"/>
      <c r="FLC242" s="220"/>
      <c r="FLD242" s="220"/>
      <c r="FLE242" s="220"/>
      <c r="FLF242" s="220"/>
      <c r="FLG242" s="220"/>
      <c r="FLH242" s="220"/>
      <c r="FLI242" s="220"/>
      <c r="FLJ242" s="220"/>
      <c r="FLK242" s="220"/>
      <c r="FLL242" s="220"/>
      <c r="FLM242" s="220"/>
      <c r="FLN242" s="220"/>
      <c r="FLO242" s="220"/>
      <c r="FLP242" s="220"/>
      <c r="FLQ242" s="220"/>
      <c r="FLR242" s="220"/>
      <c r="FLS242" s="220"/>
      <c r="FLT242" s="220"/>
      <c r="FLU242" s="220"/>
      <c r="FLV242" s="220"/>
      <c r="FLW242" s="220"/>
      <c r="FLX242" s="220"/>
      <c r="FLY242" s="220"/>
      <c r="FLZ242" s="220"/>
      <c r="FMA242" s="220"/>
      <c r="FMB242" s="220"/>
      <c r="FMC242" s="220"/>
      <c r="FMD242" s="220"/>
      <c r="FME242" s="220"/>
      <c r="FMF242" s="220"/>
      <c r="FMG242" s="220"/>
      <c r="FMH242" s="220"/>
      <c r="FMI242" s="220"/>
      <c r="FMJ242" s="220"/>
      <c r="FMK242" s="220"/>
      <c r="FML242" s="220"/>
      <c r="FMM242" s="220"/>
      <c r="FMN242" s="220"/>
      <c r="FMO242" s="220"/>
      <c r="FMP242" s="220"/>
      <c r="FMQ242" s="220"/>
      <c r="FMR242" s="220"/>
      <c r="FMS242" s="220"/>
      <c r="FMT242" s="220"/>
      <c r="FMU242" s="220"/>
      <c r="FMV242" s="220"/>
      <c r="FMW242" s="220"/>
      <c r="FMX242" s="220"/>
      <c r="FMY242" s="220"/>
      <c r="FMZ242" s="220"/>
      <c r="FNA242" s="220"/>
      <c r="FNB242" s="220"/>
      <c r="FNC242" s="220"/>
      <c r="FND242" s="220"/>
      <c r="FNE242" s="220"/>
      <c r="FNF242" s="220"/>
      <c r="FNG242" s="220"/>
      <c r="FNH242" s="220"/>
      <c r="FNI242" s="220"/>
      <c r="FNJ242" s="220"/>
      <c r="FNK242" s="220"/>
      <c r="FNL242" s="220"/>
      <c r="FNM242" s="220"/>
      <c r="FNN242" s="220"/>
      <c r="FNO242" s="220"/>
      <c r="FNP242" s="220"/>
      <c r="FNQ242" s="220"/>
      <c r="FNR242" s="220"/>
      <c r="FNS242" s="220"/>
      <c r="FNT242" s="220"/>
      <c r="FNU242" s="220"/>
      <c r="FNV242" s="220"/>
      <c r="FNW242" s="220"/>
      <c r="FNX242" s="220"/>
      <c r="FNY242" s="220"/>
      <c r="FNZ242" s="220"/>
      <c r="FOA242" s="220"/>
      <c r="FOB242" s="220"/>
      <c r="FOC242" s="220"/>
      <c r="FOD242" s="220"/>
      <c r="FOE242" s="220"/>
      <c r="FOF242" s="220"/>
      <c r="FOG242" s="220"/>
      <c r="FOH242" s="220"/>
      <c r="FOI242" s="220"/>
      <c r="FOJ242" s="220"/>
      <c r="FOK242" s="220"/>
      <c r="FOL242" s="220"/>
      <c r="FOM242" s="220"/>
      <c r="FON242" s="220"/>
      <c r="FOO242" s="220"/>
      <c r="FOP242" s="220"/>
      <c r="FOQ242" s="220"/>
      <c r="FOR242" s="220"/>
      <c r="FOS242" s="220"/>
      <c r="FOT242" s="220"/>
      <c r="FOU242" s="220"/>
      <c r="FOV242" s="220"/>
      <c r="FOW242" s="220"/>
      <c r="FOX242" s="220"/>
      <c r="FOY242" s="220"/>
      <c r="FOZ242" s="220"/>
      <c r="FPA242" s="220"/>
      <c r="FPB242" s="220"/>
      <c r="FPC242" s="220"/>
      <c r="FPD242" s="220"/>
      <c r="FPE242" s="220"/>
      <c r="FPF242" s="220"/>
      <c r="FPG242" s="220"/>
      <c r="FPH242" s="220"/>
      <c r="FPI242" s="220"/>
      <c r="FPJ242" s="220"/>
      <c r="FPK242" s="220"/>
      <c r="FPL242" s="220"/>
      <c r="FPM242" s="220"/>
      <c r="FPN242" s="220"/>
      <c r="FPO242" s="220"/>
      <c r="FPP242" s="220"/>
      <c r="FPQ242" s="220"/>
      <c r="FPR242" s="220"/>
      <c r="FPS242" s="220"/>
      <c r="FPT242" s="220"/>
      <c r="FPU242" s="220"/>
      <c r="FPV242" s="220"/>
      <c r="FPW242" s="220"/>
      <c r="FPX242" s="220"/>
      <c r="FPY242" s="220"/>
      <c r="FPZ242" s="220"/>
      <c r="FQA242" s="220"/>
      <c r="FQB242" s="220"/>
      <c r="FQC242" s="220"/>
      <c r="FQD242" s="220"/>
      <c r="FQE242" s="220"/>
      <c r="FQF242" s="220"/>
      <c r="FQG242" s="220"/>
      <c r="FQH242" s="220"/>
      <c r="FQI242" s="220"/>
      <c r="FQJ242" s="220"/>
      <c r="FQK242" s="220"/>
      <c r="FQL242" s="220"/>
      <c r="FQM242" s="220"/>
      <c r="FQN242" s="220"/>
      <c r="FQO242" s="220"/>
      <c r="FQP242" s="220"/>
      <c r="FQQ242" s="220"/>
      <c r="FQR242" s="220"/>
      <c r="FQS242" s="220"/>
      <c r="FQT242" s="220"/>
      <c r="FQU242" s="220"/>
      <c r="FQV242" s="220"/>
      <c r="FQW242" s="220"/>
      <c r="FQX242" s="220"/>
      <c r="FQY242" s="220"/>
      <c r="FQZ242" s="220"/>
      <c r="FRA242" s="220"/>
      <c r="FRB242" s="220"/>
      <c r="FRC242" s="220"/>
      <c r="FRD242" s="220"/>
      <c r="FRE242" s="220"/>
      <c r="FRF242" s="220"/>
      <c r="FRG242" s="220"/>
      <c r="FRH242" s="220"/>
      <c r="FRI242" s="220"/>
      <c r="FRJ242" s="220"/>
      <c r="FRK242" s="220"/>
      <c r="FRL242" s="220"/>
      <c r="FRM242" s="220"/>
      <c r="FRN242" s="220"/>
      <c r="FRO242" s="220"/>
      <c r="FRP242" s="220"/>
      <c r="FRQ242" s="220"/>
      <c r="FRR242" s="220"/>
      <c r="FRS242" s="220"/>
      <c r="FRT242" s="220"/>
      <c r="FRU242" s="220"/>
      <c r="FRV242" s="220"/>
      <c r="FRW242" s="220"/>
      <c r="FRX242" s="220"/>
      <c r="FRY242" s="220"/>
      <c r="FRZ242" s="220"/>
      <c r="FSA242" s="220"/>
      <c r="FSB242" s="220"/>
      <c r="FSC242" s="220"/>
      <c r="FSD242" s="220"/>
      <c r="FSE242" s="220"/>
      <c r="FSF242" s="220"/>
      <c r="FSG242" s="220"/>
      <c r="FSH242" s="220"/>
      <c r="FSI242" s="220"/>
      <c r="FSJ242" s="220"/>
      <c r="FSK242" s="220"/>
      <c r="FSL242" s="220"/>
      <c r="FSM242" s="220"/>
      <c r="FSN242" s="220"/>
      <c r="FSO242" s="220"/>
      <c r="FSP242" s="220"/>
      <c r="FSQ242" s="220"/>
      <c r="FSR242" s="220"/>
      <c r="FSS242" s="220"/>
      <c r="FST242" s="220"/>
      <c r="FSU242" s="220"/>
      <c r="FSV242" s="220"/>
      <c r="FSW242" s="220"/>
      <c r="FSX242" s="220"/>
      <c r="FSY242" s="220"/>
      <c r="FSZ242" s="220"/>
      <c r="FTA242" s="220"/>
      <c r="FTB242" s="220"/>
      <c r="FTC242" s="220"/>
      <c r="FTD242" s="220"/>
      <c r="FTE242" s="220"/>
      <c r="FTF242" s="220"/>
      <c r="FTG242" s="220"/>
      <c r="FTH242" s="220"/>
      <c r="FTI242" s="220"/>
      <c r="FTJ242" s="220"/>
      <c r="FTK242" s="220"/>
      <c r="FTL242" s="220"/>
      <c r="FTM242" s="220"/>
      <c r="FTN242" s="220"/>
      <c r="FTO242" s="220"/>
      <c r="FTP242" s="220"/>
      <c r="FTQ242" s="220"/>
      <c r="FTR242" s="220"/>
      <c r="FTS242" s="220"/>
      <c r="FTT242" s="220"/>
      <c r="FTU242" s="220"/>
      <c r="FTV242" s="220"/>
      <c r="FTW242" s="220"/>
      <c r="FTX242" s="220"/>
      <c r="FTY242" s="220"/>
      <c r="FTZ242" s="220"/>
      <c r="FUA242" s="220"/>
      <c r="FUB242" s="220"/>
      <c r="FUC242" s="220"/>
      <c r="FUD242" s="220"/>
      <c r="FUE242" s="220"/>
      <c r="FUF242" s="220"/>
      <c r="FUG242" s="220"/>
      <c r="FUH242" s="220"/>
      <c r="FUI242" s="220"/>
      <c r="FUJ242" s="220"/>
      <c r="FUK242" s="220"/>
      <c r="FUL242" s="220"/>
      <c r="FUM242" s="220"/>
      <c r="FUN242" s="220"/>
      <c r="FUO242" s="220"/>
      <c r="FUP242" s="220"/>
      <c r="FUQ242" s="220"/>
      <c r="FUR242" s="220"/>
      <c r="FUS242" s="220"/>
      <c r="FUT242" s="220"/>
      <c r="FUU242" s="220"/>
      <c r="FUV242" s="220"/>
      <c r="FUW242" s="220"/>
      <c r="FUX242" s="220"/>
      <c r="FUY242" s="220"/>
      <c r="FUZ242" s="220"/>
      <c r="FVA242" s="220"/>
      <c r="FVB242" s="220"/>
      <c r="FVC242" s="220"/>
      <c r="FVD242" s="220"/>
      <c r="FVE242" s="220"/>
      <c r="FVF242" s="220"/>
      <c r="FVG242" s="220"/>
      <c r="FVH242" s="220"/>
      <c r="FVI242" s="220"/>
      <c r="FVJ242" s="220"/>
      <c r="FVK242" s="220"/>
      <c r="FVL242" s="220"/>
      <c r="FVM242" s="220"/>
      <c r="FVN242" s="220"/>
      <c r="FVO242" s="220"/>
      <c r="FVP242" s="220"/>
      <c r="FVQ242" s="220"/>
      <c r="FVR242" s="220"/>
      <c r="FVS242" s="220"/>
      <c r="FVT242" s="220"/>
      <c r="FVU242" s="220"/>
      <c r="FVV242" s="220"/>
      <c r="FVW242" s="220"/>
      <c r="FVX242" s="220"/>
      <c r="FVY242" s="220"/>
      <c r="FVZ242" s="220"/>
      <c r="FWA242" s="220"/>
      <c r="FWB242" s="220"/>
      <c r="FWC242" s="220"/>
      <c r="FWD242" s="220"/>
      <c r="FWE242" s="220"/>
      <c r="FWF242" s="220"/>
      <c r="FWG242" s="220"/>
      <c r="FWH242" s="220"/>
      <c r="FWI242" s="220"/>
      <c r="FWJ242" s="220"/>
      <c r="FWK242" s="220"/>
      <c r="FWL242" s="220"/>
      <c r="FWM242" s="220"/>
      <c r="FWN242" s="220"/>
      <c r="FWO242" s="220"/>
      <c r="FWP242" s="220"/>
      <c r="FWQ242" s="220"/>
      <c r="FWR242" s="220"/>
      <c r="FWS242" s="220"/>
      <c r="FWT242" s="220"/>
      <c r="FWU242" s="220"/>
      <c r="FWV242" s="220"/>
      <c r="FWW242" s="220"/>
      <c r="FWX242" s="220"/>
      <c r="FWY242" s="220"/>
      <c r="FWZ242" s="220"/>
      <c r="FXA242" s="220"/>
      <c r="FXB242" s="220"/>
      <c r="FXC242" s="220"/>
      <c r="FXD242" s="220"/>
      <c r="FXE242" s="220"/>
      <c r="FXF242" s="220"/>
      <c r="FXG242" s="220"/>
      <c r="FXH242" s="220"/>
      <c r="FXI242" s="220"/>
      <c r="FXJ242" s="220"/>
      <c r="FXK242" s="220"/>
      <c r="FXL242" s="220"/>
      <c r="FXM242" s="220"/>
      <c r="FXN242" s="220"/>
      <c r="FXO242" s="220"/>
      <c r="FXP242" s="220"/>
      <c r="FXQ242" s="220"/>
      <c r="FXR242" s="220"/>
      <c r="FXS242" s="220"/>
      <c r="FXT242" s="220"/>
      <c r="FXU242" s="220"/>
      <c r="FXV242" s="220"/>
      <c r="FXW242" s="220"/>
      <c r="FXX242" s="220"/>
      <c r="FXY242" s="220"/>
      <c r="FXZ242" s="220"/>
      <c r="FYA242" s="220"/>
      <c r="FYB242" s="220"/>
      <c r="FYC242" s="220"/>
      <c r="FYD242" s="220"/>
      <c r="FYE242" s="220"/>
      <c r="FYF242" s="220"/>
      <c r="FYG242" s="220"/>
      <c r="FYH242" s="220"/>
      <c r="FYI242" s="220"/>
      <c r="FYJ242" s="220"/>
      <c r="FYK242" s="220"/>
      <c r="FYL242" s="220"/>
      <c r="FYM242" s="220"/>
      <c r="FYN242" s="220"/>
      <c r="FYO242" s="220"/>
      <c r="FYP242" s="220"/>
      <c r="FYQ242" s="220"/>
      <c r="FYR242" s="220"/>
      <c r="FYS242" s="220"/>
      <c r="FYT242" s="220"/>
      <c r="FYU242" s="220"/>
      <c r="FYV242" s="220"/>
      <c r="FYW242" s="220"/>
      <c r="FYX242" s="220"/>
      <c r="FYY242" s="220"/>
      <c r="FYZ242" s="220"/>
      <c r="FZA242" s="220"/>
      <c r="FZB242" s="220"/>
      <c r="FZC242" s="220"/>
      <c r="FZD242" s="220"/>
      <c r="FZE242" s="220"/>
      <c r="FZF242" s="220"/>
      <c r="FZG242" s="220"/>
      <c r="FZH242" s="220"/>
      <c r="FZI242" s="220"/>
      <c r="FZJ242" s="220"/>
      <c r="FZK242" s="220"/>
      <c r="FZL242" s="220"/>
      <c r="FZM242" s="220"/>
      <c r="FZN242" s="220"/>
      <c r="FZO242" s="220"/>
      <c r="FZP242" s="220"/>
      <c r="FZQ242" s="220"/>
      <c r="FZR242" s="220"/>
      <c r="FZS242" s="220"/>
      <c r="FZT242" s="220"/>
      <c r="FZU242" s="220"/>
      <c r="FZV242" s="220"/>
      <c r="FZW242" s="220"/>
      <c r="FZX242" s="220"/>
      <c r="FZY242" s="220"/>
      <c r="FZZ242" s="220"/>
      <c r="GAA242" s="220"/>
      <c r="GAB242" s="220"/>
      <c r="GAC242" s="220"/>
      <c r="GAD242" s="220"/>
      <c r="GAE242" s="220"/>
      <c r="GAF242" s="220"/>
      <c r="GAG242" s="220"/>
      <c r="GAH242" s="220"/>
      <c r="GAI242" s="220"/>
      <c r="GAJ242" s="220"/>
      <c r="GAK242" s="220"/>
      <c r="GAL242" s="220"/>
      <c r="GAM242" s="220"/>
      <c r="GAN242" s="220"/>
      <c r="GAO242" s="220"/>
      <c r="GAP242" s="220"/>
      <c r="GAQ242" s="220"/>
      <c r="GAR242" s="220"/>
      <c r="GAS242" s="220"/>
      <c r="GAT242" s="220"/>
      <c r="GAU242" s="220"/>
      <c r="GAV242" s="220"/>
      <c r="GAW242" s="220"/>
      <c r="GAX242" s="220"/>
      <c r="GAY242" s="220"/>
      <c r="GAZ242" s="220"/>
      <c r="GBA242" s="220"/>
      <c r="GBB242" s="220"/>
      <c r="GBC242" s="220"/>
      <c r="GBD242" s="220"/>
      <c r="GBE242" s="220"/>
      <c r="GBF242" s="220"/>
      <c r="GBG242" s="220"/>
      <c r="GBH242" s="220"/>
      <c r="GBI242" s="220"/>
      <c r="GBJ242" s="220"/>
      <c r="GBK242" s="220"/>
      <c r="GBL242" s="220"/>
      <c r="GBM242" s="220"/>
      <c r="GBN242" s="220"/>
      <c r="GBO242" s="220"/>
      <c r="GBP242" s="220"/>
      <c r="GBQ242" s="220"/>
      <c r="GBR242" s="220"/>
      <c r="GBS242" s="220"/>
      <c r="GBT242" s="220"/>
      <c r="GBU242" s="220"/>
      <c r="GBV242" s="220"/>
      <c r="GBW242" s="220"/>
      <c r="GBX242" s="220"/>
      <c r="GBY242" s="220"/>
      <c r="GBZ242" s="220"/>
      <c r="GCA242" s="220"/>
      <c r="GCB242" s="220"/>
      <c r="GCC242" s="220"/>
      <c r="GCD242" s="220"/>
      <c r="GCE242" s="220"/>
      <c r="GCF242" s="220"/>
      <c r="GCG242" s="220"/>
      <c r="GCH242" s="220"/>
      <c r="GCI242" s="220"/>
      <c r="GCJ242" s="220"/>
      <c r="GCK242" s="220"/>
      <c r="GCL242" s="220"/>
      <c r="GCM242" s="220"/>
      <c r="GCN242" s="220"/>
      <c r="GCO242" s="220"/>
      <c r="GCP242" s="220"/>
      <c r="GCQ242" s="220"/>
      <c r="GCR242" s="220"/>
      <c r="GCS242" s="220"/>
      <c r="GCT242" s="220"/>
      <c r="GCU242" s="220"/>
      <c r="GCV242" s="220"/>
      <c r="GCW242" s="220"/>
      <c r="GCX242" s="220"/>
      <c r="GCY242" s="220"/>
      <c r="GCZ242" s="220"/>
      <c r="GDA242" s="220"/>
      <c r="GDB242" s="220"/>
      <c r="GDC242" s="220"/>
      <c r="GDD242" s="220"/>
      <c r="GDE242" s="220"/>
      <c r="GDF242" s="220"/>
      <c r="GDG242" s="220"/>
      <c r="GDH242" s="220"/>
      <c r="GDI242" s="220"/>
      <c r="GDJ242" s="220"/>
      <c r="GDK242" s="220"/>
      <c r="GDL242" s="220"/>
      <c r="GDM242" s="220"/>
      <c r="GDN242" s="220"/>
      <c r="GDO242" s="220"/>
      <c r="GDP242" s="220"/>
      <c r="GDQ242" s="220"/>
      <c r="GDR242" s="220"/>
      <c r="GDS242" s="220"/>
      <c r="GDT242" s="220"/>
      <c r="GDU242" s="220"/>
      <c r="GDV242" s="220"/>
      <c r="GDW242" s="220"/>
      <c r="GDX242" s="220"/>
      <c r="GDY242" s="220"/>
      <c r="GDZ242" s="220"/>
      <c r="GEA242" s="220"/>
      <c r="GEB242" s="220"/>
      <c r="GEC242" s="220"/>
      <c r="GED242" s="220"/>
      <c r="GEE242" s="220"/>
      <c r="GEF242" s="220"/>
      <c r="GEG242" s="220"/>
      <c r="GEH242" s="220"/>
      <c r="GEI242" s="220"/>
      <c r="GEJ242" s="220"/>
      <c r="GEK242" s="220"/>
      <c r="GEL242" s="220"/>
      <c r="GEM242" s="220"/>
      <c r="GEN242" s="220"/>
      <c r="GEO242" s="220"/>
      <c r="GEP242" s="220"/>
      <c r="GEQ242" s="220"/>
      <c r="GER242" s="220"/>
      <c r="GES242" s="220"/>
      <c r="GET242" s="220"/>
      <c r="GEU242" s="220"/>
      <c r="GEV242" s="220"/>
      <c r="GEW242" s="220"/>
      <c r="GEX242" s="220"/>
      <c r="GEY242" s="220"/>
      <c r="GEZ242" s="220"/>
      <c r="GFA242" s="220"/>
      <c r="GFB242" s="220"/>
      <c r="GFC242" s="220"/>
      <c r="GFD242" s="220"/>
      <c r="GFE242" s="220"/>
      <c r="GFF242" s="220"/>
      <c r="GFG242" s="220"/>
      <c r="GFH242" s="220"/>
      <c r="GFI242" s="220"/>
      <c r="GFJ242" s="220"/>
      <c r="GFK242" s="220"/>
      <c r="GFL242" s="220"/>
      <c r="GFM242" s="220"/>
      <c r="GFN242" s="220"/>
      <c r="GFO242" s="220"/>
      <c r="GFP242" s="220"/>
      <c r="GFQ242" s="220"/>
      <c r="GFR242" s="220"/>
      <c r="GFS242" s="220"/>
      <c r="GFT242" s="220"/>
      <c r="GFU242" s="220"/>
      <c r="GFV242" s="220"/>
      <c r="GFW242" s="220"/>
      <c r="GFX242" s="220"/>
      <c r="GFY242" s="220"/>
      <c r="GFZ242" s="220"/>
      <c r="GGA242" s="220"/>
      <c r="GGB242" s="220"/>
      <c r="GGC242" s="220"/>
      <c r="GGD242" s="220"/>
      <c r="GGE242" s="220"/>
      <c r="GGF242" s="220"/>
      <c r="GGG242" s="220"/>
      <c r="GGH242" s="220"/>
      <c r="GGI242" s="220"/>
      <c r="GGJ242" s="220"/>
      <c r="GGK242" s="220"/>
      <c r="GGL242" s="220"/>
      <c r="GGM242" s="220"/>
      <c r="GGN242" s="220"/>
      <c r="GGO242" s="220"/>
      <c r="GGP242" s="220"/>
      <c r="GGQ242" s="220"/>
      <c r="GGR242" s="220"/>
      <c r="GGS242" s="220"/>
      <c r="GGT242" s="220"/>
      <c r="GGU242" s="220"/>
      <c r="GGV242" s="220"/>
      <c r="GGW242" s="220"/>
      <c r="GGX242" s="220"/>
      <c r="GGY242" s="220"/>
      <c r="GGZ242" s="220"/>
      <c r="GHA242" s="220"/>
      <c r="GHB242" s="220"/>
      <c r="GHC242" s="220"/>
      <c r="GHD242" s="220"/>
      <c r="GHE242" s="220"/>
      <c r="GHF242" s="220"/>
      <c r="GHG242" s="220"/>
      <c r="GHH242" s="220"/>
      <c r="GHI242" s="220"/>
      <c r="GHJ242" s="220"/>
      <c r="GHK242" s="220"/>
      <c r="GHL242" s="220"/>
      <c r="GHM242" s="220"/>
      <c r="GHN242" s="220"/>
      <c r="GHO242" s="220"/>
      <c r="GHP242" s="220"/>
      <c r="GHQ242" s="220"/>
      <c r="GHR242" s="220"/>
      <c r="GHS242" s="220"/>
      <c r="GHT242" s="220"/>
      <c r="GHU242" s="220"/>
      <c r="GHV242" s="220"/>
      <c r="GHW242" s="220"/>
      <c r="GHX242" s="220"/>
      <c r="GHY242" s="220"/>
      <c r="GHZ242" s="220"/>
      <c r="GIA242" s="220"/>
      <c r="GIB242" s="220"/>
      <c r="GIC242" s="220"/>
      <c r="GID242" s="220"/>
      <c r="GIE242" s="220"/>
      <c r="GIF242" s="220"/>
      <c r="GIG242" s="220"/>
      <c r="GIH242" s="220"/>
      <c r="GII242" s="220"/>
      <c r="GIJ242" s="220"/>
      <c r="GIK242" s="220"/>
      <c r="GIL242" s="220"/>
      <c r="GIM242" s="220"/>
      <c r="GIN242" s="220"/>
      <c r="GIO242" s="220"/>
      <c r="GIP242" s="220"/>
      <c r="GIQ242" s="220"/>
      <c r="GIR242" s="220"/>
      <c r="GIS242" s="220"/>
      <c r="GIT242" s="220"/>
      <c r="GIU242" s="220"/>
      <c r="GIV242" s="220"/>
      <c r="GIW242" s="220"/>
      <c r="GIX242" s="220"/>
      <c r="GIY242" s="220"/>
      <c r="GIZ242" s="220"/>
      <c r="GJA242" s="220"/>
      <c r="GJB242" s="220"/>
      <c r="GJC242" s="220"/>
      <c r="GJD242" s="220"/>
      <c r="GJE242" s="220"/>
      <c r="GJF242" s="220"/>
      <c r="GJG242" s="220"/>
      <c r="GJH242" s="220"/>
      <c r="GJI242" s="220"/>
      <c r="GJJ242" s="220"/>
      <c r="GJK242" s="220"/>
      <c r="GJL242" s="220"/>
      <c r="GJM242" s="220"/>
      <c r="GJN242" s="220"/>
      <c r="GJO242" s="220"/>
      <c r="GJP242" s="220"/>
      <c r="GJQ242" s="220"/>
      <c r="GJR242" s="220"/>
      <c r="GJS242" s="220"/>
      <c r="GJT242" s="220"/>
      <c r="GJU242" s="220"/>
      <c r="GJV242" s="220"/>
      <c r="GJW242" s="220"/>
      <c r="GJX242" s="220"/>
      <c r="GJY242" s="220"/>
      <c r="GJZ242" s="220"/>
      <c r="GKA242" s="220"/>
      <c r="GKB242" s="220"/>
      <c r="GKC242" s="220"/>
      <c r="GKD242" s="220"/>
      <c r="GKE242" s="220"/>
      <c r="GKF242" s="220"/>
      <c r="GKG242" s="220"/>
      <c r="GKH242" s="220"/>
      <c r="GKI242" s="220"/>
      <c r="GKJ242" s="220"/>
      <c r="GKK242" s="220"/>
      <c r="GKL242" s="220"/>
      <c r="GKM242" s="220"/>
      <c r="GKN242" s="220"/>
      <c r="GKO242" s="220"/>
      <c r="GKP242" s="220"/>
      <c r="GKQ242" s="220"/>
      <c r="GKR242" s="220"/>
      <c r="GKS242" s="220"/>
      <c r="GKT242" s="220"/>
      <c r="GKU242" s="220"/>
      <c r="GKV242" s="220"/>
      <c r="GKW242" s="220"/>
      <c r="GKX242" s="220"/>
      <c r="GKY242" s="220"/>
      <c r="GKZ242" s="220"/>
      <c r="GLA242" s="220"/>
      <c r="GLB242" s="220"/>
      <c r="GLC242" s="220"/>
      <c r="GLD242" s="220"/>
      <c r="GLE242" s="220"/>
      <c r="GLF242" s="220"/>
      <c r="GLG242" s="220"/>
      <c r="GLH242" s="220"/>
      <c r="GLI242" s="220"/>
      <c r="GLJ242" s="220"/>
      <c r="GLK242" s="220"/>
      <c r="GLL242" s="220"/>
      <c r="GLM242" s="220"/>
      <c r="GLN242" s="220"/>
      <c r="GLO242" s="220"/>
      <c r="GLP242" s="220"/>
      <c r="GLQ242" s="220"/>
      <c r="GLR242" s="220"/>
      <c r="GLS242" s="220"/>
      <c r="GLT242" s="220"/>
      <c r="GLU242" s="220"/>
      <c r="GLV242" s="220"/>
      <c r="GLW242" s="220"/>
      <c r="GLX242" s="220"/>
      <c r="GLY242" s="220"/>
      <c r="GLZ242" s="220"/>
      <c r="GMA242" s="220"/>
      <c r="GMB242" s="220"/>
      <c r="GMC242" s="220"/>
      <c r="GMD242" s="220"/>
      <c r="GME242" s="220"/>
      <c r="GMF242" s="220"/>
      <c r="GMG242" s="220"/>
      <c r="GMH242" s="220"/>
      <c r="GMI242" s="220"/>
      <c r="GMJ242" s="220"/>
      <c r="GMK242" s="220"/>
      <c r="GML242" s="220"/>
      <c r="GMM242" s="220"/>
      <c r="GMN242" s="220"/>
      <c r="GMO242" s="220"/>
      <c r="GMP242" s="220"/>
      <c r="GMQ242" s="220"/>
      <c r="GMR242" s="220"/>
      <c r="GMS242" s="220"/>
      <c r="GMT242" s="220"/>
      <c r="GMU242" s="220"/>
      <c r="GMV242" s="220"/>
      <c r="GMW242" s="220"/>
      <c r="GMX242" s="220"/>
      <c r="GMY242" s="220"/>
      <c r="GMZ242" s="220"/>
      <c r="GNA242" s="220"/>
      <c r="GNB242" s="220"/>
      <c r="GNC242" s="220"/>
      <c r="GND242" s="220"/>
      <c r="GNE242" s="220"/>
      <c r="GNF242" s="220"/>
      <c r="GNG242" s="220"/>
      <c r="GNH242" s="220"/>
      <c r="GNI242" s="220"/>
      <c r="GNJ242" s="220"/>
      <c r="GNK242" s="220"/>
      <c r="GNL242" s="220"/>
      <c r="GNM242" s="220"/>
      <c r="GNN242" s="220"/>
      <c r="GNO242" s="220"/>
      <c r="GNP242" s="220"/>
      <c r="GNQ242" s="220"/>
      <c r="GNR242" s="220"/>
      <c r="GNS242" s="220"/>
      <c r="GNT242" s="220"/>
      <c r="GNU242" s="220"/>
      <c r="GNV242" s="220"/>
      <c r="GNW242" s="220"/>
      <c r="GNX242" s="220"/>
      <c r="GNY242" s="220"/>
      <c r="GNZ242" s="220"/>
      <c r="GOA242" s="220"/>
      <c r="GOB242" s="220"/>
      <c r="GOC242" s="220"/>
      <c r="GOD242" s="220"/>
      <c r="GOE242" s="220"/>
      <c r="GOF242" s="220"/>
      <c r="GOG242" s="220"/>
      <c r="GOH242" s="220"/>
      <c r="GOI242" s="220"/>
      <c r="GOJ242" s="220"/>
      <c r="GOK242" s="220"/>
      <c r="GOL242" s="220"/>
      <c r="GOM242" s="220"/>
      <c r="GON242" s="220"/>
      <c r="GOO242" s="220"/>
      <c r="GOP242" s="220"/>
      <c r="GOQ242" s="220"/>
      <c r="GOR242" s="220"/>
      <c r="GOS242" s="220"/>
      <c r="GOT242" s="220"/>
      <c r="GOU242" s="220"/>
      <c r="GOV242" s="220"/>
      <c r="GOW242" s="220"/>
      <c r="GOX242" s="220"/>
      <c r="GOY242" s="220"/>
      <c r="GOZ242" s="220"/>
      <c r="GPA242" s="220"/>
      <c r="GPB242" s="220"/>
      <c r="GPC242" s="220"/>
      <c r="GPD242" s="220"/>
      <c r="GPE242" s="220"/>
      <c r="GPF242" s="220"/>
      <c r="GPG242" s="220"/>
      <c r="GPH242" s="220"/>
      <c r="GPI242" s="220"/>
      <c r="GPJ242" s="220"/>
      <c r="GPK242" s="220"/>
      <c r="GPL242" s="220"/>
      <c r="GPM242" s="220"/>
      <c r="GPN242" s="220"/>
      <c r="GPO242" s="220"/>
      <c r="GPP242" s="220"/>
      <c r="GPQ242" s="220"/>
      <c r="GPR242" s="220"/>
      <c r="GPS242" s="220"/>
      <c r="GPT242" s="220"/>
      <c r="GPU242" s="220"/>
      <c r="GPV242" s="220"/>
      <c r="GPW242" s="220"/>
      <c r="GPX242" s="220"/>
      <c r="GPY242" s="220"/>
      <c r="GPZ242" s="220"/>
      <c r="GQA242" s="220"/>
      <c r="GQB242" s="220"/>
      <c r="GQC242" s="220"/>
      <c r="GQD242" s="220"/>
      <c r="GQE242" s="220"/>
      <c r="GQF242" s="220"/>
      <c r="GQG242" s="220"/>
      <c r="GQH242" s="220"/>
      <c r="GQI242" s="220"/>
      <c r="GQJ242" s="220"/>
      <c r="GQK242" s="220"/>
      <c r="GQL242" s="220"/>
      <c r="GQM242" s="220"/>
      <c r="GQN242" s="220"/>
      <c r="GQO242" s="220"/>
      <c r="GQP242" s="220"/>
      <c r="GQQ242" s="220"/>
      <c r="GQR242" s="220"/>
      <c r="GQS242" s="220"/>
      <c r="GQT242" s="220"/>
      <c r="GQU242" s="220"/>
      <c r="GQV242" s="220"/>
      <c r="GQW242" s="220"/>
      <c r="GQX242" s="220"/>
      <c r="GQY242" s="220"/>
      <c r="GQZ242" s="220"/>
      <c r="GRA242" s="220"/>
      <c r="GRB242" s="220"/>
      <c r="GRC242" s="220"/>
      <c r="GRD242" s="220"/>
      <c r="GRE242" s="220"/>
      <c r="GRF242" s="220"/>
      <c r="GRG242" s="220"/>
      <c r="GRH242" s="220"/>
      <c r="GRI242" s="220"/>
      <c r="GRJ242" s="220"/>
      <c r="GRK242" s="220"/>
      <c r="GRL242" s="220"/>
      <c r="GRM242" s="220"/>
      <c r="GRN242" s="220"/>
      <c r="GRO242" s="220"/>
      <c r="GRP242" s="220"/>
      <c r="GRQ242" s="220"/>
      <c r="GRR242" s="220"/>
      <c r="GRS242" s="220"/>
      <c r="GRT242" s="220"/>
      <c r="GRU242" s="220"/>
      <c r="GRV242" s="220"/>
      <c r="GRW242" s="220"/>
      <c r="GRX242" s="220"/>
      <c r="GRY242" s="220"/>
      <c r="GRZ242" s="220"/>
      <c r="GSA242" s="220"/>
      <c r="GSB242" s="220"/>
      <c r="GSC242" s="220"/>
      <c r="GSD242" s="220"/>
      <c r="GSE242" s="220"/>
      <c r="GSF242" s="220"/>
      <c r="GSG242" s="220"/>
      <c r="GSH242" s="220"/>
      <c r="GSI242" s="220"/>
      <c r="GSJ242" s="220"/>
      <c r="GSK242" s="220"/>
      <c r="GSL242" s="220"/>
      <c r="GSM242" s="220"/>
      <c r="GSN242" s="220"/>
      <c r="GSO242" s="220"/>
      <c r="GSP242" s="220"/>
      <c r="GSQ242" s="220"/>
      <c r="GSR242" s="220"/>
      <c r="GSS242" s="220"/>
      <c r="GST242" s="220"/>
      <c r="GSU242" s="220"/>
      <c r="GSV242" s="220"/>
      <c r="GSW242" s="220"/>
      <c r="GSX242" s="220"/>
      <c r="GSY242" s="220"/>
      <c r="GSZ242" s="220"/>
      <c r="GTA242" s="220"/>
      <c r="GTB242" s="220"/>
      <c r="GTC242" s="220"/>
      <c r="GTD242" s="220"/>
      <c r="GTE242" s="220"/>
      <c r="GTF242" s="220"/>
      <c r="GTG242" s="220"/>
      <c r="GTH242" s="220"/>
      <c r="GTI242" s="220"/>
      <c r="GTJ242" s="220"/>
      <c r="GTK242" s="220"/>
      <c r="GTL242" s="220"/>
      <c r="GTM242" s="220"/>
      <c r="GTN242" s="220"/>
      <c r="GTO242" s="220"/>
      <c r="GTP242" s="220"/>
      <c r="GTQ242" s="220"/>
      <c r="GTR242" s="220"/>
      <c r="GTS242" s="220"/>
      <c r="GTT242" s="220"/>
      <c r="GTU242" s="220"/>
      <c r="GTV242" s="220"/>
      <c r="GTW242" s="220"/>
      <c r="GTX242" s="220"/>
      <c r="GTY242" s="220"/>
      <c r="GTZ242" s="220"/>
      <c r="GUA242" s="220"/>
      <c r="GUB242" s="220"/>
      <c r="GUC242" s="220"/>
      <c r="GUD242" s="220"/>
      <c r="GUE242" s="220"/>
      <c r="GUF242" s="220"/>
      <c r="GUG242" s="220"/>
      <c r="GUH242" s="220"/>
      <c r="GUI242" s="220"/>
      <c r="GUJ242" s="220"/>
      <c r="GUK242" s="220"/>
      <c r="GUL242" s="220"/>
      <c r="GUM242" s="220"/>
      <c r="GUN242" s="220"/>
      <c r="GUO242" s="220"/>
      <c r="GUP242" s="220"/>
      <c r="GUQ242" s="220"/>
      <c r="GUR242" s="220"/>
      <c r="GUS242" s="220"/>
      <c r="GUT242" s="220"/>
      <c r="GUU242" s="220"/>
      <c r="GUV242" s="220"/>
      <c r="GUW242" s="220"/>
      <c r="GUX242" s="220"/>
      <c r="GUY242" s="220"/>
      <c r="GUZ242" s="220"/>
      <c r="GVA242" s="220"/>
      <c r="GVB242" s="220"/>
      <c r="GVC242" s="220"/>
      <c r="GVD242" s="220"/>
      <c r="GVE242" s="220"/>
      <c r="GVF242" s="220"/>
      <c r="GVG242" s="220"/>
      <c r="GVH242" s="220"/>
      <c r="GVI242" s="220"/>
      <c r="GVJ242" s="220"/>
      <c r="GVK242" s="220"/>
      <c r="GVL242" s="220"/>
      <c r="GVM242" s="220"/>
      <c r="GVN242" s="220"/>
      <c r="GVO242" s="220"/>
      <c r="GVP242" s="220"/>
      <c r="GVQ242" s="220"/>
      <c r="GVR242" s="220"/>
      <c r="GVS242" s="220"/>
      <c r="GVT242" s="220"/>
      <c r="GVU242" s="220"/>
      <c r="GVV242" s="220"/>
      <c r="GVW242" s="220"/>
      <c r="GVX242" s="220"/>
      <c r="GVY242" s="220"/>
      <c r="GVZ242" s="220"/>
      <c r="GWA242" s="220"/>
      <c r="GWB242" s="220"/>
      <c r="GWC242" s="220"/>
      <c r="GWD242" s="220"/>
      <c r="GWE242" s="220"/>
      <c r="GWF242" s="220"/>
      <c r="GWG242" s="220"/>
      <c r="GWH242" s="220"/>
      <c r="GWI242" s="220"/>
      <c r="GWJ242" s="220"/>
      <c r="GWK242" s="220"/>
      <c r="GWL242" s="220"/>
      <c r="GWM242" s="220"/>
      <c r="GWN242" s="220"/>
      <c r="GWO242" s="220"/>
      <c r="GWP242" s="220"/>
      <c r="GWQ242" s="220"/>
      <c r="GWR242" s="220"/>
      <c r="GWS242" s="220"/>
      <c r="GWT242" s="220"/>
      <c r="GWU242" s="220"/>
      <c r="GWV242" s="220"/>
      <c r="GWW242" s="220"/>
      <c r="GWX242" s="220"/>
      <c r="GWY242" s="220"/>
      <c r="GWZ242" s="220"/>
      <c r="GXA242" s="220"/>
      <c r="GXB242" s="220"/>
      <c r="GXC242" s="220"/>
      <c r="GXD242" s="220"/>
      <c r="GXE242" s="220"/>
      <c r="GXF242" s="220"/>
      <c r="GXG242" s="220"/>
      <c r="GXH242" s="220"/>
      <c r="GXI242" s="220"/>
      <c r="GXJ242" s="220"/>
      <c r="GXK242" s="220"/>
      <c r="GXL242" s="220"/>
      <c r="GXM242" s="220"/>
      <c r="GXN242" s="220"/>
      <c r="GXO242" s="220"/>
      <c r="GXP242" s="220"/>
      <c r="GXQ242" s="220"/>
      <c r="GXR242" s="220"/>
      <c r="GXS242" s="220"/>
      <c r="GXT242" s="220"/>
      <c r="GXU242" s="220"/>
      <c r="GXV242" s="220"/>
      <c r="GXW242" s="220"/>
      <c r="GXX242" s="220"/>
      <c r="GXY242" s="220"/>
      <c r="GXZ242" s="220"/>
      <c r="GYA242" s="220"/>
      <c r="GYB242" s="220"/>
      <c r="GYC242" s="220"/>
      <c r="GYD242" s="220"/>
      <c r="GYE242" s="220"/>
      <c r="GYF242" s="220"/>
      <c r="GYG242" s="220"/>
      <c r="GYH242" s="220"/>
      <c r="GYI242" s="220"/>
      <c r="GYJ242" s="220"/>
      <c r="GYK242" s="220"/>
      <c r="GYL242" s="220"/>
      <c r="GYM242" s="220"/>
      <c r="GYN242" s="220"/>
      <c r="GYO242" s="220"/>
      <c r="GYP242" s="220"/>
      <c r="GYQ242" s="220"/>
      <c r="GYR242" s="220"/>
      <c r="GYS242" s="220"/>
      <c r="GYT242" s="220"/>
      <c r="GYU242" s="220"/>
      <c r="GYV242" s="220"/>
      <c r="GYW242" s="220"/>
      <c r="GYX242" s="220"/>
      <c r="GYY242" s="220"/>
      <c r="GYZ242" s="220"/>
      <c r="GZA242" s="220"/>
      <c r="GZB242" s="220"/>
      <c r="GZC242" s="220"/>
      <c r="GZD242" s="220"/>
      <c r="GZE242" s="220"/>
      <c r="GZF242" s="220"/>
      <c r="GZG242" s="220"/>
      <c r="GZH242" s="220"/>
      <c r="GZI242" s="220"/>
      <c r="GZJ242" s="220"/>
      <c r="GZK242" s="220"/>
      <c r="GZL242" s="220"/>
      <c r="GZM242" s="220"/>
      <c r="GZN242" s="220"/>
      <c r="GZO242" s="220"/>
      <c r="GZP242" s="220"/>
      <c r="GZQ242" s="220"/>
      <c r="GZR242" s="220"/>
      <c r="GZS242" s="220"/>
      <c r="GZT242" s="220"/>
      <c r="GZU242" s="220"/>
      <c r="GZV242" s="220"/>
      <c r="GZW242" s="220"/>
      <c r="GZX242" s="220"/>
      <c r="GZY242" s="220"/>
      <c r="GZZ242" s="220"/>
      <c r="HAA242" s="220"/>
      <c r="HAB242" s="220"/>
      <c r="HAC242" s="220"/>
      <c r="HAD242" s="220"/>
      <c r="HAE242" s="220"/>
      <c r="HAF242" s="220"/>
      <c r="HAG242" s="220"/>
      <c r="HAH242" s="220"/>
      <c r="HAI242" s="220"/>
      <c r="HAJ242" s="220"/>
      <c r="HAK242" s="220"/>
      <c r="HAL242" s="220"/>
      <c r="HAM242" s="220"/>
      <c r="HAN242" s="220"/>
      <c r="HAO242" s="220"/>
      <c r="HAP242" s="220"/>
      <c r="HAQ242" s="220"/>
      <c r="HAR242" s="220"/>
      <c r="HAS242" s="220"/>
      <c r="HAT242" s="220"/>
      <c r="HAU242" s="220"/>
      <c r="HAV242" s="220"/>
      <c r="HAW242" s="220"/>
      <c r="HAX242" s="220"/>
      <c r="HAY242" s="220"/>
      <c r="HAZ242" s="220"/>
      <c r="HBA242" s="220"/>
      <c r="HBB242" s="220"/>
      <c r="HBC242" s="220"/>
      <c r="HBD242" s="220"/>
      <c r="HBE242" s="220"/>
      <c r="HBF242" s="220"/>
      <c r="HBG242" s="220"/>
      <c r="HBH242" s="220"/>
      <c r="HBI242" s="220"/>
      <c r="HBJ242" s="220"/>
      <c r="HBK242" s="220"/>
      <c r="HBL242" s="220"/>
      <c r="HBM242" s="220"/>
      <c r="HBN242" s="220"/>
      <c r="HBO242" s="220"/>
      <c r="HBP242" s="220"/>
      <c r="HBQ242" s="220"/>
      <c r="HBR242" s="220"/>
      <c r="HBS242" s="220"/>
      <c r="HBT242" s="220"/>
      <c r="HBU242" s="220"/>
      <c r="HBV242" s="220"/>
      <c r="HBW242" s="220"/>
      <c r="HBX242" s="220"/>
      <c r="HBY242" s="220"/>
      <c r="HBZ242" s="220"/>
      <c r="HCA242" s="220"/>
      <c r="HCB242" s="220"/>
      <c r="HCC242" s="220"/>
      <c r="HCD242" s="220"/>
      <c r="HCE242" s="220"/>
      <c r="HCF242" s="220"/>
      <c r="HCG242" s="220"/>
      <c r="HCH242" s="220"/>
      <c r="HCI242" s="220"/>
      <c r="HCJ242" s="220"/>
      <c r="HCK242" s="220"/>
      <c r="HCL242" s="220"/>
      <c r="HCM242" s="220"/>
      <c r="HCN242" s="220"/>
      <c r="HCO242" s="220"/>
      <c r="HCP242" s="220"/>
      <c r="HCQ242" s="220"/>
      <c r="HCR242" s="220"/>
      <c r="HCS242" s="220"/>
      <c r="HCT242" s="220"/>
      <c r="HCU242" s="220"/>
      <c r="HCV242" s="220"/>
      <c r="HCW242" s="220"/>
      <c r="HCX242" s="220"/>
      <c r="HCY242" s="220"/>
      <c r="HCZ242" s="220"/>
      <c r="HDA242" s="220"/>
      <c r="HDB242" s="220"/>
      <c r="HDC242" s="220"/>
      <c r="HDD242" s="220"/>
      <c r="HDE242" s="220"/>
      <c r="HDF242" s="220"/>
      <c r="HDG242" s="220"/>
      <c r="HDH242" s="220"/>
      <c r="HDI242" s="220"/>
      <c r="HDJ242" s="220"/>
      <c r="HDK242" s="220"/>
      <c r="HDL242" s="220"/>
      <c r="HDM242" s="220"/>
      <c r="HDN242" s="220"/>
      <c r="HDO242" s="220"/>
      <c r="HDP242" s="220"/>
      <c r="HDQ242" s="220"/>
      <c r="HDR242" s="220"/>
      <c r="HDS242" s="220"/>
      <c r="HDT242" s="220"/>
      <c r="HDU242" s="220"/>
      <c r="HDV242" s="220"/>
      <c r="HDW242" s="220"/>
      <c r="HDX242" s="220"/>
      <c r="HDY242" s="220"/>
      <c r="HDZ242" s="220"/>
      <c r="HEA242" s="220"/>
      <c r="HEB242" s="220"/>
      <c r="HEC242" s="220"/>
      <c r="HED242" s="220"/>
      <c r="HEE242" s="220"/>
      <c r="HEF242" s="220"/>
      <c r="HEG242" s="220"/>
      <c r="HEH242" s="220"/>
      <c r="HEI242" s="220"/>
      <c r="HEJ242" s="220"/>
      <c r="HEK242" s="220"/>
      <c r="HEL242" s="220"/>
      <c r="HEM242" s="220"/>
      <c r="HEN242" s="220"/>
      <c r="HEO242" s="220"/>
      <c r="HEP242" s="220"/>
      <c r="HEQ242" s="220"/>
      <c r="HER242" s="220"/>
      <c r="HES242" s="220"/>
      <c r="HET242" s="220"/>
      <c r="HEU242" s="220"/>
      <c r="HEV242" s="220"/>
      <c r="HEW242" s="220"/>
      <c r="HEX242" s="220"/>
      <c r="HEY242" s="220"/>
      <c r="HEZ242" s="220"/>
      <c r="HFA242" s="220"/>
      <c r="HFB242" s="220"/>
      <c r="HFC242" s="220"/>
      <c r="HFD242" s="220"/>
      <c r="HFE242" s="220"/>
      <c r="HFF242" s="220"/>
      <c r="HFG242" s="220"/>
      <c r="HFH242" s="220"/>
      <c r="HFI242" s="220"/>
      <c r="HFJ242" s="220"/>
      <c r="HFK242" s="220"/>
      <c r="HFL242" s="220"/>
      <c r="HFM242" s="220"/>
      <c r="HFN242" s="220"/>
      <c r="HFO242" s="220"/>
      <c r="HFP242" s="220"/>
      <c r="HFQ242" s="220"/>
      <c r="HFR242" s="220"/>
      <c r="HFS242" s="220"/>
      <c r="HFT242" s="220"/>
      <c r="HFU242" s="220"/>
      <c r="HFV242" s="220"/>
      <c r="HFW242" s="220"/>
      <c r="HFX242" s="220"/>
      <c r="HFY242" s="220"/>
      <c r="HFZ242" s="220"/>
      <c r="HGA242" s="220"/>
      <c r="HGB242" s="220"/>
      <c r="HGC242" s="220"/>
      <c r="HGD242" s="220"/>
      <c r="HGE242" s="220"/>
      <c r="HGF242" s="220"/>
      <c r="HGG242" s="220"/>
      <c r="HGH242" s="220"/>
      <c r="HGI242" s="220"/>
      <c r="HGJ242" s="220"/>
      <c r="HGK242" s="220"/>
      <c r="HGL242" s="220"/>
      <c r="HGM242" s="220"/>
      <c r="HGN242" s="220"/>
      <c r="HGO242" s="220"/>
      <c r="HGP242" s="220"/>
      <c r="HGQ242" s="220"/>
      <c r="HGR242" s="220"/>
      <c r="HGS242" s="220"/>
      <c r="HGT242" s="220"/>
      <c r="HGU242" s="220"/>
      <c r="HGV242" s="220"/>
      <c r="HGW242" s="220"/>
      <c r="HGX242" s="220"/>
      <c r="HGY242" s="220"/>
      <c r="HGZ242" s="220"/>
      <c r="HHA242" s="220"/>
      <c r="HHB242" s="220"/>
      <c r="HHC242" s="220"/>
      <c r="HHD242" s="220"/>
      <c r="HHE242" s="220"/>
      <c r="HHF242" s="220"/>
      <c r="HHG242" s="220"/>
      <c r="HHH242" s="220"/>
      <c r="HHI242" s="220"/>
      <c r="HHJ242" s="220"/>
      <c r="HHK242" s="220"/>
      <c r="HHL242" s="220"/>
      <c r="HHM242" s="220"/>
      <c r="HHN242" s="220"/>
      <c r="HHO242" s="220"/>
      <c r="HHP242" s="220"/>
      <c r="HHQ242" s="220"/>
      <c r="HHR242" s="220"/>
      <c r="HHS242" s="220"/>
      <c r="HHT242" s="220"/>
      <c r="HHU242" s="220"/>
      <c r="HHV242" s="220"/>
      <c r="HHW242" s="220"/>
      <c r="HHX242" s="220"/>
      <c r="HHY242" s="220"/>
      <c r="HHZ242" s="220"/>
      <c r="HIA242" s="220"/>
      <c r="HIB242" s="220"/>
      <c r="HIC242" s="220"/>
      <c r="HID242" s="220"/>
      <c r="HIE242" s="220"/>
      <c r="HIF242" s="220"/>
      <c r="HIG242" s="220"/>
      <c r="HIH242" s="220"/>
      <c r="HII242" s="220"/>
      <c r="HIJ242" s="220"/>
      <c r="HIK242" s="220"/>
      <c r="HIL242" s="220"/>
      <c r="HIM242" s="220"/>
      <c r="HIN242" s="220"/>
      <c r="HIO242" s="220"/>
      <c r="HIP242" s="220"/>
      <c r="HIQ242" s="220"/>
      <c r="HIR242" s="220"/>
      <c r="HIS242" s="220"/>
      <c r="HIT242" s="220"/>
      <c r="HIU242" s="220"/>
      <c r="HIV242" s="220"/>
      <c r="HIW242" s="220"/>
      <c r="HIX242" s="220"/>
      <c r="HIY242" s="220"/>
      <c r="HIZ242" s="220"/>
      <c r="HJA242" s="220"/>
      <c r="HJB242" s="220"/>
      <c r="HJC242" s="220"/>
      <c r="HJD242" s="220"/>
      <c r="HJE242" s="220"/>
      <c r="HJF242" s="220"/>
      <c r="HJG242" s="220"/>
      <c r="HJH242" s="220"/>
      <c r="HJI242" s="220"/>
      <c r="HJJ242" s="220"/>
      <c r="HJK242" s="220"/>
      <c r="HJL242" s="220"/>
      <c r="HJM242" s="220"/>
      <c r="HJN242" s="220"/>
      <c r="HJO242" s="220"/>
      <c r="HJP242" s="220"/>
      <c r="HJQ242" s="220"/>
      <c r="HJR242" s="220"/>
      <c r="HJS242" s="220"/>
      <c r="HJT242" s="220"/>
      <c r="HJU242" s="220"/>
      <c r="HJV242" s="220"/>
      <c r="HJW242" s="220"/>
      <c r="HJX242" s="220"/>
      <c r="HJY242" s="220"/>
      <c r="HJZ242" s="220"/>
      <c r="HKA242" s="220"/>
      <c r="HKB242" s="220"/>
      <c r="HKC242" s="220"/>
      <c r="HKD242" s="220"/>
      <c r="HKE242" s="220"/>
      <c r="HKF242" s="220"/>
      <c r="HKG242" s="220"/>
      <c r="HKH242" s="220"/>
      <c r="HKI242" s="220"/>
      <c r="HKJ242" s="220"/>
      <c r="HKK242" s="220"/>
      <c r="HKL242" s="220"/>
      <c r="HKM242" s="220"/>
      <c r="HKN242" s="220"/>
      <c r="HKO242" s="220"/>
      <c r="HKP242" s="220"/>
      <c r="HKQ242" s="220"/>
      <c r="HKR242" s="220"/>
      <c r="HKS242" s="220"/>
      <c r="HKT242" s="220"/>
      <c r="HKU242" s="220"/>
      <c r="HKV242" s="220"/>
      <c r="HKW242" s="220"/>
      <c r="HKX242" s="220"/>
      <c r="HKY242" s="220"/>
      <c r="HKZ242" s="220"/>
      <c r="HLA242" s="220"/>
      <c r="HLB242" s="220"/>
      <c r="HLC242" s="220"/>
      <c r="HLD242" s="220"/>
      <c r="HLE242" s="220"/>
      <c r="HLF242" s="220"/>
      <c r="HLG242" s="220"/>
      <c r="HLH242" s="220"/>
      <c r="HLI242" s="220"/>
      <c r="HLJ242" s="220"/>
      <c r="HLK242" s="220"/>
      <c r="HLL242" s="220"/>
      <c r="HLM242" s="220"/>
      <c r="HLN242" s="220"/>
      <c r="HLO242" s="220"/>
      <c r="HLP242" s="220"/>
      <c r="HLQ242" s="220"/>
      <c r="HLR242" s="220"/>
      <c r="HLS242" s="220"/>
      <c r="HLT242" s="220"/>
      <c r="HLU242" s="220"/>
      <c r="HLV242" s="220"/>
      <c r="HLW242" s="220"/>
      <c r="HLX242" s="220"/>
      <c r="HLY242" s="220"/>
      <c r="HLZ242" s="220"/>
      <c r="HMA242" s="220"/>
      <c r="HMB242" s="220"/>
      <c r="HMC242" s="220"/>
      <c r="HMD242" s="220"/>
      <c r="HME242" s="220"/>
      <c r="HMF242" s="220"/>
      <c r="HMG242" s="220"/>
      <c r="HMH242" s="220"/>
      <c r="HMI242" s="220"/>
      <c r="HMJ242" s="220"/>
      <c r="HMK242" s="220"/>
      <c r="HML242" s="220"/>
      <c r="HMM242" s="220"/>
      <c r="HMN242" s="220"/>
      <c r="HMO242" s="220"/>
      <c r="HMP242" s="220"/>
      <c r="HMQ242" s="220"/>
      <c r="HMR242" s="220"/>
      <c r="HMS242" s="220"/>
      <c r="HMT242" s="220"/>
      <c r="HMU242" s="220"/>
      <c r="HMV242" s="220"/>
      <c r="HMW242" s="220"/>
      <c r="HMX242" s="220"/>
      <c r="HMY242" s="220"/>
      <c r="HMZ242" s="220"/>
      <c r="HNA242" s="220"/>
      <c r="HNB242" s="220"/>
      <c r="HNC242" s="220"/>
      <c r="HND242" s="220"/>
      <c r="HNE242" s="220"/>
      <c r="HNF242" s="220"/>
      <c r="HNG242" s="220"/>
      <c r="HNH242" s="220"/>
      <c r="HNI242" s="220"/>
      <c r="HNJ242" s="220"/>
      <c r="HNK242" s="220"/>
      <c r="HNL242" s="220"/>
      <c r="HNM242" s="220"/>
      <c r="HNN242" s="220"/>
      <c r="HNO242" s="220"/>
      <c r="HNP242" s="220"/>
      <c r="HNQ242" s="220"/>
      <c r="HNR242" s="220"/>
      <c r="HNS242" s="220"/>
      <c r="HNT242" s="220"/>
      <c r="HNU242" s="220"/>
      <c r="HNV242" s="220"/>
      <c r="HNW242" s="220"/>
      <c r="HNX242" s="220"/>
      <c r="HNY242" s="220"/>
      <c r="HNZ242" s="220"/>
      <c r="HOA242" s="220"/>
      <c r="HOB242" s="220"/>
      <c r="HOC242" s="220"/>
      <c r="HOD242" s="220"/>
      <c r="HOE242" s="220"/>
      <c r="HOF242" s="220"/>
      <c r="HOG242" s="220"/>
      <c r="HOH242" s="220"/>
      <c r="HOI242" s="220"/>
      <c r="HOJ242" s="220"/>
      <c r="HOK242" s="220"/>
      <c r="HOL242" s="220"/>
      <c r="HOM242" s="220"/>
      <c r="HON242" s="220"/>
      <c r="HOO242" s="220"/>
      <c r="HOP242" s="220"/>
      <c r="HOQ242" s="220"/>
      <c r="HOR242" s="220"/>
      <c r="HOS242" s="220"/>
      <c r="HOT242" s="220"/>
      <c r="HOU242" s="220"/>
      <c r="HOV242" s="220"/>
      <c r="HOW242" s="220"/>
      <c r="HOX242" s="220"/>
      <c r="HOY242" s="220"/>
      <c r="HOZ242" s="220"/>
      <c r="HPA242" s="220"/>
      <c r="HPB242" s="220"/>
      <c r="HPC242" s="220"/>
      <c r="HPD242" s="220"/>
      <c r="HPE242" s="220"/>
      <c r="HPF242" s="220"/>
      <c r="HPG242" s="220"/>
      <c r="HPH242" s="220"/>
      <c r="HPI242" s="220"/>
      <c r="HPJ242" s="220"/>
      <c r="HPK242" s="220"/>
      <c r="HPL242" s="220"/>
      <c r="HPM242" s="220"/>
      <c r="HPN242" s="220"/>
      <c r="HPO242" s="220"/>
      <c r="HPP242" s="220"/>
      <c r="HPQ242" s="220"/>
      <c r="HPR242" s="220"/>
      <c r="HPS242" s="220"/>
      <c r="HPT242" s="220"/>
      <c r="HPU242" s="220"/>
      <c r="HPV242" s="220"/>
      <c r="HPW242" s="220"/>
      <c r="HPX242" s="220"/>
      <c r="HPY242" s="220"/>
      <c r="HPZ242" s="220"/>
      <c r="HQA242" s="220"/>
      <c r="HQB242" s="220"/>
      <c r="HQC242" s="220"/>
      <c r="HQD242" s="220"/>
      <c r="HQE242" s="220"/>
      <c r="HQF242" s="220"/>
      <c r="HQG242" s="220"/>
      <c r="HQH242" s="220"/>
      <c r="HQI242" s="220"/>
      <c r="HQJ242" s="220"/>
      <c r="HQK242" s="220"/>
      <c r="HQL242" s="220"/>
      <c r="HQM242" s="220"/>
      <c r="HQN242" s="220"/>
      <c r="HQO242" s="220"/>
      <c r="HQP242" s="220"/>
      <c r="HQQ242" s="220"/>
      <c r="HQR242" s="220"/>
      <c r="HQS242" s="220"/>
      <c r="HQT242" s="220"/>
      <c r="HQU242" s="220"/>
      <c r="HQV242" s="220"/>
      <c r="HQW242" s="220"/>
      <c r="HQX242" s="220"/>
      <c r="HQY242" s="220"/>
      <c r="HQZ242" s="220"/>
      <c r="HRA242" s="220"/>
      <c r="HRB242" s="220"/>
      <c r="HRC242" s="220"/>
      <c r="HRD242" s="220"/>
      <c r="HRE242" s="220"/>
      <c r="HRF242" s="220"/>
      <c r="HRG242" s="220"/>
      <c r="HRH242" s="220"/>
      <c r="HRI242" s="220"/>
      <c r="HRJ242" s="220"/>
      <c r="HRK242" s="220"/>
      <c r="HRL242" s="220"/>
      <c r="HRM242" s="220"/>
      <c r="HRN242" s="220"/>
      <c r="HRO242" s="220"/>
      <c r="HRP242" s="220"/>
      <c r="HRQ242" s="220"/>
      <c r="HRR242" s="220"/>
      <c r="HRS242" s="220"/>
      <c r="HRT242" s="220"/>
      <c r="HRU242" s="220"/>
      <c r="HRV242" s="220"/>
      <c r="HRW242" s="220"/>
      <c r="HRX242" s="220"/>
      <c r="HRY242" s="220"/>
      <c r="HRZ242" s="220"/>
      <c r="HSA242" s="220"/>
      <c r="HSB242" s="220"/>
      <c r="HSC242" s="220"/>
      <c r="HSD242" s="220"/>
      <c r="HSE242" s="220"/>
      <c r="HSF242" s="220"/>
      <c r="HSG242" s="220"/>
      <c r="HSH242" s="220"/>
      <c r="HSI242" s="220"/>
      <c r="HSJ242" s="220"/>
      <c r="HSK242" s="220"/>
      <c r="HSL242" s="220"/>
      <c r="HSM242" s="220"/>
      <c r="HSN242" s="220"/>
      <c r="HSO242" s="220"/>
      <c r="HSP242" s="220"/>
      <c r="HSQ242" s="220"/>
      <c r="HSR242" s="220"/>
      <c r="HSS242" s="220"/>
      <c r="HST242" s="220"/>
      <c r="HSU242" s="220"/>
      <c r="HSV242" s="220"/>
      <c r="HSW242" s="220"/>
      <c r="HSX242" s="220"/>
      <c r="HSY242" s="220"/>
      <c r="HSZ242" s="220"/>
      <c r="HTA242" s="220"/>
      <c r="HTB242" s="220"/>
      <c r="HTC242" s="220"/>
      <c r="HTD242" s="220"/>
      <c r="HTE242" s="220"/>
      <c r="HTF242" s="220"/>
      <c r="HTG242" s="220"/>
      <c r="HTH242" s="220"/>
      <c r="HTI242" s="220"/>
      <c r="HTJ242" s="220"/>
      <c r="HTK242" s="220"/>
      <c r="HTL242" s="220"/>
      <c r="HTM242" s="220"/>
      <c r="HTN242" s="220"/>
      <c r="HTO242" s="220"/>
      <c r="HTP242" s="220"/>
      <c r="HTQ242" s="220"/>
      <c r="HTR242" s="220"/>
      <c r="HTS242" s="220"/>
      <c r="HTT242" s="220"/>
      <c r="HTU242" s="220"/>
      <c r="HTV242" s="220"/>
      <c r="HTW242" s="220"/>
      <c r="HTX242" s="220"/>
      <c r="HTY242" s="220"/>
      <c r="HTZ242" s="220"/>
      <c r="HUA242" s="220"/>
      <c r="HUB242" s="220"/>
      <c r="HUC242" s="220"/>
      <c r="HUD242" s="220"/>
      <c r="HUE242" s="220"/>
      <c r="HUF242" s="220"/>
      <c r="HUG242" s="220"/>
      <c r="HUH242" s="220"/>
      <c r="HUI242" s="220"/>
      <c r="HUJ242" s="220"/>
      <c r="HUK242" s="220"/>
      <c r="HUL242" s="220"/>
      <c r="HUM242" s="220"/>
      <c r="HUN242" s="220"/>
      <c r="HUO242" s="220"/>
      <c r="HUP242" s="220"/>
      <c r="HUQ242" s="220"/>
      <c r="HUR242" s="220"/>
      <c r="HUS242" s="220"/>
      <c r="HUT242" s="220"/>
      <c r="HUU242" s="220"/>
      <c r="HUV242" s="220"/>
      <c r="HUW242" s="220"/>
      <c r="HUX242" s="220"/>
      <c r="HUY242" s="220"/>
      <c r="HUZ242" s="220"/>
      <c r="HVA242" s="220"/>
      <c r="HVB242" s="220"/>
      <c r="HVC242" s="220"/>
      <c r="HVD242" s="220"/>
      <c r="HVE242" s="220"/>
      <c r="HVF242" s="220"/>
      <c r="HVG242" s="220"/>
      <c r="HVH242" s="220"/>
      <c r="HVI242" s="220"/>
      <c r="HVJ242" s="220"/>
      <c r="HVK242" s="220"/>
      <c r="HVL242" s="220"/>
      <c r="HVM242" s="220"/>
      <c r="HVN242" s="220"/>
      <c r="HVO242" s="220"/>
      <c r="HVP242" s="220"/>
      <c r="HVQ242" s="220"/>
      <c r="HVR242" s="220"/>
      <c r="HVS242" s="220"/>
      <c r="HVT242" s="220"/>
      <c r="HVU242" s="220"/>
      <c r="HVV242" s="220"/>
      <c r="HVW242" s="220"/>
      <c r="HVX242" s="220"/>
      <c r="HVY242" s="220"/>
      <c r="HVZ242" s="220"/>
      <c r="HWA242" s="220"/>
      <c r="HWB242" s="220"/>
      <c r="HWC242" s="220"/>
      <c r="HWD242" s="220"/>
      <c r="HWE242" s="220"/>
      <c r="HWF242" s="220"/>
      <c r="HWG242" s="220"/>
      <c r="HWH242" s="220"/>
      <c r="HWI242" s="220"/>
      <c r="HWJ242" s="220"/>
      <c r="HWK242" s="220"/>
      <c r="HWL242" s="220"/>
      <c r="HWM242" s="220"/>
      <c r="HWN242" s="220"/>
      <c r="HWO242" s="220"/>
      <c r="HWP242" s="220"/>
      <c r="HWQ242" s="220"/>
      <c r="HWR242" s="220"/>
      <c r="HWS242" s="220"/>
      <c r="HWT242" s="220"/>
      <c r="HWU242" s="220"/>
      <c r="HWV242" s="220"/>
      <c r="HWW242" s="220"/>
      <c r="HWX242" s="220"/>
      <c r="HWY242" s="220"/>
      <c r="HWZ242" s="220"/>
      <c r="HXA242" s="220"/>
      <c r="HXB242" s="220"/>
      <c r="HXC242" s="220"/>
      <c r="HXD242" s="220"/>
      <c r="HXE242" s="220"/>
      <c r="HXF242" s="220"/>
      <c r="HXG242" s="220"/>
      <c r="HXH242" s="220"/>
      <c r="HXI242" s="220"/>
      <c r="HXJ242" s="220"/>
      <c r="HXK242" s="220"/>
      <c r="HXL242" s="220"/>
      <c r="HXM242" s="220"/>
      <c r="HXN242" s="220"/>
      <c r="HXO242" s="220"/>
      <c r="HXP242" s="220"/>
      <c r="HXQ242" s="220"/>
      <c r="HXR242" s="220"/>
      <c r="HXS242" s="220"/>
      <c r="HXT242" s="220"/>
      <c r="HXU242" s="220"/>
      <c r="HXV242" s="220"/>
      <c r="HXW242" s="220"/>
      <c r="HXX242" s="220"/>
      <c r="HXY242" s="220"/>
      <c r="HXZ242" s="220"/>
      <c r="HYA242" s="220"/>
      <c r="HYB242" s="220"/>
      <c r="HYC242" s="220"/>
      <c r="HYD242" s="220"/>
      <c r="HYE242" s="220"/>
      <c r="HYF242" s="220"/>
      <c r="HYG242" s="220"/>
      <c r="HYH242" s="220"/>
      <c r="HYI242" s="220"/>
      <c r="HYJ242" s="220"/>
      <c r="HYK242" s="220"/>
      <c r="HYL242" s="220"/>
      <c r="HYM242" s="220"/>
      <c r="HYN242" s="220"/>
      <c r="HYO242" s="220"/>
      <c r="HYP242" s="220"/>
      <c r="HYQ242" s="220"/>
      <c r="HYR242" s="220"/>
      <c r="HYS242" s="220"/>
      <c r="HYT242" s="220"/>
      <c r="HYU242" s="220"/>
      <c r="HYV242" s="220"/>
      <c r="HYW242" s="220"/>
      <c r="HYX242" s="220"/>
      <c r="HYY242" s="220"/>
      <c r="HYZ242" s="220"/>
      <c r="HZA242" s="220"/>
      <c r="HZB242" s="220"/>
      <c r="HZC242" s="220"/>
      <c r="HZD242" s="220"/>
      <c r="HZE242" s="220"/>
      <c r="HZF242" s="220"/>
      <c r="HZG242" s="220"/>
      <c r="HZH242" s="220"/>
      <c r="HZI242" s="220"/>
      <c r="HZJ242" s="220"/>
      <c r="HZK242" s="220"/>
      <c r="HZL242" s="220"/>
      <c r="HZM242" s="220"/>
      <c r="HZN242" s="220"/>
      <c r="HZO242" s="220"/>
      <c r="HZP242" s="220"/>
      <c r="HZQ242" s="220"/>
      <c r="HZR242" s="220"/>
      <c r="HZS242" s="220"/>
      <c r="HZT242" s="220"/>
      <c r="HZU242" s="220"/>
      <c r="HZV242" s="220"/>
      <c r="HZW242" s="220"/>
      <c r="HZX242" s="220"/>
      <c r="HZY242" s="220"/>
      <c r="HZZ242" s="220"/>
      <c r="IAA242" s="220"/>
      <c r="IAB242" s="220"/>
      <c r="IAC242" s="220"/>
      <c r="IAD242" s="220"/>
      <c r="IAE242" s="220"/>
      <c r="IAF242" s="220"/>
      <c r="IAG242" s="220"/>
      <c r="IAH242" s="220"/>
      <c r="IAI242" s="220"/>
      <c r="IAJ242" s="220"/>
      <c r="IAK242" s="220"/>
      <c r="IAL242" s="220"/>
      <c r="IAM242" s="220"/>
      <c r="IAN242" s="220"/>
      <c r="IAO242" s="220"/>
      <c r="IAP242" s="220"/>
      <c r="IAQ242" s="220"/>
      <c r="IAR242" s="220"/>
      <c r="IAS242" s="220"/>
      <c r="IAT242" s="220"/>
      <c r="IAU242" s="220"/>
      <c r="IAV242" s="220"/>
      <c r="IAW242" s="220"/>
      <c r="IAX242" s="220"/>
      <c r="IAY242" s="220"/>
      <c r="IAZ242" s="220"/>
      <c r="IBA242" s="220"/>
      <c r="IBB242" s="220"/>
      <c r="IBC242" s="220"/>
      <c r="IBD242" s="220"/>
      <c r="IBE242" s="220"/>
      <c r="IBF242" s="220"/>
      <c r="IBG242" s="220"/>
      <c r="IBH242" s="220"/>
      <c r="IBI242" s="220"/>
      <c r="IBJ242" s="220"/>
      <c r="IBK242" s="220"/>
      <c r="IBL242" s="220"/>
      <c r="IBM242" s="220"/>
      <c r="IBN242" s="220"/>
      <c r="IBO242" s="220"/>
      <c r="IBP242" s="220"/>
      <c r="IBQ242" s="220"/>
      <c r="IBR242" s="220"/>
      <c r="IBS242" s="220"/>
      <c r="IBT242" s="220"/>
      <c r="IBU242" s="220"/>
      <c r="IBV242" s="220"/>
      <c r="IBW242" s="220"/>
      <c r="IBX242" s="220"/>
      <c r="IBY242" s="220"/>
      <c r="IBZ242" s="220"/>
      <c r="ICA242" s="220"/>
      <c r="ICB242" s="220"/>
      <c r="ICC242" s="220"/>
      <c r="ICD242" s="220"/>
      <c r="ICE242" s="220"/>
      <c r="ICF242" s="220"/>
      <c r="ICG242" s="220"/>
      <c r="ICH242" s="220"/>
      <c r="ICI242" s="220"/>
      <c r="ICJ242" s="220"/>
      <c r="ICK242" s="220"/>
      <c r="ICL242" s="220"/>
      <c r="ICM242" s="220"/>
      <c r="ICN242" s="220"/>
      <c r="ICO242" s="220"/>
      <c r="ICP242" s="220"/>
      <c r="ICQ242" s="220"/>
      <c r="ICR242" s="220"/>
      <c r="ICS242" s="220"/>
      <c r="ICT242" s="220"/>
      <c r="ICU242" s="220"/>
      <c r="ICV242" s="220"/>
      <c r="ICW242" s="220"/>
      <c r="ICX242" s="220"/>
      <c r="ICY242" s="220"/>
      <c r="ICZ242" s="220"/>
      <c r="IDA242" s="220"/>
      <c r="IDB242" s="220"/>
      <c r="IDC242" s="220"/>
      <c r="IDD242" s="220"/>
      <c r="IDE242" s="220"/>
      <c r="IDF242" s="220"/>
      <c r="IDG242" s="220"/>
      <c r="IDH242" s="220"/>
      <c r="IDI242" s="220"/>
      <c r="IDJ242" s="220"/>
      <c r="IDK242" s="220"/>
      <c r="IDL242" s="220"/>
      <c r="IDM242" s="220"/>
      <c r="IDN242" s="220"/>
      <c r="IDO242" s="220"/>
      <c r="IDP242" s="220"/>
      <c r="IDQ242" s="220"/>
      <c r="IDR242" s="220"/>
      <c r="IDS242" s="220"/>
      <c r="IDT242" s="220"/>
      <c r="IDU242" s="220"/>
      <c r="IDV242" s="220"/>
      <c r="IDW242" s="220"/>
      <c r="IDX242" s="220"/>
      <c r="IDY242" s="220"/>
      <c r="IDZ242" s="220"/>
      <c r="IEA242" s="220"/>
      <c r="IEB242" s="220"/>
      <c r="IEC242" s="220"/>
      <c r="IED242" s="220"/>
      <c r="IEE242" s="220"/>
      <c r="IEF242" s="220"/>
      <c r="IEG242" s="220"/>
      <c r="IEH242" s="220"/>
      <c r="IEI242" s="220"/>
      <c r="IEJ242" s="220"/>
      <c r="IEK242" s="220"/>
      <c r="IEL242" s="220"/>
      <c r="IEM242" s="220"/>
      <c r="IEN242" s="220"/>
      <c r="IEO242" s="220"/>
      <c r="IEP242" s="220"/>
      <c r="IEQ242" s="220"/>
      <c r="IER242" s="220"/>
      <c r="IES242" s="220"/>
      <c r="IET242" s="220"/>
      <c r="IEU242" s="220"/>
      <c r="IEV242" s="220"/>
      <c r="IEW242" s="220"/>
      <c r="IEX242" s="220"/>
      <c r="IEY242" s="220"/>
      <c r="IEZ242" s="220"/>
      <c r="IFA242" s="220"/>
      <c r="IFB242" s="220"/>
      <c r="IFC242" s="220"/>
      <c r="IFD242" s="220"/>
      <c r="IFE242" s="220"/>
      <c r="IFF242" s="220"/>
      <c r="IFG242" s="220"/>
      <c r="IFH242" s="220"/>
      <c r="IFI242" s="220"/>
      <c r="IFJ242" s="220"/>
      <c r="IFK242" s="220"/>
      <c r="IFL242" s="220"/>
      <c r="IFM242" s="220"/>
      <c r="IFN242" s="220"/>
      <c r="IFO242" s="220"/>
      <c r="IFP242" s="220"/>
      <c r="IFQ242" s="220"/>
      <c r="IFR242" s="220"/>
      <c r="IFS242" s="220"/>
      <c r="IFT242" s="220"/>
      <c r="IFU242" s="220"/>
      <c r="IFV242" s="220"/>
      <c r="IFW242" s="220"/>
      <c r="IFX242" s="220"/>
      <c r="IFY242" s="220"/>
      <c r="IFZ242" s="220"/>
      <c r="IGA242" s="220"/>
      <c r="IGB242" s="220"/>
      <c r="IGC242" s="220"/>
      <c r="IGD242" s="220"/>
      <c r="IGE242" s="220"/>
      <c r="IGF242" s="220"/>
      <c r="IGG242" s="220"/>
      <c r="IGH242" s="220"/>
      <c r="IGI242" s="220"/>
      <c r="IGJ242" s="220"/>
      <c r="IGK242" s="220"/>
      <c r="IGL242" s="220"/>
      <c r="IGM242" s="220"/>
      <c r="IGN242" s="220"/>
      <c r="IGO242" s="220"/>
      <c r="IGP242" s="220"/>
      <c r="IGQ242" s="220"/>
      <c r="IGR242" s="220"/>
      <c r="IGS242" s="220"/>
      <c r="IGT242" s="220"/>
      <c r="IGU242" s="220"/>
      <c r="IGV242" s="220"/>
      <c r="IGW242" s="220"/>
      <c r="IGX242" s="220"/>
      <c r="IGY242" s="220"/>
      <c r="IGZ242" s="220"/>
      <c r="IHA242" s="220"/>
      <c r="IHB242" s="220"/>
      <c r="IHC242" s="220"/>
      <c r="IHD242" s="220"/>
      <c r="IHE242" s="220"/>
      <c r="IHF242" s="220"/>
      <c r="IHG242" s="220"/>
      <c r="IHH242" s="220"/>
      <c r="IHI242" s="220"/>
      <c r="IHJ242" s="220"/>
      <c r="IHK242" s="220"/>
      <c r="IHL242" s="220"/>
      <c r="IHM242" s="220"/>
      <c r="IHN242" s="220"/>
      <c r="IHO242" s="220"/>
      <c r="IHP242" s="220"/>
      <c r="IHQ242" s="220"/>
      <c r="IHR242" s="220"/>
      <c r="IHS242" s="220"/>
      <c r="IHT242" s="220"/>
      <c r="IHU242" s="220"/>
      <c r="IHV242" s="220"/>
      <c r="IHW242" s="220"/>
      <c r="IHX242" s="220"/>
      <c r="IHY242" s="220"/>
      <c r="IHZ242" s="220"/>
      <c r="IIA242" s="220"/>
      <c r="IIB242" s="220"/>
      <c r="IIC242" s="220"/>
      <c r="IID242" s="220"/>
      <c r="IIE242" s="220"/>
      <c r="IIF242" s="220"/>
      <c r="IIG242" s="220"/>
      <c r="IIH242" s="220"/>
      <c r="III242" s="220"/>
      <c r="IIJ242" s="220"/>
      <c r="IIK242" s="220"/>
      <c r="IIL242" s="220"/>
      <c r="IIM242" s="220"/>
      <c r="IIN242" s="220"/>
      <c r="IIO242" s="220"/>
      <c r="IIP242" s="220"/>
      <c r="IIQ242" s="220"/>
      <c r="IIR242" s="220"/>
      <c r="IIS242" s="220"/>
      <c r="IIT242" s="220"/>
      <c r="IIU242" s="220"/>
      <c r="IIV242" s="220"/>
      <c r="IIW242" s="220"/>
      <c r="IIX242" s="220"/>
      <c r="IIY242" s="220"/>
      <c r="IIZ242" s="220"/>
      <c r="IJA242" s="220"/>
      <c r="IJB242" s="220"/>
      <c r="IJC242" s="220"/>
      <c r="IJD242" s="220"/>
      <c r="IJE242" s="220"/>
      <c r="IJF242" s="220"/>
      <c r="IJG242" s="220"/>
      <c r="IJH242" s="220"/>
      <c r="IJI242" s="220"/>
      <c r="IJJ242" s="220"/>
      <c r="IJK242" s="220"/>
      <c r="IJL242" s="220"/>
      <c r="IJM242" s="220"/>
      <c r="IJN242" s="220"/>
      <c r="IJO242" s="220"/>
      <c r="IJP242" s="220"/>
      <c r="IJQ242" s="220"/>
      <c r="IJR242" s="220"/>
      <c r="IJS242" s="220"/>
      <c r="IJT242" s="220"/>
      <c r="IJU242" s="220"/>
      <c r="IJV242" s="220"/>
      <c r="IJW242" s="220"/>
      <c r="IJX242" s="220"/>
      <c r="IJY242" s="220"/>
      <c r="IJZ242" s="220"/>
      <c r="IKA242" s="220"/>
      <c r="IKB242" s="220"/>
      <c r="IKC242" s="220"/>
      <c r="IKD242" s="220"/>
      <c r="IKE242" s="220"/>
      <c r="IKF242" s="220"/>
      <c r="IKG242" s="220"/>
      <c r="IKH242" s="220"/>
      <c r="IKI242" s="220"/>
      <c r="IKJ242" s="220"/>
      <c r="IKK242" s="220"/>
      <c r="IKL242" s="220"/>
      <c r="IKM242" s="220"/>
      <c r="IKN242" s="220"/>
      <c r="IKO242" s="220"/>
      <c r="IKP242" s="220"/>
      <c r="IKQ242" s="220"/>
      <c r="IKR242" s="220"/>
      <c r="IKS242" s="220"/>
      <c r="IKT242" s="220"/>
      <c r="IKU242" s="220"/>
      <c r="IKV242" s="220"/>
      <c r="IKW242" s="220"/>
      <c r="IKX242" s="220"/>
      <c r="IKY242" s="220"/>
      <c r="IKZ242" s="220"/>
      <c r="ILA242" s="220"/>
      <c r="ILB242" s="220"/>
      <c r="ILC242" s="220"/>
      <c r="ILD242" s="220"/>
      <c r="ILE242" s="220"/>
      <c r="ILF242" s="220"/>
      <c r="ILG242" s="220"/>
      <c r="ILH242" s="220"/>
      <c r="ILI242" s="220"/>
      <c r="ILJ242" s="220"/>
      <c r="ILK242" s="220"/>
      <c r="ILL242" s="220"/>
      <c r="ILM242" s="220"/>
      <c r="ILN242" s="220"/>
      <c r="ILO242" s="220"/>
      <c r="ILP242" s="220"/>
      <c r="ILQ242" s="220"/>
      <c r="ILR242" s="220"/>
      <c r="ILS242" s="220"/>
      <c r="ILT242" s="220"/>
      <c r="ILU242" s="220"/>
      <c r="ILV242" s="220"/>
      <c r="ILW242" s="220"/>
      <c r="ILX242" s="220"/>
      <c r="ILY242" s="220"/>
      <c r="ILZ242" s="220"/>
      <c r="IMA242" s="220"/>
      <c r="IMB242" s="220"/>
      <c r="IMC242" s="220"/>
      <c r="IMD242" s="220"/>
      <c r="IME242" s="220"/>
      <c r="IMF242" s="220"/>
      <c r="IMG242" s="220"/>
      <c r="IMH242" s="220"/>
      <c r="IMI242" s="220"/>
      <c r="IMJ242" s="220"/>
      <c r="IMK242" s="220"/>
      <c r="IML242" s="220"/>
      <c r="IMM242" s="220"/>
      <c r="IMN242" s="220"/>
      <c r="IMO242" s="220"/>
      <c r="IMP242" s="220"/>
      <c r="IMQ242" s="220"/>
      <c r="IMR242" s="220"/>
      <c r="IMS242" s="220"/>
      <c r="IMT242" s="220"/>
      <c r="IMU242" s="220"/>
      <c r="IMV242" s="220"/>
      <c r="IMW242" s="220"/>
      <c r="IMX242" s="220"/>
      <c r="IMY242" s="220"/>
      <c r="IMZ242" s="220"/>
      <c r="INA242" s="220"/>
      <c r="INB242" s="220"/>
      <c r="INC242" s="220"/>
      <c r="IND242" s="220"/>
      <c r="INE242" s="220"/>
      <c r="INF242" s="220"/>
      <c r="ING242" s="220"/>
      <c r="INH242" s="220"/>
      <c r="INI242" s="220"/>
      <c r="INJ242" s="220"/>
      <c r="INK242" s="220"/>
      <c r="INL242" s="220"/>
      <c r="INM242" s="220"/>
      <c r="INN242" s="220"/>
      <c r="INO242" s="220"/>
      <c r="INP242" s="220"/>
      <c r="INQ242" s="220"/>
      <c r="INR242" s="220"/>
      <c r="INS242" s="220"/>
      <c r="INT242" s="220"/>
      <c r="INU242" s="220"/>
      <c r="INV242" s="220"/>
      <c r="INW242" s="220"/>
      <c r="INX242" s="220"/>
      <c r="INY242" s="220"/>
      <c r="INZ242" s="220"/>
      <c r="IOA242" s="220"/>
      <c r="IOB242" s="220"/>
      <c r="IOC242" s="220"/>
      <c r="IOD242" s="220"/>
      <c r="IOE242" s="220"/>
      <c r="IOF242" s="220"/>
      <c r="IOG242" s="220"/>
      <c r="IOH242" s="220"/>
      <c r="IOI242" s="220"/>
      <c r="IOJ242" s="220"/>
      <c r="IOK242" s="220"/>
      <c r="IOL242" s="220"/>
      <c r="IOM242" s="220"/>
      <c r="ION242" s="220"/>
      <c r="IOO242" s="220"/>
      <c r="IOP242" s="220"/>
      <c r="IOQ242" s="220"/>
      <c r="IOR242" s="220"/>
      <c r="IOS242" s="220"/>
      <c r="IOT242" s="220"/>
      <c r="IOU242" s="220"/>
      <c r="IOV242" s="220"/>
      <c r="IOW242" s="220"/>
      <c r="IOX242" s="220"/>
      <c r="IOY242" s="220"/>
      <c r="IOZ242" s="220"/>
      <c r="IPA242" s="220"/>
      <c r="IPB242" s="220"/>
      <c r="IPC242" s="220"/>
      <c r="IPD242" s="220"/>
      <c r="IPE242" s="220"/>
      <c r="IPF242" s="220"/>
      <c r="IPG242" s="220"/>
      <c r="IPH242" s="220"/>
      <c r="IPI242" s="220"/>
      <c r="IPJ242" s="220"/>
      <c r="IPK242" s="220"/>
      <c r="IPL242" s="220"/>
      <c r="IPM242" s="220"/>
      <c r="IPN242" s="220"/>
      <c r="IPO242" s="220"/>
      <c r="IPP242" s="220"/>
      <c r="IPQ242" s="220"/>
      <c r="IPR242" s="220"/>
      <c r="IPS242" s="220"/>
      <c r="IPT242" s="220"/>
      <c r="IPU242" s="220"/>
      <c r="IPV242" s="220"/>
      <c r="IPW242" s="220"/>
      <c r="IPX242" s="220"/>
      <c r="IPY242" s="220"/>
      <c r="IPZ242" s="220"/>
      <c r="IQA242" s="220"/>
      <c r="IQB242" s="220"/>
      <c r="IQC242" s="220"/>
      <c r="IQD242" s="220"/>
      <c r="IQE242" s="220"/>
      <c r="IQF242" s="220"/>
      <c r="IQG242" s="220"/>
      <c r="IQH242" s="220"/>
      <c r="IQI242" s="220"/>
      <c r="IQJ242" s="220"/>
      <c r="IQK242" s="220"/>
      <c r="IQL242" s="220"/>
      <c r="IQM242" s="220"/>
      <c r="IQN242" s="220"/>
      <c r="IQO242" s="220"/>
      <c r="IQP242" s="220"/>
      <c r="IQQ242" s="220"/>
      <c r="IQR242" s="220"/>
      <c r="IQS242" s="220"/>
      <c r="IQT242" s="220"/>
      <c r="IQU242" s="220"/>
      <c r="IQV242" s="220"/>
      <c r="IQW242" s="220"/>
      <c r="IQX242" s="220"/>
      <c r="IQY242" s="220"/>
      <c r="IQZ242" s="220"/>
      <c r="IRA242" s="220"/>
      <c r="IRB242" s="220"/>
      <c r="IRC242" s="220"/>
      <c r="IRD242" s="220"/>
      <c r="IRE242" s="220"/>
      <c r="IRF242" s="220"/>
      <c r="IRG242" s="220"/>
      <c r="IRH242" s="220"/>
      <c r="IRI242" s="220"/>
      <c r="IRJ242" s="220"/>
      <c r="IRK242" s="220"/>
      <c r="IRL242" s="220"/>
      <c r="IRM242" s="220"/>
      <c r="IRN242" s="220"/>
      <c r="IRO242" s="220"/>
      <c r="IRP242" s="220"/>
      <c r="IRQ242" s="220"/>
      <c r="IRR242" s="220"/>
      <c r="IRS242" s="220"/>
      <c r="IRT242" s="220"/>
      <c r="IRU242" s="220"/>
      <c r="IRV242" s="220"/>
      <c r="IRW242" s="220"/>
      <c r="IRX242" s="220"/>
      <c r="IRY242" s="220"/>
      <c r="IRZ242" s="220"/>
      <c r="ISA242" s="220"/>
      <c r="ISB242" s="220"/>
      <c r="ISC242" s="220"/>
      <c r="ISD242" s="220"/>
      <c r="ISE242" s="220"/>
      <c r="ISF242" s="220"/>
      <c r="ISG242" s="220"/>
      <c r="ISH242" s="220"/>
      <c r="ISI242" s="220"/>
      <c r="ISJ242" s="220"/>
      <c r="ISK242" s="220"/>
      <c r="ISL242" s="220"/>
      <c r="ISM242" s="220"/>
      <c r="ISN242" s="220"/>
      <c r="ISO242" s="220"/>
      <c r="ISP242" s="220"/>
      <c r="ISQ242" s="220"/>
      <c r="ISR242" s="220"/>
      <c r="ISS242" s="220"/>
      <c r="IST242" s="220"/>
      <c r="ISU242" s="220"/>
      <c r="ISV242" s="220"/>
      <c r="ISW242" s="220"/>
      <c r="ISX242" s="220"/>
      <c r="ISY242" s="220"/>
      <c r="ISZ242" s="220"/>
      <c r="ITA242" s="220"/>
      <c r="ITB242" s="220"/>
      <c r="ITC242" s="220"/>
      <c r="ITD242" s="220"/>
      <c r="ITE242" s="220"/>
      <c r="ITF242" s="220"/>
      <c r="ITG242" s="220"/>
      <c r="ITH242" s="220"/>
      <c r="ITI242" s="220"/>
      <c r="ITJ242" s="220"/>
      <c r="ITK242" s="220"/>
      <c r="ITL242" s="220"/>
      <c r="ITM242" s="220"/>
      <c r="ITN242" s="220"/>
      <c r="ITO242" s="220"/>
      <c r="ITP242" s="220"/>
      <c r="ITQ242" s="220"/>
      <c r="ITR242" s="220"/>
      <c r="ITS242" s="220"/>
      <c r="ITT242" s="220"/>
      <c r="ITU242" s="220"/>
      <c r="ITV242" s="220"/>
      <c r="ITW242" s="220"/>
      <c r="ITX242" s="220"/>
      <c r="ITY242" s="220"/>
      <c r="ITZ242" s="220"/>
      <c r="IUA242" s="220"/>
      <c r="IUB242" s="220"/>
      <c r="IUC242" s="220"/>
      <c r="IUD242" s="220"/>
      <c r="IUE242" s="220"/>
      <c r="IUF242" s="220"/>
      <c r="IUG242" s="220"/>
      <c r="IUH242" s="220"/>
      <c r="IUI242" s="220"/>
      <c r="IUJ242" s="220"/>
      <c r="IUK242" s="220"/>
      <c r="IUL242" s="220"/>
      <c r="IUM242" s="220"/>
      <c r="IUN242" s="220"/>
      <c r="IUO242" s="220"/>
      <c r="IUP242" s="220"/>
      <c r="IUQ242" s="220"/>
      <c r="IUR242" s="220"/>
      <c r="IUS242" s="220"/>
      <c r="IUT242" s="220"/>
      <c r="IUU242" s="220"/>
      <c r="IUV242" s="220"/>
      <c r="IUW242" s="220"/>
      <c r="IUX242" s="220"/>
      <c r="IUY242" s="220"/>
      <c r="IUZ242" s="220"/>
      <c r="IVA242" s="220"/>
      <c r="IVB242" s="220"/>
      <c r="IVC242" s="220"/>
      <c r="IVD242" s="220"/>
      <c r="IVE242" s="220"/>
      <c r="IVF242" s="220"/>
      <c r="IVG242" s="220"/>
      <c r="IVH242" s="220"/>
      <c r="IVI242" s="220"/>
      <c r="IVJ242" s="220"/>
      <c r="IVK242" s="220"/>
      <c r="IVL242" s="220"/>
      <c r="IVM242" s="220"/>
      <c r="IVN242" s="220"/>
      <c r="IVO242" s="220"/>
      <c r="IVP242" s="220"/>
      <c r="IVQ242" s="220"/>
      <c r="IVR242" s="220"/>
      <c r="IVS242" s="220"/>
      <c r="IVT242" s="220"/>
      <c r="IVU242" s="220"/>
      <c r="IVV242" s="220"/>
      <c r="IVW242" s="220"/>
      <c r="IVX242" s="220"/>
      <c r="IVY242" s="220"/>
      <c r="IVZ242" s="220"/>
      <c r="IWA242" s="220"/>
      <c r="IWB242" s="220"/>
      <c r="IWC242" s="220"/>
      <c r="IWD242" s="220"/>
      <c r="IWE242" s="220"/>
      <c r="IWF242" s="220"/>
      <c r="IWG242" s="220"/>
      <c r="IWH242" s="220"/>
      <c r="IWI242" s="220"/>
      <c r="IWJ242" s="220"/>
      <c r="IWK242" s="220"/>
      <c r="IWL242" s="220"/>
      <c r="IWM242" s="220"/>
      <c r="IWN242" s="220"/>
      <c r="IWO242" s="220"/>
      <c r="IWP242" s="220"/>
      <c r="IWQ242" s="220"/>
      <c r="IWR242" s="220"/>
      <c r="IWS242" s="220"/>
      <c r="IWT242" s="220"/>
      <c r="IWU242" s="220"/>
      <c r="IWV242" s="220"/>
      <c r="IWW242" s="220"/>
      <c r="IWX242" s="220"/>
      <c r="IWY242" s="220"/>
      <c r="IWZ242" s="220"/>
      <c r="IXA242" s="220"/>
      <c r="IXB242" s="220"/>
      <c r="IXC242" s="220"/>
      <c r="IXD242" s="220"/>
      <c r="IXE242" s="220"/>
      <c r="IXF242" s="220"/>
      <c r="IXG242" s="220"/>
      <c r="IXH242" s="220"/>
      <c r="IXI242" s="220"/>
      <c r="IXJ242" s="220"/>
      <c r="IXK242" s="220"/>
      <c r="IXL242" s="220"/>
      <c r="IXM242" s="220"/>
      <c r="IXN242" s="220"/>
      <c r="IXO242" s="220"/>
      <c r="IXP242" s="220"/>
      <c r="IXQ242" s="220"/>
      <c r="IXR242" s="220"/>
      <c r="IXS242" s="220"/>
      <c r="IXT242" s="220"/>
      <c r="IXU242" s="220"/>
      <c r="IXV242" s="220"/>
      <c r="IXW242" s="220"/>
      <c r="IXX242" s="220"/>
      <c r="IXY242" s="220"/>
      <c r="IXZ242" s="220"/>
      <c r="IYA242" s="220"/>
      <c r="IYB242" s="220"/>
      <c r="IYC242" s="220"/>
      <c r="IYD242" s="220"/>
      <c r="IYE242" s="220"/>
      <c r="IYF242" s="220"/>
      <c r="IYG242" s="220"/>
      <c r="IYH242" s="220"/>
      <c r="IYI242" s="220"/>
      <c r="IYJ242" s="220"/>
      <c r="IYK242" s="220"/>
      <c r="IYL242" s="220"/>
      <c r="IYM242" s="220"/>
      <c r="IYN242" s="220"/>
      <c r="IYO242" s="220"/>
      <c r="IYP242" s="220"/>
      <c r="IYQ242" s="220"/>
      <c r="IYR242" s="220"/>
      <c r="IYS242" s="220"/>
      <c r="IYT242" s="220"/>
      <c r="IYU242" s="220"/>
      <c r="IYV242" s="220"/>
      <c r="IYW242" s="220"/>
      <c r="IYX242" s="220"/>
      <c r="IYY242" s="220"/>
      <c r="IYZ242" s="220"/>
      <c r="IZA242" s="220"/>
      <c r="IZB242" s="220"/>
      <c r="IZC242" s="220"/>
      <c r="IZD242" s="220"/>
      <c r="IZE242" s="220"/>
      <c r="IZF242" s="220"/>
      <c r="IZG242" s="220"/>
      <c r="IZH242" s="220"/>
      <c r="IZI242" s="220"/>
      <c r="IZJ242" s="220"/>
      <c r="IZK242" s="220"/>
      <c r="IZL242" s="220"/>
      <c r="IZM242" s="220"/>
      <c r="IZN242" s="220"/>
      <c r="IZO242" s="220"/>
      <c r="IZP242" s="220"/>
      <c r="IZQ242" s="220"/>
      <c r="IZR242" s="220"/>
      <c r="IZS242" s="220"/>
      <c r="IZT242" s="220"/>
      <c r="IZU242" s="220"/>
      <c r="IZV242" s="220"/>
      <c r="IZW242" s="220"/>
      <c r="IZX242" s="220"/>
      <c r="IZY242" s="220"/>
      <c r="IZZ242" s="220"/>
      <c r="JAA242" s="220"/>
      <c r="JAB242" s="220"/>
      <c r="JAC242" s="220"/>
      <c r="JAD242" s="220"/>
      <c r="JAE242" s="220"/>
      <c r="JAF242" s="220"/>
      <c r="JAG242" s="220"/>
      <c r="JAH242" s="220"/>
      <c r="JAI242" s="220"/>
      <c r="JAJ242" s="220"/>
      <c r="JAK242" s="220"/>
      <c r="JAL242" s="220"/>
      <c r="JAM242" s="220"/>
      <c r="JAN242" s="220"/>
      <c r="JAO242" s="220"/>
      <c r="JAP242" s="220"/>
      <c r="JAQ242" s="220"/>
      <c r="JAR242" s="220"/>
      <c r="JAS242" s="220"/>
      <c r="JAT242" s="220"/>
      <c r="JAU242" s="220"/>
      <c r="JAV242" s="220"/>
      <c r="JAW242" s="220"/>
      <c r="JAX242" s="220"/>
      <c r="JAY242" s="220"/>
      <c r="JAZ242" s="220"/>
      <c r="JBA242" s="220"/>
      <c r="JBB242" s="220"/>
      <c r="JBC242" s="220"/>
      <c r="JBD242" s="220"/>
      <c r="JBE242" s="220"/>
      <c r="JBF242" s="220"/>
      <c r="JBG242" s="220"/>
      <c r="JBH242" s="220"/>
      <c r="JBI242" s="220"/>
      <c r="JBJ242" s="220"/>
      <c r="JBK242" s="220"/>
      <c r="JBL242" s="220"/>
      <c r="JBM242" s="220"/>
      <c r="JBN242" s="220"/>
      <c r="JBO242" s="220"/>
      <c r="JBP242" s="220"/>
      <c r="JBQ242" s="220"/>
      <c r="JBR242" s="220"/>
      <c r="JBS242" s="220"/>
      <c r="JBT242" s="220"/>
      <c r="JBU242" s="220"/>
      <c r="JBV242" s="220"/>
      <c r="JBW242" s="220"/>
      <c r="JBX242" s="220"/>
      <c r="JBY242" s="220"/>
      <c r="JBZ242" s="220"/>
      <c r="JCA242" s="220"/>
      <c r="JCB242" s="220"/>
      <c r="JCC242" s="220"/>
      <c r="JCD242" s="220"/>
      <c r="JCE242" s="220"/>
      <c r="JCF242" s="220"/>
      <c r="JCG242" s="220"/>
      <c r="JCH242" s="220"/>
      <c r="JCI242" s="220"/>
      <c r="JCJ242" s="220"/>
      <c r="JCK242" s="220"/>
      <c r="JCL242" s="220"/>
      <c r="JCM242" s="220"/>
      <c r="JCN242" s="220"/>
      <c r="JCO242" s="220"/>
      <c r="JCP242" s="220"/>
      <c r="JCQ242" s="220"/>
      <c r="JCR242" s="220"/>
      <c r="JCS242" s="220"/>
      <c r="JCT242" s="220"/>
      <c r="JCU242" s="220"/>
      <c r="JCV242" s="220"/>
      <c r="JCW242" s="220"/>
      <c r="JCX242" s="220"/>
      <c r="JCY242" s="220"/>
      <c r="JCZ242" s="220"/>
      <c r="JDA242" s="220"/>
      <c r="JDB242" s="220"/>
      <c r="JDC242" s="220"/>
      <c r="JDD242" s="220"/>
      <c r="JDE242" s="220"/>
      <c r="JDF242" s="220"/>
      <c r="JDG242" s="220"/>
      <c r="JDH242" s="220"/>
      <c r="JDI242" s="220"/>
      <c r="JDJ242" s="220"/>
      <c r="JDK242" s="220"/>
      <c r="JDL242" s="220"/>
      <c r="JDM242" s="220"/>
      <c r="JDN242" s="220"/>
      <c r="JDO242" s="220"/>
      <c r="JDP242" s="220"/>
      <c r="JDQ242" s="220"/>
      <c r="JDR242" s="220"/>
      <c r="JDS242" s="220"/>
      <c r="JDT242" s="220"/>
      <c r="JDU242" s="220"/>
      <c r="JDV242" s="220"/>
      <c r="JDW242" s="220"/>
      <c r="JDX242" s="220"/>
      <c r="JDY242" s="220"/>
      <c r="JDZ242" s="220"/>
      <c r="JEA242" s="220"/>
      <c r="JEB242" s="220"/>
      <c r="JEC242" s="220"/>
      <c r="JED242" s="220"/>
      <c r="JEE242" s="220"/>
      <c r="JEF242" s="220"/>
      <c r="JEG242" s="220"/>
      <c r="JEH242" s="220"/>
      <c r="JEI242" s="220"/>
      <c r="JEJ242" s="220"/>
      <c r="JEK242" s="220"/>
      <c r="JEL242" s="220"/>
      <c r="JEM242" s="220"/>
      <c r="JEN242" s="220"/>
      <c r="JEO242" s="220"/>
      <c r="JEP242" s="220"/>
      <c r="JEQ242" s="220"/>
      <c r="JER242" s="220"/>
      <c r="JES242" s="220"/>
      <c r="JET242" s="220"/>
      <c r="JEU242" s="220"/>
      <c r="JEV242" s="220"/>
      <c r="JEW242" s="220"/>
      <c r="JEX242" s="220"/>
      <c r="JEY242" s="220"/>
      <c r="JEZ242" s="220"/>
      <c r="JFA242" s="220"/>
      <c r="JFB242" s="220"/>
      <c r="JFC242" s="220"/>
      <c r="JFD242" s="220"/>
      <c r="JFE242" s="220"/>
      <c r="JFF242" s="220"/>
      <c r="JFG242" s="220"/>
      <c r="JFH242" s="220"/>
      <c r="JFI242" s="220"/>
      <c r="JFJ242" s="220"/>
      <c r="JFK242" s="220"/>
      <c r="JFL242" s="220"/>
      <c r="JFM242" s="220"/>
      <c r="JFN242" s="220"/>
      <c r="JFO242" s="220"/>
      <c r="JFP242" s="220"/>
      <c r="JFQ242" s="220"/>
      <c r="JFR242" s="220"/>
      <c r="JFS242" s="220"/>
      <c r="JFT242" s="220"/>
      <c r="JFU242" s="220"/>
      <c r="JFV242" s="220"/>
      <c r="JFW242" s="220"/>
      <c r="JFX242" s="220"/>
      <c r="JFY242" s="220"/>
      <c r="JFZ242" s="220"/>
      <c r="JGA242" s="220"/>
      <c r="JGB242" s="220"/>
      <c r="JGC242" s="220"/>
      <c r="JGD242" s="220"/>
      <c r="JGE242" s="220"/>
      <c r="JGF242" s="220"/>
      <c r="JGG242" s="220"/>
      <c r="JGH242" s="220"/>
      <c r="JGI242" s="220"/>
      <c r="JGJ242" s="220"/>
      <c r="JGK242" s="220"/>
      <c r="JGL242" s="220"/>
      <c r="JGM242" s="220"/>
      <c r="JGN242" s="220"/>
      <c r="JGO242" s="220"/>
      <c r="JGP242" s="220"/>
      <c r="JGQ242" s="220"/>
      <c r="JGR242" s="220"/>
      <c r="JGS242" s="220"/>
      <c r="JGT242" s="220"/>
      <c r="JGU242" s="220"/>
      <c r="JGV242" s="220"/>
      <c r="JGW242" s="220"/>
      <c r="JGX242" s="220"/>
      <c r="JGY242" s="220"/>
      <c r="JGZ242" s="220"/>
      <c r="JHA242" s="220"/>
      <c r="JHB242" s="220"/>
      <c r="JHC242" s="220"/>
      <c r="JHD242" s="220"/>
      <c r="JHE242" s="220"/>
      <c r="JHF242" s="220"/>
      <c r="JHG242" s="220"/>
      <c r="JHH242" s="220"/>
      <c r="JHI242" s="220"/>
      <c r="JHJ242" s="220"/>
      <c r="JHK242" s="220"/>
      <c r="JHL242" s="220"/>
      <c r="JHM242" s="220"/>
      <c r="JHN242" s="220"/>
      <c r="JHO242" s="220"/>
      <c r="JHP242" s="220"/>
      <c r="JHQ242" s="220"/>
      <c r="JHR242" s="220"/>
      <c r="JHS242" s="220"/>
      <c r="JHT242" s="220"/>
      <c r="JHU242" s="220"/>
      <c r="JHV242" s="220"/>
      <c r="JHW242" s="220"/>
      <c r="JHX242" s="220"/>
      <c r="JHY242" s="220"/>
      <c r="JHZ242" s="220"/>
      <c r="JIA242" s="220"/>
      <c r="JIB242" s="220"/>
      <c r="JIC242" s="220"/>
      <c r="JID242" s="220"/>
      <c r="JIE242" s="220"/>
      <c r="JIF242" s="220"/>
      <c r="JIG242" s="220"/>
      <c r="JIH242" s="220"/>
      <c r="JII242" s="220"/>
      <c r="JIJ242" s="220"/>
      <c r="JIK242" s="220"/>
      <c r="JIL242" s="220"/>
      <c r="JIM242" s="220"/>
      <c r="JIN242" s="220"/>
      <c r="JIO242" s="220"/>
      <c r="JIP242" s="220"/>
      <c r="JIQ242" s="220"/>
      <c r="JIR242" s="220"/>
      <c r="JIS242" s="220"/>
      <c r="JIT242" s="220"/>
      <c r="JIU242" s="220"/>
      <c r="JIV242" s="220"/>
      <c r="JIW242" s="220"/>
      <c r="JIX242" s="220"/>
      <c r="JIY242" s="220"/>
      <c r="JIZ242" s="220"/>
      <c r="JJA242" s="220"/>
      <c r="JJB242" s="220"/>
      <c r="JJC242" s="220"/>
      <c r="JJD242" s="220"/>
      <c r="JJE242" s="220"/>
      <c r="JJF242" s="220"/>
      <c r="JJG242" s="220"/>
      <c r="JJH242" s="220"/>
      <c r="JJI242" s="220"/>
      <c r="JJJ242" s="220"/>
      <c r="JJK242" s="220"/>
      <c r="JJL242" s="220"/>
      <c r="JJM242" s="220"/>
      <c r="JJN242" s="220"/>
      <c r="JJO242" s="220"/>
      <c r="JJP242" s="220"/>
      <c r="JJQ242" s="220"/>
      <c r="JJR242" s="220"/>
      <c r="JJS242" s="220"/>
      <c r="JJT242" s="220"/>
      <c r="JJU242" s="220"/>
      <c r="JJV242" s="220"/>
      <c r="JJW242" s="220"/>
      <c r="JJX242" s="220"/>
      <c r="JJY242" s="220"/>
      <c r="JJZ242" s="220"/>
      <c r="JKA242" s="220"/>
      <c r="JKB242" s="220"/>
      <c r="JKC242" s="220"/>
      <c r="JKD242" s="220"/>
      <c r="JKE242" s="220"/>
      <c r="JKF242" s="220"/>
      <c r="JKG242" s="220"/>
      <c r="JKH242" s="220"/>
      <c r="JKI242" s="220"/>
      <c r="JKJ242" s="220"/>
      <c r="JKK242" s="220"/>
      <c r="JKL242" s="220"/>
      <c r="JKM242" s="220"/>
      <c r="JKN242" s="220"/>
      <c r="JKO242" s="220"/>
      <c r="JKP242" s="220"/>
      <c r="JKQ242" s="220"/>
      <c r="JKR242" s="220"/>
      <c r="JKS242" s="220"/>
      <c r="JKT242" s="220"/>
      <c r="JKU242" s="220"/>
      <c r="JKV242" s="220"/>
      <c r="JKW242" s="220"/>
      <c r="JKX242" s="220"/>
      <c r="JKY242" s="220"/>
      <c r="JKZ242" s="220"/>
      <c r="JLA242" s="220"/>
      <c r="JLB242" s="220"/>
      <c r="JLC242" s="220"/>
      <c r="JLD242" s="220"/>
      <c r="JLE242" s="220"/>
      <c r="JLF242" s="220"/>
      <c r="JLG242" s="220"/>
      <c r="JLH242" s="220"/>
      <c r="JLI242" s="220"/>
      <c r="JLJ242" s="220"/>
      <c r="JLK242" s="220"/>
      <c r="JLL242" s="220"/>
      <c r="JLM242" s="220"/>
      <c r="JLN242" s="220"/>
      <c r="JLO242" s="220"/>
      <c r="JLP242" s="220"/>
      <c r="JLQ242" s="220"/>
      <c r="JLR242" s="220"/>
      <c r="JLS242" s="220"/>
      <c r="JLT242" s="220"/>
      <c r="JLU242" s="220"/>
      <c r="JLV242" s="220"/>
      <c r="JLW242" s="220"/>
      <c r="JLX242" s="220"/>
      <c r="JLY242" s="220"/>
      <c r="JLZ242" s="220"/>
      <c r="JMA242" s="220"/>
      <c r="JMB242" s="220"/>
      <c r="JMC242" s="220"/>
      <c r="JMD242" s="220"/>
      <c r="JME242" s="220"/>
      <c r="JMF242" s="220"/>
      <c r="JMG242" s="220"/>
      <c r="JMH242" s="220"/>
      <c r="JMI242" s="220"/>
      <c r="JMJ242" s="220"/>
      <c r="JMK242" s="220"/>
      <c r="JML242" s="220"/>
      <c r="JMM242" s="220"/>
      <c r="JMN242" s="220"/>
      <c r="JMO242" s="220"/>
      <c r="JMP242" s="220"/>
      <c r="JMQ242" s="220"/>
      <c r="JMR242" s="220"/>
      <c r="JMS242" s="220"/>
      <c r="JMT242" s="220"/>
      <c r="JMU242" s="220"/>
      <c r="JMV242" s="220"/>
      <c r="JMW242" s="220"/>
      <c r="JMX242" s="220"/>
      <c r="JMY242" s="220"/>
      <c r="JMZ242" s="220"/>
      <c r="JNA242" s="220"/>
      <c r="JNB242" s="220"/>
      <c r="JNC242" s="220"/>
      <c r="JND242" s="220"/>
      <c r="JNE242" s="220"/>
      <c r="JNF242" s="220"/>
      <c r="JNG242" s="220"/>
      <c r="JNH242" s="220"/>
      <c r="JNI242" s="220"/>
      <c r="JNJ242" s="220"/>
      <c r="JNK242" s="220"/>
      <c r="JNL242" s="220"/>
      <c r="JNM242" s="220"/>
      <c r="JNN242" s="220"/>
      <c r="JNO242" s="220"/>
      <c r="JNP242" s="220"/>
      <c r="JNQ242" s="220"/>
      <c r="JNR242" s="220"/>
      <c r="JNS242" s="220"/>
      <c r="JNT242" s="220"/>
      <c r="JNU242" s="220"/>
      <c r="JNV242" s="220"/>
      <c r="JNW242" s="220"/>
      <c r="JNX242" s="220"/>
      <c r="JNY242" s="220"/>
      <c r="JNZ242" s="220"/>
      <c r="JOA242" s="220"/>
      <c r="JOB242" s="220"/>
      <c r="JOC242" s="220"/>
      <c r="JOD242" s="220"/>
      <c r="JOE242" s="220"/>
      <c r="JOF242" s="220"/>
      <c r="JOG242" s="220"/>
      <c r="JOH242" s="220"/>
      <c r="JOI242" s="220"/>
      <c r="JOJ242" s="220"/>
      <c r="JOK242" s="220"/>
      <c r="JOL242" s="220"/>
      <c r="JOM242" s="220"/>
      <c r="JON242" s="220"/>
      <c r="JOO242" s="220"/>
      <c r="JOP242" s="220"/>
      <c r="JOQ242" s="220"/>
      <c r="JOR242" s="220"/>
      <c r="JOS242" s="220"/>
      <c r="JOT242" s="220"/>
      <c r="JOU242" s="220"/>
      <c r="JOV242" s="220"/>
      <c r="JOW242" s="220"/>
      <c r="JOX242" s="220"/>
      <c r="JOY242" s="220"/>
      <c r="JOZ242" s="220"/>
      <c r="JPA242" s="220"/>
      <c r="JPB242" s="220"/>
      <c r="JPC242" s="220"/>
      <c r="JPD242" s="220"/>
      <c r="JPE242" s="220"/>
      <c r="JPF242" s="220"/>
      <c r="JPG242" s="220"/>
      <c r="JPH242" s="220"/>
      <c r="JPI242" s="220"/>
      <c r="JPJ242" s="220"/>
      <c r="JPK242" s="220"/>
      <c r="JPL242" s="220"/>
      <c r="JPM242" s="220"/>
      <c r="JPN242" s="220"/>
      <c r="JPO242" s="220"/>
      <c r="JPP242" s="220"/>
      <c r="JPQ242" s="220"/>
      <c r="JPR242" s="220"/>
      <c r="JPS242" s="220"/>
      <c r="JPT242" s="220"/>
      <c r="JPU242" s="220"/>
      <c r="JPV242" s="220"/>
      <c r="JPW242" s="220"/>
      <c r="JPX242" s="220"/>
      <c r="JPY242" s="220"/>
      <c r="JPZ242" s="220"/>
      <c r="JQA242" s="220"/>
      <c r="JQB242" s="220"/>
      <c r="JQC242" s="220"/>
      <c r="JQD242" s="220"/>
      <c r="JQE242" s="220"/>
      <c r="JQF242" s="220"/>
      <c r="JQG242" s="220"/>
      <c r="JQH242" s="220"/>
      <c r="JQI242" s="220"/>
      <c r="JQJ242" s="220"/>
      <c r="JQK242" s="220"/>
      <c r="JQL242" s="220"/>
      <c r="JQM242" s="220"/>
      <c r="JQN242" s="220"/>
      <c r="JQO242" s="220"/>
      <c r="JQP242" s="220"/>
      <c r="JQQ242" s="220"/>
      <c r="JQR242" s="220"/>
      <c r="JQS242" s="220"/>
      <c r="JQT242" s="220"/>
      <c r="JQU242" s="220"/>
      <c r="JQV242" s="220"/>
      <c r="JQW242" s="220"/>
      <c r="JQX242" s="220"/>
      <c r="JQY242" s="220"/>
      <c r="JQZ242" s="220"/>
      <c r="JRA242" s="220"/>
      <c r="JRB242" s="220"/>
      <c r="JRC242" s="220"/>
      <c r="JRD242" s="220"/>
      <c r="JRE242" s="220"/>
      <c r="JRF242" s="220"/>
      <c r="JRG242" s="220"/>
      <c r="JRH242" s="220"/>
      <c r="JRI242" s="220"/>
      <c r="JRJ242" s="220"/>
      <c r="JRK242" s="220"/>
      <c r="JRL242" s="220"/>
      <c r="JRM242" s="220"/>
      <c r="JRN242" s="220"/>
      <c r="JRO242" s="220"/>
      <c r="JRP242" s="220"/>
      <c r="JRQ242" s="220"/>
      <c r="JRR242" s="220"/>
      <c r="JRS242" s="220"/>
      <c r="JRT242" s="220"/>
      <c r="JRU242" s="220"/>
      <c r="JRV242" s="220"/>
      <c r="JRW242" s="220"/>
      <c r="JRX242" s="220"/>
      <c r="JRY242" s="220"/>
      <c r="JRZ242" s="220"/>
      <c r="JSA242" s="220"/>
      <c r="JSB242" s="220"/>
      <c r="JSC242" s="220"/>
      <c r="JSD242" s="220"/>
      <c r="JSE242" s="220"/>
      <c r="JSF242" s="220"/>
      <c r="JSG242" s="220"/>
      <c r="JSH242" s="220"/>
      <c r="JSI242" s="220"/>
      <c r="JSJ242" s="220"/>
      <c r="JSK242" s="220"/>
      <c r="JSL242" s="220"/>
      <c r="JSM242" s="220"/>
      <c r="JSN242" s="220"/>
      <c r="JSO242" s="220"/>
      <c r="JSP242" s="220"/>
      <c r="JSQ242" s="220"/>
      <c r="JSR242" s="220"/>
      <c r="JSS242" s="220"/>
      <c r="JST242" s="220"/>
      <c r="JSU242" s="220"/>
      <c r="JSV242" s="220"/>
      <c r="JSW242" s="220"/>
      <c r="JSX242" s="220"/>
      <c r="JSY242" s="220"/>
      <c r="JSZ242" s="220"/>
      <c r="JTA242" s="220"/>
      <c r="JTB242" s="220"/>
      <c r="JTC242" s="220"/>
      <c r="JTD242" s="220"/>
      <c r="JTE242" s="220"/>
      <c r="JTF242" s="220"/>
      <c r="JTG242" s="220"/>
      <c r="JTH242" s="220"/>
      <c r="JTI242" s="220"/>
      <c r="JTJ242" s="220"/>
      <c r="JTK242" s="220"/>
      <c r="JTL242" s="220"/>
      <c r="JTM242" s="220"/>
      <c r="JTN242" s="220"/>
      <c r="JTO242" s="220"/>
      <c r="JTP242" s="220"/>
      <c r="JTQ242" s="220"/>
      <c r="JTR242" s="220"/>
      <c r="JTS242" s="220"/>
      <c r="JTT242" s="220"/>
      <c r="JTU242" s="220"/>
      <c r="JTV242" s="220"/>
      <c r="JTW242" s="220"/>
      <c r="JTX242" s="220"/>
      <c r="JTY242" s="220"/>
      <c r="JTZ242" s="220"/>
      <c r="JUA242" s="220"/>
      <c r="JUB242" s="220"/>
      <c r="JUC242" s="220"/>
      <c r="JUD242" s="220"/>
      <c r="JUE242" s="220"/>
      <c r="JUF242" s="220"/>
      <c r="JUG242" s="220"/>
      <c r="JUH242" s="220"/>
      <c r="JUI242" s="220"/>
      <c r="JUJ242" s="220"/>
      <c r="JUK242" s="220"/>
      <c r="JUL242" s="220"/>
      <c r="JUM242" s="220"/>
      <c r="JUN242" s="220"/>
      <c r="JUO242" s="220"/>
      <c r="JUP242" s="220"/>
      <c r="JUQ242" s="220"/>
      <c r="JUR242" s="220"/>
      <c r="JUS242" s="220"/>
      <c r="JUT242" s="220"/>
      <c r="JUU242" s="220"/>
      <c r="JUV242" s="220"/>
      <c r="JUW242" s="220"/>
      <c r="JUX242" s="220"/>
      <c r="JUY242" s="220"/>
      <c r="JUZ242" s="220"/>
      <c r="JVA242" s="220"/>
      <c r="JVB242" s="220"/>
      <c r="JVC242" s="220"/>
      <c r="JVD242" s="220"/>
      <c r="JVE242" s="220"/>
      <c r="JVF242" s="220"/>
      <c r="JVG242" s="220"/>
      <c r="JVH242" s="220"/>
      <c r="JVI242" s="220"/>
      <c r="JVJ242" s="220"/>
      <c r="JVK242" s="220"/>
      <c r="JVL242" s="220"/>
      <c r="JVM242" s="220"/>
      <c r="JVN242" s="220"/>
      <c r="JVO242" s="220"/>
      <c r="JVP242" s="220"/>
      <c r="JVQ242" s="220"/>
      <c r="JVR242" s="220"/>
      <c r="JVS242" s="220"/>
      <c r="JVT242" s="220"/>
      <c r="JVU242" s="220"/>
      <c r="JVV242" s="220"/>
      <c r="JVW242" s="220"/>
      <c r="JVX242" s="220"/>
      <c r="JVY242" s="220"/>
      <c r="JVZ242" s="220"/>
      <c r="JWA242" s="220"/>
      <c r="JWB242" s="220"/>
      <c r="JWC242" s="220"/>
      <c r="JWD242" s="220"/>
      <c r="JWE242" s="220"/>
      <c r="JWF242" s="220"/>
      <c r="JWG242" s="220"/>
      <c r="JWH242" s="220"/>
      <c r="JWI242" s="220"/>
      <c r="JWJ242" s="220"/>
      <c r="JWK242" s="220"/>
      <c r="JWL242" s="220"/>
      <c r="JWM242" s="220"/>
      <c r="JWN242" s="220"/>
      <c r="JWO242" s="220"/>
      <c r="JWP242" s="220"/>
      <c r="JWQ242" s="220"/>
      <c r="JWR242" s="220"/>
      <c r="JWS242" s="220"/>
      <c r="JWT242" s="220"/>
      <c r="JWU242" s="220"/>
      <c r="JWV242" s="220"/>
      <c r="JWW242" s="220"/>
      <c r="JWX242" s="220"/>
      <c r="JWY242" s="220"/>
      <c r="JWZ242" s="220"/>
      <c r="JXA242" s="220"/>
      <c r="JXB242" s="220"/>
      <c r="JXC242" s="220"/>
      <c r="JXD242" s="220"/>
      <c r="JXE242" s="220"/>
      <c r="JXF242" s="220"/>
      <c r="JXG242" s="220"/>
      <c r="JXH242" s="220"/>
      <c r="JXI242" s="220"/>
      <c r="JXJ242" s="220"/>
      <c r="JXK242" s="220"/>
      <c r="JXL242" s="220"/>
      <c r="JXM242" s="220"/>
      <c r="JXN242" s="220"/>
      <c r="JXO242" s="220"/>
      <c r="JXP242" s="220"/>
      <c r="JXQ242" s="220"/>
      <c r="JXR242" s="220"/>
      <c r="JXS242" s="220"/>
      <c r="JXT242" s="220"/>
      <c r="JXU242" s="220"/>
      <c r="JXV242" s="220"/>
      <c r="JXW242" s="220"/>
      <c r="JXX242" s="220"/>
      <c r="JXY242" s="220"/>
      <c r="JXZ242" s="220"/>
      <c r="JYA242" s="220"/>
      <c r="JYB242" s="220"/>
      <c r="JYC242" s="220"/>
      <c r="JYD242" s="220"/>
      <c r="JYE242" s="220"/>
      <c r="JYF242" s="220"/>
      <c r="JYG242" s="220"/>
      <c r="JYH242" s="220"/>
      <c r="JYI242" s="220"/>
      <c r="JYJ242" s="220"/>
      <c r="JYK242" s="220"/>
      <c r="JYL242" s="220"/>
      <c r="JYM242" s="220"/>
      <c r="JYN242" s="220"/>
      <c r="JYO242" s="220"/>
      <c r="JYP242" s="220"/>
      <c r="JYQ242" s="220"/>
      <c r="JYR242" s="220"/>
      <c r="JYS242" s="220"/>
      <c r="JYT242" s="220"/>
      <c r="JYU242" s="220"/>
      <c r="JYV242" s="220"/>
      <c r="JYW242" s="220"/>
      <c r="JYX242" s="220"/>
      <c r="JYY242" s="220"/>
      <c r="JYZ242" s="220"/>
      <c r="JZA242" s="220"/>
      <c r="JZB242" s="220"/>
      <c r="JZC242" s="220"/>
      <c r="JZD242" s="220"/>
      <c r="JZE242" s="220"/>
      <c r="JZF242" s="220"/>
      <c r="JZG242" s="220"/>
      <c r="JZH242" s="220"/>
      <c r="JZI242" s="220"/>
      <c r="JZJ242" s="220"/>
      <c r="JZK242" s="220"/>
      <c r="JZL242" s="220"/>
      <c r="JZM242" s="220"/>
      <c r="JZN242" s="220"/>
      <c r="JZO242" s="220"/>
      <c r="JZP242" s="220"/>
      <c r="JZQ242" s="220"/>
      <c r="JZR242" s="220"/>
      <c r="JZS242" s="220"/>
      <c r="JZT242" s="220"/>
      <c r="JZU242" s="220"/>
      <c r="JZV242" s="220"/>
      <c r="JZW242" s="220"/>
      <c r="JZX242" s="220"/>
      <c r="JZY242" s="220"/>
      <c r="JZZ242" s="220"/>
      <c r="KAA242" s="220"/>
      <c r="KAB242" s="220"/>
      <c r="KAC242" s="220"/>
      <c r="KAD242" s="220"/>
      <c r="KAE242" s="220"/>
      <c r="KAF242" s="220"/>
      <c r="KAG242" s="220"/>
      <c r="KAH242" s="220"/>
      <c r="KAI242" s="220"/>
      <c r="KAJ242" s="220"/>
      <c r="KAK242" s="220"/>
      <c r="KAL242" s="220"/>
      <c r="KAM242" s="220"/>
      <c r="KAN242" s="220"/>
      <c r="KAO242" s="220"/>
      <c r="KAP242" s="220"/>
      <c r="KAQ242" s="220"/>
      <c r="KAR242" s="220"/>
      <c r="KAS242" s="220"/>
      <c r="KAT242" s="220"/>
      <c r="KAU242" s="220"/>
      <c r="KAV242" s="220"/>
      <c r="KAW242" s="220"/>
      <c r="KAX242" s="220"/>
      <c r="KAY242" s="220"/>
      <c r="KAZ242" s="220"/>
      <c r="KBA242" s="220"/>
      <c r="KBB242" s="220"/>
      <c r="KBC242" s="220"/>
      <c r="KBD242" s="220"/>
      <c r="KBE242" s="220"/>
      <c r="KBF242" s="220"/>
      <c r="KBG242" s="220"/>
      <c r="KBH242" s="220"/>
      <c r="KBI242" s="220"/>
      <c r="KBJ242" s="220"/>
      <c r="KBK242" s="220"/>
      <c r="KBL242" s="220"/>
      <c r="KBM242" s="220"/>
      <c r="KBN242" s="220"/>
      <c r="KBO242" s="220"/>
      <c r="KBP242" s="220"/>
      <c r="KBQ242" s="220"/>
      <c r="KBR242" s="220"/>
      <c r="KBS242" s="220"/>
      <c r="KBT242" s="220"/>
      <c r="KBU242" s="220"/>
      <c r="KBV242" s="220"/>
      <c r="KBW242" s="220"/>
      <c r="KBX242" s="220"/>
      <c r="KBY242" s="220"/>
      <c r="KBZ242" s="220"/>
      <c r="KCA242" s="220"/>
      <c r="KCB242" s="220"/>
      <c r="KCC242" s="220"/>
      <c r="KCD242" s="220"/>
      <c r="KCE242" s="220"/>
      <c r="KCF242" s="220"/>
      <c r="KCG242" s="220"/>
      <c r="KCH242" s="220"/>
      <c r="KCI242" s="220"/>
      <c r="KCJ242" s="220"/>
      <c r="KCK242" s="220"/>
      <c r="KCL242" s="220"/>
      <c r="KCM242" s="220"/>
      <c r="KCN242" s="220"/>
      <c r="KCO242" s="220"/>
      <c r="KCP242" s="220"/>
      <c r="KCQ242" s="220"/>
      <c r="KCR242" s="220"/>
      <c r="KCS242" s="220"/>
      <c r="KCT242" s="220"/>
      <c r="KCU242" s="220"/>
      <c r="KCV242" s="220"/>
      <c r="KCW242" s="220"/>
      <c r="KCX242" s="220"/>
      <c r="KCY242" s="220"/>
      <c r="KCZ242" s="220"/>
      <c r="KDA242" s="220"/>
      <c r="KDB242" s="220"/>
      <c r="KDC242" s="220"/>
      <c r="KDD242" s="220"/>
      <c r="KDE242" s="220"/>
      <c r="KDF242" s="220"/>
      <c r="KDG242" s="220"/>
      <c r="KDH242" s="220"/>
      <c r="KDI242" s="220"/>
      <c r="KDJ242" s="220"/>
      <c r="KDK242" s="220"/>
      <c r="KDL242" s="220"/>
      <c r="KDM242" s="220"/>
      <c r="KDN242" s="220"/>
      <c r="KDO242" s="220"/>
      <c r="KDP242" s="220"/>
      <c r="KDQ242" s="220"/>
      <c r="KDR242" s="220"/>
      <c r="KDS242" s="220"/>
      <c r="KDT242" s="220"/>
      <c r="KDU242" s="220"/>
      <c r="KDV242" s="220"/>
      <c r="KDW242" s="220"/>
      <c r="KDX242" s="220"/>
      <c r="KDY242" s="220"/>
      <c r="KDZ242" s="220"/>
      <c r="KEA242" s="220"/>
      <c r="KEB242" s="220"/>
      <c r="KEC242" s="220"/>
      <c r="KED242" s="220"/>
      <c r="KEE242" s="220"/>
      <c r="KEF242" s="220"/>
      <c r="KEG242" s="220"/>
      <c r="KEH242" s="220"/>
      <c r="KEI242" s="220"/>
      <c r="KEJ242" s="220"/>
      <c r="KEK242" s="220"/>
      <c r="KEL242" s="220"/>
      <c r="KEM242" s="220"/>
      <c r="KEN242" s="220"/>
      <c r="KEO242" s="220"/>
      <c r="KEP242" s="220"/>
      <c r="KEQ242" s="220"/>
      <c r="KER242" s="220"/>
      <c r="KES242" s="220"/>
      <c r="KET242" s="220"/>
      <c r="KEU242" s="220"/>
      <c r="KEV242" s="220"/>
      <c r="KEW242" s="220"/>
      <c r="KEX242" s="220"/>
      <c r="KEY242" s="220"/>
      <c r="KEZ242" s="220"/>
      <c r="KFA242" s="220"/>
      <c r="KFB242" s="220"/>
      <c r="KFC242" s="220"/>
      <c r="KFD242" s="220"/>
      <c r="KFE242" s="220"/>
      <c r="KFF242" s="220"/>
      <c r="KFG242" s="220"/>
      <c r="KFH242" s="220"/>
      <c r="KFI242" s="220"/>
      <c r="KFJ242" s="220"/>
      <c r="KFK242" s="220"/>
      <c r="KFL242" s="220"/>
      <c r="KFM242" s="220"/>
      <c r="KFN242" s="220"/>
      <c r="KFO242" s="220"/>
      <c r="KFP242" s="220"/>
      <c r="KFQ242" s="220"/>
      <c r="KFR242" s="220"/>
      <c r="KFS242" s="220"/>
      <c r="KFT242" s="220"/>
      <c r="KFU242" s="220"/>
      <c r="KFV242" s="220"/>
      <c r="KFW242" s="220"/>
      <c r="KFX242" s="220"/>
      <c r="KFY242" s="220"/>
      <c r="KFZ242" s="220"/>
      <c r="KGA242" s="220"/>
      <c r="KGB242" s="220"/>
      <c r="KGC242" s="220"/>
      <c r="KGD242" s="220"/>
      <c r="KGE242" s="220"/>
      <c r="KGF242" s="220"/>
      <c r="KGG242" s="220"/>
      <c r="KGH242" s="220"/>
      <c r="KGI242" s="220"/>
      <c r="KGJ242" s="220"/>
      <c r="KGK242" s="220"/>
      <c r="KGL242" s="220"/>
      <c r="KGM242" s="220"/>
      <c r="KGN242" s="220"/>
      <c r="KGO242" s="220"/>
      <c r="KGP242" s="220"/>
      <c r="KGQ242" s="220"/>
      <c r="KGR242" s="220"/>
      <c r="KGS242" s="220"/>
      <c r="KGT242" s="220"/>
      <c r="KGU242" s="220"/>
      <c r="KGV242" s="220"/>
      <c r="KGW242" s="220"/>
      <c r="KGX242" s="220"/>
      <c r="KGY242" s="220"/>
      <c r="KGZ242" s="220"/>
      <c r="KHA242" s="220"/>
      <c r="KHB242" s="220"/>
      <c r="KHC242" s="220"/>
      <c r="KHD242" s="220"/>
      <c r="KHE242" s="220"/>
      <c r="KHF242" s="220"/>
      <c r="KHG242" s="220"/>
      <c r="KHH242" s="220"/>
      <c r="KHI242" s="220"/>
      <c r="KHJ242" s="220"/>
      <c r="KHK242" s="220"/>
      <c r="KHL242" s="220"/>
      <c r="KHM242" s="220"/>
      <c r="KHN242" s="220"/>
      <c r="KHO242" s="220"/>
      <c r="KHP242" s="220"/>
      <c r="KHQ242" s="220"/>
      <c r="KHR242" s="220"/>
      <c r="KHS242" s="220"/>
      <c r="KHT242" s="220"/>
      <c r="KHU242" s="220"/>
      <c r="KHV242" s="220"/>
      <c r="KHW242" s="220"/>
      <c r="KHX242" s="220"/>
      <c r="KHY242" s="220"/>
      <c r="KHZ242" s="220"/>
      <c r="KIA242" s="220"/>
      <c r="KIB242" s="220"/>
      <c r="KIC242" s="220"/>
      <c r="KID242" s="220"/>
      <c r="KIE242" s="220"/>
      <c r="KIF242" s="220"/>
      <c r="KIG242" s="220"/>
      <c r="KIH242" s="220"/>
      <c r="KII242" s="220"/>
      <c r="KIJ242" s="220"/>
      <c r="KIK242" s="220"/>
      <c r="KIL242" s="220"/>
      <c r="KIM242" s="220"/>
      <c r="KIN242" s="220"/>
      <c r="KIO242" s="220"/>
      <c r="KIP242" s="220"/>
      <c r="KIQ242" s="220"/>
      <c r="KIR242" s="220"/>
      <c r="KIS242" s="220"/>
      <c r="KIT242" s="220"/>
      <c r="KIU242" s="220"/>
      <c r="KIV242" s="220"/>
      <c r="KIW242" s="220"/>
      <c r="KIX242" s="220"/>
      <c r="KIY242" s="220"/>
      <c r="KIZ242" s="220"/>
      <c r="KJA242" s="220"/>
      <c r="KJB242" s="220"/>
      <c r="KJC242" s="220"/>
      <c r="KJD242" s="220"/>
      <c r="KJE242" s="220"/>
      <c r="KJF242" s="220"/>
      <c r="KJG242" s="220"/>
      <c r="KJH242" s="220"/>
      <c r="KJI242" s="220"/>
      <c r="KJJ242" s="220"/>
      <c r="KJK242" s="220"/>
      <c r="KJL242" s="220"/>
      <c r="KJM242" s="220"/>
      <c r="KJN242" s="220"/>
      <c r="KJO242" s="220"/>
      <c r="KJP242" s="220"/>
      <c r="KJQ242" s="220"/>
      <c r="KJR242" s="220"/>
      <c r="KJS242" s="220"/>
      <c r="KJT242" s="220"/>
      <c r="KJU242" s="220"/>
      <c r="KJV242" s="220"/>
      <c r="KJW242" s="220"/>
      <c r="KJX242" s="220"/>
      <c r="KJY242" s="220"/>
      <c r="KJZ242" s="220"/>
      <c r="KKA242" s="220"/>
      <c r="KKB242" s="220"/>
      <c r="KKC242" s="220"/>
      <c r="KKD242" s="220"/>
      <c r="KKE242" s="220"/>
      <c r="KKF242" s="220"/>
      <c r="KKG242" s="220"/>
      <c r="KKH242" s="220"/>
      <c r="KKI242" s="220"/>
      <c r="KKJ242" s="220"/>
      <c r="KKK242" s="220"/>
      <c r="KKL242" s="220"/>
      <c r="KKM242" s="220"/>
      <c r="KKN242" s="220"/>
      <c r="KKO242" s="220"/>
      <c r="KKP242" s="220"/>
      <c r="KKQ242" s="220"/>
      <c r="KKR242" s="220"/>
      <c r="KKS242" s="220"/>
      <c r="KKT242" s="220"/>
      <c r="KKU242" s="220"/>
      <c r="KKV242" s="220"/>
      <c r="KKW242" s="220"/>
      <c r="KKX242" s="220"/>
      <c r="KKY242" s="220"/>
      <c r="KKZ242" s="220"/>
      <c r="KLA242" s="220"/>
      <c r="KLB242" s="220"/>
      <c r="KLC242" s="220"/>
      <c r="KLD242" s="220"/>
      <c r="KLE242" s="220"/>
      <c r="KLF242" s="220"/>
      <c r="KLG242" s="220"/>
      <c r="KLH242" s="220"/>
      <c r="KLI242" s="220"/>
      <c r="KLJ242" s="220"/>
      <c r="KLK242" s="220"/>
      <c r="KLL242" s="220"/>
      <c r="KLM242" s="220"/>
      <c r="KLN242" s="220"/>
      <c r="KLO242" s="220"/>
      <c r="KLP242" s="220"/>
      <c r="KLQ242" s="220"/>
      <c r="KLR242" s="220"/>
      <c r="KLS242" s="220"/>
      <c r="KLT242" s="220"/>
      <c r="KLU242" s="220"/>
      <c r="KLV242" s="220"/>
      <c r="KLW242" s="220"/>
      <c r="KLX242" s="220"/>
      <c r="KLY242" s="220"/>
      <c r="KLZ242" s="220"/>
      <c r="KMA242" s="220"/>
      <c r="KMB242" s="220"/>
      <c r="KMC242" s="220"/>
      <c r="KMD242" s="220"/>
      <c r="KME242" s="220"/>
      <c r="KMF242" s="220"/>
      <c r="KMG242" s="220"/>
      <c r="KMH242" s="220"/>
      <c r="KMI242" s="220"/>
      <c r="KMJ242" s="220"/>
      <c r="KMK242" s="220"/>
      <c r="KML242" s="220"/>
      <c r="KMM242" s="220"/>
      <c r="KMN242" s="220"/>
      <c r="KMO242" s="220"/>
      <c r="KMP242" s="220"/>
      <c r="KMQ242" s="220"/>
      <c r="KMR242" s="220"/>
      <c r="KMS242" s="220"/>
      <c r="KMT242" s="220"/>
      <c r="KMU242" s="220"/>
      <c r="KMV242" s="220"/>
      <c r="KMW242" s="220"/>
      <c r="KMX242" s="220"/>
      <c r="KMY242" s="220"/>
      <c r="KMZ242" s="220"/>
      <c r="KNA242" s="220"/>
      <c r="KNB242" s="220"/>
      <c r="KNC242" s="220"/>
      <c r="KND242" s="220"/>
      <c r="KNE242" s="220"/>
      <c r="KNF242" s="220"/>
      <c r="KNG242" s="220"/>
      <c r="KNH242" s="220"/>
      <c r="KNI242" s="220"/>
      <c r="KNJ242" s="220"/>
      <c r="KNK242" s="220"/>
      <c r="KNL242" s="220"/>
      <c r="KNM242" s="220"/>
      <c r="KNN242" s="220"/>
      <c r="KNO242" s="220"/>
      <c r="KNP242" s="220"/>
      <c r="KNQ242" s="220"/>
      <c r="KNR242" s="220"/>
      <c r="KNS242" s="220"/>
      <c r="KNT242" s="220"/>
      <c r="KNU242" s="220"/>
      <c r="KNV242" s="220"/>
      <c r="KNW242" s="220"/>
      <c r="KNX242" s="220"/>
      <c r="KNY242" s="220"/>
      <c r="KNZ242" s="220"/>
      <c r="KOA242" s="220"/>
      <c r="KOB242" s="220"/>
      <c r="KOC242" s="220"/>
      <c r="KOD242" s="220"/>
      <c r="KOE242" s="220"/>
      <c r="KOF242" s="220"/>
      <c r="KOG242" s="220"/>
      <c r="KOH242" s="220"/>
      <c r="KOI242" s="220"/>
      <c r="KOJ242" s="220"/>
      <c r="KOK242" s="220"/>
      <c r="KOL242" s="220"/>
      <c r="KOM242" s="220"/>
      <c r="KON242" s="220"/>
      <c r="KOO242" s="220"/>
      <c r="KOP242" s="220"/>
      <c r="KOQ242" s="220"/>
      <c r="KOR242" s="220"/>
      <c r="KOS242" s="220"/>
      <c r="KOT242" s="220"/>
      <c r="KOU242" s="220"/>
      <c r="KOV242" s="220"/>
      <c r="KOW242" s="220"/>
      <c r="KOX242" s="220"/>
      <c r="KOY242" s="220"/>
      <c r="KOZ242" s="220"/>
      <c r="KPA242" s="220"/>
      <c r="KPB242" s="220"/>
      <c r="KPC242" s="220"/>
      <c r="KPD242" s="220"/>
      <c r="KPE242" s="220"/>
      <c r="KPF242" s="220"/>
      <c r="KPG242" s="220"/>
      <c r="KPH242" s="220"/>
      <c r="KPI242" s="220"/>
      <c r="KPJ242" s="220"/>
      <c r="KPK242" s="220"/>
      <c r="KPL242" s="220"/>
      <c r="KPM242" s="220"/>
      <c r="KPN242" s="220"/>
      <c r="KPO242" s="220"/>
      <c r="KPP242" s="220"/>
      <c r="KPQ242" s="220"/>
      <c r="KPR242" s="220"/>
      <c r="KPS242" s="220"/>
      <c r="KPT242" s="220"/>
      <c r="KPU242" s="220"/>
      <c r="KPV242" s="220"/>
      <c r="KPW242" s="220"/>
      <c r="KPX242" s="220"/>
      <c r="KPY242" s="220"/>
      <c r="KPZ242" s="220"/>
      <c r="KQA242" s="220"/>
      <c r="KQB242" s="220"/>
      <c r="KQC242" s="220"/>
      <c r="KQD242" s="220"/>
      <c r="KQE242" s="220"/>
      <c r="KQF242" s="220"/>
      <c r="KQG242" s="220"/>
      <c r="KQH242" s="220"/>
      <c r="KQI242" s="220"/>
      <c r="KQJ242" s="220"/>
      <c r="KQK242" s="220"/>
      <c r="KQL242" s="220"/>
      <c r="KQM242" s="220"/>
      <c r="KQN242" s="220"/>
      <c r="KQO242" s="220"/>
      <c r="KQP242" s="220"/>
      <c r="KQQ242" s="220"/>
      <c r="KQR242" s="220"/>
      <c r="KQS242" s="220"/>
      <c r="KQT242" s="220"/>
      <c r="KQU242" s="220"/>
      <c r="KQV242" s="220"/>
      <c r="KQW242" s="220"/>
      <c r="KQX242" s="220"/>
      <c r="KQY242" s="220"/>
      <c r="KQZ242" s="220"/>
      <c r="KRA242" s="220"/>
      <c r="KRB242" s="220"/>
      <c r="KRC242" s="220"/>
      <c r="KRD242" s="220"/>
      <c r="KRE242" s="220"/>
      <c r="KRF242" s="220"/>
      <c r="KRG242" s="220"/>
      <c r="KRH242" s="220"/>
      <c r="KRI242" s="220"/>
      <c r="KRJ242" s="220"/>
      <c r="KRK242" s="220"/>
      <c r="KRL242" s="220"/>
      <c r="KRM242" s="220"/>
      <c r="KRN242" s="220"/>
      <c r="KRO242" s="220"/>
      <c r="KRP242" s="220"/>
      <c r="KRQ242" s="220"/>
      <c r="KRR242" s="220"/>
      <c r="KRS242" s="220"/>
      <c r="KRT242" s="220"/>
      <c r="KRU242" s="220"/>
      <c r="KRV242" s="220"/>
      <c r="KRW242" s="220"/>
      <c r="KRX242" s="220"/>
      <c r="KRY242" s="220"/>
      <c r="KRZ242" s="220"/>
      <c r="KSA242" s="220"/>
      <c r="KSB242" s="220"/>
      <c r="KSC242" s="220"/>
      <c r="KSD242" s="220"/>
      <c r="KSE242" s="220"/>
      <c r="KSF242" s="220"/>
      <c r="KSG242" s="220"/>
      <c r="KSH242" s="220"/>
      <c r="KSI242" s="220"/>
      <c r="KSJ242" s="220"/>
      <c r="KSK242" s="220"/>
      <c r="KSL242" s="220"/>
      <c r="KSM242" s="220"/>
      <c r="KSN242" s="220"/>
      <c r="KSO242" s="220"/>
      <c r="KSP242" s="220"/>
      <c r="KSQ242" s="220"/>
      <c r="KSR242" s="220"/>
      <c r="KSS242" s="220"/>
      <c r="KST242" s="220"/>
      <c r="KSU242" s="220"/>
      <c r="KSV242" s="220"/>
      <c r="KSW242" s="220"/>
      <c r="KSX242" s="220"/>
      <c r="KSY242" s="220"/>
      <c r="KSZ242" s="220"/>
      <c r="KTA242" s="220"/>
      <c r="KTB242" s="220"/>
      <c r="KTC242" s="220"/>
      <c r="KTD242" s="220"/>
      <c r="KTE242" s="220"/>
      <c r="KTF242" s="220"/>
      <c r="KTG242" s="220"/>
      <c r="KTH242" s="220"/>
      <c r="KTI242" s="220"/>
      <c r="KTJ242" s="220"/>
      <c r="KTK242" s="220"/>
      <c r="KTL242" s="220"/>
      <c r="KTM242" s="220"/>
      <c r="KTN242" s="220"/>
      <c r="KTO242" s="220"/>
      <c r="KTP242" s="220"/>
      <c r="KTQ242" s="220"/>
      <c r="KTR242" s="220"/>
      <c r="KTS242" s="220"/>
      <c r="KTT242" s="220"/>
      <c r="KTU242" s="220"/>
      <c r="KTV242" s="220"/>
      <c r="KTW242" s="220"/>
      <c r="KTX242" s="220"/>
      <c r="KTY242" s="220"/>
      <c r="KTZ242" s="220"/>
      <c r="KUA242" s="220"/>
      <c r="KUB242" s="220"/>
      <c r="KUC242" s="220"/>
      <c r="KUD242" s="220"/>
      <c r="KUE242" s="220"/>
      <c r="KUF242" s="220"/>
      <c r="KUG242" s="220"/>
      <c r="KUH242" s="220"/>
      <c r="KUI242" s="220"/>
      <c r="KUJ242" s="220"/>
      <c r="KUK242" s="220"/>
      <c r="KUL242" s="220"/>
      <c r="KUM242" s="220"/>
      <c r="KUN242" s="220"/>
      <c r="KUO242" s="220"/>
      <c r="KUP242" s="220"/>
      <c r="KUQ242" s="220"/>
      <c r="KUR242" s="220"/>
      <c r="KUS242" s="220"/>
      <c r="KUT242" s="220"/>
      <c r="KUU242" s="220"/>
      <c r="KUV242" s="220"/>
      <c r="KUW242" s="220"/>
      <c r="KUX242" s="220"/>
      <c r="KUY242" s="220"/>
      <c r="KUZ242" s="220"/>
      <c r="KVA242" s="220"/>
      <c r="KVB242" s="220"/>
      <c r="KVC242" s="220"/>
      <c r="KVD242" s="220"/>
      <c r="KVE242" s="220"/>
      <c r="KVF242" s="220"/>
      <c r="KVG242" s="220"/>
      <c r="KVH242" s="220"/>
      <c r="KVI242" s="220"/>
      <c r="KVJ242" s="220"/>
      <c r="KVK242" s="220"/>
      <c r="KVL242" s="220"/>
      <c r="KVM242" s="220"/>
      <c r="KVN242" s="220"/>
      <c r="KVO242" s="220"/>
      <c r="KVP242" s="220"/>
      <c r="KVQ242" s="220"/>
      <c r="KVR242" s="220"/>
      <c r="KVS242" s="220"/>
      <c r="KVT242" s="220"/>
      <c r="KVU242" s="220"/>
      <c r="KVV242" s="220"/>
      <c r="KVW242" s="220"/>
      <c r="KVX242" s="220"/>
      <c r="KVY242" s="220"/>
      <c r="KVZ242" s="220"/>
      <c r="KWA242" s="220"/>
      <c r="KWB242" s="220"/>
      <c r="KWC242" s="220"/>
      <c r="KWD242" s="220"/>
      <c r="KWE242" s="220"/>
      <c r="KWF242" s="220"/>
      <c r="KWG242" s="220"/>
      <c r="KWH242" s="220"/>
      <c r="KWI242" s="220"/>
      <c r="KWJ242" s="220"/>
      <c r="KWK242" s="220"/>
      <c r="KWL242" s="220"/>
      <c r="KWM242" s="220"/>
      <c r="KWN242" s="220"/>
      <c r="KWO242" s="220"/>
      <c r="KWP242" s="220"/>
      <c r="KWQ242" s="220"/>
      <c r="KWR242" s="220"/>
      <c r="KWS242" s="220"/>
      <c r="KWT242" s="220"/>
      <c r="KWU242" s="220"/>
      <c r="KWV242" s="220"/>
      <c r="KWW242" s="220"/>
      <c r="KWX242" s="220"/>
      <c r="KWY242" s="220"/>
      <c r="KWZ242" s="220"/>
      <c r="KXA242" s="220"/>
      <c r="KXB242" s="220"/>
      <c r="KXC242" s="220"/>
      <c r="KXD242" s="220"/>
      <c r="KXE242" s="220"/>
      <c r="KXF242" s="220"/>
      <c r="KXG242" s="220"/>
      <c r="KXH242" s="220"/>
      <c r="KXI242" s="220"/>
      <c r="KXJ242" s="220"/>
      <c r="KXK242" s="220"/>
      <c r="KXL242" s="220"/>
      <c r="KXM242" s="220"/>
      <c r="KXN242" s="220"/>
      <c r="KXO242" s="220"/>
      <c r="KXP242" s="220"/>
      <c r="KXQ242" s="220"/>
      <c r="KXR242" s="220"/>
      <c r="KXS242" s="220"/>
      <c r="KXT242" s="220"/>
      <c r="KXU242" s="220"/>
      <c r="KXV242" s="220"/>
      <c r="KXW242" s="220"/>
      <c r="KXX242" s="220"/>
      <c r="KXY242" s="220"/>
      <c r="KXZ242" s="220"/>
      <c r="KYA242" s="220"/>
      <c r="KYB242" s="220"/>
      <c r="KYC242" s="220"/>
      <c r="KYD242" s="220"/>
      <c r="KYE242" s="220"/>
      <c r="KYF242" s="220"/>
      <c r="KYG242" s="220"/>
      <c r="KYH242" s="220"/>
      <c r="KYI242" s="220"/>
      <c r="KYJ242" s="220"/>
      <c r="KYK242" s="220"/>
      <c r="KYL242" s="220"/>
      <c r="KYM242" s="220"/>
      <c r="KYN242" s="220"/>
      <c r="KYO242" s="220"/>
      <c r="KYP242" s="220"/>
      <c r="KYQ242" s="220"/>
      <c r="KYR242" s="220"/>
      <c r="KYS242" s="220"/>
      <c r="KYT242" s="220"/>
      <c r="KYU242" s="220"/>
      <c r="KYV242" s="220"/>
      <c r="KYW242" s="220"/>
      <c r="KYX242" s="220"/>
      <c r="KYY242" s="220"/>
      <c r="KYZ242" s="220"/>
      <c r="KZA242" s="220"/>
      <c r="KZB242" s="220"/>
      <c r="KZC242" s="220"/>
      <c r="KZD242" s="220"/>
      <c r="KZE242" s="220"/>
      <c r="KZF242" s="220"/>
      <c r="KZG242" s="220"/>
      <c r="KZH242" s="220"/>
      <c r="KZI242" s="220"/>
      <c r="KZJ242" s="220"/>
      <c r="KZK242" s="220"/>
      <c r="KZL242" s="220"/>
      <c r="KZM242" s="220"/>
      <c r="KZN242" s="220"/>
      <c r="KZO242" s="220"/>
      <c r="KZP242" s="220"/>
      <c r="KZQ242" s="220"/>
      <c r="KZR242" s="220"/>
      <c r="KZS242" s="220"/>
      <c r="KZT242" s="220"/>
      <c r="KZU242" s="220"/>
      <c r="KZV242" s="220"/>
      <c r="KZW242" s="220"/>
      <c r="KZX242" s="220"/>
      <c r="KZY242" s="220"/>
      <c r="KZZ242" s="220"/>
      <c r="LAA242" s="220"/>
      <c r="LAB242" s="220"/>
      <c r="LAC242" s="220"/>
      <c r="LAD242" s="220"/>
      <c r="LAE242" s="220"/>
      <c r="LAF242" s="220"/>
      <c r="LAG242" s="220"/>
      <c r="LAH242" s="220"/>
      <c r="LAI242" s="220"/>
      <c r="LAJ242" s="220"/>
      <c r="LAK242" s="220"/>
      <c r="LAL242" s="220"/>
      <c r="LAM242" s="220"/>
      <c r="LAN242" s="220"/>
      <c r="LAO242" s="220"/>
      <c r="LAP242" s="220"/>
      <c r="LAQ242" s="220"/>
      <c r="LAR242" s="220"/>
      <c r="LAS242" s="220"/>
      <c r="LAT242" s="220"/>
      <c r="LAU242" s="220"/>
      <c r="LAV242" s="220"/>
      <c r="LAW242" s="220"/>
      <c r="LAX242" s="220"/>
      <c r="LAY242" s="220"/>
      <c r="LAZ242" s="220"/>
      <c r="LBA242" s="220"/>
      <c r="LBB242" s="220"/>
      <c r="LBC242" s="220"/>
      <c r="LBD242" s="220"/>
      <c r="LBE242" s="220"/>
      <c r="LBF242" s="220"/>
      <c r="LBG242" s="220"/>
      <c r="LBH242" s="220"/>
      <c r="LBI242" s="220"/>
      <c r="LBJ242" s="220"/>
      <c r="LBK242" s="220"/>
      <c r="LBL242" s="220"/>
      <c r="LBM242" s="220"/>
      <c r="LBN242" s="220"/>
      <c r="LBO242" s="220"/>
      <c r="LBP242" s="220"/>
      <c r="LBQ242" s="220"/>
      <c r="LBR242" s="220"/>
      <c r="LBS242" s="220"/>
      <c r="LBT242" s="220"/>
      <c r="LBU242" s="220"/>
      <c r="LBV242" s="220"/>
      <c r="LBW242" s="220"/>
      <c r="LBX242" s="220"/>
      <c r="LBY242" s="220"/>
      <c r="LBZ242" s="220"/>
      <c r="LCA242" s="220"/>
      <c r="LCB242" s="220"/>
      <c r="LCC242" s="220"/>
      <c r="LCD242" s="220"/>
      <c r="LCE242" s="220"/>
      <c r="LCF242" s="220"/>
      <c r="LCG242" s="220"/>
      <c r="LCH242" s="220"/>
      <c r="LCI242" s="220"/>
      <c r="LCJ242" s="220"/>
      <c r="LCK242" s="220"/>
      <c r="LCL242" s="220"/>
      <c r="LCM242" s="220"/>
      <c r="LCN242" s="220"/>
      <c r="LCO242" s="220"/>
      <c r="LCP242" s="220"/>
      <c r="LCQ242" s="220"/>
      <c r="LCR242" s="220"/>
      <c r="LCS242" s="220"/>
      <c r="LCT242" s="220"/>
      <c r="LCU242" s="220"/>
      <c r="LCV242" s="220"/>
      <c r="LCW242" s="220"/>
      <c r="LCX242" s="220"/>
      <c r="LCY242" s="220"/>
      <c r="LCZ242" s="220"/>
      <c r="LDA242" s="220"/>
      <c r="LDB242" s="220"/>
      <c r="LDC242" s="220"/>
      <c r="LDD242" s="220"/>
      <c r="LDE242" s="220"/>
      <c r="LDF242" s="220"/>
      <c r="LDG242" s="220"/>
      <c r="LDH242" s="220"/>
      <c r="LDI242" s="220"/>
      <c r="LDJ242" s="220"/>
      <c r="LDK242" s="220"/>
      <c r="LDL242" s="220"/>
      <c r="LDM242" s="220"/>
      <c r="LDN242" s="220"/>
      <c r="LDO242" s="220"/>
      <c r="LDP242" s="220"/>
      <c r="LDQ242" s="220"/>
      <c r="LDR242" s="220"/>
      <c r="LDS242" s="220"/>
      <c r="LDT242" s="220"/>
      <c r="LDU242" s="220"/>
      <c r="LDV242" s="220"/>
      <c r="LDW242" s="220"/>
      <c r="LDX242" s="220"/>
      <c r="LDY242" s="220"/>
      <c r="LDZ242" s="220"/>
      <c r="LEA242" s="220"/>
      <c r="LEB242" s="220"/>
      <c r="LEC242" s="220"/>
      <c r="LED242" s="220"/>
      <c r="LEE242" s="220"/>
      <c r="LEF242" s="220"/>
      <c r="LEG242" s="220"/>
      <c r="LEH242" s="220"/>
      <c r="LEI242" s="220"/>
      <c r="LEJ242" s="220"/>
      <c r="LEK242" s="220"/>
      <c r="LEL242" s="220"/>
      <c r="LEM242" s="220"/>
      <c r="LEN242" s="220"/>
      <c r="LEO242" s="220"/>
      <c r="LEP242" s="220"/>
      <c r="LEQ242" s="220"/>
      <c r="LER242" s="220"/>
      <c r="LES242" s="220"/>
      <c r="LET242" s="220"/>
      <c r="LEU242" s="220"/>
      <c r="LEV242" s="220"/>
      <c r="LEW242" s="220"/>
      <c r="LEX242" s="220"/>
      <c r="LEY242" s="220"/>
      <c r="LEZ242" s="220"/>
      <c r="LFA242" s="220"/>
      <c r="LFB242" s="220"/>
      <c r="LFC242" s="220"/>
      <c r="LFD242" s="220"/>
      <c r="LFE242" s="220"/>
      <c r="LFF242" s="220"/>
      <c r="LFG242" s="220"/>
      <c r="LFH242" s="220"/>
      <c r="LFI242" s="220"/>
      <c r="LFJ242" s="220"/>
      <c r="LFK242" s="220"/>
      <c r="LFL242" s="220"/>
      <c r="LFM242" s="220"/>
      <c r="LFN242" s="220"/>
      <c r="LFO242" s="220"/>
      <c r="LFP242" s="220"/>
      <c r="LFQ242" s="220"/>
      <c r="LFR242" s="220"/>
      <c r="LFS242" s="220"/>
      <c r="LFT242" s="220"/>
      <c r="LFU242" s="220"/>
      <c r="LFV242" s="220"/>
      <c r="LFW242" s="220"/>
      <c r="LFX242" s="220"/>
      <c r="LFY242" s="220"/>
      <c r="LFZ242" s="220"/>
      <c r="LGA242" s="220"/>
      <c r="LGB242" s="220"/>
      <c r="LGC242" s="220"/>
      <c r="LGD242" s="220"/>
      <c r="LGE242" s="220"/>
      <c r="LGF242" s="220"/>
      <c r="LGG242" s="220"/>
      <c r="LGH242" s="220"/>
      <c r="LGI242" s="220"/>
      <c r="LGJ242" s="220"/>
      <c r="LGK242" s="220"/>
      <c r="LGL242" s="220"/>
      <c r="LGM242" s="220"/>
      <c r="LGN242" s="220"/>
      <c r="LGO242" s="220"/>
      <c r="LGP242" s="220"/>
      <c r="LGQ242" s="220"/>
      <c r="LGR242" s="220"/>
      <c r="LGS242" s="220"/>
      <c r="LGT242" s="220"/>
      <c r="LGU242" s="220"/>
      <c r="LGV242" s="220"/>
      <c r="LGW242" s="220"/>
      <c r="LGX242" s="220"/>
      <c r="LGY242" s="220"/>
      <c r="LGZ242" s="220"/>
      <c r="LHA242" s="220"/>
      <c r="LHB242" s="220"/>
      <c r="LHC242" s="220"/>
      <c r="LHD242" s="220"/>
      <c r="LHE242" s="220"/>
      <c r="LHF242" s="220"/>
      <c r="LHG242" s="220"/>
      <c r="LHH242" s="220"/>
      <c r="LHI242" s="220"/>
      <c r="LHJ242" s="220"/>
      <c r="LHK242" s="220"/>
      <c r="LHL242" s="220"/>
      <c r="LHM242" s="220"/>
      <c r="LHN242" s="220"/>
      <c r="LHO242" s="220"/>
      <c r="LHP242" s="220"/>
      <c r="LHQ242" s="220"/>
      <c r="LHR242" s="220"/>
      <c r="LHS242" s="220"/>
      <c r="LHT242" s="220"/>
      <c r="LHU242" s="220"/>
      <c r="LHV242" s="220"/>
      <c r="LHW242" s="220"/>
      <c r="LHX242" s="220"/>
      <c r="LHY242" s="220"/>
      <c r="LHZ242" s="220"/>
      <c r="LIA242" s="220"/>
      <c r="LIB242" s="220"/>
      <c r="LIC242" s="220"/>
      <c r="LID242" s="220"/>
      <c r="LIE242" s="220"/>
      <c r="LIF242" s="220"/>
      <c r="LIG242" s="220"/>
      <c r="LIH242" s="220"/>
      <c r="LII242" s="220"/>
      <c r="LIJ242" s="220"/>
      <c r="LIK242" s="220"/>
      <c r="LIL242" s="220"/>
      <c r="LIM242" s="220"/>
      <c r="LIN242" s="220"/>
      <c r="LIO242" s="220"/>
      <c r="LIP242" s="220"/>
      <c r="LIQ242" s="220"/>
      <c r="LIR242" s="220"/>
      <c r="LIS242" s="220"/>
      <c r="LIT242" s="220"/>
      <c r="LIU242" s="220"/>
      <c r="LIV242" s="220"/>
      <c r="LIW242" s="220"/>
      <c r="LIX242" s="220"/>
      <c r="LIY242" s="220"/>
      <c r="LIZ242" s="220"/>
      <c r="LJA242" s="220"/>
      <c r="LJB242" s="220"/>
      <c r="LJC242" s="220"/>
      <c r="LJD242" s="220"/>
      <c r="LJE242" s="220"/>
      <c r="LJF242" s="220"/>
      <c r="LJG242" s="220"/>
      <c r="LJH242" s="220"/>
      <c r="LJI242" s="220"/>
      <c r="LJJ242" s="220"/>
      <c r="LJK242" s="220"/>
      <c r="LJL242" s="220"/>
      <c r="LJM242" s="220"/>
      <c r="LJN242" s="220"/>
      <c r="LJO242" s="220"/>
      <c r="LJP242" s="220"/>
      <c r="LJQ242" s="220"/>
      <c r="LJR242" s="220"/>
      <c r="LJS242" s="220"/>
      <c r="LJT242" s="220"/>
      <c r="LJU242" s="220"/>
      <c r="LJV242" s="220"/>
      <c r="LJW242" s="220"/>
      <c r="LJX242" s="220"/>
      <c r="LJY242" s="220"/>
      <c r="LJZ242" s="220"/>
      <c r="LKA242" s="220"/>
      <c r="LKB242" s="220"/>
      <c r="LKC242" s="220"/>
      <c r="LKD242" s="220"/>
      <c r="LKE242" s="220"/>
      <c r="LKF242" s="220"/>
      <c r="LKG242" s="220"/>
      <c r="LKH242" s="220"/>
      <c r="LKI242" s="220"/>
      <c r="LKJ242" s="220"/>
      <c r="LKK242" s="220"/>
      <c r="LKL242" s="220"/>
      <c r="LKM242" s="220"/>
      <c r="LKN242" s="220"/>
      <c r="LKO242" s="220"/>
      <c r="LKP242" s="220"/>
      <c r="LKQ242" s="220"/>
      <c r="LKR242" s="220"/>
      <c r="LKS242" s="220"/>
      <c r="LKT242" s="220"/>
      <c r="LKU242" s="220"/>
      <c r="LKV242" s="220"/>
      <c r="LKW242" s="220"/>
      <c r="LKX242" s="220"/>
      <c r="LKY242" s="220"/>
      <c r="LKZ242" s="220"/>
      <c r="LLA242" s="220"/>
      <c r="LLB242" s="220"/>
      <c r="LLC242" s="220"/>
      <c r="LLD242" s="220"/>
      <c r="LLE242" s="220"/>
      <c r="LLF242" s="220"/>
      <c r="LLG242" s="220"/>
      <c r="LLH242" s="220"/>
      <c r="LLI242" s="220"/>
      <c r="LLJ242" s="220"/>
      <c r="LLK242" s="220"/>
      <c r="LLL242" s="220"/>
      <c r="LLM242" s="220"/>
      <c r="LLN242" s="220"/>
      <c r="LLO242" s="220"/>
      <c r="LLP242" s="220"/>
      <c r="LLQ242" s="220"/>
      <c r="LLR242" s="220"/>
      <c r="LLS242" s="220"/>
      <c r="LLT242" s="220"/>
      <c r="LLU242" s="220"/>
      <c r="LLV242" s="220"/>
      <c r="LLW242" s="220"/>
      <c r="LLX242" s="220"/>
      <c r="LLY242" s="220"/>
      <c r="LLZ242" s="220"/>
      <c r="LMA242" s="220"/>
      <c r="LMB242" s="220"/>
      <c r="LMC242" s="220"/>
      <c r="LMD242" s="220"/>
      <c r="LME242" s="220"/>
      <c r="LMF242" s="220"/>
      <c r="LMG242" s="220"/>
      <c r="LMH242" s="220"/>
      <c r="LMI242" s="220"/>
      <c r="LMJ242" s="220"/>
      <c r="LMK242" s="220"/>
      <c r="LML242" s="220"/>
      <c r="LMM242" s="220"/>
      <c r="LMN242" s="220"/>
      <c r="LMO242" s="220"/>
      <c r="LMP242" s="220"/>
      <c r="LMQ242" s="220"/>
      <c r="LMR242" s="220"/>
      <c r="LMS242" s="220"/>
      <c r="LMT242" s="220"/>
      <c r="LMU242" s="220"/>
      <c r="LMV242" s="220"/>
      <c r="LMW242" s="220"/>
      <c r="LMX242" s="220"/>
      <c r="LMY242" s="220"/>
      <c r="LMZ242" s="220"/>
      <c r="LNA242" s="220"/>
      <c r="LNB242" s="220"/>
      <c r="LNC242" s="220"/>
      <c r="LND242" s="220"/>
      <c r="LNE242" s="220"/>
      <c r="LNF242" s="220"/>
      <c r="LNG242" s="220"/>
      <c r="LNH242" s="220"/>
      <c r="LNI242" s="220"/>
      <c r="LNJ242" s="220"/>
      <c r="LNK242" s="220"/>
      <c r="LNL242" s="220"/>
      <c r="LNM242" s="220"/>
      <c r="LNN242" s="220"/>
      <c r="LNO242" s="220"/>
      <c r="LNP242" s="220"/>
      <c r="LNQ242" s="220"/>
      <c r="LNR242" s="220"/>
      <c r="LNS242" s="220"/>
      <c r="LNT242" s="220"/>
      <c r="LNU242" s="220"/>
      <c r="LNV242" s="220"/>
      <c r="LNW242" s="220"/>
      <c r="LNX242" s="220"/>
      <c r="LNY242" s="220"/>
      <c r="LNZ242" s="220"/>
      <c r="LOA242" s="220"/>
      <c r="LOB242" s="220"/>
      <c r="LOC242" s="220"/>
      <c r="LOD242" s="220"/>
      <c r="LOE242" s="220"/>
      <c r="LOF242" s="220"/>
      <c r="LOG242" s="220"/>
      <c r="LOH242" s="220"/>
      <c r="LOI242" s="220"/>
      <c r="LOJ242" s="220"/>
      <c r="LOK242" s="220"/>
      <c r="LOL242" s="220"/>
      <c r="LOM242" s="220"/>
      <c r="LON242" s="220"/>
      <c r="LOO242" s="220"/>
      <c r="LOP242" s="220"/>
      <c r="LOQ242" s="220"/>
      <c r="LOR242" s="220"/>
      <c r="LOS242" s="220"/>
      <c r="LOT242" s="220"/>
      <c r="LOU242" s="220"/>
      <c r="LOV242" s="220"/>
      <c r="LOW242" s="220"/>
      <c r="LOX242" s="220"/>
      <c r="LOY242" s="220"/>
      <c r="LOZ242" s="220"/>
      <c r="LPA242" s="220"/>
      <c r="LPB242" s="220"/>
      <c r="LPC242" s="220"/>
      <c r="LPD242" s="220"/>
      <c r="LPE242" s="220"/>
      <c r="LPF242" s="220"/>
      <c r="LPG242" s="220"/>
      <c r="LPH242" s="220"/>
      <c r="LPI242" s="220"/>
      <c r="LPJ242" s="220"/>
      <c r="LPK242" s="220"/>
      <c r="LPL242" s="220"/>
      <c r="LPM242" s="220"/>
      <c r="LPN242" s="220"/>
      <c r="LPO242" s="220"/>
      <c r="LPP242" s="220"/>
      <c r="LPQ242" s="220"/>
      <c r="LPR242" s="220"/>
      <c r="LPS242" s="220"/>
      <c r="LPT242" s="220"/>
      <c r="LPU242" s="220"/>
      <c r="LPV242" s="220"/>
      <c r="LPW242" s="220"/>
      <c r="LPX242" s="220"/>
      <c r="LPY242" s="220"/>
      <c r="LPZ242" s="220"/>
      <c r="LQA242" s="220"/>
      <c r="LQB242" s="220"/>
      <c r="LQC242" s="220"/>
      <c r="LQD242" s="220"/>
      <c r="LQE242" s="220"/>
      <c r="LQF242" s="220"/>
      <c r="LQG242" s="220"/>
      <c r="LQH242" s="220"/>
      <c r="LQI242" s="220"/>
      <c r="LQJ242" s="220"/>
      <c r="LQK242" s="220"/>
      <c r="LQL242" s="220"/>
      <c r="LQM242" s="220"/>
      <c r="LQN242" s="220"/>
      <c r="LQO242" s="220"/>
      <c r="LQP242" s="220"/>
      <c r="LQQ242" s="220"/>
      <c r="LQR242" s="220"/>
      <c r="LQS242" s="220"/>
      <c r="LQT242" s="220"/>
      <c r="LQU242" s="220"/>
      <c r="LQV242" s="220"/>
      <c r="LQW242" s="220"/>
      <c r="LQX242" s="220"/>
      <c r="LQY242" s="220"/>
      <c r="LQZ242" s="220"/>
      <c r="LRA242" s="220"/>
      <c r="LRB242" s="220"/>
      <c r="LRC242" s="220"/>
      <c r="LRD242" s="220"/>
      <c r="LRE242" s="220"/>
      <c r="LRF242" s="220"/>
      <c r="LRG242" s="220"/>
      <c r="LRH242" s="220"/>
      <c r="LRI242" s="220"/>
      <c r="LRJ242" s="220"/>
      <c r="LRK242" s="220"/>
      <c r="LRL242" s="220"/>
      <c r="LRM242" s="220"/>
      <c r="LRN242" s="220"/>
      <c r="LRO242" s="220"/>
      <c r="LRP242" s="220"/>
      <c r="LRQ242" s="220"/>
      <c r="LRR242" s="220"/>
      <c r="LRS242" s="220"/>
      <c r="LRT242" s="220"/>
      <c r="LRU242" s="220"/>
      <c r="LRV242" s="220"/>
      <c r="LRW242" s="220"/>
      <c r="LRX242" s="220"/>
      <c r="LRY242" s="220"/>
      <c r="LRZ242" s="220"/>
      <c r="LSA242" s="220"/>
      <c r="LSB242" s="220"/>
      <c r="LSC242" s="220"/>
      <c r="LSD242" s="220"/>
      <c r="LSE242" s="220"/>
      <c r="LSF242" s="220"/>
      <c r="LSG242" s="220"/>
      <c r="LSH242" s="220"/>
      <c r="LSI242" s="220"/>
      <c r="LSJ242" s="220"/>
      <c r="LSK242" s="220"/>
      <c r="LSL242" s="220"/>
      <c r="LSM242" s="220"/>
      <c r="LSN242" s="220"/>
      <c r="LSO242" s="220"/>
      <c r="LSP242" s="220"/>
      <c r="LSQ242" s="220"/>
      <c r="LSR242" s="220"/>
      <c r="LSS242" s="220"/>
      <c r="LST242" s="220"/>
      <c r="LSU242" s="220"/>
      <c r="LSV242" s="220"/>
      <c r="LSW242" s="220"/>
      <c r="LSX242" s="220"/>
      <c r="LSY242" s="220"/>
      <c r="LSZ242" s="220"/>
      <c r="LTA242" s="220"/>
      <c r="LTB242" s="220"/>
      <c r="LTC242" s="220"/>
      <c r="LTD242" s="220"/>
      <c r="LTE242" s="220"/>
      <c r="LTF242" s="220"/>
      <c r="LTG242" s="220"/>
      <c r="LTH242" s="220"/>
      <c r="LTI242" s="220"/>
      <c r="LTJ242" s="220"/>
      <c r="LTK242" s="220"/>
      <c r="LTL242" s="220"/>
      <c r="LTM242" s="220"/>
      <c r="LTN242" s="220"/>
      <c r="LTO242" s="220"/>
      <c r="LTP242" s="220"/>
      <c r="LTQ242" s="220"/>
      <c r="LTR242" s="220"/>
      <c r="LTS242" s="220"/>
      <c r="LTT242" s="220"/>
      <c r="LTU242" s="220"/>
      <c r="LTV242" s="220"/>
      <c r="LTW242" s="220"/>
      <c r="LTX242" s="220"/>
      <c r="LTY242" s="220"/>
      <c r="LTZ242" s="220"/>
      <c r="LUA242" s="220"/>
      <c r="LUB242" s="220"/>
      <c r="LUC242" s="220"/>
      <c r="LUD242" s="220"/>
      <c r="LUE242" s="220"/>
      <c r="LUF242" s="220"/>
      <c r="LUG242" s="220"/>
      <c r="LUH242" s="220"/>
      <c r="LUI242" s="220"/>
      <c r="LUJ242" s="220"/>
      <c r="LUK242" s="220"/>
      <c r="LUL242" s="220"/>
      <c r="LUM242" s="220"/>
      <c r="LUN242" s="220"/>
      <c r="LUO242" s="220"/>
      <c r="LUP242" s="220"/>
      <c r="LUQ242" s="220"/>
      <c r="LUR242" s="220"/>
      <c r="LUS242" s="220"/>
      <c r="LUT242" s="220"/>
      <c r="LUU242" s="220"/>
      <c r="LUV242" s="220"/>
      <c r="LUW242" s="220"/>
      <c r="LUX242" s="220"/>
      <c r="LUY242" s="220"/>
      <c r="LUZ242" s="220"/>
      <c r="LVA242" s="220"/>
      <c r="LVB242" s="220"/>
      <c r="LVC242" s="220"/>
      <c r="LVD242" s="220"/>
      <c r="LVE242" s="220"/>
      <c r="LVF242" s="220"/>
      <c r="LVG242" s="220"/>
      <c r="LVH242" s="220"/>
      <c r="LVI242" s="220"/>
      <c r="LVJ242" s="220"/>
      <c r="LVK242" s="220"/>
      <c r="LVL242" s="220"/>
      <c r="LVM242" s="220"/>
      <c r="LVN242" s="220"/>
      <c r="LVO242" s="220"/>
      <c r="LVP242" s="220"/>
      <c r="LVQ242" s="220"/>
      <c r="LVR242" s="220"/>
      <c r="LVS242" s="220"/>
      <c r="LVT242" s="220"/>
      <c r="LVU242" s="220"/>
      <c r="LVV242" s="220"/>
      <c r="LVW242" s="220"/>
      <c r="LVX242" s="220"/>
      <c r="LVY242" s="220"/>
      <c r="LVZ242" s="220"/>
      <c r="LWA242" s="220"/>
      <c r="LWB242" s="220"/>
      <c r="LWC242" s="220"/>
      <c r="LWD242" s="220"/>
      <c r="LWE242" s="220"/>
      <c r="LWF242" s="220"/>
      <c r="LWG242" s="220"/>
      <c r="LWH242" s="220"/>
      <c r="LWI242" s="220"/>
      <c r="LWJ242" s="220"/>
      <c r="LWK242" s="220"/>
      <c r="LWL242" s="220"/>
      <c r="LWM242" s="220"/>
      <c r="LWN242" s="220"/>
      <c r="LWO242" s="220"/>
      <c r="LWP242" s="220"/>
      <c r="LWQ242" s="220"/>
      <c r="LWR242" s="220"/>
      <c r="LWS242" s="220"/>
      <c r="LWT242" s="220"/>
      <c r="LWU242" s="220"/>
      <c r="LWV242" s="220"/>
      <c r="LWW242" s="220"/>
      <c r="LWX242" s="220"/>
      <c r="LWY242" s="220"/>
      <c r="LWZ242" s="220"/>
      <c r="LXA242" s="220"/>
      <c r="LXB242" s="220"/>
      <c r="LXC242" s="220"/>
      <c r="LXD242" s="220"/>
      <c r="LXE242" s="220"/>
      <c r="LXF242" s="220"/>
      <c r="LXG242" s="220"/>
      <c r="LXH242" s="220"/>
      <c r="LXI242" s="220"/>
      <c r="LXJ242" s="220"/>
      <c r="LXK242" s="220"/>
      <c r="LXL242" s="220"/>
      <c r="LXM242" s="220"/>
      <c r="LXN242" s="220"/>
      <c r="LXO242" s="220"/>
      <c r="LXP242" s="220"/>
      <c r="LXQ242" s="220"/>
      <c r="LXR242" s="220"/>
      <c r="LXS242" s="220"/>
      <c r="LXT242" s="220"/>
      <c r="LXU242" s="220"/>
      <c r="LXV242" s="220"/>
      <c r="LXW242" s="220"/>
      <c r="LXX242" s="220"/>
      <c r="LXY242" s="220"/>
      <c r="LXZ242" s="220"/>
      <c r="LYA242" s="220"/>
      <c r="LYB242" s="220"/>
      <c r="LYC242" s="220"/>
      <c r="LYD242" s="220"/>
      <c r="LYE242" s="220"/>
      <c r="LYF242" s="220"/>
      <c r="LYG242" s="220"/>
      <c r="LYH242" s="220"/>
      <c r="LYI242" s="220"/>
      <c r="LYJ242" s="220"/>
      <c r="LYK242" s="220"/>
      <c r="LYL242" s="220"/>
      <c r="LYM242" s="220"/>
      <c r="LYN242" s="220"/>
      <c r="LYO242" s="220"/>
      <c r="LYP242" s="220"/>
      <c r="LYQ242" s="220"/>
      <c r="LYR242" s="220"/>
      <c r="LYS242" s="220"/>
      <c r="LYT242" s="220"/>
      <c r="LYU242" s="220"/>
      <c r="LYV242" s="220"/>
      <c r="LYW242" s="220"/>
      <c r="LYX242" s="220"/>
      <c r="LYY242" s="220"/>
      <c r="LYZ242" s="220"/>
      <c r="LZA242" s="220"/>
      <c r="LZB242" s="220"/>
      <c r="LZC242" s="220"/>
      <c r="LZD242" s="220"/>
      <c r="LZE242" s="220"/>
      <c r="LZF242" s="220"/>
      <c r="LZG242" s="220"/>
      <c r="LZH242" s="220"/>
      <c r="LZI242" s="220"/>
      <c r="LZJ242" s="220"/>
      <c r="LZK242" s="220"/>
      <c r="LZL242" s="220"/>
      <c r="LZM242" s="220"/>
      <c r="LZN242" s="220"/>
      <c r="LZO242" s="220"/>
      <c r="LZP242" s="220"/>
      <c r="LZQ242" s="220"/>
      <c r="LZR242" s="220"/>
      <c r="LZS242" s="220"/>
      <c r="LZT242" s="220"/>
      <c r="LZU242" s="220"/>
      <c r="LZV242" s="220"/>
      <c r="LZW242" s="220"/>
      <c r="LZX242" s="220"/>
      <c r="LZY242" s="220"/>
      <c r="LZZ242" s="220"/>
      <c r="MAA242" s="220"/>
      <c r="MAB242" s="220"/>
      <c r="MAC242" s="220"/>
      <c r="MAD242" s="220"/>
      <c r="MAE242" s="220"/>
      <c r="MAF242" s="220"/>
      <c r="MAG242" s="220"/>
      <c r="MAH242" s="220"/>
      <c r="MAI242" s="220"/>
      <c r="MAJ242" s="220"/>
      <c r="MAK242" s="220"/>
      <c r="MAL242" s="220"/>
      <c r="MAM242" s="220"/>
      <c r="MAN242" s="220"/>
      <c r="MAO242" s="220"/>
      <c r="MAP242" s="220"/>
      <c r="MAQ242" s="220"/>
      <c r="MAR242" s="220"/>
      <c r="MAS242" s="220"/>
      <c r="MAT242" s="220"/>
      <c r="MAU242" s="220"/>
      <c r="MAV242" s="220"/>
      <c r="MAW242" s="220"/>
      <c r="MAX242" s="220"/>
      <c r="MAY242" s="220"/>
      <c r="MAZ242" s="220"/>
      <c r="MBA242" s="220"/>
      <c r="MBB242" s="220"/>
      <c r="MBC242" s="220"/>
      <c r="MBD242" s="220"/>
      <c r="MBE242" s="220"/>
      <c r="MBF242" s="220"/>
      <c r="MBG242" s="220"/>
      <c r="MBH242" s="220"/>
      <c r="MBI242" s="220"/>
      <c r="MBJ242" s="220"/>
      <c r="MBK242" s="220"/>
      <c r="MBL242" s="220"/>
      <c r="MBM242" s="220"/>
      <c r="MBN242" s="220"/>
      <c r="MBO242" s="220"/>
      <c r="MBP242" s="220"/>
      <c r="MBQ242" s="220"/>
      <c r="MBR242" s="220"/>
      <c r="MBS242" s="220"/>
      <c r="MBT242" s="220"/>
      <c r="MBU242" s="220"/>
      <c r="MBV242" s="220"/>
      <c r="MBW242" s="220"/>
      <c r="MBX242" s="220"/>
      <c r="MBY242" s="220"/>
      <c r="MBZ242" s="220"/>
      <c r="MCA242" s="220"/>
      <c r="MCB242" s="220"/>
      <c r="MCC242" s="220"/>
      <c r="MCD242" s="220"/>
      <c r="MCE242" s="220"/>
      <c r="MCF242" s="220"/>
      <c r="MCG242" s="220"/>
      <c r="MCH242" s="220"/>
      <c r="MCI242" s="220"/>
      <c r="MCJ242" s="220"/>
      <c r="MCK242" s="220"/>
      <c r="MCL242" s="220"/>
      <c r="MCM242" s="220"/>
      <c r="MCN242" s="220"/>
      <c r="MCO242" s="220"/>
      <c r="MCP242" s="220"/>
      <c r="MCQ242" s="220"/>
      <c r="MCR242" s="220"/>
      <c r="MCS242" s="220"/>
      <c r="MCT242" s="220"/>
      <c r="MCU242" s="220"/>
      <c r="MCV242" s="220"/>
      <c r="MCW242" s="220"/>
      <c r="MCX242" s="220"/>
      <c r="MCY242" s="220"/>
      <c r="MCZ242" s="220"/>
      <c r="MDA242" s="220"/>
      <c r="MDB242" s="220"/>
      <c r="MDC242" s="220"/>
      <c r="MDD242" s="220"/>
      <c r="MDE242" s="220"/>
      <c r="MDF242" s="220"/>
      <c r="MDG242" s="220"/>
      <c r="MDH242" s="220"/>
      <c r="MDI242" s="220"/>
      <c r="MDJ242" s="220"/>
      <c r="MDK242" s="220"/>
      <c r="MDL242" s="220"/>
      <c r="MDM242" s="220"/>
      <c r="MDN242" s="220"/>
      <c r="MDO242" s="220"/>
      <c r="MDP242" s="220"/>
      <c r="MDQ242" s="220"/>
      <c r="MDR242" s="220"/>
      <c r="MDS242" s="220"/>
      <c r="MDT242" s="220"/>
      <c r="MDU242" s="220"/>
      <c r="MDV242" s="220"/>
      <c r="MDW242" s="220"/>
      <c r="MDX242" s="220"/>
      <c r="MDY242" s="220"/>
      <c r="MDZ242" s="220"/>
      <c r="MEA242" s="220"/>
      <c r="MEB242" s="220"/>
      <c r="MEC242" s="220"/>
      <c r="MED242" s="220"/>
      <c r="MEE242" s="220"/>
      <c r="MEF242" s="220"/>
      <c r="MEG242" s="220"/>
      <c r="MEH242" s="220"/>
      <c r="MEI242" s="220"/>
      <c r="MEJ242" s="220"/>
      <c r="MEK242" s="220"/>
      <c r="MEL242" s="220"/>
      <c r="MEM242" s="220"/>
      <c r="MEN242" s="220"/>
      <c r="MEO242" s="220"/>
      <c r="MEP242" s="220"/>
      <c r="MEQ242" s="220"/>
      <c r="MER242" s="220"/>
      <c r="MES242" s="220"/>
      <c r="MET242" s="220"/>
      <c r="MEU242" s="220"/>
      <c r="MEV242" s="220"/>
      <c r="MEW242" s="220"/>
      <c r="MEX242" s="220"/>
      <c r="MEY242" s="220"/>
      <c r="MEZ242" s="220"/>
      <c r="MFA242" s="220"/>
      <c r="MFB242" s="220"/>
      <c r="MFC242" s="220"/>
      <c r="MFD242" s="220"/>
      <c r="MFE242" s="220"/>
      <c r="MFF242" s="220"/>
      <c r="MFG242" s="220"/>
      <c r="MFH242" s="220"/>
      <c r="MFI242" s="220"/>
      <c r="MFJ242" s="220"/>
      <c r="MFK242" s="220"/>
      <c r="MFL242" s="220"/>
      <c r="MFM242" s="220"/>
      <c r="MFN242" s="220"/>
      <c r="MFO242" s="220"/>
      <c r="MFP242" s="220"/>
      <c r="MFQ242" s="220"/>
      <c r="MFR242" s="220"/>
      <c r="MFS242" s="220"/>
      <c r="MFT242" s="220"/>
      <c r="MFU242" s="220"/>
      <c r="MFV242" s="220"/>
      <c r="MFW242" s="220"/>
      <c r="MFX242" s="220"/>
      <c r="MFY242" s="220"/>
      <c r="MFZ242" s="220"/>
      <c r="MGA242" s="220"/>
      <c r="MGB242" s="220"/>
      <c r="MGC242" s="220"/>
      <c r="MGD242" s="220"/>
      <c r="MGE242" s="220"/>
      <c r="MGF242" s="220"/>
      <c r="MGG242" s="220"/>
      <c r="MGH242" s="220"/>
      <c r="MGI242" s="220"/>
      <c r="MGJ242" s="220"/>
      <c r="MGK242" s="220"/>
      <c r="MGL242" s="220"/>
      <c r="MGM242" s="220"/>
      <c r="MGN242" s="220"/>
      <c r="MGO242" s="220"/>
      <c r="MGP242" s="220"/>
      <c r="MGQ242" s="220"/>
      <c r="MGR242" s="220"/>
      <c r="MGS242" s="220"/>
      <c r="MGT242" s="220"/>
      <c r="MGU242" s="220"/>
      <c r="MGV242" s="220"/>
      <c r="MGW242" s="220"/>
      <c r="MGX242" s="220"/>
      <c r="MGY242" s="220"/>
      <c r="MGZ242" s="220"/>
      <c r="MHA242" s="220"/>
      <c r="MHB242" s="220"/>
      <c r="MHC242" s="220"/>
      <c r="MHD242" s="220"/>
      <c r="MHE242" s="220"/>
      <c r="MHF242" s="220"/>
      <c r="MHG242" s="220"/>
      <c r="MHH242" s="220"/>
      <c r="MHI242" s="220"/>
      <c r="MHJ242" s="220"/>
      <c r="MHK242" s="220"/>
      <c r="MHL242" s="220"/>
      <c r="MHM242" s="220"/>
      <c r="MHN242" s="220"/>
      <c r="MHO242" s="220"/>
      <c r="MHP242" s="220"/>
      <c r="MHQ242" s="220"/>
      <c r="MHR242" s="220"/>
      <c r="MHS242" s="220"/>
      <c r="MHT242" s="220"/>
      <c r="MHU242" s="220"/>
      <c r="MHV242" s="220"/>
      <c r="MHW242" s="220"/>
      <c r="MHX242" s="220"/>
      <c r="MHY242" s="220"/>
      <c r="MHZ242" s="220"/>
      <c r="MIA242" s="220"/>
      <c r="MIB242" s="220"/>
      <c r="MIC242" s="220"/>
      <c r="MID242" s="220"/>
      <c r="MIE242" s="220"/>
      <c r="MIF242" s="220"/>
      <c r="MIG242" s="220"/>
      <c r="MIH242" s="220"/>
      <c r="MII242" s="220"/>
      <c r="MIJ242" s="220"/>
      <c r="MIK242" s="220"/>
      <c r="MIL242" s="220"/>
      <c r="MIM242" s="220"/>
      <c r="MIN242" s="220"/>
      <c r="MIO242" s="220"/>
      <c r="MIP242" s="220"/>
      <c r="MIQ242" s="220"/>
      <c r="MIR242" s="220"/>
      <c r="MIS242" s="220"/>
      <c r="MIT242" s="220"/>
      <c r="MIU242" s="220"/>
      <c r="MIV242" s="220"/>
      <c r="MIW242" s="220"/>
      <c r="MIX242" s="220"/>
      <c r="MIY242" s="220"/>
      <c r="MIZ242" s="220"/>
      <c r="MJA242" s="220"/>
      <c r="MJB242" s="220"/>
      <c r="MJC242" s="220"/>
      <c r="MJD242" s="220"/>
      <c r="MJE242" s="220"/>
      <c r="MJF242" s="220"/>
      <c r="MJG242" s="220"/>
      <c r="MJH242" s="220"/>
      <c r="MJI242" s="220"/>
      <c r="MJJ242" s="220"/>
      <c r="MJK242" s="220"/>
      <c r="MJL242" s="220"/>
      <c r="MJM242" s="220"/>
      <c r="MJN242" s="220"/>
      <c r="MJO242" s="220"/>
      <c r="MJP242" s="220"/>
      <c r="MJQ242" s="220"/>
      <c r="MJR242" s="220"/>
      <c r="MJS242" s="220"/>
      <c r="MJT242" s="220"/>
      <c r="MJU242" s="220"/>
      <c r="MJV242" s="220"/>
      <c r="MJW242" s="220"/>
      <c r="MJX242" s="220"/>
      <c r="MJY242" s="220"/>
      <c r="MJZ242" s="220"/>
      <c r="MKA242" s="220"/>
      <c r="MKB242" s="220"/>
      <c r="MKC242" s="220"/>
      <c r="MKD242" s="220"/>
      <c r="MKE242" s="220"/>
      <c r="MKF242" s="220"/>
      <c r="MKG242" s="220"/>
      <c r="MKH242" s="220"/>
      <c r="MKI242" s="220"/>
      <c r="MKJ242" s="220"/>
      <c r="MKK242" s="220"/>
      <c r="MKL242" s="220"/>
      <c r="MKM242" s="220"/>
      <c r="MKN242" s="220"/>
      <c r="MKO242" s="220"/>
      <c r="MKP242" s="220"/>
      <c r="MKQ242" s="220"/>
      <c r="MKR242" s="220"/>
      <c r="MKS242" s="220"/>
      <c r="MKT242" s="220"/>
      <c r="MKU242" s="220"/>
      <c r="MKV242" s="220"/>
      <c r="MKW242" s="220"/>
      <c r="MKX242" s="220"/>
      <c r="MKY242" s="220"/>
      <c r="MKZ242" s="220"/>
      <c r="MLA242" s="220"/>
      <c r="MLB242" s="220"/>
      <c r="MLC242" s="220"/>
      <c r="MLD242" s="220"/>
      <c r="MLE242" s="220"/>
      <c r="MLF242" s="220"/>
      <c r="MLG242" s="220"/>
      <c r="MLH242" s="220"/>
      <c r="MLI242" s="220"/>
      <c r="MLJ242" s="220"/>
      <c r="MLK242" s="220"/>
      <c r="MLL242" s="220"/>
      <c r="MLM242" s="220"/>
      <c r="MLN242" s="220"/>
      <c r="MLO242" s="220"/>
      <c r="MLP242" s="220"/>
      <c r="MLQ242" s="220"/>
      <c r="MLR242" s="220"/>
      <c r="MLS242" s="220"/>
      <c r="MLT242" s="220"/>
      <c r="MLU242" s="220"/>
      <c r="MLV242" s="220"/>
      <c r="MLW242" s="220"/>
      <c r="MLX242" s="220"/>
      <c r="MLY242" s="220"/>
      <c r="MLZ242" s="220"/>
      <c r="MMA242" s="220"/>
      <c r="MMB242" s="220"/>
      <c r="MMC242" s="220"/>
      <c r="MMD242" s="220"/>
      <c r="MME242" s="220"/>
      <c r="MMF242" s="220"/>
      <c r="MMG242" s="220"/>
      <c r="MMH242" s="220"/>
      <c r="MMI242" s="220"/>
      <c r="MMJ242" s="220"/>
      <c r="MMK242" s="220"/>
      <c r="MML242" s="220"/>
      <c r="MMM242" s="220"/>
      <c r="MMN242" s="220"/>
      <c r="MMO242" s="220"/>
      <c r="MMP242" s="220"/>
      <c r="MMQ242" s="220"/>
      <c r="MMR242" s="220"/>
      <c r="MMS242" s="220"/>
      <c r="MMT242" s="220"/>
      <c r="MMU242" s="220"/>
      <c r="MMV242" s="220"/>
      <c r="MMW242" s="220"/>
      <c r="MMX242" s="220"/>
      <c r="MMY242" s="220"/>
      <c r="MMZ242" s="220"/>
      <c r="MNA242" s="220"/>
      <c r="MNB242" s="220"/>
      <c r="MNC242" s="220"/>
      <c r="MND242" s="220"/>
      <c r="MNE242" s="220"/>
      <c r="MNF242" s="220"/>
      <c r="MNG242" s="220"/>
      <c r="MNH242" s="220"/>
      <c r="MNI242" s="220"/>
      <c r="MNJ242" s="220"/>
      <c r="MNK242" s="220"/>
      <c r="MNL242" s="220"/>
      <c r="MNM242" s="220"/>
      <c r="MNN242" s="220"/>
      <c r="MNO242" s="220"/>
      <c r="MNP242" s="220"/>
      <c r="MNQ242" s="220"/>
      <c r="MNR242" s="220"/>
      <c r="MNS242" s="220"/>
      <c r="MNT242" s="220"/>
      <c r="MNU242" s="220"/>
      <c r="MNV242" s="220"/>
      <c r="MNW242" s="220"/>
      <c r="MNX242" s="220"/>
      <c r="MNY242" s="220"/>
      <c r="MNZ242" s="220"/>
      <c r="MOA242" s="220"/>
      <c r="MOB242" s="220"/>
      <c r="MOC242" s="220"/>
      <c r="MOD242" s="220"/>
      <c r="MOE242" s="220"/>
      <c r="MOF242" s="220"/>
      <c r="MOG242" s="220"/>
      <c r="MOH242" s="220"/>
      <c r="MOI242" s="220"/>
      <c r="MOJ242" s="220"/>
      <c r="MOK242" s="220"/>
      <c r="MOL242" s="220"/>
      <c r="MOM242" s="220"/>
      <c r="MON242" s="220"/>
      <c r="MOO242" s="220"/>
      <c r="MOP242" s="220"/>
      <c r="MOQ242" s="220"/>
      <c r="MOR242" s="220"/>
      <c r="MOS242" s="220"/>
      <c r="MOT242" s="220"/>
      <c r="MOU242" s="220"/>
      <c r="MOV242" s="220"/>
      <c r="MOW242" s="220"/>
      <c r="MOX242" s="220"/>
      <c r="MOY242" s="220"/>
      <c r="MOZ242" s="220"/>
      <c r="MPA242" s="220"/>
      <c r="MPB242" s="220"/>
      <c r="MPC242" s="220"/>
      <c r="MPD242" s="220"/>
      <c r="MPE242" s="220"/>
      <c r="MPF242" s="220"/>
      <c r="MPG242" s="220"/>
      <c r="MPH242" s="220"/>
      <c r="MPI242" s="220"/>
      <c r="MPJ242" s="220"/>
      <c r="MPK242" s="220"/>
      <c r="MPL242" s="220"/>
      <c r="MPM242" s="220"/>
      <c r="MPN242" s="220"/>
      <c r="MPO242" s="220"/>
      <c r="MPP242" s="220"/>
      <c r="MPQ242" s="220"/>
      <c r="MPR242" s="220"/>
      <c r="MPS242" s="220"/>
      <c r="MPT242" s="220"/>
      <c r="MPU242" s="220"/>
      <c r="MPV242" s="220"/>
      <c r="MPW242" s="220"/>
      <c r="MPX242" s="220"/>
      <c r="MPY242" s="220"/>
      <c r="MPZ242" s="220"/>
      <c r="MQA242" s="220"/>
      <c r="MQB242" s="220"/>
      <c r="MQC242" s="220"/>
      <c r="MQD242" s="220"/>
      <c r="MQE242" s="220"/>
      <c r="MQF242" s="220"/>
      <c r="MQG242" s="220"/>
      <c r="MQH242" s="220"/>
      <c r="MQI242" s="220"/>
      <c r="MQJ242" s="220"/>
      <c r="MQK242" s="220"/>
      <c r="MQL242" s="220"/>
      <c r="MQM242" s="220"/>
      <c r="MQN242" s="220"/>
      <c r="MQO242" s="220"/>
      <c r="MQP242" s="220"/>
      <c r="MQQ242" s="220"/>
      <c r="MQR242" s="220"/>
      <c r="MQS242" s="220"/>
      <c r="MQT242" s="220"/>
      <c r="MQU242" s="220"/>
      <c r="MQV242" s="220"/>
      <c r="MQW242" s="220"/>
      <c r="MQX242" s="220"/>
      <c r="MQY242" s="220"/>
      <c r="MQZ242" s="220"/>
      <c r="MRA242" s="220"/>
      <c r="MRB242" s="220"/>
      <c r="MRC242" s="220"/>
      <c r="MRD242" s="220"/>
      <c r="MRE242" s="220"/>
      <c r="MRF242" s="220"/>
      <c r="MRG242" s="220"/>
      <c r="MRH242" s="220"/>
      <c r="MRI242" s="220"/>
      <c r="MRJ242" s="220"/>
      <c r="MRK242" s="220"/>
      <c r="MRL242" s="220"/>
      <c r="MRM242" s="220"/>
      <c r="MRN242" s="220"/>
      <c r="MRO242" s="220"/>
      <c r="MRP242" s="220"/>
      <c r="MRQ242" s="220"/>
      <c r="MRR242" s="220"/>
      <c r="MRS242" s="220"/>
      <c r="MRT242" s="220"/>
      <c r="MRU242" s="220"/>
      <c r="MRV242" s="220"/>
      <c r="MRW242" s="220"/>
      <c r="MRX242" s="220"/>
      <c r="MRY242" s="220"/>
      <c r="MRZ242" s="220"/>
      <c r="MSA242" s="220"/>
      <c r="MSB242" s="220"/>
      <c r="MSC242" s="220"/>
      <c r="MSD242" s="220"/>
      <c r="MSE242" s="220"/>
      <c r="MSF242" s="220"/>
      <c r="MSG242" s="220"/>
      <c r="MSH242" s="220"/>
      <c r="MSI242" s="220"/>
      <c r="MSJ242" s="220"/>
      <c r="MSK242" s="220"/>
      <c r="MSL242" s="220"/>
      <c r="MSM242" s="220"/>
      <c r="MSN242" s="220"/>
      <c r="MSO242" s="220"/>
      <c r="MSP242" s="220"/>
      <c r="MSQ242" s="220"/>
      <c r="MSR242" s="220"/>
      <c r="MSS242" s="220"/>
      <c r="MST242" s="220"/>
      <c r="MSU242" s="220"/>
      <c r="MSV242" s="220"/>
      <c r="MSW242" s="220"/>
      <c r="MSX242" s="220"/>
      <c r="MSY242" s="220"/>
      <c r="MSZ242" s="220"/>
      <c r="MTA242" s="220"/>
      <c r="MTB242" s="220"/>
      <c r="MTC242" s="220"/>
      <c r="MTD242" s="220"/>
      <c r="MTE242" s="220"/>
      <c r="MTF242" s="220"/>
      <c r="MTG242" s="220"/>
      <c r="MTH242" s="220"/>
      <c r="MTI242" s="220"/>
      <c r="MTJ242" s="220"/>
      <c r="MTK242" s="220"/>
      <c r="MTL242" s="220"/>
      <c r="MTM242" s="220"/>
      <c r="MTN242" s="220"/>
      <c r="MTO242" s="220"/>
      <c r="MTP242" s="220"/>
      <c r="MTQ242" s="220"/>
      <c r="MTR242" s="220"/>
      <c r="MTS242" s="220"/>
      <c r="MTT242" s="220"/>
      <c r="MTU242" s="220"/>
      <c r="MTV242" s="220"/>
      <c r="MTW242" s="220"/>
      <c r="MTX242" s="220"/>
      <c r="MTY242" s="220"/>
      <c r="MTZ242" s="220"/>
      <c r="MUA242" s="220"/>
      <c r="MUB242" s="220"/>
      <c r="MUC242" s="220"/>
      <c r="MUD242" s="220"/>
      <c r="MUE242" s="220"/>
      <c r="MUF242" s="220"/>
      <c r="MUG242" s="220"/>
      <c r="MUH242" s="220"/>
      <c r="MUI242" s="220"/>
      <c r="MUJ242" s="220"/>
      <c r="MUK242" s="220"/>
      <c r="MUL242" s="220"/>
      <c r="MUM242" s="220"/>
      <c r="MUN242" s="220"/>
      <c r="MUO242" s="220"/>
      <c r="MUP242" s="220"/>
      <c r="MUQ242" s="220"/>
      <c r="MUR242" s="220"/>
      <c r="MUS242" s="220"/>
      <c r="MUT242" s="220"/>
      <c r="MUU242" s="220"/>
      <c r="MUV242" s="220"/>
      <c r="MUW242" s="220"/>
      <c r="MUX242" s="220"/>
      <c r="MUY242" s="220"/>
      <c r="MUZ242" s="220"/>
      <c r="MVA242" s="220"/>
      <c r="MVB242" s="220"/>
      <c r="MVC242" s="220"/>
      <c r="MVD242" s="220"/>
      <c r="MVE242" s="220"/>
      <c r="MVF242" s="220"/>
      <c r="MVG242" s="220"/>
      <c r="MVH242" s="220"/>
      <c r="MVI242" s="220"/>
      <c r="MVJ242" s="220"/>
      <c r="MVK242" s="220"/>
      <c r="MVL242" s="220"/>
      <c r="MVM242" s="220"/>
      <c r="MVN242" s="220"/>
      <c r="MVO242" s="220"/>
      <c r="MVP242" s="220"/>
      <c r="MVQ242" s="220"/>
      <c r="MVR242" s="220"/>
      <c r="MVS242" s="220"/>
      <c r="MVT242" s="220"/>
      <c r="MVU242" s="220"/>
      <c r="MVV242" s="220"/>
      <c r="MVW242" s="220"/>
      <c r="MVX242" s="220"/>
      <c r="MVY242" s="220"/>
      <c r="MVZ242" s="220"/>
      <c r="MWA242" s="220"/>
      <c r="MWB242" s="220"/>
      <c r="MWC242" s="220"/>
      <c r="MWD242" s="220"/>
      <c r="MWE242" s="220"/>
      <c r="MWF242" s="220"/>
      <c r="MWG242" s="220"/>
      <c r="MWH242" s="220"/>
      <c r="MWI242" s="220"/>
      <c r="MWJ242" s="220"/>
      <c r="MWK242" s="220"/>
      <c r="MWL242" s="220"/>
      <c r="MWM242" s="220"/>
      <c r="MWN242" s="220"/>
      <c r="MWO242" s="220"/>
      <c r="MWP242" s="220"/>
      <c r="MWQ242" s="220"/>
      <c r="MWR242" s="220"/>
      <c r="MWS242" s="220"/>
      <c r="MWT242" s="220"/>
      <c r="MWU242" s="220"/>
      <c r="MWV242" s="220"/>
      <c r="MWW242" s="220"/>
      <c r="MWX242" s="220"/>
      <c r="MWY242" s="220"/>
      <c r="MWZ242" s="220"/>
      <c r="MXA242" s="220"/>
      <c r="MXB242" s="220"/>
      <c r="MXC242" s="220"/>
      <c r="MXD242" s="220"/>
      <c r="MXE242" s="220"/>
      <c r="MXF242" s="220"/>
      <c r="MXG242" s="220"/>
      <c r="MXH242" s="220"/>
      <c r="MXI242" s="220"/>
      <c r="MXJ242" s="220"/>
      <c r="MXK242" s="220"/>
      <c r="MXL242" s="220"/>
      <c r="MXM242" s="220"/>
      <c r="MXN242" s="220"/>
      <c r="MXO242" s="220"/>
      <c r="MXP242" s="220"/>
      <c r="MXQ242" s="220"/>
      <c r="MXR242" s="220"/>
      <c r="MXS242" s="220"/>
      <c r="MXT242" s="220"/>
      <c r="MXU242" s="220"/>
      <c r="MXV242" s="220"/>
      <c r="MXW242" s="220"/>
      <c r="MXX242" s="220"/>
      <c r="MXY242" s="220"/>
      <c r="MXZ242" s="220"/>
      <c r="MYA242" s="220"/>
      <c r="MYB242" s="220"/>
      <c r="MYC242" s="220"/>
      <c r="MYD242" s="220"/>
      <c r="MYE242" s="220"/>
      <c r="MYF242" s="220"/>
      <c r="MYG242" s="220"/>
      <c r="MYH242" s="220"/>
      <c r="MYI242" s="220"/>
      <c r="MYJ242" s="220"/>
      <c r="MYK242" s="220"/>
      <c r="MYL242" s="220"/>
      <c r="MYM242" s="220"/>
      <c r="MYN242" s="220"/>
      <c r="MYO242" s="220"/>
      <c r="MYP242" s="220"/>
      <c r="MYQ242" s="220"/>
      <c r="MYR242" s="220"/>
      <c r="MYS242" s="220"/>
      <c r="MYT242" s="220"/>
      <c r="MYU242" s="220"/>
      <c r="MYV242" s="220"/>
      <c r="MYW242" s="220"/>
      <c r="MYX242" s="220"/>
      <c r="MYY242" s="220"/>
      <c r="MYZ242" s="220"/>
      <c r="MZA242" s="220"/>
      <c r="MZB242" s="220"/>
      <c r="MZC242" s="220"/>
      <c r="MZD242" s="220"/>
      <c r="MZE242" s="220"/>
      <c r="MZF242" s="220"/>
      <c r="MZG242" s="220"/>
      <c r="MZH242" s="220"/>
      <c r="MZI242" s="220"/>
      <c r="MZJ242" s="220"/>
      <c r="MZK242" s="220"/>
      <c r="MZL242" s="220"/>
      <c r="MZM242" s="220"/>
      <c r="MZN242" s="220"/>
      <c r="MZO242" s="220"/>
      <c r="MZP242" s="220"/>
      <c r="MZQ242" s="220"/>
      <c r="MZR242" s="220"/>
      <c r="MZS242" s="220"/>
      <c r="MZT242" s="220"/>
      <c r="MZU242" s="220"/>
      <c r="MZV242" s="220"/>
      <c r="MZW242" s="220"/>
      <c r="MZX242" s="220"/>
      <c r="MZY242" s="220"/>
      <c r="MZZ242" s="220"/>
      <c r="NAA242" s="220"/>
      <c r="NAB242" s="220"/>
      <c r="NAC242" s="220"/>
      <c r="NAD242" s="220"/>
      <c r="NAE242" s="220"/>
      <c r="NAF242" s="220"/>
      <c r="NAG242" s="220"/>
      <c r="NAH242" s="220"/>
      <c r="NAI242" s="220"/>
      <c r="NAJ242" s="220"/>
      <c r="NAK242" s="220"/>
      <c r="NAL242" s="220"/>
      <c r="NAM242" s="220"/>
      <c r="NAN242" s="220"/>
      <c r="NAO242" s="220"/>
      <c r="NAP242" s="220"/>
      <c r="NAQ242" s="220"/>
      <c r="NAR242" s="220"/>
      <c r="NAS242" s="220"/>
      <c r="NAT242" s="220"/>
      <c r="NAU242" s="220"/>
      <c r="NAV242" s="220"/>
      <c r="NAW242" s="220"/>
      <c r="NAX242" s="220"/>
      <c r="NAY242" s="220"/>
      <c r="NAZ242" s="220"/>
      <c r="NBA242" s="220"/>
      <c r="NBB242" s="220"/>
      <c r="NBC242" s="220"/>
      <c r="NBD242" s="220"/>
      <c r="NBE242" s="220"/>
      <c r="NBF242" s="220"/>
      <c r="NBG242" s="220"/>
      <c r="NBH242" s="220"/>
      <c r="NBI242" s="220"/>
      <c r="NBJ242" s="220"/>
      <c r="NBK242" s="220"/>
      <c r="NBL242" s="220"/>
      <c r="NBM242" s="220"/>
      <c r="NBN242" s="220"/>
      <c r="NBO242" s="220"/>
      <c r="NBP242" s="220"/>
      <c r="NBQ242" s="220"/>
      <c r="NBR242" s="220"/>
      <c r="NBS242" s="220"/>
      <c r="NBT242" s="220"/>
      <c r="NBU242" s="220"/>
      <c r="NBV242" s="220"/>
      <c r="NBW242" s="220"/>
      <c r="NBX242" s="220"/>
      <c r="NBY242" s="220"/>
      <c r="NBZ242" s="220"/>
      <c r="NCA242" s="220"/>
      <c r="NCB242" s="220"/>
      <c r="NCC242" s="220"/>
      <c r="NCD242" s="220"/>
      <c r="NCE242" s="220"/>
      <c r="NCF242" s="220"/>
      <c r="NCG242" s="220"/>
      <c r="NCH242" s="220"/>
      <c r="NCI242" s="220"/>
      <c r="NCJ242" s="220"/>
      <c r="NCK242" s="220"/>
      <c r="NCL242" s="220"/>
      <c r="NCM242" s="220"/>
      <c r="NCN242" s="220"/>
      <c r="NCO242" s="220"/>
      <c r="NCP242" s="220"/>
      <c r="NCQ242" s="220"/>
      <c r="NCR242" s="220"/>
      <c r="NCS242" s="220"/>
      <c r="NCT242" s="220"/>
      <c r="NCU242" s="220"/>
      <c r="NCV242" s="220"/>
      <c r="NCW242" s="220"/>
      <c r="NCX242" s="220"/>
      <c r="NCY242" s="220"/>
      <c r="NCZ242" s="220"/>
      <c r="NDA242" s="220"/>
      <c r="NDB242" s="220"/>
      <c r="NDC242" s="220"/>
      <c r="NDD242" s="220"/>
      <c r="NDE242" s="220"/>
      <c r="NDF242" s="220"/>
      <c r="NDG242" s="220"/>
      <c r="NDH242" s="220"/>
      <c r="NDI242" s="220"/>
      <c r="NDJ242" s="220"/>
      <c r="NDK242" s="220"/>
      <c r="NDL242" s="220"/>
      <c r="NDM242" s="220"/>
      <c r="NDN242" s="220"/>
      <c r="NDO242" s="220"/>
      <c r="NDP242" s="220"/>
      <c r="NDQ242" s="220"/>
      <c r="NDR242" s="220"/>
      <c r="NDS242" s="220"/>
      <c r="NDT242" s="220"/>
      <c r="NDU242" s="220"/>
      <c r="NDV242" s="220"/>
      <c r="NDW242" s="220"/>
      <c r="NDX242" s="220"/>
      <c r="NDY242" s="220"/>
      <c r="NDZ242" s="220"/>
      <c r="NEA242" s="220"/>
      <c r="NEB242" s="220"/>
      <c r="NEC242" s="220"/>
      <c r="NED242" s="220"/>
      <c r="NEE242" s="220"/>
      <c r="NEF242" s="220"/>
      <c r="NEG242" s="220"/>
      <c r="NEH242" s="220"/>
      <c r="NEI242" s="220"/>
      <c r="NEJ242" s="220"/>
      <c r="NEK242" s="220"/>
      <c r="NEL242" s="220"/>
      <c r="NEM242" s="220"/>
      <c r="NEN242" s="220"/>
      <c r="NEO242" s="220"/>
      <c r="NEP242" s="220"/>
      <c r="NEQ242" s="220"/>
      <c r="NER242" s="220"/>
      <c r="NES242" s="220"/>
      <c r="NET242" s="220"/>
      <c r="NEU242" s="220"/>
      <c r="NEV242" s="220"/>
      <c r="NEW242" s="220"/>
      <c r="NEX242" s="220"/>
      <c r="NEY242" s="220"/>
      <c r="NEZ242" s="220"/>
      <c r="NFA242" s="220"/>
      <c r="NFB242" s="220"/>
      <c r="NFC242" s="220"/>
      <c r="NFD242" s="220"/>
      <c r="NFE242" s="220"/>
      <c r="NFF242" s="220"/>
      <c r="NFG242" s="220"/>
      <c r="NFH242" s="220"/>
      <c r="NFI242" s="220"/>
      <c r="NFJ242" s="220"/>
      <c r="NFK242" s="220"/>
      <c r="NFL242" s="220"/>
      <c r="NFM242" s="220"/>
      <c r="NFN242" s="220"/>
      <c r="NFO242" s="220"/>
      <c r="NFP242" s="220"/>
      <c r="NFQ242" s="220"/>
      <c r="NFR242" s="220"/>
      <c r="NFS242" s="220"/>
      <c r="NFT242" s="220"/>
      <c r="NFU242" s="220"/>
      <c r="NFV242" s="220"/>
      <c r="NFW242" s="220"/>
      <c r="NFX242" s="220"/>
      <c r="NFY242" s="220"/>
      <c r="NFZ242" s="220"/>
      <c r="NGA242" s="220"/>
      <c r="NGB242" s="220"/>
      <c r="NGC242" s="220"/>
      <c r="NGD242" s="220"/>
      <c r="NGE242" s="220"/>
      <c r="NGF242" s="220"/>
      <c r="NGG242" s="220"/>
      <c r="NGH242" s="220"/>
      <c r="NGI242" s="220"/>
      <c r="NGJ242" s="220"/>
      <c r="NGK242" s="220"/>
      <c r="NGL242" s="220"/>
      <c r="NGM242" s="220"/>
      <c r="NGN242" s="220"/>
      <c r="NGO242" s="220"/>
      <c r="NGP242" s="220"/>
      <c r="NGQ242" s="220"/>
      <c r="NGR242" s="220"/>
      <c r="NGS242" s="220"/>
      <c r="NGT242" s="220"/>
      <c r="NGU242" s="220"/>
      <c r="NGV242" s="220"/>
      <c r="NGW242" s="220"/>
      <c r="NGX242" s="220"/>
      <c r="NGY242" s="220"/>
      <c r="NGZ242" s="220"/>
      <c r="NHA242" s="220"/>
      <c r="NHB242" s="220"/>
      <c r="NHC242" s="220"/>
      <c r="NHD242" s="220"/>
      <c r="NHE242" s="220"/>
      <c r="NHF242" s="220"/>
      <c r="NHG242" s="220"/>
      <c r="NHH242" s="220"/>
      <c r="NHI242" s="220"/>
      <c r="NHJ242" s="220"/>
      <c r="NHK242" s="220"/>
      <c r="NHL242" s="220"/>
      <c r="NHM242" s="220"/>
      <c r="NHN242" s="220"/>
      <c r="NHO242" s="220"/>
      <c r="NHP242" s="220"/>
      <c r="NHQ242" s="220"/>
      <c r="NHR242" s="220"/>
      <c r="NHS242" s="220"/>
      <c r="NHT242" s="220"/>
      <c r="NHU242" s="220"/>
      <c r="NHV242" s="220"/>
      <c r="NHW242" s="220"/>
      <c r="NHX242" s="220"/>
      <c r="NHY242" s="220"/>
      <c r="NHZ242" s="220"/>
      <c r="NIA242" s="220"/>
      <c r="NIB242" s="220"/>
      <c r="NIC242" s="220"/>
      <c r="NID242" s="220"/>
      <c r="NIE242" s="220"/>
      <c r="NIF242" s="220"/>
      <c r="NIG242" s="220"/>
      <c r="NIH242" s="220"/>
      <c r="NII242" s="220"/>
      <c r="NIJ242" s="220"/>
      <c r="NIK242" s="220"/>
      <c r="NIL242" s="220"/>
      <c r="NIM242" s="220"/>
      <c r="NIN242" s="220"/>
      <c r="NIO242" s="220"/>
      <c r="NIP242" s="220"/>
      <c r="NIQ242" s="220"/>
      <c r="NIR242" s="220"/>
      <c r="NIS242" s="220"/>
      <c r="NIT242" s="220"/>
      <c r="NIU242" s="220"/>
      <c r="NIV242" s="220"/>
      <c r="NIW242" s="220"/>
      <c r="NIX242" s="220"/>
      <c r="NIY242" s="220"/>
      <c r="NIZ242" s="220"/>
      <c r="NJA242" s="220"/>
      <c r="NJB242" s="220"/>
      <c r="NJC242" s="220"/>
      <c r="NJD242" s="220"/>
      <c r="NJE242" s="220"/>
      <c r="NJF242" s="220"/>
      <c r="NJG242" s="220"/>
      <c r="NJH242" s="220"/>
      <c r="NJI242" s="220"/>
      <c r="NJJ242" s="220"/>
      <c r="NJK242" s="220"/>
      <c r="NJL242" s="220"/>
      <c r="NJM242" s="220"/>
      <c r="NJN242" s="220"/>
      <c r="NJO242" s="220"/>
      <c r="NJP242" s="220"/>
      <c r="NJQ242" s="220"/>
      <c r="NJR242" s="220"/>
      <c r="NJS242" s="220"/>
      <c r="NJT242" s="220"/>
      <c r="NJU242" s="220"/>
      <c r="NJV242" s="220"/>
      <c r="NJW242" s="220"/>
      <c r="NJX242" s="220"/>
      <c r="NJY242" s="220"/>
      <c r="NJZ242" s="220"/>
      <c r="NKA242" s="220"/>
      <c r="NKB242" s="220"/>
      <c r="NKC242" s="220"/>
      <c r="NKD242" s="220"/>
      <c r="NKE242" s="220"/>
      <c r="NKF242" s="220"/>
      <c r="NKG242" s="220"/>
      <c r="NKH242" s="220"/>
      <c r="NKI242" s="220"/>
      <c r="NKJ242" s="220"/>
      <c r="NKK242" s="220"/>
      <c r="NKL242" s="220"/>
      <c r="NKM242" s="220"/>
      <c r="NKN242" s="220"/>
      <c r="NKO242" s="220"/>
      <c r="NKP242" s="220"/>
      <c r="NKQ242" s="220"/>
      <c r="NKR242" s="220"/>
      <c r="NKS242" s="220"/>
      <c r="NKT242" s="220"/>
      <c r="NKU242" s="220"/>
      <c r="NKV242" s="220"/>
      <c r="NKW242" s="220"/>
      <c r="NKX242" s="220"/>
      <c r="NKY242" s="220"/>
      <c r="NKZ242" s="220"/>
      <c r="NLA242" s="220"/>
      <c r="NLB242" s="220"/>
      <c r="NLC242" s="220"/>
      <c r="NLD242" s="220"/>
      <c r="NLE242" s="220"/>
      <c r="NLF242" s="220"/>
      <c r="NLG242" s="220"/>
      <c r="NLH242" s="220"/>
      <c r="NLI242" s="220"/>
      <c r="NLJ242" s="220"/>
      <c r="NLK242" s="220"/>
      <c r="NLL242" s="220"/>
      <c r="NLM242" s="220"/>
      <c r="NLN242" s="220"/>
      <c r="NLO242" s="220"/>
      <c r="NLP242" s="220"/>
      <c r="NLQ242" s="220"/>
      <c r="NLR242" s="220"/>
      <c r="NLS242" s="220"/>
      <c r="NLT242" s="220"/>
      <c r="NLU242" s="220"/>
      <c r="NLV242" s="220"/>
      <c r="NLW242" s="220"/>
      <c r="NLX242" s="220"/>
      <c r="NLY242" s="220"/>
      <c r="NLZ242" s="220"/>
      <c r="NMA242" s="220"/>
      <c r="NMB242" s="220"/>
      <c r="NMC242" s="220"/>
      <c r="NMD242" s="220"/>
      <c r="NME242" s="220"/>
      <c r="NMF242" s="220"/>
      <c r="NMG242" s="220"/>
      <c r="NMH242" s="220"/>
      <c r="NMI242" s="220"/>
      <c r="NMJ242" s="220"/>
      <c r="NMK242" s="220"/>
      <c r="NML242" s="220"/>
      <c r="NMM242" s="220"/>
      <c r="NMN242" s="220"/>
      <c r="NMO242" s="220"/>
      <c r="NMP242" s="220"/>
      <c r="NMQ242" s="220"/>
      <c r="NMR242" s="220"/>
      <c r="NMS242" s="220"/>
      <c r="NMT242" s="220"/>
      <c r="NMU242" s="220"/>
      <c r="NMV242" s="220"/>
      <c r="NMW242" s="220"/>
      <c r="NMX242" s="220"/>
      <c r="NMY242" s="220"/>
      <c r="NMZ242" s="220"/>
      <c r="NNA242" s="220"/>
      <c r="NNB242" s="220"/>
      <c r="NNC242" s="220"/>
      <c r="NND242" s="220"/>
      <c r="NNE242" s="220"/>
      <c r="NNF242" s="220"/>
      <c r="NNG242" s="220"/>
      <c r="NNH242" s="220"/>
      <c r="NNI242" s="220"/>
      <c r="NNJ242" s="220"/>
      <c r="NNK242" s="220"/>
      <c r="NNL242" s="220"/>
      <c r="NNM242" s="220"/>
      <c r="NNN242" s="220"/>
      <c r="NNO242" s="220"/>
      <c r="NNP242" s="220"/>
      <c r="NNQ242" s="220"/>
      <c r="NNR242" s="220"/>
      <c r="NNS242" s="220"/>
      <c r="NNT242" s="220"/>
      <c r="NNU242" s="220"/>
      <c r="NNV242" s="220"/>
      <c r="NNW242" s="220"/>
      <c r="NNX242" s="220"/>
      <c r="NNY242" s="220"/>
      <c r="NNZ242" s="220"/>
      <c r="NOA242" s="220"/>
      <c r="NOB242" s="220"/>
      <c r="NOC242" s="220"/>
      <c r="NOD242" s="220"/>
      <c r="NOE242" s="220"/>
      <c r="NOF242" s="220"/>
      <c r="NOG242" s="220"/>
      <c r="NOH242" s="220"/>
      <c r="NOI242" s="220"/>
      <c r="NOJ242" s="220"/>
      <c r="NOK242" s="220"/>
      <c r="NOL242" s="220"/>
      <c r="NOM242" s="220"/>
      <c r="NON242" s="220"/>
      <c r="NOO242" s="220"/>
      <c r="NOP242" s="220"/>
      <c r="NOQ242" s="220"/>
      <c r="NOR242" s="220"/>
      <c r="NOS242" s="220"/>
      <c r="NOT242" s="220"/>
      <c r="NOU242" s="220"/>
      <c r="NOV242" s="220"/>
      <c r="NOW242" s="220"/>
      <c r="NOX242" s="220"/>
      <c r="NOY242" s="220"/>
      <c r="NOZ242" s="220"/>
      <c r="NPA242" s="220"/>
      <c r="NPB242" s="220"/>
      <c r="NPC242" s="220"/>
      <c r="NPD242" s="220"/>
      <c r="NPE242" s="220"/>
      <c r="NPF242" s="220"/>
      <c r="NPG242" s="220"/>
      <c r="NPH242" s="220"/>
      <c r="NPI242" s="220"/>
      <c r="NPJ242" s="220"/>
      <c r="NPK242" s="220"/>
      <c r="NPL242" s="220"/>
      <c r="NPM242" s="220"/>
      <c r="NPN242" s="220"/>
      <c r="NPO242" s="220"/>
      <c r="NPP242" s="220"/>
      <c r="NPQ242" s="220"/>
      <c r="NPR242" s="220"/>
      <c r="NPS242" s="220"/>
      <c r="NPT242" s="220"/>
      <c r="NPU242" s="220"/>
      <c r="NPV242" s="220"/>
      <c r="NPW242" s="220"/>
      <c r="NPX242" s="220"/>
      <c r="NPY242" s="220"/>
      <c r="NPZ242" s="220"/>
      <c r="NQA242" s="220"/>
      <c r="NQB242" s="220"/>
      <c r="NQC242" s="220"/>
      <c r="NQD242" s="220"/>
      <c r="NQE242" s="220"/>
      <c r="NQF242" s="220"/>
      <c r="NQG242" s="220"/>
      <c r="NQH242" s="220"/>
      <c r="NQI242" s="220"/>
      <c r="NQJ242" s="220"/>
      <c r="NQK242" s="220"/>
      <c r="NQL242" s="220"/>
      <c r="NQM242" s="220"/>
      <c r="NQN242" s="220"/>
      <c r="NQO242" s="220"/>
      <c r="NQP242" s="220"/>
      <c r="NQQ242" s="220"/>
      <c r="NQR242" s="220"/>
      <c r="NQS242" s="220"/>
      <c r="NQT242" s="220"/>
      <c r="NQU242" s="220"/>
      <c r="NQV242" s="220"/>
      <c r="NQW242" s="220"/>
      <c r="NQX242" s="220"/>
      <c r="NQY242" s="220"/>
      <c r="NQZ242" s="220"/>
      <c r="NRA242" s="220"/>
      <c r="NRB242" s="220"/>
      <c r="NRC242" s="220"/>
      <c r="NRD242" s="220"/>
      <c r="NRE242" s="220"/>
      <c r="NRF242" s="220"/>
      <c r="NRG242" s="220"/>
      <c r="NRH242" s="220"/>
      <c r="NRI242" s="220"/>
      <c r="NRJ242" s="220"/>
      <c r="NRK242" s="220"/>
      <c r="NRL242" s="220"/>
      <c r="NRM242" s="220"/>
      <c r="NRN242" s="220"/>
      <c r="NRO242" s="220"/>
      <c r="NRP242" s="220"/>
      <c r="NRQ242" s="220"/>
      <c r="NRR242" s="220"/>
      <c r="NRS242" s="220"/>
      <c r="NRT242" s="220"/>
      <c r="NRU242" s="220"/>
      <c r="NRV242" s="220"/>
      <c r="NRW242" s="220"/>
      <c r="NRX242" s="220"/>
      <c r="NRY242" s="220"/>
      <c r="NRZ242" s="220"/>
      <c r="NSA242" s="220"/>
      <c r="NSB242" s="220"/>
      <c r="NSC242" s="220"/>
      <c r="NSD242" s="220"/>
      <c r="NSE242" s="220"/>
      <c r="NSF242" s="220"/>
      <c r="NSG242" s="220"/>
      <c r="NSH242" s="220"/>
      <c r="NSI242" s="220"/>
      <c r="NSJ242" s="220"/>
      <c r="NSK242" s="220"/>
      <c r="NSL242" s="220"/>
      <c r="NSM242" s="220"/>
      <c r="NSN242" s="220"/>
      <c r="NSO242" s="220"/>
      <c r="NSP242" s="220"/>
      <c r="NSQ242" s="220"/>
      <c r="NSR242" s="220"/>
      <c r="NSS242" s="220"/>
      <c r="NST242" s="220"/>
      <c r="NSU242" s="220"/>
      <c r="NSV242" s="220"/>
      <c r="NSW242" s="220"/>
      <c r="NSX242" s="220"/>
      <c r="NSY242" s="220"/>
      <c r="NSZ242" s="220"/>
      <c r="NTA242" s="220"/>
      <c r="NTB242" s="220"/>
      <c r="NTC242" s="220"/>
      <c r="NTD242" s="220"/>
      <c r="NTE242" s="220"/>
      <c r="NTF242" s="220"/>
      <c r="NTG242" s="220"/>
      <c r="NTH242" s="220"/>
      <c r="NTI242" s="220"/>
      <c r="NTJ242" s="220"/>
      <c r="NTK242" s="220"/>
      <c r="NTL242" s="220"/>
      <c r="NTM242" s="220"/>
      <c r="NTN242" s="220"/>
      <c r="NTO242" s="220"/>
      <c r="NTP242" s="220"/>
      <c r="NTQ242" s="220"/>
      <c r="NTR242" s="220"/>
      <c r="NTS242" s="220"/>
      <c r="NTT242" s="220"/>
      <c r="NTU242" s="220"/>
      <c r="NTV242" s="220"/>
      <c r="NTW242" s="220"/>
      <c r="NTX242" s="220"/>
      <c r="NTY242" s="220"/>
      <c r="NTZ242" s="220"/>
      <c r="NUA242" s="220"/>
      <c r="NUB242" s="220"/>
      <c r="NUC242" s="220"/>
      <c r="NUD242" s="220"/>
      <c r="NUE242" s="220"/>
      <c r="NUF242" s="220"/>
      <c r="NUG242" s="220"/>
      <c r="NUH242" s="220"/>
      <c r="NUI242" s="220"/>
      <c r="NUJ242" s="220"/>
      <c r="NUK242" s="220"/>
      <c r="NUL242" s="220"/>
      <c r="NUM242" s="220"/>
      <c r="NUN242" s="220"/>
      <c r="NUO242" s="220"/>
      <c r="NUP242" s="220"/>
      <c r="NUQ242" s="220"/>
      <c r="NUR242" s="220"/>
      <c r="NUS242" s="220"/>
      <c r="NUT242" s="220"/>
      <c r="NUU242" s="220"/>
      <c r="NUV242" s="220"/>
      <c r="NUW242" s="220"/>
      <c r="NUX242" s="220"/>
      <c r="NUY242" s="220"/>
      <c r="NUZ242" s="220"/>
      <c r="NVA242" s="220"/>
      <c r="NVB242" s="220"/>
      <c r="NVC242" s="220"/>
      <c r="NVD242" s="220"/>
      <c r="NVE242" s="220"/>
      <c r="NVF242" s="220"/>
      <c r="NVG242" s="220"/>
      <c r="NVH242" s="220"/>
      <c r="NVI242" s="220"/>
      <c r="NVJ242" s="220"/>
      <c r="NVK242" s="220"/>
      <c r="NVL242" s="220"/>
      <c r="NVM242" s="220"/>
      <c r="NVN242" s="220"/>
      <c r="NVO242" s="220"/>
      <c r="NVP242" s="220"/>
      <c r="NVQ242" s="220"/>
      <c r="NVR242" s="220"/>
      <c r="NVS242" s="220"/>
      <c r="NVT242" s="220"/>
      <c r="NVU242" s="220"/>
      <c r="NVV242" s="220"/>
      <c r="NVW242" s="220"/>
      <c r="NVX242" s="220"/>
      <c r="NVY242" s="220"/>
      <c r="NVZ242" s="220"/>
      <c r="NWA242" s="220"/>
      <c r="NWB242" s="220"/>
      <c r="NWC242" s="220"/>
      <c r="NWD242" s="220"/>
      <c r="NWE242" s="220"/>
      <c r="NWF242" s="220"/>
      <c r="NWG242" s="220"/>
      <c r="NWH242" s="220"/>
      <c r="NWI242" s="220"/>
      <c r="NWJ242" s="220"/>
      <c r="NWK242" s="220"/>
      <c r="NWL242" s="220"/>
      <c r="NWM242" s="220"/>
      <c r="NWN242" s="220"/>
      <c r="NWO242" s="220"/>
      <c r="NWP242" s="220"/>
      <c r="NWQ242" s="220"/>
      <c r="NWR242" s="220"/>
      <c r="NWS242" s="220"/>
      <c r="NWT242" s="220"/>
      <c r="NWU242" s="220"/>
      <c r="NWV242" s="220"/>
      <c r="NWW242" s="220"/>
      <c r="NWX242" s="220"/>
      <c r="NWY242" s="220"/>
      <c r="NWZ242" s="220"/>
      <c r="NXA242" s="220"/>
      <c r="NXB242" s="220"/>
      <c r="NXC242" s="220"/>
      <c r="NXD242" s="220"/>
      <c r="NXE242" s="220"/>
      <c r="NXF242" s="220"/>
      <c r="NXG242" s="220"/>
      <c r="NXH242" s="220"/>
      <c r="NXI242" s="220"/>
      <c r="NXJ242" s="220"/>
      <c r="NXK242" s="220"/>
      <c r="NXL242" s="220"/>
      <c r="NXM242" s="220"/>
      <c r="NXN242" s="220"/>
      <c r="NXO242" s="220"/>
      <c r="NXP242" s="220"/>
      <c r="NXQ242" s="220"/>
      <c r="NXR242" s="220"/>
      <c r="NXS242" s="220"/>
      <c r="NXT242" s="220"/>
      <c r="NXU242" s="220"/>
      <c r="NXV242" s="220"/>
      <c r="NXW242" s="220"/>
      <c r="NXX242" s="220"/>
      <c r="NXY242" s="220"/>
      <c r="NXZ242" s="220"/>
      <c r="NYA242" s="220"/>
      <c r="NYB242" s="220"/>
      <c r="NYC242" s="220"/>
      <c r="NYD242" s="220"/>
      <c r="NYE242" s="220"/>
      <c r="NYF242" s="220"/>
      <c r="NYG242" s="220"/>
      <c r="NYH242" s="220"/>
      <c r="NYI242" s="220"/>
      <c r="NYJ242" s="220"/>
      <c r="NYK242" s="220"/>
      <c r="NYL242" s="220"/>
      <c r="NYM242" s="220"/>
      <c r="NYN242" s="220"/>
      <c r="NYO242" s="220"/>
      <c r="NYP242" s="220"/>
      <c r="NYQ242" s="220"/>
      <c r="NYR242" s="220"/>
      <c r="NYS242" s="220"/>
      <c r="NYT242" s="220"/>
      <c r="NYU242" s="220"/>
      <c r="NYV242" s="220"/>
      <c r="NYW242" s="220"/>
      <c r="NYX242" s="220"/>
      <c r="NYY242" s="220"/>
      <c r="NYZ242" s="220"/>
      <c r="NZA242" s="220"/>
      <c r="NZB242" s="220"/>
      <c r="NZC242" s="220"/>
      <c r="NZD242" s="220"/>
      <c r="NZE242" s="220"/>
      <c r="NZF242" s="220"/>
      <c r="NZG242" s="220"/>
      <c r="NZH242" s="220"/>
      <c r="NZI242" s="220"/>
      <c r="NZJ242" s="220"/>
      <c r="NZK242" s="220"/>
      <c r="NZL242" s="220"/>
      <c r="NZM242" s="220"/>
      <c r="NZN242" s="220"/>
      <c r="NZO242" s="220"/>
      <c r="NZP242" s="220"/>
      <c r="NZQ242" s="220"/>
      <c r="NZR242" s="220"/>
      <c r="NZS242" s="220"/>
      <c r="NZT242" s="220"/>
      <c r="NZU242" s="220"/>
      <c r="NZV242" s="220"/>
      <c r="NZW242" s="220"/>
      <c r="NZX242" s="220"/>
      <c r="NZY242" s="220"/>
      <c r="NZZ242" s="220"/>
      <c r="OAA242" s="220"/>
      <c r="OAB242" s="220"/>
      <c r="OAC242" s="220"/>
      <c r="OAD242" s="220"/>
      <c r="OAE242" s="220"/>
      <c r="OAF242" s="220"/>
      <c r="OAG242" s="220"/>
      <c r="OAH242" s="220"/>
      <c r="OAI242" s="220"/>
      <c r="OAJ242" s="220"/>
      <c r="OAK242" s="220"/>
      <c r="OAL242" s="220"/>
      <c r="OAM242" s="220"/>
      <c r="OAN242" s="220"/>
      <c r="OAO242" s="220"/>
      <c r="OAP242" s="220"/>
      <c r="OAQ242" s="220"/>
      <c r="OAR242" s="220"/>
      <c r="OAS242" s="220"/>
      <c r="OAT242" s="220"/>
      <c r="OAU242" s="220"/>
      <c r="OAV242" s="220"/>
      <c r="OAW242" s="220"/>
      <c r="OAX242" s="220"/>
      <c r="OAY242" s="220"/>
      <c r="OAZ242" s="220"/>
      <c r="OBA242" s="220"/>
      <c r="OBB242" s="220"/>
      <c r="OBC242" s="220"/>
      <c r="OBD242" s="220"/>
      <c r="OBE242" s="220"/>
      <c r="OBF242" s="220"/>
      <c r="OBG242" s="220"/>
      <c r="OBH242" s="220"/>
      <c r="OBI242" s="220"/>
      <c r="OBJ242" s="220"/>
      <c r="OBK242" s="220"/>
      <c r="OBL242" s="220"/>
      <c r="OBM242" s="220"/>
      <c r="OBN242" s="220"/>
      <c r="OBO242" s="220"/>
      <c r="OBP242" s="220"/>
      <c r="OBQ242" s="220"/>
      <c r="OBR242" s="220"/>
      <c r="OBS242" s="220"/>
      <c r="OBT242" s="220"/>
      <c r="OBU242" s="220"/>
      <c r="OBV242" s="220"/>
      <c r="OBW242" s="220"/>
      <c r="OBX242" s="220"/>
      <c r="OBY242" s="220"/>
      <c r="OBZ242" s="220"/>
      <c r="OCA242" s="220"/>
      <c r="OCB242" s="220"/>
      <c r="OCC242" s="220"/>
      <c r="OCD242" s="220"/>
      <c r="OCE242" s="220"/>
      <c r="OCF242" s="220"/>
      <c r="OCG242" s="220"/>
      <c r="OCH242" s="220"/>
      <c r="OCI242" s="220"/>
      <c r="OCJ242" s="220"/>
      <c r="OCK242" s="220"/>
      <c r="OCL242" s="220"/>
      <c r="OCM242" s="220"/>
      <c r="OCN242" s="220"/>
      <c r="OCO242" s="220"/>
      <c r="OCP242" s="220"/>
      <c r="OCQ242" s="220"/>
      <c r="OCR242" s="220"/>
      <c r="OCS242" s="220"/>
      <c r="OCT242" s="220"/>
      <c r="OCU242" s="220"/>
      <c r="OCV242" s="220"/>
      <c r="OCW242" s="220"/>
      <c r="OCX242" s="220"/>
      <c r="OCY242" s="220"/>
      <c r="OCZ242" s="220"/>
      <c r="ODA242" s="220"/>
      <c r="ODB242" s="220"/>
      <c r="ODC242" s="220"/>
      <c r="ODD242" s="220"/>
      <c r="ODE242" s="220"/>
      <c r="ODF242" s="220"/>
      <c r="ODG242" s="220"/>
      <c r="ODH242" s="220"/>
      <c r="ODI242" s="220"/>
      <c r="ODJ242" s="220"/>
      <c r="ODK242" s="220"/>
      <c r="ODL242" s="220"/>
      <c r="ODM242" s="220"/>
      <c r="ODN242" s="220"/>
      <c r="ODO242" s="220"/>
      <c r="ODP242" s="220"/>
      <c r="ODQ242" s="220"/>
      <c r="ODR242" s="220"/>
      <c r="ODS242" s="220"/>
      <c r="ODT242" s="220"/>
      <c r="ODU242" s="220"/>
      <c r="ODV242" s="220"/>
      <c r="ODW242" s="220"/>
      <c r="ODX242" s="220"/>
      <c r="ODY242" s="220"/>
      <c r="ODZ242" s="220"/>
      <c r="OEA242" s="220"/>
      <c r="OEB242" s="220"/>
      <c r="OEC242" s="220"/>
      <c r="OED242" s="220"/>
      <c r="OEE242" s="220"/>
      <c r="OEF242" s="220"/>
      <c r="OEG242" s="220"/>
      <c r="OEH242" s="220"/>
      <c r="OEI242" s="220"/>
      <c r="OEJ242" s="220"/>
      <c r="OEK242" s="220"/>
      <c r="OEL242" s="220"/>
      <c r="OEM242" s="220"/>
      <c r="OEN242" s="220"/>
      <c r="OEO242" s="220"/>
      <c r="OEP242" s="220"/>
      <c r="OEQ242" s="220"/>
      <c r="OER242" s="220"/>
      <c r="OES242" s="220"/>
      <c r="OET242" s="220"/>
      <c r="OEU242" s="220"/>
      <c r="OEV242" s="220"/>
      <c r="OEW242" s="220"/>
      <c r="OEX242" s="220"/>
      <c r="OEY242" s="220"/>
      <c r="OEZ242" s="220"/>
      <c r="OFA242" s="220"/>
      <c r="OFB242" s="220"/>
      <c r="OFC242" s="220"/>
      <c r="OFD242" s="220"/>
      <c r="OFE242" s="220"/>
      <c r="OFF242" s="220"/>
      <c r="OFG242" s="220"/>
      <c r="OFH242" s="220"/>
      <c r="OFI242" s="220"/>
      <c r="OFJ242" s="220"/>
      <c r="OFK242" s="220"/>
      <c r="OFL242" s="220"/>
      <c r="OFM242" s="220"/>
      <c r="OFN242" s="220"/>
      <c r="OFO242" s="220"/>
      <c r="OFP242" s="220"/>
      <c r="OFQ242" s="220"/>
      <c r="OFR242" s="220"/>
      <c r="OFS242" s="220"/>
      <c r="OFT242" s="220"/>
      <c r="OFU242" s="220"/>
      <c r="OFV242" s="220"/>
      <c r="OFW242" s="220"/>
      <c r="OFX242" s="220"/>
      <c r="OFY242" s="220"/>
      <c r="OFZ242" s="220"/>
      <c r="OGA242" s="220"/>
      <c r="OGB242" s="220"/>
      <c r="OGC242" s="220"/>
      <c r="OGD242" s="220"/>
      <c r="OGE242" s="220"/>
      <c r="OGF242" s="220"/>
      <c r="OGG242" s="220"/>
      <c r="OGH242" s="220"/>
      <c r="OGI242" s="220"/>
      <c r="OGJ242" s="220"/>
      <c r="OGK242" s="220"/>
      <c r="OGL242" s="220"/>
      <c r="OGM242" s="220"/>
      <c r="OGN242" s="220"/>
      <c r="OGO242" s="220"/>
      <c r="OGP242" s="220"/>
      <c r="OGQ242" s="220"/>
      <c r="OGR242" s="220"/>
      <c r="OGS242" s="220"/>
      <c r="OGT242" s="220"/>
      <c r="OGU242" s="220"/>
      <c r="OGV242" s="220"/>
      <c r="OGW242" s="220"/>
      <c r="OGX242" s="220"/>
      <c r="OGY242" s="220"/>
      <c r="OGZ242" s="220"/>
      <c r="OHA242" s="220"/>
      <c r="OHB242" s="220"/>
      <c r="OHC242" s="220"/>
      <c r="OHD242" s="220"/>
      <c r="OHE242" s="220"/>
      <c r="OHF242" s="220"/>
      <c r="OHG242" s="220"/>
      <c r="OHH242" s="220"/>
      <c r="OHI242" s="220"/>
      <c r="OHJ242" s="220"/>
      <c r="OHK242" s="220"/>
      <c r="OHL242" s="220"/>
      <c r="OHM242" s="220"/>
      <c r="OHN242" s="220"/>
      <c r="OHO242" s="220"/>
      <c r="OHP242" s="220"/>
      <c r="OHQ242" s="220"/>
      <c r="OHR242" s="220"/>
      <c r="OHS242" s="220"/>
      <c r="OHT242" s="220"/>
      <c r="OHU242" s="220"/>
      <c r="OHV242" s="220"/>
      <c r="OHW242" s="220"/>
      <c r="OHX242" s="220"/>
      <c r="OHY242" s="220"/>
      <c r="OHZ242" s="220"/>
      <c r="OIA242" s="220"/>
      <c r="OIB242" s="220"/>
      <c r="OIC242" s="220"/>
      <c r="OID242" s="220"/>
      <c r="OIE242" s="220"/>
      <c r="OIF242" s="220"/>
      <c r="OIG242" s="220"/>
      <c r="OIH242" s="220"/>
      <c r="OII242" s="220"/>
      <c r="OIJ242" s="220"/>
      <c r="OIK242" s="220"/>
      <c r="OIL242" s="220"/>
      <c r="OIM242" s="220"/>
      <c r="OIN242" s="220"/>
      <c r="OIO242" s="220"/>
      <c r="OIP242" s="220"/>
      <c r="OIQ242" s="220"/>
      <c r="OIR242" s="220"/>
      <c r="OIS242" s="220"/>
      <c r="OIT242" s="220"/>
      <c r="OIU242" s="220"/>
      <c r="OIV242" s="220"/>
      <c r="OIW242" s="220"/>
      <c r="OIX242" s="220"/>
      <c r="OIY242" s="220"/>
      <c r="OIZ242" s="220"/>
      <c r="OJA242" s="220"/>
      <c r="OJB242" s="220"/>
      <c r="OJC242" s="220"/>
      <c r="OJD242" s="220"/>
      <c r="OJE242" s="220"/>
      <c r="OJF242" s="220"/>
      <c r="OJG242" s="220"/>
      <c r="OJH242" s="220"/>
      <c r="OJI242" s="220"/>
      <c r="OJJ242" s="220"/>
      <c r="OJK242" s="220"/>
      <c r="OJL242" s="220"/>
      <c r="OJM242" s="220"/>
      <c r="OJN242" s="220"/>
      <c r="OJO242" s="220"/>
      <c r="OJP242" s="220"/>
      <c r="OJQ242" s="220"/>
      <c r="OJR242" s="220"/>
      <c r="OJS242" s="220"/>
      <c r="OJT242" s="220"/>
      <c r="OJU242" s="220"/>
      <c r="OJV242" s="220"/>
      <c r="OJW242" s="220"/>
      <c r="OJX242" s="220"/>
      <c r="OJY242" s="220"/>
      <c r="OJZ242" s="220"/>
      <c r="OKA242" s="220"/>
      <c r="OKB242" s="220"/>
      <c r="OKC242" s="220"/>
      <c r="OKD242" s="220"/>
      <c r="OKE242" s="220"/>
      <c r="OKF242" s="220"/>
      <c r="OKG242" s="220"/>
      <c r="OKH242" s="220"/>
      <c r="OKI242" s="220"/>
      <c r="OKJ242" s="220"/>
      <c r="OKK242" s="220"/>
      <c r="OKL242" s="220"/>
      <c r="OKM242" s="220"/>
      <c r="OKN242" s="220"/>
      <c r="OKO242" s="220"/>
      <c r="OKP242" s="220"/>
      <c r="OKQ242" s="220"/>
      <c r="OKR242" s="220"/>
      <c r="OKS242" s="220"/>
      <c r="OKT242" s="220"/>
      <c r="OKU242" s="220"/>
      <c r="OKV242" s="220"/>
      <c r="OKW242" s="220"/>
      <c r="OKX242" s="220"/>
      <c r="OKY242" s="220"/>
      <c r="OKZ242" s="220"/>
      <c r="OLA242" s="220"/>
      <c r="OLB242" s="220"/>
      <c r="OLC242" s="220"/>
      <c r="OLD242" s="220"/>
      <c r="OLE242" s="220"/>
      <c r="OLF242" s="220"/>
      <c r="OLG242" s="220"/>
      <c r="OLH242" s="220"/>
      <c r="OLI242" s="220"/>
      <c r="OLJ242" s="220"/>
      <c r="OLK242" s="220"/>
      <c r="OLL242" s="220"/>
      <c r="OLM242" s="220"/>
      <c r="OLN242" s="220"/>
      <c r="OLO242" s="220"/>
      <c r="OLP242" s="220"/>
      <c r="OLQ242" s="220"/>
      <c r="OLR242" s="220"/>
      <c r="OLS242" s="220"/>
      <c r="OLT242" s="220"/>
      <c r="OLU242" s="220"/>
      <c r="OLV242" s="220"/>
      <c r="OLW242" s="220"/>
      <c r="OLX242" s="220"/>
      <c r="OLY242" s="220"/>
      <c r="OLZ242" s="220"/>
      <c r="OMA242" s="220"/>
      <c r="OMB242" s="220"/>
      <c r="OMC242" s="220"/>
      <c r="OMD242" s="220"/>
      <c r="OME242" s="220"/>
      <c r="OMF242" s="220"/>
      <c r="OMG242" s="220"/>
      <c r="OMH242" s="220"/>
      <c r="OMI242" s="220"/>
      <c r="OMJ242" s="220"/>
      <c r="OMK242" s="220"/>
      <c r="OML242" s="220"/>
      <c r="OMM242" s="220"/>
      <c r="OMN242" s="220"/>
      <c r="OMO242" s="220"/>
      <c r="OMP242" s="220"/>
      <c r="OMQ242" s="220"/>
      <c r="OMR242" s="220"/>
      <c r="OMS242" s="220"/>
      <c r="OMT242" s="220"/>
      <c r="OMU242" s="220"/>
      <c r="OMV242" s="220"/>
      <c r="OMW242" s="220"/>
      <c r="OMX242" s="220"/>
      <c r="OMY242" s="220"/>
      <c r="OMZ242" s="220"/>
      <c r="ONA242" s="220"/>
      <c r="ONB242" s="220"/>
      <c r="ONC242" s="220"/>
      <c r="OND242" s="220"/>
      <c r="ONE242" s="220"/>
      <c r="ONF242" s="220"/>
      <c r="ONG242" s="220"/>
      <c r="ONH242" s="220"/>
      <c r="ONI242" s="220"/>
      <c r="ONJ242" s="220"/>
      <c r="ONK242" s="220"/>
      <c r="ONL242" s="220"/>
      <c r="ONM242" s="220"/>
      <c r="ONN242" s="220"/>
      <c r="ONO242" s="220"/>
      <c r="ONP242" s="220"/>
      <c r="ONQ242" s="220"/>
      <c r="ONR242" s="220"/>
      <c r="ONS242" s="220"/>
      <c r="ONT242" s="220"/>
      <c r="ONU242" s="220"/>
      <c r="ONV242" s="220"/>
      <c r="ONW242" s="220"/>
      <c r="ONX242" s="220"/>
      <c r="ONY242" s="220"/>
      <c r="ONZ242" s="220"/>
      <c r="OOA242" s="220"/>
      <c r="OOB242" s="220"/>
      <c r="OOC242" s="220"/>
      <c r="OOD242" s="220"/>
      <c r="OOE242" s="220"/>
      <c r="OOF242" s="220"/>
      <c r="OOG242" s="220"/>
      <c r="OOH242" s="220"/>
      <c r="OOI242" s="220"/>
      <c r="OOJ242" s="220"/>
      <c r="OOK242" s="220"/>
      <c r="OOL242" s="220"/>
      <c r="OOM242" s="220"/>
      <c r="OON242" s="220"/>
      <c r="OOO242" s="220"/>
      <c r="OOP242" s="220"/>
      <c r="OOQ242" s="220"/>
      <c r="OOR242" s="220"/>
      <c r="OOS242" s="220"/>
      <c r="OOT242" s="220"/>
      <c r="OOU242" s="220"/>
      <c r="OOV242" s="220"/>
      <c r="OOW242" s="220"/>
      <c r="OOX242" s="220"/>
      <c r="OOY242" s="220"/>
      <c r="OOZ242" s="220"/>
      <c r="OPA242" s="220"/>
      <c r="OPB242" s="220"/>
      <c r="OPC242" s="220"/>
      <c r="OPD242" s="220"/>
      <c r="OPE242" s="220"/>
      <c r="OPF242" s="220"/>
      <c r="OPG242" s="220"/>
      <c r="OPH242" s="220"/>
      <c r="OPI242" s="220"/>
      <c r="OPJ242" s="220"/>
      <c r="OPK242" s="220"/>
      <c r="OPL242" s="220"/>
      <c r="OPM242" s="220"/>
      <c r="OPN242" s="220"/>
      <c r="OPO242" s="220"/>
      <c r="OPP242" s="220"/>
      <c r="OPQ242" s="220"/>
      <c r="OPR242" s="220"/>
      <c r="OPS242" s="220"/>
      <c r="OPT242" s="220"/>
      <c r="OPU242" s="220"/>
      <c r="OPV242" s="220"/>
      <c r="OPW242" s="220"/>
      <c r="OPX242" s="220"/>
      <c r="OPY242" s="220"/>
      <c r="OPZ242" s="220"/>
      <c r="OQA242" s="220"/>
      <c r="OQB242" s="220"/>
      <c r="OQC242" s="220"/>
      <c r="OQD242" s="220"/>
      <c r="OQE242" s="220"/>
      <c r="OQF242" s="220"/>
      <c r="OQG242" s="220"/>
      <c r="OQH242" s="220"/>
      <c r="OQI242" s="220"/>
      <c r="OQJ242" s="220"/>
      <c r="OQK242" s="220"/>
      <c r="OQL242" s="220"/>
      <c r="OQM242" s="220"/>
      <c r="OQN242" s="220"/>
      <c r="OQO242" s="220"/>
      <c r="OQP242" s="220"/>
      <c r="OQQ242" s="220"/>
      <c r="OQR242" s="220"/>
      <c r="OQS242" s="220"/>
      <c r="OQT242" s="220"/>
      <c r="OQU242" s="220"/>
      <c r="OQV242" s="220"/>
      <c r="OQW242" s="220"/>
      <c r="OQX242" s="220"/>
      <c r="OQY242" s="220"/>
      <c r="OQZ242" s="220"/>
      <c r="ORA242" s="220"/>
      <c r="ORB242" s="220"/>
      <c r="ORC242" s="220"/>
      <c r="ORD242" s="220"/>
      <c r="ORE242" s="220"/>
      <c r="ORF242" s="220"/>
      <c r="ORG242" s="220"/>
      <c r="ORH242" s="220"/>
      <c r="ORI242" s="220"/>
      <c r="ORJ242" s="220"/>
      <c r="ORK242" s="220"/>
      <c r="ORL242" s="220"/>
      <c r="ORM242" s="220"/>
      <c r="ORN242" s="220"/>
      <c r="ORO242" s="220"/>
      <c r="ORP242" s="220"/>
      <c r="ORQ242" s="220"/>
      <c r="ORR242" s="220"/>
      <c r="ORS242" s="220"/>
      <c r="ORT242" s="220"/>
      <c r="ORU242" s="220"/>
      <c r="ORV242" s="220"/>
      <c r="ORW242" s="220"/>
      <c r="ORX242" s="220"/>
      <c r="ORY242" s="220"/>
      <c r="ORZ242" s="220"/>
      <c r="OSA242" s="220"/>
      <c r="OSB242" s="220"/>
      <c r="OSC242" s="220"/>
      <c r="OSD242" s="220"/>
      <c r="OSE242" s="220"/>
      <c r="OSF242" s="220"/>
      <c r="OSG242" s="220"/>
      <c r="OSH242" s="220"/>
      <c r="OSI242" s="220"/>
      <c r="OSJ242" s="220"/>
      <c r="OSK242" s="220"/>
      <c r="OSL242" s="220"/>
      <c r="OSM242" s="220"/>
      <c r="OSN242" s="220"/>
      <c r="OSO242" s="220"/>
      <c r="OSP242" s="220"/>
      <c r="OSQ242" s="220"/>
      <c r="OSR242" s="220"/>
      <c r="OSS242" s="220"/>
      <c r="OST242" s="220"/>
      <c r="OSU242" s="220"/>
      <c r="OSV242" s="220"/>
      <c r="OSW242" s="220"/>
      <c r="OSX242" s="220"/>
      <c r="OSY242" s="220"/>
      <c r="OSZ242" s="220"/>
      <c r="OTA242" s="220"/>
      <c r="OTB242" s="220"/>
      <c r="OTC242" s="220"/>
      <c r="OTD242" s="220"/>
      <c r="OTE242" s="220"/>
      <c r="OTF242" s="220"/>
      <c r="OTG242" s="220"/>
      <c r="OTH242" s="220"/>
      <c r="OTI242" s="220"/>
      <c r="OTJ242" s="220"/>
      <c r="OTK242" s="220"/>
      <c r="OTL242" s="220"/>
      <c r="OTM242" s="220"/>
      <c r="OTN242" s="220"/>
      <c r="OTO242" s="220"/>
      <c r="OTP242" s="220"/>
      <c r="OTQ242" s="220"/>
      <c r="OTR242" s="220"/>
      <c r="OTS242" s="220"/>
      <c r="OTT242" s="220"/>
      <c r="OTU242" s="220"/>
      <c r="OTV242" s="220"/>
      <c r="OTW242" s="220"/>
      <c r="OTX242" s="220"/>
      <c r="OTY242" s="220"/>
      <c r="OTZ242" s="220"/>
      <c r="OUA242" s="220"/>
      <c r="OUB242" s="220"/>
      <c r="OUC242" s="220"/>
      <c r="OUD242" s="220"/>
      <c r="OUE242" s="220"/>
      <c r="OUF242" s="220"/>
      <c r="OUG242" s="220"/>
      <c r="OUH242" s="220"/>
      <c r="OUI242" s="220"/>
      <c r="OUJ242" s="220"/>
      <c r="OUK242" s="220"/>
      <c r="OUL242" s="220"/>
      <c r="OUM242" s="220"/>
      <c r="OUN242" s="220"/>
      <c r="OUO242" s="220"/>
      <c r="OUP242" s="220"/>
      <c r="OUQ242" s="220"/>
      <c r="OUR242" s="220"/>
      <c r="OUS242" s="220"/>
      <c r="OUT242" s="220"/>
      <c r="OUU242" s="220"/>
      <c r="OUV242" s="220"/>
      <c r="OUW242" s="220"/>
      <c r="OUX242" s="220"/>
      <c r="OUY242" s="220"/>
      <c r="OUZ242" s="220"/>
      <c r="OVA242" s="220"/>
      <c r="OVB242" s="220"/>
      <c r="OVC242" s="220"/>
      <c r="OVD242" s="220"/>
      <c r="OVE242" s="220"/>
      <c r="OVF242" s="220"/>
      <c r="OVG242" s="220"/>
      <c r="OVH242" s="220"/>
      <c r="OVI242" s="220"/>
      <c r="OVJ242" s="220"/>
      <c r="OVK242" s="220"/>
      <c r="OVL242" s="220"/>
      <c r="OVM242" s="220"/>
      <c r="OVN242" s="220"/>
      <c r="OVO242" s="220"/>
      <c r="OVP242" s="220"/>
      <c r="OVQ242" s="220"/>
      <c r="OVR242" s="220"/>
      <c r="OVS242" s="220"/>
      <c r="OVT242" s="220"/>
      <c r="OVU242" s="220"/>
      <c r="OVV242" s="220"/>
      <c r="OVW242" s="220"/>
      <c r="OVX242" s="220"/>
      <c r="OVY242" s="220"/>
      <c r="OVZ242" s="220"/>
      <c r="OWA242" s="220"/>
      <c r="OWB242" s="220"/>
      <c r="OWC242" s="220"/>
      <c r="OWD242" s="220"/>
      <c r="OWE242" s="220"/>
      <c r="OWF242" s="220"/>
      <c r="OWG242" s="220"/>
      <c r="OWH242" s="220"/>
      <c r="OWI242" s="220"/>
      <c r="OWJ242" s="220"/>
      <c r="OWK242" s="220"/>
      <c r="OWL242" s="220"/>
      <c r="OWM242" s="220"/>
      <c r="OWN242" s="220"/>
      <c r="OWO242" s="220"/>
      <c r="OWP242" s="220"/>
      <c r="OWQ242" s="220"/>
      <c r="OWR242" s="220"/>
      <c r="OWS242" s="220"/>
      <c r="OWT242" s="220"/>
      <c r="OWU242" s="220"/>
      <c r="OWV242" s="220"/>
      <c r="OWW242" s="220"/>
      <c r="OWX242" s="220"/>
      <c r="OWY242" s="220"/>
      <c r="OWZ242" s="220"/>
      <c r="OXA242" s="220"/>
      <c r="OXB242" s="220"/>
      <c r="OXC242" s="220"/>
      <c r="OXD242" s="220"/>
      <c r="OXE242" s="220"/>
      <c r="OXF242" s="220"/>
      <c r="OXG242" s="220"/>
      <c r="OXH242" s="220"/>
      <c r="OXI242" s="220"/>
      <c r="OXJ242" s="220"/>
      <c r="OXK242" s="220"/>
      <c r="OXL242" s="220"/>
      <c r="OXM242" s="220"/>
      <c r="OXN242" s="220"/>
      <c r="OXO242" s="220"/>
      <c r="OXP242" s="220"/>
      <c r="OXQ242" s="220"/>
      <c r="OXR242" s="220"/>
      <c r="OXS242" s="220"/>
      <c r="OXT242" s="220"/>
      <c r="OXU242" s="220"/>
      <c r="OXV242" s="220"/>
      <c r="OXW242" s="220"/>
      <c r="OXX242" s="220"/>
      <c r="OXY242" s="220"/>
      <c r="OXZ242" s="220"/>
      <c r="OYA242" s="220"/>
      <c r="OYB242" s="220"/>
      <c r="OYC242" s="220"/>
      <c r="OYD242" s="220"/>
      <c r="OYE242" s="220"/>
      <c r="OYF242" s="220"/>
      <c r="OYG242" s="220"/>
      <c r="OYH242" s="220"/>
      <c r="OYI242" s="220"/>
      <c r="OYJ242" s="220"/>
      <c r="OYK242" s="220"/>
      <c r="OYL242" s="220"/>
      <c r="OYM242" s="220"/>
      <c r="OYN242" s="220"/>
      <c r="OYO242" s="220"/>
      <c r="OYP242" s="220"/>
      <c r="OYQ242" s="220"/>
      <c r="OYR242" s="220"/>
      <c r="OYS242" s="220"/>
      <c r="OYT242" s="220"/>
      <c r="OYU242" s="220"/>
      <c r="OYV242" s="220"/>
      <c r="OYW242" s="220"/>
      <c r="OYX242" s="220"/>
      <c r="OYY242" s="220"/>
      <c r="OYZ242" s="220"/>
      <c r="OZA242" s="220"/>
      <c r="OZB242" s="220"/>
      <c r="OZC242" s="220"/>
      <c r="OZD242" s="220"/>
      <c r="OZE242" s="220"/>
      <c r="OZF242" s="220"/>
      <c r="OZG242" s="220"/>
      <c r="OZH242" s="220"/>
      <c r="OZI242" s="220"/>
      <c r="OZJ242" s="220"/>
      <c r="OZK242" s="220"/>
      <c r="OZL242" s="220"/>
      <c r="OZM242" s="220"/>
      <c r="OZN242" s="220"/>
      <c r="OZO242" s="220"/>
      <c r="OZP242" s="220"/>
      <c r="OZQ242" s="220"/>
      <c r="OZR242" s="220"/>
      <c r="OZS242" s="220"/>
      <c r="OZT242" s="220"/>
      <c r="OZU242" s="220"/>
      <c r="OZV242" s="220"/>
      <c r="OZW242" s="220"/>
      <c r="OZX242" s="220"/>
      <c r="OZY242" s="220"/>
      <c r="OZZ242" s="220"/>
      <c r="PAA242" s="220"/>
      <c r="PAB242" s="220"/>
      <c r="PAC242" s="220"/>
      <c r="PAD242" s="220"/>
      <c r="PAE242" s="220"/>
      <c r="PAF242" s="220"/>
      <c r="PAG242" s="220"/>
      <c r="PAH242" s="220"/>
      <c r="PAI242" s="220"/>
      <c r="PAJ242" s="220"/>
      <c r="PAK242" s="220"/>
      <c r="PAL242" s="220"/>
      <c r="PAM242" s="220"/>
      <c r="PAN242" s="220"/>
      <c r="PAO242" s="220"/>
      <c r="PAP242" s="220"/>
      <c r="PAQ242" s="220"/>
      <c r="PAR242" s="220"/>
      <c r="PAS242" s="220"/>
      <c r="PAT242" s="220"/>
      <c r="PAU242" s="220"/>
      <c r="PAV242" s="220"/>
      <c r="PAW242" s="220"/>
      <c r="PAX242" s="220"/>
      <c r="PAY242" s="220"/>
      <c r="PAZ242" s="220"/>
      <c r="PBA242" s="220"/>
      <c r="PBB242" s="220"/>
      <c r="PBC242" s="220"/>
      <c r="PBD242" s="220"/>
      <c r="PBE242" s="220"/>
      <c r="PBF242" s="220"/>
      <c r="PBG242" s="220"/>
      <c r="PBH242" s="220"/>
      <c r="PBI242" s="220"/>
      <c r="PBJ242" s="220"/>
      <c r="PBK242" s="220"/>
      <c r="PBL242" s="220"/>
      <c r="PBM242" s="220"/>
      <c r="PBN242" s="220"/>
      <c r="PBO242" s="220"/>
      <c r="PBP242" s="220"/>
      <c r="PBQ242" s="220"/>
      <c r="PBR242" s="220"/>
      <c r="PBS242" s="220"/>
      <c r="PBT242" s="220"/>
      <c r="PBU242" s="220"/>
      <c r="PBV242" s="220"/>
      <c r="PBW242" s="220"/>
      <c r="PBX242" s="220"/>
      <c r="PBY242" s="220"/>
      <c r="PBZ242" s="220"/>
      <c r="PCA242" s="220"/>
      <c r="PCB242" s="220"/>
      <c r="PCC242" s="220"/>
      <c r="PCD242" s="220"/>
      <c r="PCE242" s="220"/>
      <c r="PCF242" s="220"/>
      <c r="PCG242" s="220"/>
      <c r="PCH242" s="220"/>
      <c r="PCI242" s="220"/>
      <c r="PCJ242" s="220"/>
      <c r="PCK242" s="220"/>
      <c r="PCL242" s="220"/>
      <c r="PCM242" s="220"/>
      <c r="PCN242" s="220"/>
      <c r="PCO242" s="220"/>
      <c r="PCP242" s="220"/>
      <c r="PCQ242" s="220"/>
      <c r="PCR242" s="220"/>
      <c r="PCS242" s="220"/>
      <c r="PCT242" s="220"/>
      <c r="PCU242" s="220"/>
      <c r="PCV242" s="220"/>
      <c r="PCW242" s="220"/>
      <c r="PCX242" s="220"/>
      <c r="PCY242" s="220"/>
      <c r="PCZ242" s="220"/>
      <c r="PDA242" s="220"/>
      <c r="PDB242" s="220"/>
      <c r="PDC242" s="220"/>
      <c r="PDD242" s="220"/>
      <c r="PDE242" s="220"/>
      <c r="PDF242" s="220"/>
      <c r="PDG242" s="220"/>
      <c r="PDH242" s="220"/>
      <c r="PDI242" s="220"/>
      <c r="PDJ242" s="220"/>
      <c r="PDK242" s="220"/>
      <c r="PDL242" s="220"/>
      <c r="PDM242" s="220"/>
      <c r="PDN242" s="220"/>
      <c r="PDO242" s="220"/>
      <c r="PDP242" s="220"/>
      <c r="PDQ242" s="220"/>
      <c r="PDR242" s="220"/>
      <c r="PDS242" s="220"/>
      <c r="PDT242" s="220"/>
      <c r="PDU242" s="220"/>
      <c r="PDV242" s="220"/>
      <c r="PDW242" s="220"/>
      <c r="PDX242" s="220"/>
      <c r="PDY242" s="220"/>
      <c r="PDZ242" s="220"/>
      <c r="PEA242" s="220"/>
      <c r="PEB242" s="220"/>
      <c r="PEC242" s="220"/>
      <c r="PED242" s="220"/>
      <c r="PEE242" s="220"/>
      <c r="PEF242" s="220"/>
      <c r="PEG242" s="220"/>
      <c r="PEH242" s="220"/>
      <c r="PEI242" s="220"/>
      <c r="PEJ242" s="220"/>
      <c r="PEK242" s="220"/>
      <c r="PEL242" s="220"/>
      <c r="PEM242" s="220"/>
      <c r="PEN242" s="220"/>
      <c r="PEO242" s="220"/>
      <c r="PEP242" s="220"/>
      <c r="PEQ242" s="220"/>
      <c r="PER242" s="220"/>
      <c r="PES242" s="220"/>
      <c r="PET242" s="220"/>
      <c r="PEU242" s="220"/>
      <c r="PEV242" s="220"/>
      <c r="PEW242" s="220"/>
      <c r="PEX242" s="220"/>
      <c r="PEY242" s="220"/>
      <c r="PEZ242" s="220"/>
      <c r="PFA242" s="220"/>
      <c r="PFB242" s="220"/>
      <c r="PFC242" s="220"/>
      <c r="PFD242" s="220"/>
      <c r="PFE242" s="220"/>
      <c r="PFF242" s="220"/>
      <c r="PFG242" s="220"/>
      <c r="PFH242" s="220"/>
      <c r="PFI242" s="220"/>
      <c r="PFJ242" s="220"/>
      <c r="PFK242" s="220"/>
      <c r="PFL242" s="220"/>
      <c r="PFM242" s="220"/>
      <c r="PFN242" s="220"/>
      <c r="PFO242" s="220"/>
      <c r="PFP242" s="220"/>
      <c r="PFQ242" s="220"/>
      <c r="PFR242" s="220"/>
      <c r="PFS242" s="220"/>
      <c r="PFT242" s="220"/>
      <c r="PFU242" s="220"/>
      <c r="PFV242" s="220"/>
      <c r="PFW242" s="220"/>
      <c r="PFX242" s="220"/>
      <c r="PFY242" s="220"/>
      <c r="PFZ242" s="220"/>
      <c r="PGA242" s="220"/>
      <c r="PGB242" s="220"/>
      <c r="PGC242" s="220"/>
      <c r="PGD242" s="220"/>
      <c r="PGE242" s="220"/>
      <c r="PGF242" s="220"/>
      <c r="PGG242" s="220"/>
      <c r="PGH242" s="220"/>
      <c r="PGI242" s="220"/>
      <c r="PGJ242" s="220"/>
      <c r="PGK242" s="220"/>
      <c r="PGL242" s="220"/>
      <c r="PGM242" s="220"/>
      <c r="PGN242" s="220"/>
      <c r="PGO242" s="220"/>
      <c r="PGP242" s="220"/>
      <c r="PGQ242" s="220"/>
      <c r="PGR242" s="220"/>
      <c r="PGS242" s="220"/>
      <c r="PGT242" s="220"/>
      <c r="PGU242" s="220"/>
      <c r="PGV242" s="220"/>
      <c r="PGW242" s="220"/>
      <c r="PGX242" s="220"/>
      <c r="PGY242" s="220"/>
      <c r="PGZ242" s="220"/>
      <c r="PHA242" s="220"/>
      <c r="PHB242" s="220"/>
      <c r="PHC242" s="220"/>
      <c r="PHD242" s="220"/>
      <c r="PHE242" s="220"/>
      <c r="PHF242" s="220"/>
      <c r="PHG242" s="220"/>
      <c r="PHH242" s="220"/>
      <c r="PHI242" s="220"/>
      <c r="PHJ242" s="220"/>
      <c r="PHK242" s="220"/>
      <c r="PHL242" s="220"/>
      <c r="PHM242" s="220"/>
      <c r="PHN242" s="220"/>
      <c r="PHO242" s="220"/>
      <c r="PHP242" s="220"/>
      <c r="PHQ242" s="220"/>
      <c r="PHR242" s="220"/>
      <c r="PHS242" s="220"/>
      <c r="PHT242" s="220"/>
      <c r="PHU242" s="220"/>
      <c r="PHV242" s="220"/>
      <c r="PHW242" s="220"/>
      <c r="PHX242" s="220"/>
      <c r="PHY242" s="220"/>
      <c r="PHZ242" s="220"/>
      <c r="PIA242" s="220"/>
      <c r="PIB242" s="220"/>
      <c r="PIC242" s="220"/>
      <c r="PID242" s="220"/>
      <c r="PIE242" s="220"/>
      <c r="PIF242" s="220"/>
      <c r="PIG242" s="220"/>
      <c r="PIH242" s="220"/>
      <c r="PII242" s="220"/>
      <c r="PIJ242" s="220"/>
      <c r="PIK242" s="220"/>
      <c r="PIL242" s="220"/>
      <c r="PIM242" s="220"/>
      <c r="PIN242" s="220"/>
      <c r="PIO242" s="220"/>
      <c r="PIP242" s="220"/>
      <c r="PIQ242" s="220"/>
      <c r="PIR242" s="220"/>
      <c r="PIS242" s="220"/>
      <c r="PIT242" s="220"/>
      <c r="PIU242" s="220"/>
      <c r="PIV242" s="220"/>
      <c r="PIW242" s="220"/>
      <c r="PIX242" s="220"/>
      <c r="PIY242" s="220"/>
      <c r="PIZ242" s="220"/>
      <c r="PJA242" s="220"/>
      <c r="PJB242" s="220"/>
      <c r="PJC242" s="220"/>
      <c r="PJD242" s="220"/>
      <c r="PJE242" s="220"/>
      <c r="PJF242" s="220"/>
      <c r="PJG242" s="220"/>
      <c r="PJH242" s="220"/>
      <c r="PJI242" s="220"/>
      <c r="PJJ242" s="220"/>
      <c r="PJK242" s="220"/>
      <c r="PJL242" s="220"/>
      <c r="PJM242" s="220"/>
      <c r="PJN242" s="220"/>
      <c r="PJO242" s="220"/>
      <c r="PJP242" s="220"/>
      <c r="PJQ242" s="220"/>
      <c r="PJR242" s="220"/>
      <c r="PJS242" s="220"/>
      <c r="PJT242" s="220"/>
      <c r="PJU242" s="220"/>
      <c r="PJV242" s="220"/>
      <c r="PJW242" s="220"/>
      <c r="PJX242" s="220"/>
      <c r="PJY242" s="220"/>
      <c r="PJZ242" s="220"/>
      <c r="PKA242" s="220"/>
      <c r="PKB242" s="220"/>
      <c r="PKC242" s="220"/>
      <c r="PKD242" s="220"/>
      <c r="PKE242" s="220"/>
      <c r="PKF242" s="220"/>
      <c r="PKG242" s="220"/>
      <c r="PKH242" s="220"/>
      <c r="PKI242" s="220"/>
      <c r="PKJ242" s="220"/>
      <c r="PKK242" s="220"/>
      <c r="PKL242" s="220"/>
      <c r="PKM242" s="220"/>
      <c r="PKN242" s="220"/>
      <c r="PKO242" s="220"/>
      <c r="PKP242" s="220"/>
      <c r="PKQ242" s="220"/>
      <c r="PKR242" s="220"/>
      <c r="PKS242" s="220"/>
      <c r="PKT242" s="220"/>
      <c r="PKU242" s="220"/>
      <c r="PKV242" s="220"/>
      <c r="PKW242" s="220"/>
      <c r="PKX242" s="220"/>
      <c r="PKY242" s="220"/>
      <c r="PKZ242" s="220"/>
      <c r="PLA242" s="220"/>
      <c r="PLB242" s="220"/>
      <c r="PLC242" s="220"/>
      <c r="PLD242" s="220"/>
      <c r="PLE242" s="220"/>
      <c r="PLF242" s="220"/>
      <c r="PLG242" s="220"/>
      <c r="PLH242" s="220"/>
      <c r="PLI242" s="220"/>
      <c r="PLJ242" s="220"/>
      <c r="PLK242" s="220"/>
      <c r="PLL242" s="220"/>
      <c r="PLM242" s="220"/>
      <c r="PLN242" s="220"/>
      <c r="PLO242" s="220"/>
      <c r="PLP242" s="220"/>
      <c r="PLQ242" s="220"/>
      <c r="PLR242" s="220"/>
      <c r="PLS242" s="220"/>
      <c r="PLT242" s="220"/>
      <c r="PLU242" s="220"/>
      <c r="PLV242" s="220"/>
      <c r="PLW242" s="220"/>
      <c r="PLX242" s="220"/>
      <c r="PLY242" s="220"/>
      <c r="PLZ242" s="220"/>
      <c r="PMA242" s="220"/>
      <c r="PMB242" s="220"/>
      <c r="PMC242" s="220"/>
      <c r="PMD242" s="220"/>
      <c r="PME242" s="220"/>
      <c r="PMF242" s="220"/>
      <c r="PMG242" s="220"/>
      <c r="PMH242" s="220"/>
      <c r="PMI242" s="220"/>
      <c r="PMJ242" s="220"/>
      <c r="PMK242" s="220"/>
      <c r="PML242" s="220"/>
      <c r="PMM242" s="220"/>
      <c r="PMN242" s="220"/>
      <c r="PMO242" s="220"/>
      <c r="PMP242" s="220"/>
      <c r="PMQ242" s="220"/>
      <c r="PMR242" s="220"/>
      <c r="PMS242" s="220"/>
      <c r="PMT242" s="220"/>
      <c r="PMU242" s="220"/>
      <c r="PMV242" s="220"/>
      <c r="PMW242" s="220"/>
      <c r="PMX242" s="220"/>
      <c r="PMY242" s="220"/>
      <c r="PMZ242" s="220"/>
      <c r="PNA242" s="220"/>
      <c r="PNB242" s="220"/>
      <c r="PNC242" s="220"/>
      <c r="PND242" s="220"/>
      <c r="PNE242" s="220"/>
      <c r="PNF242" s="220"/>
      <c r="PNG242" s="220"/>
      <c r="PNH242" s="220"/>
      <c r="PNI242" s="220"/>
      <c r="PNJ242" s="220"/>
      <c r="PNK242" s="220"/>
      <c r="PNL242" s="220"/>
      <c r="PNM242" s="220"/>
      <c r="PNN242" s="220"/>
      <c r="PNO242" s="220"/>
      <c r="PNP242" s="220"/>
      <c r="PNQ242" s="220"/>
      <c r="PNR242" s="220"/>
      <c r="PNS242" s="220"/>
      <c r="PNT242" s="220"/>
      <c r="PNU242" s="220"/>
      <c r="PNV242" s="220"/>
      <c r="PNW242" s="220"/>
      <c r="PNX242" s="220"/>
      <c r="PNY242" s="220"/>
      <c r="PNZ242" s="220"/>
      <c r="POA242" s="220"/>
      <c r="POB242" s="220"/>
      <c r="POC242" s="220"/>
      <c r="POD242" s="220"/>
      <c r="POE242" s="220"/>
      <c r="POF242" s="220"/>
      <c r="POG242" s="220"/>
      <c r="POH242" s="220"/>
      <c r="POI242" s="220"/>
      <c r="POJ242" s="220"/>
      <c r="POK242" s="220"/>
      <c r="POL242" s="220"/>
      <c r="POM242" s="220"/>
      <c r="PON242" s="220"/>
      <c r="POO242" s="220"/>
      <c r="POP242" s="220"/>
      <c r="POQ242" s="220"/>
      <c r="POR242" s="220"/>
      <c r="POS242" s="220"/>
      <c r="POT242" s="220"/>
      <c r="POU242" s="220"/>
      <c r="POV242" s="220"/>
      <c r="POW242" s="220"/>
      <c r="POX242" s="220"/>
      <c r="POY242" s="220"/>
      <c r="POZ242" s="220"/>
      <c r="PPA242" s="220"/>
      <c r="PPB242" s="220"/>
      <c r="PPC242" s="220"/>
      <c r="PPD242" s="220"/>
      <c r="PPE242" s="220"/>
      <c r="PPF242" s="220"/>
      <c r="PPG242" s="220"/>
      <c r="PPH242" s="220"/>
      <c r="PPI242" s="220"/>
      <c r="PPJ242" s="220"/>
      <c r="PPK242" s="220"/>
      <c r="PPL242" s="220"/>
      <c r="PPM242" s="220"/>
      <c r="PPN242" s="220"/>
      <c r="PPO242" s="220"/>
      <c r="PPP242" s="220"/>
      <c r="PPQ242" s="220"/>
      <c r="PPR242" s="220"/>
      <c r="PPS242" s="220"/>
      <c r="PPT242" s="220"/>
      <c r="PPU242" s="220"/>
      <c r="PPV242" s="220"/>
      <c r="PPW242" s="220"/>
      <c r="PPX242" s="220"/>
      <c r="PPY242" s="220"/>
      <c r="PPZ242" s="220"/>
      <c r="PQA242" s="220"/>
      <c r="PQB242" s="220"/>
      <c r="PQC242" s="220"/>
      <c r="PQD242" s="220"/>
      <c r="PQE242" s="220"/>
      <c r="PQF242" s="220"/>
      <c r="PQG242" s="220"/>
      <c r="PQH242" s="220"/>
      <c r="PQI242" s="220"/>
      <c r="PQJ242" s="220"/>
      <c r="PQK242" s="220"/>
      <c r="PQL242" s="220"/>
      <c r="PQM242" s="220"/>
      <c r="PQN242" s="220"/>
      <c r="PQO242" s="220"/>
      <c r="PQP242" s="220"/>
      <c r="PQQ242" s="220"/>
      <c r="PQR242" s="220"/>
      <c r="PQS242" s="220"/>
      <c r="PQT242" s="220"/>
      <c r="PQU242" s="220"/>
      <c r="PQV242" s="220"/>
      <c r="PQW242" s="220"/>
      <c r="PQX242" s="220"/>
      <c r="PQY242" s="220"/>
      <c r="PQZ242" s="220"/>
      <c r="PRA242" s="220"/>
      <c r="PRB242" s="220"/>
      <c r="PRC242" s="220"/>
      <c r="PRD242" s="220"/>
      <c r="PRE242" s="220"/>
      <c r="PRF242" s="220"/>
      <c r="PRG242" s="220"/>
      <c r="PRH242" s="220"/>
      <c r="PRI242" s="220"/>
      <c r="PRJ242" s="220"/>
      <c r="PRK242" s="220"/>
      <c r="PRL242" s="220"/>
      <c r="PRM242" s="220"/>
      <c r="PRN242" s="220"/>
      <c r="PRO242" s="220"/>
      <c r="PRP242" s="220"/>
      <c r="PRQ242" s="220"/>
      <c r="PRR242" s="220"/>
      <c r="PRS242" s="220"/>
      <c r="PRT242" s="220"/>
      <c r="PRU242" s="220"/>
      <c r="PRV242" s="220"/>
      <c r="PRW242" s="220"/>
      <c r="PRX242" s="220"/>
      <c r="PRY242" s="220"/>
      <c r="PRZ242" s="220"/>
      <c r="PSA242" s="220"/>
      <c r="PSB242" s="220"/>
      <c r="PSC242" s="220"/>
      <c r="PSD242" s="220"/>
      <c r="PSE242" s="220"/>
      <c r="PSF242" s="220"/>
      <c r="PSG242" s="220"/>
      <c r="PSH242" s="220"/>
      <c r="PSI242" s="220"/>
      <c r="PSJ242" s="220"/>
      <c r="PSK242" s="220"/>
      <c r="PSL242" s="220"/>
      <c r="PSM242" s="220"/>
      <c r="PSN242" s="220"/>
      <c r="PSO242" s="220"/>
      <c r="PSP242" s="220"/>
      <c r="PSQ242" s="220"/>
      <c r="PSR242" s="220"/>
      <c r="PSS242" s="220"/>
      <c r="PST242" s="220"/>
      <c r="PSU242" s="220"/>
      <c r="PSV242" s="220"/>
      <c r="PSW242" s="220"/>
      <c r="PSX242" s="220"/>
      <c r="PSY242" s="220"/>
      <c r="PSZ242" s="220"/>
      <c r="PTA242" s="220"/>
      <c r="PTB242" s="220"/>
      <c r="PTC242" s="220"/>
      <c r="PTD242" s="220"/>
      <c r="PTE242" s="220"/>
      <c r="PTF242" s="220"/>
      <c r="PTG242" s="220"/>
      <c r="PTH242" s="220"/>
      <c r="PTI242" s="220"/>
      <c r="PTJ242" s="220"/>
      <c r="PTK242" s="220"/>
      <c r="PTL242" s="220"/>
      <c r="PTM242" s="220"/>
      <c r="PTN242" s="220"/>
      <c r="PTO242" s="220"/>
      <c r="PTP242" s="220"/>
      <c r="PTQ242" s="220"/>
      <c r="PTR242" s="220"/>
      <c r="PTS242" s="220"/>
      <c r="PTT242" s="220"/>
      <c r="PTU242" s="220"/>
      <c r="PTV242" s="220"/>
      <c r="PTW242" s="220"/>
      <c r="PTX242" s="220"/>
      <c r="PTY242" s="220"/>
      <c r="PTZ242" s="220"/>
      <c r="PUA242" s="220"/>
      <c r="PUB242" s="220"/>
      <c r="PUC242" s="220"/>
      <c r="PUD242" s="220"/>
      <c r="PUE242" s="220"/>
      <c r="PUF242" s="220"/>
      <c r="PUG242" s="220"/>
      <c r="PUH242" s="220"/>
      <c r="PUI242" s="220"/>
      <c r="PUJ242" s="220"/>
      <c r="PUK242" s="220"/>
      <c r="PUL242" s="220"/>
      <c r="PUM242" s="220"/>
      <c r="PUN242" s="220"/>
      <c r="PUO242" s="220"/>
      <c r="PUP242" s="220"/>
      <c r="PUQ242" s="220"/>
      <c r="PUR242" s="220"/>
      <c r="PUS242" s="220"/>
      <c r="PUT242" s="220"/>
      <c r="PUU242" s="220"/>
      <c r="PUV242" s="220"/>
      <c r="PUW242" s="220"/>
      <c r="PUX242" s="220"/>
      <c r="PUY242" s="220"/>
      <c r="PUZ242" s="220"/>
      <c r="PVA242" s="220"/>
      <c r="PVB242" s="220"/>
      <c r="PVC242" s="220"/>
      <c r="PVD242" s="220"/>
      <c r="PVE242" s="220"/>
      <c r="PVF242" s="220"/>
      <c r="PVG242" s="220"/>
      <c r="PVH242" s="220"/>
      <c r="PVI242" s="220"/>
      <c r="PVJ242" s="220"/>
      <c r="PVK242" s="220"/>
      <c r="PVL242" s="220"/>
      <c r="PVM242" s="220"/>
      <c r="PVN242" s="220"/>
      <c r="PVO242" s="220"/>
      <c r="PVP242" s="220"/>
      <c r="PVQ242" s="220"/>
      <c r="PVR242" s="220"/>
      <c r="PVS242" s="220"/>
      <c r="PVT242" s="220"/>
      <c r="PVU242" s="220"/>
      <c r="PVV242" s="220"/>
      <c r="PVW242" s="220"/>
      <c r="PVX242" s="220"/>
      <c r="PVY242" s="220"/>
      <c r="PVZ242" s="220"/>
      <c r="PWA242" s="220"/>
      <c r="PWB242" s="220"/>
      <c r="PWC242" s="220"/>
      <c r="PWD242" s="220"/>
      <c r="PWE242" s="220"/>
      <c r="PWF242" s="220"/>
      <c r="PWG242" s="220"/>
      <c r="PWH242" s="220"/>
      <c r="PWI242" s="220"/>
      <c r="PWJ242" s="220"/>
      <c r="PWK242" s="220"/>
      <c r="PWL242" s="220"/>
      <c r="PWM242" s="220"/>
      <c r="PWN242" s="220"/>
      <c r="PWO242" s="220"/>
      <c r="PWP242" s="220"/>
      <c r="PWQ242" s="220"/>
      <c r="PWR242" s="220"/>
      <c r="PWS242" s="220"/>
      <c r="PWT242" s="220"/>
      <c r="PWU242" s="220"/>
      <c r="PWV242" s="220"/>
      <c r="PWW242" s="220"/>
      <c r="PWX242" s="220"/>
      <c r="PWY242" s="220"/>
      <c r="PWZ242" s="220"/>
      <c r="PXA242" s="220"/>
      <c r="PXB242" s="220"/>
      <c r="PXC242" s="220"/>
      <c r="PXD242" s="220"/>
      <c r="PXE242" s="220"/>
      <c r="PXF242" s="220"/>
      <c r="PXG242" s="220"/>
      <c r="PXH242" s="220"/>
      <c r="PXI242" s="220"/>
      <c r="PXJ242" s="220"/>
      <c r="PXK242" s="220"/>
      <c r="PXL242" s="220"/>
      <c r="PXM242" s="220"/>
      <c r="PXN242" s="220"/>
      <c r="PXO242" s="220"/>
      <c r="PXP242" s="220"/>
      <c r="PXQ242" s="220"/>
      <c r="PXR242" s="220"/>
      <c r="PXS242" s="220"/>
      <c r="PXT242" s="220"/>
      <c r="PXU242" s="220"/>
      <c r="PXV242" s="220"/>
      <c r="PXW242" s="220"/>
      <c r="PXX242" s="220"/>
      <c r="PXY242" s="220"/>
      <c r="PXZ242" s="220"/>
      <c r="PYA242" s="220"/>
      <c r="PYB242" s="220"/>
      <c r="PYC242" s="220"/>
      <c r="PYD242" s="220"/>
      <c r="PYE242" s="220"/>
      <c r="PYF242" s="220"/>
      <c r="PYG242" s="220"/>
      <c r="PYH242" s="220"/>
      <c r="PYI242" s="220"/>
      <c r="PYJ242" s="220"/>
      <c r="PYK242" s="220"/>
      <c r="PYL242" s="220"/>
      <c r="PYM242" s="220"/>
      <c r="PYN242" s="220"/>
      <c r="PYO242" s="220"/>
      <c r="PYP242" s="220"/>
      <c r="PYQ242" s="220"/>
      <c r="PYR242" s="220"/>
      <c r="PYS242" s="220"/>
      <c r="PYT242" s="220"/>
      <c r="PYU242" s="220"/>
      <c r="PYV242" s="220"/>
      <c r="PYW242" s="220"/>
      <c r="PYX242" s="220"/>
      <c r="PYY242" s="220"/>
      <c r="PYZ242" s="220"/>
      <c r="PZA242" s="220"/>
      <c r="PZB242" s="220"/>
      <c r="PZC242" s="220"/>
      <c r="PZD242" s="220"/>
      <c r="PZE242" s="220"/>
      <c r="PZF242" s="220"/>
      <c r="PZG242" s="220"/>
      <c r="PZH242" s="220"/>
      <c r="PZI242" s="220"/>
      <c r="PZJ242" s="220"/>
      <c r="PZK242" s="220"/>
      <c r="PZL242" s="220"/>
      <c r="PZM242" s="220"/>
      <c r="PZN242" s="220"/>
      <c r="PZO242" s="220"/>
      <c r="PZP242" s="220"/>
      <c r="PZQ242" s="220"/>
      <c r="PZR242" s="220"/>
      <c r="PZS242" s="220"/>
      <c r="PZT242" s="220"/>
      <c r="PZU242" s="220"/>
      <c r="PZV242" s="220"/>
      <c r="PZW242" s="220"/>
      <c r="PZX242" s="220"/>
      <c r="PZY242" s="220"/>
      <c r="PZZ242" s="220"/>
      <c r="QAA242" s="220"/>
      <c r="QAB242" s="220"/>
      <c r="QAC242" s="220"/>
      <c r="QAD242" s="220"/>
      <c r="QAE242" s="220"/>
      <c r="QAF242" s="220"/>
      <c r="QAG242" s="220"/>
      <c r="QAH242" s="220"/>
      <c r="QAI242" s="220"/>
      <c r="QAJ242" s="220"/>
      <c r="QAK242" s="220"/>
      <c r="QAL242" s="220"/>
      <c r="QAM242" s="220"/>
      <c r="QAN242" s="220"/>
      <c r="QAO242" s="220"/>
      <c r="QAP242" s="220"/>
      <c r="QAQ242" s="220"/>
      <c r="QAR242" s="220"/>
      <c r="QAS242" s="220"/>
      <c r="QAT242" s="220"/>
      <c r="QAU242" s="220"/>
      <c r="QAV242" s="220"/>
      <c r="QAW242" s="220"/>
      <c r="QAX242" s="220"/>
      <c r="QAY242" s="220"/>
      <c r="QAZ242" s="220"/>
      <c r="QBA242" s="220"/>
      <c r="QBB242" s="220"/>
      <c r="QBC242" s="220"/>
      <c r="QBD242" s="220"/>
      <c r="QBE242" s="220"/>
      <c r="QBF242" s="220"/>
      <c r="QBG242" s="220"/>
      <c r="QBH242" s="220"/>
      <c r="QBI242" s="220"/>
      <c r="QBJ242" s="220"/>
      <c r="QBK242" s="220"/>
      <c r="QBL242" s="220"/>
      <c r="QBM242" s="220"/>
      <c r="QBN242" s="220"/>
      <c r="QBO242" s="220"/>
      <c r="QBP242" s="220"/>
      <c r="QBQ242" s="220"/>
      <c r="QBR242" s="220"/>
      <c r="QBS242" s="220"/>
      <c r="QBT242" s="220"/>
      <c r="QBU242" s="220"/>
      <c r="QBV242" s="220"/>
      <c r="QBW242" s="220"/>
      <c r="QBX242" s="220"/>
      <c r="QBY242" s="220"/>
      <c r="QBZ242" s="220"/>
      <c r="QCA242" s="220"/>
      <c r="QCB242" s="220"/>
      <c r="QCC242" s="220"/>
      <c r="QCD242" s="220"/>
      <c r="QCE242" s="220"/>
      <c r="QCF242" s="220"/>
      <c r="QCG242" s="220"/>
      <c r="QCH242" s="220"/>
      <c r="QCI242" s="220"/>
      <c r="QCJ242" s="220"/>
      <c r="QCK242" s="220"/>
      <c r="QCL242" s="220"/>
      <c r="QCM242" s="220"/>
      <c r="QCN242" s="220"/>
      <c r="QCO242" s="220"/>
      <c r="QCP242" s="220"/>
      <c r="QCQ242" s="220"/>
      <c r="QCR242" s="220"/>
      <c r="QCS242" s="220"/>
      <c r="QCT242" s="220"/>
      <c r="QCU242" s="220"/>
      <c r="QCV242" s="220"/>
      <c r="QCW242" s="220"/>
      <c r="QCX242" s="220"/>
      <c r="QCY242" s="220"/>
      <c r="QCZ242" s="220"/>
      <c r="QDA242" s="220"/>
      <c r="QDB242" s="220"/>
      <c r="QDC242" s="220"/>
      <c r="QDD242" s="220"/>
      <c r="QDE242" s="220"/>
      <c r="QDF242" s="220"/>
      <c r="QDG242" s="220"/>
      <c r="QDH242" s="220"/>
      <c r="QDI242" s="220"/>
      <c r="QDJ242" s="220"/>
      <c r="QDK242" s="220"/>
      <c r="QDL242" s="220"/>
      <c r="QDM242" s="220"/>
      <c r="QDN242" s="220"/>
      <c r="QDO242" s="220"/>
      <c r="QDP242" s="220"/>
      <c r="QDQ242" s="220"/>
      <c r="QDR242" s="220"/>
      <c r="QDS242" s="220"/>
      <c r="QDT242" s="220"/>
      <c r="QDU242" s="220"/>
      <c r="QDV242" s="220"/>
      <c r="QDW242" s="220"/>
      <c r="QDX242" s="220"/>
      <c r="QDY242" s="220"/>
      <c r="QDZ242" s="220"/>
      <c r="QEA242" s="220"/>
      <c r="QEB242" s="220"/>
      <c r="QEC242" s="220"/>
      <c r="QED242" s="220"/>
      <c r="QEE242" s="220"/>
      <c r="QEF242" s="220"/>
      <c r="QEG242" s="220"/>
      <c r="QEH242" s="220"/>
      <c r="QEI242" s="220"/>
      <c r="QEJ242" s="220"/>
      <c r="QEK242" s="220"/>
      <c r="QEL242" s="220"/>
      <c r="QEM242" s="220"/>
      <c r="QEN242" s="220"/>
      <c r="QEO242" s="220"/>
      <c r="QEP242" s="220"/>
      <c r="QEQ242" s="220"/>
      <c r="QER242" s="220"/>
      <c r="QES242" s="220"/>
      <c r="QET242" s="220"/>
      <c r="QEU242" s="220"/>
      <c r="QEV242" s="220"/>
      <c r="QEW242" s="220"/>
      <c r="QEX242" s="220"/>
      <c r="QEY242" s="220"/>
      <c r="QEZ242" s="220"/>
      <c r="QFA242" s="220"/>
      <c r="QFB242" s="220"/>
      <c r="QFC242" s="220"/>
      <c r="QFD242" s="220"/>
      <c r="QFE242" s="220"/>
      <c r="QFF242" s="220"/>
      <c r="QFG242" s="220"/>
      <c r="QFH242" s="220"/>
      <c r="QFI242" s="220"/>
      <c r="QFJ242" s="220"/>
      <c r="QFK242" s="220"/>
      <c r="QFL242" s="220"/>
      <c r="QFM242" s="220"/>
      <c r="QFN242" s="220"/>
      <c r="QFO242" s="220"/>
      <c r="QFP242" s="220"/>
      <c r="QFQ242" s="220"/>
      <c r="QFR242" s="220"/>
      <c r="QFS242" s="220"/>
      <c r="QFT242" s="220"/>
      <c r="QFU242" s="220"/>
      <c r="QFV242" s="220"/>
      <c r="QFW242" s="220"/>
      <c r="QFX242" s="220"/>
      <c r="QFY242" s="220"/>
      <c r="QFZ242" s="220"/>
      <c r="QGA242" s="220"/>
      <c r="QGB242" s="220"/>
      <c r="QGC242" s="220"/>
      <c r="QGD242" s="220"/>
      <c r="QGE242" s="220"/>
      <c r="QGF242" s="220"/>
      <c r="QGG242" s="220"/>
      <c r="QGH242" s="220"/>
      <c r="QGI242" s="220"/>
      <c r="QGJ242" s="220"/>
      <c r="QGK242" s="220"/>
      <c r="QGL242" s="220"/>
      <c r="QGM242" s="220"/>
      <c r="QGN242" s="220"/>
      <c r="QGO242" s="220"/>
      <c r="QGP242" s="220"/>
      <c r="QGQ242" s="220"/>
      <c r="QGR242" s="220"/>
      <c r="QGS242" s="220"/>
      <c r="QGT242" s="220"/>
      <c r="QGU242" s="220"/>
      <c r="QGV242" s="220"/>
      <c r="QGW242" s="220"/>
      <c r="QGX242" s="220"/>
      <c r="QGY242" s="220"/>
      <c r="QGZ242" s="220"/>
      <c r="QHA242" s="220"/>
      <c r="QHB242" s="220"/>
      <c r="QHC242" s="220"/>
      <c r="QHD242" s="220"/>
      <c r="QHE242" s="220"/>
      <c r="QHF242" s="220"/>
      <c r="QHG242" s="220"/>
      <c r="QHH242" s="220"/>
      <c r="QHI242" s="220"/>
      <c r="QHJ242" s="220"/>
      <c r="QHK242" s="220"/>
      <c r="QHL242" s="220"/>
      <c r="QHM242" s="220"/>
      <c r="QHN242" s="220"/>
      <c r="QHO242" s="220"/>
      <c r="QHP242" s="220"/>
      <c r="QHQ242" s="220"/>
      <c r="QHR242" s="220"/>
      <c r="QHS242" s="220"/>
      <c r="QHT242" s="220"/>
      <c r="QHU242" s="220"/>
      <c r="QHV242" s="220"/>
      <c r="QHW242" s="220"/>
      <c r="QHX242" s="220"/>
      <c r="QHY242" s="220"/>
      <c r="QHZ242" s="220"/>
      <c r="QIA242" s="220"/>
      <c r="QIB242" s="220"/>
      <c r="QIC242" s="220"/>
      <c r="QID242" s="220"/>
      <c r="QIE242" s="220"/>
      <c r="QIF242" s="220"/>
      <c r="QIG242" s="220"/>
      <c r="QIH242" s="220"/>
      <c r="QII242" s="220"/>
      <c r="QIJ242" s="220"/>
      <c r="QIK242" s="220"/>
      <c r="QIL242" s="220"/>
      <c r="QIM242" s="220"/>
      <c r="QIN242" s="220"/>
      <c r="QIO242" s="220"/>
      <c r="QIP242" s="220"/>
      <c r="QIQ242" s="220"/>
      <c r="QIR242" s="220"/>
      <c r="QIS242" s="220"/>
      <c r="QIT242" s="220"/>
      <c r="QIU242" s="220"/>
      <c r="QIV242" s="220"/>
      <c r="QIW242" s="220"/>
      <c r="QIX242" s="220"/>
      <c r="QIY242" s="220"/>
      <c r="QIZ242" s="220"/>
      <c r="QJA242" s="220"/>
      <c r="QJB242" s="220"/>
      <c r="QJC242" s="220"/>
      <c r="QJD242" s="220"/>
      <c r="QJE242" s="220"/>
      <c r="QJF242" s="220"/>
      <c r="QJG242" s="220"/>
      <c r="QJH242" s="220"/>
      <c r="QJI242" s="220"/>
      <c r="QJJ242" s="220"/>
      <c r="QJK242" s="220"/>
      <c r="QJL242" s="220"/>
      <c r="QJM242" s="220"/>
      <c r="QJN242" s="220"/>
      <c r="QJO242" s="220"/>
      <c r="QJP242" s="220"/>
      <c r="QJQ242" s="220"/>
      <c r="QJR242" s="220"/>
      <c r="QJS242" s="220"/>
      <c r="QJT242" s="220"/>
      <c r="QJU242" s="220"/>
      <c r="QJV242" s="220"/>
      <c r="QJW242" s="220"/>
      <c r="QJX242" s="220"/>
      <c r="QJY242" s="220"/>
      <c r="QJZ242" s="220"/>
      <c r="QKA242" s="220"/>
      <c r="QKB242" s="220"/>
      <c r="QKC242" s="220"/>
      <c r="QKD242" s="220"/>
      <c r="QKE242" s="220"/>
      <c r="QKF242" s="220"/>
      <c r="QKG242" s="220"/>
      <c r="QKH242" s="220"/>
      <c r="QKI242" s="220"/>
      <c r="QKJ242" s="220"/>
      <c r="QKK242" s="220"/>
      <c r="QKL242" s="220"/>
      <c r="QKM242" s="220"/>
      <c r="QKN242" s="220"/>
      <c r="QKO242" s="220"/>
      <c r="QKP242" s="220"/>
      <c r="QKQ242" s="220"/>
      <c r="QKR242" s="220"/>
      <c r="QKS242" s="220"/>
      <c r="QKT242" s="220"/>
      <c r="QKU242" s="220"/>
      <c r="QKV242" s="220"/>
      <c r="QKW242" s="220"/>
      <c r="QKX242" s="220"/>
      <c r="QKY242" s="220"/>
      <c r="QKZ242" s="220"/>
      <c r="QLA242" s="220"/>
      <c r="QLB242" s="220"/>
      <c r="QLC242" s="220"/>
      <c r="QLD242" s="220"/>
      <c r="QLE242" s="220"/>
      <c r="QLF242" s="220"/>
      <c r="QLG242" s="220"/>
      <c r="QLH242" s="220"/>
      <c r="QLI242" s="220"/>
      <c r="QLJ242" s="220"/>
      <c r="QLK242" s="220"/>
      <c r="QLL242" s="220"/>
      <c r="QLM242" s="220"/>
      <c r="QLN242" s="220"/>
      <c r="QLO242" s="220"/>
      <c r="QLP242" s="220"/>
      <c r="QLQ242" s="220"/>
      <c r="QLR242" s="220"/>
      <c r="QLS242" s="220"/>
      <c r="QLT242" s="220"/>
      <c r="QLU242" s="220"/>
      <c r="QLV242" s="220"/>
      <c r="QLW242" s="220"/>
      <c r="QLX242" s="220"/>
      <c r="QLY242" s="220"/>
      <c r="QLZ242" s="220"/>
      <c r="QMA242" s="220"/>
      <c r="QMB242" s="220"/>
      <c r="QMC242" s="220"/>
      <c r="QMD242" s="220"/>
      <c r="QME242" s="220"/>
      <c r="QMF242" s="220"/>
      <c r="QMG242" s="220"/>
      <c r="QMH242" s="220"/>
      <c r="QMI242" s="220"/>
      <c r="QMJ242" s="220"/>
      <c r="QMK242" s="220"/>
      <c r="QML242" s="220"/>
      <c r="QMM242" s="220"/>
      <c r="QMN242" s="220"/>
      <c r="QMO242" s="220"/>
      <c r="QMP242" s="220"/>
      <c r="QMQ242" s="220"/>
      <c r="QMR242" s="220"/>
      <c r="QMS242" s="220"/>
      <c r="QMT242" s="220"/>
      <c r="QMU242" s="220"/>
      <c r="QMV242" s="220"/>
      <c r="QMW242" s="220"/>
      <c r="QMX242" s="220"/>
      <c r="QMY242" s="220"/>
      <c r="QMZ242" s="220"/>
      <c r="QNA242" s="220"/>
      <c r="QNB242" s="220"/>
      <c r="QNC242" s="220"/>
      <c r="QND242" s="220"/>
      <c r="QNE242" s="220"/>
      <c r="QNF242" s="220"/>
      <c r="QNG242" s="220"/>
      <c r="QNH242" s="220"/>
      <c r="QNI242" s="220"/>
      <c r="QNJ242" s="220"/>
      <c r="QNK242" s="220"/>
      <c r="QNL242" s="220"/>
      <c r="QNM242" s="220"/>
      <c r="QNN242" s="220"/>
      <c r="QNO242" s="220"/>
      <c r="QNP242" s="220"/>
      <c r="QNQ242" s="220"/>
      <c r="QNR242" s="220"/>
      <c r="QNS242" s="220"/>
      <c r="QNT242" s="220"/>
      <c r="QNU242" s="220"/>
      <c r="QNV242" s="220"/>
      <c r="QNW242" s="220"/>
      <c r="QNX242" s="220"/>
      <c r="QNY242" s="220"/>
      <c r="QNZ242" s="220"/>
      <c r="QOA242" s="220"/>
      <c r="QOB242" s="220"/>
      <c r="QOC242" s="220"/>
      <c r="QOD242" s="220"/>
      <c r="QOE242" s="220"/>
      <c r="QOF242" s="220"/>
      <c r="QOG242" s="220"/>
      <c r="QOH242" s="220"/>
      <c r="QOI242" s="220"/>
      <c r="QOJ242" s="220"/>
      <c r="QOK242" s="220"/>
      <c r="QOL242" s="220"/>
      <c r="QOM242" s="220"/>
      <c r="QON242" s="220"/>
      <c r="QOO242" s="220"/>
      <c r="QOP242" s="220"/>
      <c r="QOQ242" s="220"/>
      <c r="QOR242" s="220"/>
      <c r="QOS242" s="220"/>
      <c r="QOT242" s="220"/>
      <c r="QOU242" s="220"/>
      <c r="QOV242" s="220"/>
      <c r="QOW242" s="220"/>
      <c r="QOX242" s="220"/>
      <c r="QOY242" s="220"/>
      <c r="QOZ242" s="220"/>
      <c r="QPA242" s="220"/>
      <c r="QPB242" s="220"/>
      <c r="QPC242" s="220"/>
      <c r="QPD242" s="220"/>
      <c r="QPE242" s="220"/>
      <c r="QPF242" s="220"/>
      <c r="QPG242" s="220"/>
      <c r="QPH242" s="220"/>
      <c r="QPI242" s="220"/>
      <c r="QPJ242" s="220"/>
      <c r="QPK242" s="220"/>
      <c r="QPL242" s="220"/>
      <c r="QPM242" s="220"/>
      <c r="QPN242" s="220"/>
      <c r="QPO242" s="220"/>
      <c r="QPP242" s="220"/>
      <c r="QPQ242" s="220"/>
      <c r="QPR242" s="220"/>
      <c r="QPS242" s="220"/>
      <c r="QPT242" s="220"/>
      <c r="QPU242" s="220"/>
      <c r="QPV242" s="220"/>
      <c r="QPW242" s="220"/>
      <c r="QPX242" s="220"/>
      <c r="QPY242" s="220"/>
      <c r="QPZ242" s="220"/>
      <c r="QQA242" s="220"/>
      <c r="QQB242" s="220"/>
      <c r="QQC242" s="220"/>
      <c r="QQD242" s="220"/>
      <c r="QQE242" s="220"/>
      <c r="QQF242" s="220"/>
      <c r="QQG242" s="220"/>
      <c r="QQH242" s="220"/>
      <c r="QQI242" s="220"/>
      <c r="QQJ242" s="220"/>
      <c r="QQK242" s="220"/>
      <c r="QQL242" s="220"/>
      <c r="QQM242" s="220"/>
      <c r="QQN242" s="220"/>
      <c r="QQO242" s="220"/>
      <c r="QQP242" s="220"/>
      <c r="QQQ242" s="220"/>
      <c r="QQR242" s="220"/>
      <c r="QQS242" s="220"/>
      <c r="QQT242" s="220"/>
      <c r="QQU242" s="220"/>
      <c r="QQV242" s="220"/>
      <c r="QQW242" s="220"/>
      <c r="QQX242" s="220"/>
      <c r="QQY242" s="220"/>
      <c r="QQZ242" s="220"/>
      <c r="QRA242" s="220"/>
      <c r="QRB242" s="220"/>
      <c r="QRC242" s="220"/>
      <c r="QRD242" s="220"/>
      <c r="QRE242" s="220"/>
      <c r="QRF242" s="220"/>
      <c r="QRG242" s="220"/>
      <c r="QRH242" s="220"/>
      <c r="QRI242" s="220"/>
      <c r="QRJ242" s="220"/>
      <c r="QRK242" s="220"/>
      <c r="QRL242" s="220"/>
      <c r="QRM242" s="220"/>
      <c r="QRN242" s="220"/>
      <c r="QRO242" s="220"/>
      <c r="QRP242" s="220"/>
      <c r="QRQ242" s="220"/>
      <c r="QRR242" s="220"/>
      <c r="QRS242" s="220"/>
      <c r="QRT242" s="220"/>
      <c r="QRU242" s="220"/>
      <c r="QRV242" s="220"/>
      <c r="QRW242" s="220"/>
      <c r="QRX242" s="220"/>
      <c r="QRY242" s="220"/>
      <c r="QRZ242" s="220"/>
      <c r="QSA242" s="220"/>
      <c r="QSB242" s="220"/>
      <c r="QSC242" s="220"/>
      <c r="QSD242" s="220"/>
      <c r="QSE242" s="220"/>
      <c r="QSF242" s="220"/>
      <c r="QSG242" s="220"/>
      <c r="QSH242" s="220"/>
      <c r="QSI242" s="220"/>
      <c r="QSJ242" s="220"/>
      <c r="QSK242" s="220"/>
      <c r="QSL242" s="220"/>
      <c r="QSM242" s="220"/>
      <c r="QSN242" s="220"/>
      <c r="QSO242" s="220"/>
      <c r="QSP242" s="220"/>
      <c r="QSQ242" s="220"/>
      <c r="QSR242" s="220"/>
      <c r="QSS242" s="220"/>
      <c r="QST242" s="220"/>
      <c r="QSU242" s="220"/>
      <c r="QSV242" s="220"/>
      <c r="QSW242" s="220"/>
      <c r="QSX242" s="220"/>
      <c r="QSY242" s="220"/>
      <c r="QSZ242" s="220"/>
      <c r="QTA242" s="220"/>
      <c r="QTB242" s="220"/>
      <c r="QTC242" s="220"/>
      <c r="QTD242" s="220"/>
      <c r="QTE242" s="220"/>
      <c r="QTF242" s="220"/>
      <c r="QTG242" s="220"/>
      <c r="QTH242" s="220"/>
      <c r="QTI242" s="220"/>
      <c r="QTJ242" s="220"/>
      <c r="QTK242" s="220"/>
      <c r="QTL242" s="220"/>
      <c r="QTM242" s="220"/>
      <c r="QTN242" s="220"/>
      <c r="QTO242" s="220"/>
      <c r="QTP242" s="220"/>
      <c r="QTQ242" s="220"/>
      <c r="QTR242" s="220"/>
      <c r="QTS242" s="220"/>
      <c r="QTT242" s="220"/>
      <c r="QTU242" s="220"/>
      <c r="QTV242" s="220"/>
      <c r="QTW242" s="220"/>
      <c r="QTX242" s="220"/>
      <c r="QTY242" s="220"/>
      <c r="QTZ242" s="220"/>
      <c r="QUA242" s="220"/>
      <c r="QUB242" s="220"/>
      <c r="QUC242" s="220"/>
      <c r="QUD242" s="220"/>
      <c r="QUE242" s="220"/>
      <c r="QUF242" s="220"/>
      <c r="QUG242" s="220"/>
      <c r="QUH242" s="220"/>
      <c r="QUI242" s="220"/>
      <c r="QUJ242" s="220"/>
      <c r="QUK242" s="220"/>
      <c r="QUL242" s="220"/>
      <c r="QUM242" s="220"/>
      <c r="QUN242" s="220"/>
      <c r="QUO242" s="220"/>
      <c r="QUP242" s="220"/>
      <c r="QUQ242" s="220"/>
      <c r="QUR242" s="220"/>
      <c r="QUS242" s="220"/>
      <c r="QUT242" s="220"/>
      <c r="QUU242" s="220"/>
      <c r="QUV242" s="220"/>
      <c r="QUW242" s="220"/>
      <c r="QUX242" s="220"/>
      <c r="QUY242" s="220"/>
      <c r="QUZ242" s="220"/>
      <c r="QVA242" s="220"/>
      <c r="QVB242" s="220"/>
      <c r="QVC242" s="220"/>
      <c r="QVD242" s="220"/>
      <c r="QVE242" s="220"/>
      <c r="QVF242" s="220"/>
      <c r="QVG242" s="220"/>
      <c r="QVH242" s="220"/>
      <c r="QVI242" s="220"/>
      <c r="QVJ242" s="220"/>
      <c r="QVK242" s="220"/>
      <c r="QVL242" s="220"/>
      <c r="QVM242" s="220"/>
      <c r="QVN242" s="220"/>
      <c r="QVO242" s="220"/>
      <c r="QVP242" s="220"/>
      <c r="QVQ242" s="220"/>
      <c r="QVR242" s="220"/>
      <c r="QVS242" s="220"/>
      <c r="QVT242" s="220"/>
      <c r="QVU242" s="220"/>
      <c r="QVV242" s="220"/>
      <c r="QVW242" s="220"/>
      <c r="QVX242" s="220"/>
      <c r="QVY242" s="220"/>
      <c r="QVZ242" s="220"/>
      <c r="QWA242" s="220"/>
      <c r="QWB242" s="220"/>
      <c r="QWC242" s="220"/>
      <c r="QWD242" s="220"/>
      <c r="QWE242" s="220"/>
      <c r="QWF242" s="220"/>
      <c r="QWG242" s="220"/>
      <c r="QWH242" s="220"/>
      <c r="QWI242" s="220"/>
      <c r="QWJ242" s="220"/>
      <c r="QWK242" s="220"/>
      <c r="QWL242" s="220"/>
      <c r="QWM242" s="220"/>
      <c r="QWN242" s="220"/>
      <c r="QWO242" s="220"/>
      <c r="QWP242" s="220"/>
      <c r="QWQ242" s="220"/>
      <c r="QWR242" s="220"/>
      <c r="QWS242" s="220"/>
      <c r="QWT242" s="220"/>
      <c r="QWU242" s="220"/>
      <c r="QWV242" s="220"/>
      <c r="QWW242" s="220"/>
      <c r="QWX242" s="220"/>
      <c r="QWY242" s="220"/>
      <c r="QWZ242" s="220"/>
      <c r="QXA242" s="220"/>
      <c r="QXB242" s="220"/>
      <c r="QXC242" s="220"/>
      <c r="QXD242" s="220"/>
      <c r="QXE242" s="220"/>
      <c r="QXF242" s="220"/>
      <c r="QXG242" s="220"/>
      <c r="QXH242" s="220"/>
      <c r="QXI242" s="220"/>
      <c r="QXJ242" s="220"/>
      <c r="QXK242" s="220"/>
      <c r="QXL242" s="220"/>
      <c r="QXM242" s="220"/>
      <c r="QXN242" s="220"/>
      <c r="QXO242" s="220"/>
      <c r="QXP242" s="220"/>
      <c r="QXQ242" s="220"/>
      <c r="QXR242" s="220"/>
      <c r="QXS242" s="220"/>
      <c r="QXT242" s="220"/>
      <c r="QXU242" s="220"/>
      <c r="QXV242" s="220"/>
      <c r="QXW242" s="220"/>
      <c r="QXX242" s="220"/>
      <c r="QXY242" s="220"/>
      <c r="QXZ242" s="220"/>
      <c r="QYA242" s="220"/>
      <c r="QYB242" s="220"/>
      <c r="QYC242" s="220"/>
      <c r="QYD242" s="220"/>
      <c r="QYE242" s="220"/>
      <c r="QYF242" s="220"/>
      <c r="QYG242" s="220"/>
      <c r="QYH242" s="220"/>
      <c r="QYI242" s="220"/>
      <c r="QYJ242" s="220"/>
      <c r="QYK242" s="220"/>
      <c r="QYL242" s="220"/>
      <c r="QYM242" s="220"/>
      <c r="QYN242" s="220"/>
      <c r="QYO242" s="220"/>
      <c r="QYP242" s="220"/>
      <c r="QYQ242" s="220"/>
      <c r="QYR242" s="220"/>
      <c r="QYS242" s="220"/>
      <c r="QYT242" s="220"/>
      <c r="QYU242" s="220"/>
      <c r="QYV242" s="220"/>
      <c r="QYW242" s="220"/>
      <c r="QYX242" s="220"/>
      <c r="QYY242" s="220"/>
      <c r="QYZ242" s="220"/>
      <c r="QZA242" s="220"/>
      <c r="QZB242" s="220"/>
      <c r="QZC242" s="220"/>
      <c r="QZD242" s="220"/>
      <c r="QZE242" s="220"/>
      <c r="QZF242" s="220"/>
      <c r="QZG242" s="220"/>
      <c r="QZH242" s="220"/>
      <c r="QZI242" s="220"/>
      <c r="QZJ242" s="220"/>
      <c r="QZK242" s="220"/>
      <c r="QZL242" s="220"/>
      <c r="QZM242" s="220"/>
      <c r="QZN242" s="220"/>
      <c r="QZO242" s="220"/>
      <c r="QZP242" s="220"/>
      <c r="QZQ242" s="220"/>
      <c r="QZR242" s="220"/>
      <c r="QZS242" s="220"/>
      <c r="QZT242" s="220"/>
      <c r="QZU242" s="220"/>
      <c r="QZV242" s="220"/>
      <c r="QZW242" s="220"/>
      <c r="QZX242" s="220"/>
      <c r="QZY242" s="220"/>
      <c r="QZZ242" s="220"/>
      <c r="RAA242" s="220"/>
      <c r="RAB242" s="220"/>
      <c r="RAC242" s="220"/>
      <c r="RAD242" s="220"/>
      <c r="RAE242" s="220"/>
      <c r="RAF242" s="220"/>
      <c r="RAG242" s="220"/>
      <c r="RAH242" s="220"/>
      <c r="RAI242" s="220"/>
      <c r="RAJ242" s="220"/>
      <c r="RAK242" s="220"/>
      <c r="RAL242" s="220"/>
      <c r="RAM242" s="220"/>
      <c r="RAN242" s="220"/>
      <c r="RAO242" s="220"/>
      <c r="RAP242" s="220"/>
      <c r="RAQ242" s="220"/>
      <c r="RAR242" s="220"/>
      <c r="RAS242" s="220"/>
      <c r="RAT242" s="220"/>
      <c r="RAU242" s="220"/>
      <c r="RAV242" s="220"/>
      <c r="RAW242" s="220"/>
      <c r="RAX242" s="220"/>
      <c r="RAY242" s="220"/>
      <c r="RAZ242" s="220"/>
      <c r="RBA242" s="220"/>
      <c r="RBB242" s="220"/>
      <c r="RBC242" s="220"/>
      <c r="RBD242" s="220"/>
      <c r="RBE242" s="220"/>
      <c r="RBF242" s="220"/>
      <c r="RBG242" s="220"/>
      <c r="RBH242" s="220"/>
      <c r="RBI242" s="220"/>
      <c r="RBJ242" s="220"/>
      <c r="RBK242" s="220"/>
      <c r="RBL242" s="220"/>
      <c r="RBM242" s="220"/>
      <c r="RBN242" s="220"/>
      <c r="RBO242" s="220"/>
      <c r="RBP242" s="220"/>
      <c r="RBQ242" s="220"/>
      <c r="RBR242" s="220"/>
      <c r="RBS242" s="220"/>
      <c r="RBT242" s="220"/>
      <c r="RBU242" s="220"/>
      <c r="RBV242" s="220"/>
      <c r="RBW242" s="220"/>
      <c r="RBX242" s="220"/>
      <c r="RBY242" s="220"/>
      <c r="RBZ242" s="220"/>
      <c r="RCA242" s="220"/>
      <c r="RCB242" s="220"/>
      <c r="RCC242" s="220"/>
      <c r="RCD242" s="220"/>
      <c r="RCE242" s="220"/>
      <c r="RCF242" s="220"/>
      <c r="RCG242" s="220"/>
      <c r="RCH242" s="220"/>
      <c r="RCI242" s="220"/>
      <c r="RCJ242" s="220"/>
      <c r="RCK242" s="220"/>
      <c r="RCL242" s="220"/>
      <c r="RCM242" s="220"/>
      <c r="RCN242" s="220"/>
      <c r="RCO242" s="220"/>
      <c r="RCP242" s="220"/>
      <c r="RCQ242" s="220"/>
      <c r="RCR242" s="220"/>
      <c r="RCS242" s="220"/>
      <c r="RCT242" s="220"/>
      <c r="RCU242" s="220"/>
      <c r="RCV242" s="220"/>
      <c r="RCW242" s="220"/>
      <c r="RCX242" s="220"/>
      <c r="RCY242" s="220"/>
      <c r="RCZ242" s="220"/>
      <c r="RDA242" s="220"/>
      <c r="RDB242" s="220"/>
      <c r="RDC242" s="220"/>
      <c r="RDD242" s="220"/>
      <c r="RDE242" s="220"/>
      <c r="RDF242" s="220"/>
      <c r="RDG242" s="220"/>
      <c r="RDH242" s="220"/>
      <c r="RDI242" s="220"/>
      <c r="RDJ242" s="220"/>
      <c r="RDK242" s="220"/>
      <c r="RDL242" s="220"/>
      <c r="RDM242" s="220"/>
      <c r="RDN242" s="220"/>
      <c r="RDO242" s="220"/>
      <c r="RDP242" s="220"/>
      <c r="RDQ242" s="220"/>
      <c r="RDR242" s="220"/>
      <c r="RDS242" s="220"/>
      <c r="RDT242" s="220"/>
      <c r="RDU242" s="220"/>
      <c r="RDV242" s="220"/>
      <c r="RDW242" s="220"/>
      <c r="RDX242" s="220"/>
      <c r="RDY242" s="220"/>
      <c r="RDZ242" s="220"/>
      <c r="REA242" s="220"/>
      <c r="REB242" s="220"/>
      <c r="REC242" s="220"/>
      <c r="RED242" s="220"/>
      <c r="REE242" s="220"/>
      <c r="REF242" s="220"/>
      <c r="REG242" s="220"/>
      <c r="REH242" s="220"/>
      <c r="REI242" s="220"/>
      <c r="REJ242" s="220"/>
      <c r="REK242" s="220"/>
      <c r="REL242" s="220"/>
      <c r="REM242" s="220"/>
      <c r="REN242" s="220"/>
      <c r="REO242" s="220"/>
      <c r="REP242" s="220"/>
      <c r="REQ242" s="220"/>
      <c r="RER242" s="220"/>
      <c r="RES242" s="220"/>
      <c r="RET242" s="220"/>
      <c r="REU242" s="220"/>
      <c r="REV242" s="220"/>
      <c r="REW242" s="220"/>
      <c r="REX242" s="220"/>
      <c r="REY242" s="220"/>
      <c r="REZ242" s="220"/>
      <c r="RFA242" s="220"/>
      <c r="RFB242" s="220"/>
      <c r="RFC242" s="220"/>
      <c r="RFD242" s="220"/>
      <c r="RFE242" s="220"/>
      <c r="RFF242" s="220"/>
      <c r="RFG242" s="220"/>
      <c r="RFH242" s="220"/>
      <c r="RFI242" s="220"/>
      <c r="RFJ242" s="220"/>
      <c r="RFK242" s="220"/>
      <c r="RFL242" s="220"/>
      <c r="RFM242" s="220"/>
      <c r="RFN242" s="220"/>
      <c r="RFO242" s="220"/>
      <c r="RFP242" s="220"/>
      <c r="RFQ242" s="220"/>
      <c r="RFR242" s="220"/>
      <c r="RFS242" s="220"/>
      <c r="RFT242" s="220"/>
      <c r="RFU242" s="220"/>
      <c r="RFV242" s="220"/>
      <c r="RFW242" s="220"/>
      <c r="RFX242" s="220"/>
      <c r="RFY242" s="220"/>
      <c r="RFZ242" s="220"/>
      <c r="RGA242" s="220"/>
      <c r="RGB242" s="220"/>
      <c r="RGC242" s="220"/>
      <c r="RGD242" s="220"/>
      <c r="RGE242" s="220"/>
      <c r="RGF242" s="220"/>
      <c r="RGG242" s="220"/>
      <c r="RGH242" s="220"/>
      <c r="RGI242" s="220"/>
      <c r="RGJ242" s="220"/>
      <c r="RGK242" s="220"/>
      <c r="RGL242" s="220"/>
      <c r="RGM242" s="220"/>
      <c r="RGN242" s="220"/>
      <c r="RGO242" s="220"/>
      <c r="RGP242" s="220"/>
      <c r="RGQ242" s="220"/>
      <c r="RGR242" s="220"/>
      <c r="RGS242" s="220"/>
      <c r="RGT242" s="220"/>
      <c r="RGU242" s="220"/>
      <c r="RGV242" s="220"/>
      <c r="RGW242" s="220"/>
      <c r="RGX242" s="220"/>
      <c r="RGY242" s="220"/>
      <c r="RGZ242" s="220"/>
      <c r="RHA242" s="220"/>
      <c r="RHB242" s="220"/>
      <c r="RHC242" s="220"/>
      <c r="RHD242" s="220"/>
      <c r="RHE242" s="220"/>
      <c r="RHF242" s="220"/>
      <c r="RHG242" s="220"/>
      <c r="RHH242" s="220"/>
      <c r="RHI242" s="220"/>
      <c r="RHJ242" s="220"/>
      <c r="RHK242" s="220"/>
      <c r="RHL242" s="220"/>
      <c r="RHM242" s="220"/>
      <c r="RHN242" s="220"/>
      <c r="RHO242" s="220"/>
      <c r="RHP242" s="220"/>
      <c r="RHQ242" s="220"/>
      <c r="RHR242" s="220"/>
      <c r="RHS242" s="220"/>
      <c r="RHT242" s="220"/>
      <c r="RHU242" s="220"/>
      <c r="RHV242" s="220"/>
      <c r="RHW242" s="220"/>
      <c r="RHX242" s="220"/>
      <c r="RHY242" s="220"/>
      <c r="RHZ242" s="220"/>
      <c r="RIA242" s="220"/>
      <c r="RIB242" s="220"/>
      <c r="RIC242" s="220"/>
      <c r="RID242" s="220"/>
      <c r="RIE242" s="220"/>
      <c r="RIF242" s="220"/>
      <c r="RIG242" s="220"/>
      <c r="RIH242" s="220"/>
      <c r="RII242" s="220"/>
      <c r="RIJ242" s="220"/>
      <c r="RIK242" s="220"/>
      <c r="RIL242" s="220"/>
      <c r="RIM242" s="220"/>
      <c r="RIN242" s="220"/>
      <c r="RIO242" s="220"/>
      <c r="RIP242" s="220"/>
      <c r="RIQ242" s="220"/>
      <c r="RIR242" s="220"/>
      <c r="RIS242" s="220"/>
      <c r="RIT242" s="220"/>
      <c r="RIU242" s="220"/>
      <c r="RIV242" s="220"/>
      <c r="RIW242" s="220"/>
      <c r="RIX242" s="220"/>
      <c r="RIY242" s="220"/>
      <c r="RIZ242" s="220"/>
      <c r="RJA242" s="220"/>
      <c r="RJB242" s="220"/>
      <c r="RJC242" s="220"/>
      <c r="RJD242" s="220"/>
      <c r="RJE242" s="220"/>
      <c r="RJF242" s="220"/>
      <c r="RJG242" s="220"/>
      <c r="RJH242" s="220"/>
      <c r="RJI242" s="220"/>
      <c r="RJJ242" s="220"/>
      <c r="RJK242" s="220"/>
      <c r="RJL242" s="220"/>
      <c r="RJM242" s="220"/>
      <c r="RJN242" s="220"/>
      <c r="RJO242" s="220"/>
      <c r="RJP242" s="220"/>
      <c r="RJQ242" s="220"/>
      <c r="RJR242" s="220"/>
      <c r="RJS242" s="220"/>
      <c r="RJT242" s="220"/>
      <c r="RJU242" s="220"/>
      <c r="RJV242" s="220"/>
      <c r="RJW242" s="220"/>
      <c r="RJX242" s="220"/>
      <c r="RJY242" s="220"/>
      <c r="RJZ242" s="220"/>
      <c r="RKA242" s="220"/>
      <c r="RKB242" s="220"/>
      <c r="RKC242" s="220"/>
      <c r="RKD242" s="220"/>
      <c r="RKE242" s="220"/>
      <c r="RKF242" s="220"/>
      <c r="RKG242" s="220"/>
      <c r="RKH242" s="220"/>
      <c r="RKI242" s="220"/>
      <c r="RKJ242" s="220"/>
      <c r="RKK242" s="220"/>
      <c r="RKL242" s="220"/>
      <c r="RKM242" s="220"/>
      <c r="RKN242" s="220"/>
      <c r="RKO242" s="220"/>
      <c r="RKP242" s="220"/>
      <c r="RKQ242" s="220"/>
      <c r="RKR242" s="220"/>
      <c r="RKS242" s="220"/>
      <c r="RKT242" s="220"/>
      <c r="RKU242" s="220"/>
      <c r="RKV242" s="220"/>
      <c r="RKW242" s="220"/>
      <c r="RKX242" s="220"/>
      <c r="RKY242" s="220"/>
      <c r="RKZ242" s="220"/>
      <c r="RLA242" s="220"/>
      <c r="RLB242" s="220"/>
      <c r="RLC242" s="220"/>
      <c r="RLD242" s="220"/>
      <c r="RLE242" s="220"/>
      <c r="RLF242" s="220"/>
      <c r="RLG242" s="220"/>
      <c r="RLH242" s="220"/>
      <c r="RLI242" s="220"/>
      <c r="RLJ242" s="220"/>
      <c r="RLK242" s="220"/>
      <c r="RLL242" s="220"/>
      <c r="RLM242" s="220"/>
      <c r="RLN242" s="220"/>
      <c r="RLO242" s="220"/>
      <c r="RLP242" s="220"/>
      <c r="RLQ242" s="220"/>
      <c r="RLR242" s="220"/>
      <c r="RLS242" s="220"/>
      <c r="RLT242" s="220"/>
      <c r="RLU242" s="220"/>
      <c r="RLV242" s="220"/>
      <c r="RLW242" s="220"/>
      <c r="RLX242" s="220"/>
      <c r="RLY242" s="220"/>
      <c r="RLZ242" s="220"/>
      <c r="RMA242" s="220"/>
      <c r="RMB242" s="220"/>
      <c r="RMC242" s="220"/>
      <c r="RMD242" s="220"/>
      <c r="RME242" s="220"/>
      <c r="RMF242" s="220"/>
      <c r="RMG242" s="220"/>
      <c r="RMH242" s="220"/>
      <c r="RMI242" s="220"/>
      <c r="RMJ242" s="220"/>
      <c r="RMK242" s="220"/>
      <c r="RML242" s="220"/>
      <c r="RMM242" s="220"/>
      <c r="RMN242" s="220"/>
      <c r="RMO242" s="220"/>
      <c r="RMP242" s="220"/>
      <c r="RMQ242" s="220"/>
      <c r="RMR242" s="220"/>
      <c r="RMS242" s="220"/>
      <c r="RMT242" s="220"/>
      <c r="RMU242" s="220"/>
      <c r="RMV242" s="220"/>
      <c r="RMW242" s="220"/>
      <c r="RMX242" s="220"/>
      <c r="RMY242" s="220"/>
      <c r="RMZ242" s="220"/>
      <c r="RNA242" s="220"/>
      <c r="RNB242" s="220"/>
      <c r="RNC242" s="220"/>
      <c r="RND242" s="220"/>
      <c r="RNE242" s="220"/>
      <c r="RNF242" s="220"/>
      <c r="RNG242" s="220"/>
      <c r="RNH242" s="220"/>
      <c r="RNI242" s="220"/>
      <c r="RNJ242" s="220"/>
      <c r="RNK242" s="220"/>
      <c r="RNL242" s="220"/>
      <c r="RNM242" s="220"/>
      <c r="RNN242" s="220"/>
      <c r="RNO242" s="220"/>
      <c r="RNP242" s="220"/>
      <c r="RNQ242" s="220"/>
      <c r="RNR242" s="220"/>
      <c r="RNS242" s="220"/>
      <c r="RNT242" s="220"/>
      <c r="RNU242" s="220"/>
      <c r="RNV242" s="220"/>
      <c r="RNW242" s="220"/>
      <c r="RNX242" s="220"/>
      <c r="RNY242" s="220"/>
      <c r="RNZ242" s="220"/>
      <c r="ROA242" s="220"/>
      <c r="ROB242" s="220"/>
      <c r="ROC242" s="220"/>
      <c r="ROD242" s="220"/>
      <c r="ROE242" s="220"/>
      <c r="ROF242" s="220"/>
      <c r="ROG242" s="220"/>
      <c r="ROH242" s="220"/>
      <c r="ROI242" s="220"/>
      <c r="ROJ242" s="220"/>
      <c r="ROK242" s="220"/>
      <c r="ROL242" s="220"/>
      <c r="ROM242" s="220"/>
      <c r="RON242" s="220"/>
      <c r="ROO242" s="220"/>
      <c r="ROP242" s="220"/>
      <c r="ROQ242" s="220"/>
      <c r="ROR242" s="220"/>
      <c r="ROS242" s="220"/>
      <c r="ROT242" s="220"/>
      <c r="ROU242" s="220"/>
      <c r="ROV242" s="220"/>
      <c r="ROW242" s="220"/>
      <c r="ROX242" s="220"/>
      <c r="ROY242" s="220"/>
      <c r="ROZ242" s="220"/>
      <c r="RPA242" s="220"/>
      <c r="RPB242" s="220"/>
      <c r="RPC242" s="220"/>
      <c r="RPD242" s="220"/>
      <c r="RPE242" s="220"/>
      <c r="RPF242" s="220"/>
      <c r="RPG242" s="220"/>
      <c r="RPH242" s="220"/>
      <c r="RPI242" s="220"/>
      <c r="RPJ242" s="220"/>
      <c r="RPK242" s="220"/>
      <c r="RPL242" s="220"/>
      <c r="RPM242" s="220"/>
      <c r="RPN242" s="220"/>
      <c r="RPO242" s="220"/>
      <c r="RPP242" s="220"/>
      <c r="RPQ242" s="220"/>
      <c r="RPR242" s="220"/>
      <c r="RPS242" s="220"/>
      <c r="RPT242" s="220"/>
      <c r="RPU242" s="220"/>
      <c r="RPV242" s="220"/>
      <c r="RPW242" s="220"/>
      <c r="RPX242" s="220"/>
      <c r="RPY242" s="220"/>
      <c r="RPZ242" s="220"/>
      <c r="RQA242" s="220"/>
      <c r="RQB242" s="220"/>
      <c r="RQC242" s="220"/>
      <c r="RQD242" s="220"/>
      <c r="RQE242" s="220"/>
      <c r="RQF242" s="220"/>
      <c r="RQG242" s="220"/>
      <c r="RQH242" s="220"/>
      <c r="RQI242" s="220"/>
      <c r="RQJ242" s="220"/>
      <c r="RQK242" s="220"/>
      <c r="RQL242" s="220"/>
      <c r="RQM242" s="220"/>
      <c r="RQN242" s="220"/>
      <c r="RQO242" s="220"/>
      <c r="RQP242" s="220"/>
      <c r="RQQ242" s="220"/>
      <c r="RQR242" s="220"/>
      <c r="RQS242" s="220"/>
      <c r="RQT242" s="220"/>
      <c r="RQU242" s="220"/>
      <c r="RQV242" s="220"/>
      <c r="RQW242" s="220"/>
      <c r="RQX242" s="220"/>
      <c r="RQY242" s="220"/>
      <c r="RQZ242" s="220"/>
      <c r="RRA242" s="220"/>
      <c r="RRB242" s="220"/>
      <c r="RRC242" s="220"/>
      <c r="RRD242" s="220"/>
      <c r="RRE242" s="220"/>
      <c r="RRF242" s="220"/>
      <c r="RRG242" s="220"/>
      <c r="RRH242" s="220"/>
      <c r="RRI242" s="220"/>
      <c r="RRJ242" s="220"/>
      <c r="RRK242" s="220"/>
      <c r="RRL242" s="220"/>
      <c r="RRM242" s="220"/>
      <c r="RRN242" s="220"/>
      <c r="RRO242" s="220"/>
      <c r="RRP242" s="220"/>
      <c r="RRQ242" s="220"/>
      <c r="RRR242" s="220"/>
      <c r="RRS242" s="220"/>
      <c r="RRT242" s="220"/>
      <c r="RRU242" s="220"/>
      <c r="RRV242" s="220"/>
      <c r="RRW242" s="220"/>
      <c r="RRX242" s="220"/>
      <c r="RRY242" s="220"/>
      <c r="RRZ242" s="220"/>
      <c r="RSA242" s="220"/>
      <c r="RSB242" s="220"/>
      <c r="RSC242" s="220"/>
      <c r="RSD242" s="220"/>
      <c r="RSE242" s="220"/>
      <c r="RSF242" s="220"/>
      <c r="RSG242" s="220"/>
      <c r="RSH242" s="220"/>
      <c r="RSI242" s="220"/>
      <c r="RSJ242" s="220"/>
      <c r="RSK242" s="220"/>
      <c r="RSL242" s="220"/>
      <c r="RSM242" s="220"/>
      <c r="RSN242" s="220"/>
      <c r="RSO242" s="220"/>
      <c r="RSP242" s="220"/>
      <c r="RSQ242" s="220"/>
      <c r="RSR242" s="220"/>
      <c r="RSS242" s="220"/>
      <c r="RST242" s="220"/>
      <c r="RSU242" s="220"/>
      <c r="RSV242" s="220"/>
      <c r="RSW242" s="220"/>
      <c r="RSX242" s="220"/>
      <c r="RSY242" s="220"/>
      <c r="RSZ242" s="220"/>
      <c r="RTA242" s="220"/>
      <c r="RTB242" s="220"/>
      <c r="RTC242" s="220"/>
      <c r="RTD242" s="220"/>
      <c r="RTE242" s="220"/>
      <c r="RTF242" s="220"/>
      <c r="RTG242" s="220"/>
      <c r="RTH242" s="220"/>
      <c r="RTI242" s="220"/>
      <c r="RTJ242" s="220"/>
      <c r="RTK242" s="220"/>
      <c r="RTL242" s="220"/>
      <c r="RTM242" s="220"/>
      <c r="RTN242" s="220"/>
      <c r="RTO242" s="220"/>
      <c r="RTP242" s="220"/>
      <c r="RTQ242" s="220"/>
      <c r="RTR242" s="220"/>
      <c r="RTS242" s="220"/>
      <c r="RTT242" s="220"/>
      <c r="RTU242" s="220"/>
      <c r="RTV242" s="220"/>
      <c r="RTW242" s="220"/>
      <c r="RTX242" s="220"/>
      <c r="RTY242" s="220"/>
      <c r="RTZ242" s="220"/>
      <c r="RUA242" s="220"/>
      <c r="RUB242" s="220"/>
      <c r="RUC242" s="220"/>
      <c r="RUD242" s="220"/>
      <c r="RUE242" s="220"/>
      <c r="RUF242" s="220"/>
      <c r="RUG242" s="220"/>
      <c r="RUH242" s="220"/>
      <c r="RUI242" s="220"/>
      <c r="RUJ242" s="220"/>
      <c r="RUK242" s="220"/>
      <c r="RUL242" s="220"/>
      <c r="RUM242" s="220"/>
      <c r="RUN242" s="220"/>
      <c r="RUO242" s="220"/>
      <c r="RUP242" s="220"/>
      <c r="RUQ242" s="220"/>
      <c r="RUR242" s="220"/>
      <c r="RUS242" s="220"/>
      <c r="RUT242" s="220"/>
      <c r="RUU242" s="220"/>
      <c r="RUV242" s="220"/>
      <c r="RUW242" s="220"/>
      <c r="RUX242" s="220"/>
      <c r="RUY242" s="220"/>
      <c r="RUZ242" s="220"/>
      <c r="RVA242" s="220"/>
      <c r="RVB242" s="220"/>
      <c r="RVC242" s="220"/>
      <c r="RVD242" s="220"/>
      <c r="RVE242" s="220"/>
      <c r="RVF242" s="220"/>
      <c r="RVG242" s="220"/>
      <c r="RVH242" s="220"/>
      <c r="RVI242" s="220"/>
      <c r="RVJ242" s="220"/>
      <c r="RVK242" s="220"/>
      <c r="RVL242" s="220"/>
      <c r="RVM242" s="220"/>
      <c r="RVN242" s="220"/>
      <c r="RVO242" s="220"/>
      <c r="RVP242" s="220"/>
      <c r="RVQ242" s="220"/>
      <c r="RVR242" s="220"/>
      <c r="RVS242" s="220"/>
      <c r="RVT242" s="220"/>
      <c r="RVU242" s="220"/>
      <c r="RVV242" s="220"/>
      <c r="RVW242" s="220"/>
      <c r="RVX242" s="220"/>
      <c r="RVY242" s="220"/>
      <c r="RVZ242" s="220"/>
      <c r="RWA242" s="220"/>
      <c r="RWB242" s="220"/>
      <c r="RWC242" s="220"/>
      <c r="RWD242" s="220"/>
      <c r="RWE242" s="220"/>
      <c r="RWF242" s="220"/>
      <c r="RWG242" s="220"/>
      <c r="RWH242" s="220"/>
      <c r="RWI242" s="220"/>
      <c r="RWJ242" s="220"/>
      <c r="RWK242" s="220"/>
      <c r="RWL242" s="220"/>
      <c r="RWM242" s="220"/>
      <c r="RWN242" s="220"/>
      <c r="RWO242" s="220"/>
      <c r="RWP242" s="220"/>
      <c r="RWQ242" s="220"/>
      <c r="RWR242" s="220"/>
      <c r="RWS242" s="220"/>
      <c r="RWT242" s="220"/>
      <c r="RWU242" s="220"/>
      <c r="RWV242" s="220"/>
      <c r="RWW242" s="220"/>
      <c r="RWX242" s="220"/>
      <c r="RWY242" s="220"/>
      <c r="RWZ242" s="220"/>
      <c r="RXA242" s="220"/>
      <c r="RXB242" s="220"/>
      <c r="RXC242" s="220"/>
      <c r="RXD242" s="220"/>
      <c r="RXE242" s="220"/>
      <c r="RXF242" s="220"/>
      <c r="RXG242" s="220"/>
      <c r="RXH242" s="220"/>
      <c r="RXI242" s="220"/>
      <c r="RXJ242" s="220"/>
      <c r="RXK242" s="220"/>
      <c r="RXL242" s="220"/>
      <c r="RXM242" s="220"/>
      <c r="RXN242" s="220"/>
      <c r="RXO242" s="220"/>
      <c r="RXP242" s="220"/>
      <c r="RXQ242" s="220"/>
      <c r="RXR242" s="220"/>
      <c r="RXS242" s="220"/>
      <c r="RXT242" s="220"/>
      <c r="RXU242" s="220"/>
      <c r="RXV242" s="220"/>
      <c r="RXW242" s="220"/>
      <c r="RXX242" s="220"/>
      <c r="RXY242" s="220"/>
      <c r="RXZ242" s="220"/>
      <c r="RYA242" s="220"/>
      <c r="RYB242" s="220"/>
      <c r="RYC242" s="220"/>
      <c r="RYD242" s="220"/>
      <c r="RYE242" s="220"/>
      <c r="RYF242" s="220"/>
      <c r="RYG242" s="220"/>
      <c r="RYH242" s="220"/>
      <c r="RYI242" s="220"/>
      <c r="RYJ242" s="220"/>
      <c r="RYK242" s="220"/>
      <c r="RYL242" s="220"/>
      <c r="RYM242" s="220"/>
      <c r="RYN242" s="220"/>
      <c r="RYO242" s="220"/>
      <c r="RYP242" s="220"/>
      <c r="RYQ242" s="220"/>
      <c r="RYR242" s="220"/>
      <c r="RYS242" s="220"/>
      <c r="RYT242" s="220"/>
      <c r="RYU242" s="220"/>
      <c r="RYV242" s="220"/>
      <c r="RYW242" s="220"/>
      <c r="RYX242" s="220"/>
      <c r="RYY242" s="220"/>
      <c r="RYZ242" s="220"/>
      <c r="RZA242" s="220"/>
      <c r="RZB242" s="220"/>
      <c r="RZC242" s="220"/>
      <c r="RZD242" s="220"/>
      <c r="RZE242" s="220"/>
      <c r="RZF242" s="220"/>
      <c r="RZG242" s="220"/>
      <c r="RZH242" s="220"/>
      <c r="RZI242" s="220"/>
      <c r="RZJ242" s="220"/>
      <c r="RZK242" s="220"/>
      <c r="RZL242" s="220"/>
      <c r="RZM242" s="220"/>
      <c r="RZN242" s="220"/>
      <c r="RZO242" s="220"/>
      <c r="RZP242" s="220"/>
      <c r="RZQ242" s="220"/>
      <c r="RZR242" s="220"/>
      <c r="RZS242" s="220"/>
      <c r="RZT242" s="220"/>
      <c r="RZU242" s="220"/>
      <c r="RZV242" s="220"/>
      <c r="RZW242" s="220"/>
      <c r="RZX242" s="220"/>
      <c r="RZY242" s="220"/>
      <c r="RZZ242" s="220"/>
      <c r="SAA242" s="220"/>
      <c r="SAB242" s="220"/>
      <c r="SAC242" s="220"/>
      <c r="SAD242" s="220"/>
      <c r="SAE242" s="220"/>
      <c r="SAF242" s="220"/>
      <c r="SAG242" s="220"/>
      <c r="SAH242" s="220"/>
      <c r="SAI242" s="220"/>
      <c r="SAJ242" s="220"/>
      <c r="SAK242" s="220"/>
      <c r="SAL242" s="220"/>
      <c r="SAM242" s="220"/>
      <c r="SAN242" s="220"/>
      <c r="SAO242" s="220"/>
      <c r="SAP242" s="220"/>
      <c r="SAQ242" s="220"/>
      <c r="SAR242" s="220"/>
      <c r="SAS242" s="220"/>
      <c r="SAT242" s="220"/>
      <c r="SAU242" s="220"/>
      <c r="SAV242" s="220"/>
      <c r="SAW242" s="220"/>
      <c r="SAX242" s="220"/>
      <c r="SAY242" s="220"/>
      <c r="SAZ242" s="220"/>
      <c r="SBA242" s="220"/>
      <c r="SBB242" s="220"/>
      <c r="SBC242" s="220"/>
      <c r="SBD242" s="220"/>
      <c r="SBE242" s="220"/>
      <c r="SBF242" s="220"/>
      <c r="SBG242" s="220"/>
      <c r="SBH242" s="220"/>
      <c r="SBI242" s="220"/>
      <c r="SBJ242" s="220"/>
      <c r="SBK242" s="220"/>
      <c r="SBL242" s="220"/>
      <c r="SBM242" s="220"/>
      <c r="SBN242" s="220"/>
      <c r="SBO242" s="220"/>
      <c r="SBP242" s="220"/>
      <c r="SBQ242" s="220"/>
      <c r="SBR242" s="220"/>
      <c r="SBS242" s="220"/>
      <c r="SBT242" s="220"/>
      <c r="SBU242" s="220"/>
      <c r="SBV242" s="220"/>
      <c r="SBW242" s="220"/>
      <c r="SBX242" s="220"/>
      <c r="SBY242" s="220"/>
      <c r="SBZ242" s="220"/>
      <c r="SCA242" s="220"/>
      <c r="SCB242" s="220"/>
      <c r="SCC242" s="220"/>
      <c r="SCD242" s="220"/>
      <c r="SCE242" s="220"/>
      <c r="SCF242" s="220"/>
      <c r="SCG242" s="220"/>
      <c r="SCH242" s="220"/>
      <c r="SCI242" s="220"/>
      <c r="SCJ242" s="220"/>
      <c r="SCK242" s="220"/>
      <c r="SCL242" s="220"/>
      <c r="SCM242" s="220"/>
      <c r="SCN242" s="220"/>
      <c r="SCO242" s="220"/>
      <c r="SCP242" s="220"/>
      <c r="SCQ242" s="220"/>
      <c r="SCR242" s="220"/>
      <c r="SCS242" s="220"/>
      <c r="SCT242" s="220"/>
      <c r="SCU242" s="220"/>
      <c r="SCV242" s="220"/>
      <c r="SCW242" s="220"/>
      <c r="SCX242" s="220"/>
      <c r="SCY242" s="220"/>
      <c r="SCZ242" s="220"/>
      <c r="SDA242" s="220"/>
      <c r="SDB242" s="220"/>
      <c r="SDC242" s="220"/>
      <c r="SDD242" s="220"/>
      <c r="SDE242" s="220"/>
      <c r="SDF242" s="220"/>
      <c r="SDG242" s="220"/>
      <c r="SDH242" s="220"/>
      <c r="SDI242" s="220"/>
      <c r="SDJ242" s="220"/>
      <c r="SDK242" s="220"/>
      <c r="SDL242" s="220"/>
      <c r="SDM242" s="220"/>
      <c r="SDN242" s="220"/>
      <c r="SDO242" s="220"/>
      <c r="SDP242" s="220"/>
      <c r="SDQ242" s="220"/>
      <c r="SDR242" s="220"/>
      <c r="SDS242" s="220"/>
      <c r="SDT242" s="220"/>
      <c r="SDU242" s="220"/>
      <c r="SDV242" s="220"/>
      <c r="SDW242" s="220"/>
      <c r="SDX242" s="220"/>
      <c r="SDY242" s="220"/>
      <c r="SDZ242" s="220"/>
      <c r="SEA242" s="220"/>
      <c r="SEB242" s="220"/>
      <c r="SEC242" s="220"/>
      <c r="SED242" s="220"/>
      <c r="SEE242" s="220"/>
      <c r="SEF242" s="220"/>
      <c r="SEG242" s="220"/>
      <c r="SEH242" s="220"/>
      <c r="SEI242" s="220"/>
      <c r="SEJ242" s="220"/>
      <c r="SEK242" s="220"/>
      <c r="SEL242" s="220"/>
      <c r="SEM242" s="220"/>
      <c r="SEN242" s="220"/>
      <c r="SEO242" s="220"/>
      <c r="SEP242" s="220"/>
      <c r="SEQ242" s="220"/>
      <c r="SER242" s="220"/>
      <c r="SES242" s="220"/>
      <c r="SET242" s="220"/>
      <c r="SEU242" s="220"/>
      <c r="SEV242" s="220"/>
      <c r="SEW242" s="220"/>
      <c r="SEX242" s="220"/>
      <c r="SEY242" s="220"/>
      <c r="SEZ242" s="220"/>
      <c r="SFA242" s="220"/>
      <c r="SFB242" s="220"/>
      <c r="SFC242" s="220"/>
      <c r="SFD242" s="220"/>
      <c r="SFE242" s="220"/>
      <c r="SFF242" s="220"/>
      <c r="SFG242" s="220"/>
      <c r="SFH242" s="220"/>
      <c r="SFI242" s="220"/>
      <c r="SFJ242" s="220"/>
      <c r="SFK242" s="220"/>
      <c r="SFL242" s="220"/>
      <c r="SFM242" s="220"/>
      <c r="SFN242" s="220"/>
      <c r="SFO242" s="220"/>
      <c r="SFP242" s="220"/>
      <c r="SFQ242" s="220"/>
      <c r="SFR242" s="220"/>
      <c r="SFS242" s="220"/>
      <c r="SFT242" s="220"/>
      <c r="SFU242" s="220"/>
      <c r="SFV242" s="220"/>
      <c r="SFW242" s="220"/>
      <c r="SFX242" s="220"/>
      <c r="SFY242" s="220"/>
      <c r="SFZ242" s="220"/>
      <c r="SGA242" s="220"/>
      <c r="SGB242" s="220"/>
      <c r="SGC242" s="220"/>
      <c r="SGD242" s="220"/>
      <c r="SGE242" s="220"/>
      <c r="SGF242" s="220"/>
      <c r="SGG242" s="220"/>
      <c r="SGH242" s="220"/>
      <c r="SGI242" s="220"/>
      <c r="SGJ242" s="220"/>
      <c r="SGK242" s="220"/>
      <c r="SGL242" s="220"/>
      <c r="SGM242" s="220"/>
      <c r="SGN242" s="220"/>
      <c r="SGO242" s="220"/>
      <c r="SGP242" s="220"/>
      <c r="SGQ242" s="220"/>
      <c r="SGR242" s="220"/>
      <c r="SGS242" s="220"/>
      <c r="SGT242" s="220"/>
      <c r="SGU242" s="220"/>
      <c r="SGV242" s="220"/>
      <c r="SGW242" s="220"/>
      <c r="SGX242" s="220"/>
      <c r="SGY242" s="220"/>
      <c r="SGZ242" s="220"/>
      <c r="SHA242" s="220"/>
      <c r="SHB242" s="220"/>
      <c r="SHC242" s="220"/>
      <c r="SHD242" s="220"/>
      <c r="SHE242" s="220"/>
      <c r="SHF242" s="220"/>
      <c r="SHG242" s="220"/>
      <c r="SHH242" s="220"/>
      <c r="SHI242" s="220"/>
      <c r="SHJ242" s="220"/>
      <c r="SHK242" s="220"/>
      <c r="SHL242" s="220"/>
      <c r="SHM242" s="220"/>
      <c r="SHN242" s="220"/>
      <c r="SHO242" s="220"/>
      <c r="SHP242" s="220"/>
      <c r="SHQ242" s="220"/>
      <c r="SHR242" s="220"/>
      <c r="SHS242" s="220"/>
      <c r="SHT242" s="220"/>
      <c r="SHU242" s="220"/>
      <c r="SHV242" s="220"/>
      <c r="SHW242" s="220"/>
      <c r="SHX242" s="220"/>
      <c r="SHY242" s="220"/>
      <c r="SHZ242" s="220"/>
      <c r="SIA242" s="220"/>
      <c r="SIB242" s="220"/>
      <c r="SIC242" s="220"/>
      <c r="SID242" s="220"/>
      <c r="SIE242" s="220"/>
      <c r="SIF242" s="220"/>
      <c r="SIG242" s="220"/>
      <c r="SIH242" s="220"/>
      <c r="SII242" s="220"/>
      <c r="SIJ242" s="220"/>
      <c r="SIK242" s="220"/>
      <c r="SIL242" s="220"/>
      <c r="SIM242" s="220"/>
      <c r="SIN242" s="220"/>
      <c r="SIO242" s="220"/>
      <c r="SIP242" s="220"/>
      <c r="SIQ242" s="220"/>
      <c r="SIR242" s="220"/>
      <c r="SIS242" s="220"/>
      <c r="SIT242" s="220"/>
      <c r="SIU242" s="220"/>
      <c r="SIV242" s="220"/>
      <c r="SIW242" s="220"/>
      <c r="SIX242" s="220"/>
      <c r="SIY242" s="220"/>
      <c r="SIZ242" s="220"/>
      <c r="SJA242" s="220"/>
      <c r="SJB242" s="220"/>
      <c r="SJC242" s="220"/>
      <c r="SJD242" s="220"/>
      <c r="SJE242" s="220"/>
      <c r="SJF242" s="220"/>
      <c r="SJG242" s="220"/>
      <c r="SJH242" s="220"/>
      <c r="SJI242" s="220"/>
      <c r="SJJ242" s="220"/>
      <c r="SJK242" s="220"/>
      <c r="SJL242" s="220"/>
      <c r="SJM242" s="220"/>
      <c r="SJN242" s="220"/>
      <c r="SJO242" s="220"/>
      <c r="SJP242" s="220"/>
      <c r="SJQ242" s="220"/>
      <c r="SJR242" s="220"/>
      <c r="SJS242" s="220"/>
      <c r="SJT242" s="220"/>
      <c r="SJU242" s="220"/>
      <c r="SJV242" s="220"/>
      <c r="SJW242" s="220"/>
      <c r="SJX242" s="220"/>
      <c r="SJY242" s="220"/>
      <c r="SJZ242" s="220"/>
      <c r="SKA242" s="220"/>
      <c r="SKB242" s="220"/>
      <c r="SKC242" s="220"/>
      <c r="SKD242" s="220"/>
      <c r="SKE242" s="220"/>
      <c r="SKF242" s="220"/>
      <c r="SKG242" s="220"/>
      <c r="SKH242" s="220"/>
      <c r="SKI242" s="220"/>
      <c r="SKJ242" s="220"/>
      <c r="SKK242" s="220"/>
      <c r="SKL242" s="220"/>
      <c r="SKM242" s="220"/>
      <c r="SKN242" s="220"/>
      <c r="SKO242" s="220"/>
      <c r="SKP242" s="220"/>
      <c r="SKQ242" s="220"/>
      <c r="SKR242" s="220"/>
      <c r="SKS242" s="220"/>
      <c r="SKT242" s="220"/>
      <c r="SKU242" s="220"/>
      <c r="SKV242" s="220"/>
      <c r="SKW242" s="220"/>
      <c r="SKX242" s="220"/>
      <c r="SKY242" s="220"/>
      <c r="SKZ242" s="220"/>
      <c r="SLA242" s="220"/>
      <c r="SLB242" s="220"/>
      <c r="SLC242" s="220"/>
      <c r="SLD242" s="220"/>
      <c r="SLE242" s="220"/>
      <c r="SLF242" s="220"/>
      <c r="SLG242" s="220"/>
      <c r="SLH242" s="220"/>
      <c r="SLI242" s="220"/>
      <c r="SLJ242" s="220"/>
      <c r="SLK242" s="220"/>
      <c r="SLL242" s="220"/>
      <c r="SLM242" s="220"/>
      <c r="SLN242" s="220"/>
      <c r="SLO242" s="220"/>
      <c r="SLP242" s="220"/>
      <c r="SLQ242" s="220"/>
      <c r="SLR242" s="220"/>
      <c r="SLS242" s="220"/>
      <c r="SLT242" s="220"/>
      <c r="SLU242" s="220"/>
      <c r="SLV242" s="220"/>
      <c r="SLW242" s="220"/>
      <c r="SLX242" s="220"/>
      <c r="SLY242" s="220"/>
      <c r="SLZ242" s="220"/>
      <c r="SMA242" s="220"/>
      <c r="SMB242" s="220"/>
      <c r="SMC242" s="220"/>
      <c r="SMD242" s="220"/>
      <c r="SME242" s="220"/>
      <c r="SMF242" s="220"/>
      <c r="SMG242" s="220"/>
      <c r="SMH242" s="220"/>
      <c r="SMI242" s="220"/>
      <c r="SMJ242" s="220"/>
      <c r="SMK242" s="220"/>
      <c r="SML242" s="220"/>
      <c r="SMM242" s="220"/>
      <c r="SMN242" s="220"/>
      <c r="SMO242" s="220"/>
      <c r="SMP242" s="220"/>
      <c r="SMQ242" s="220"/>
      <c r="SMR242" s="220"/>
      <c r="SMS242" s="220"/>
      <c r="SMT242" s="220"/>
      <c r="SMU242" s="220"/>
      <c r="SMV242" s="220"/>
      <c r="SMW242" s="220"/>
      <c r="SMX242" s="220"/>
      <c r="SMY242" s="220"/>
      <c r="SMZ242" s="220"/>
      <c r="SNA242" s="220"/>
      <c r="SNB242" s="220"/>
      <c r="SNC242" s="220"/>
      <c r="SND242" s="220"/>
      <c r="SNE242" s="220"/>
      <c r="SNF242" s="220"/>
      <c r="SNG242" s="220"/>
      <c r="SNH242" s="220"/>
      <c r="SNI242" s="220"/>
      <c r="SNJ242" s="220"/>
      <c r="SNK242" s="220"/>
      <c r="SNL242" s="220"/>
      <c r="SNM242" s="220"/>
      <c r="SNN242" s="220"/>
      <c r="SNO242" s="220"/>
      <c r="SNP242" s="220"/>
      <c r="SNQ242" s="220"/>
      <c r="SNR242" s="220"/>
      <c r="SNS242" s="220"/>
      <c r="SNT242" s="220"/>
      <c r="SNU242" s="220"/>
      <c r="SNV242" s="220"/>
      <c r="SNW242" s="220"/>
      <c r="SNX242" s="220"/>
      <c r="SNY242" s="220"/>
      <c r="SNZ242" s="220"/>
      <c r="SOA242" s="220"/>
      <c r="SOB242" s="220"/>
      <c r="SOC242" s="220"/>
      <c r="SOD242" s="220"/>
      <c r="SOE242" s="220"/>
      <c r="SOF242" s="220"/>
      <c r="SOG242" s="220"/>
      <c r="SOH242" s="220"/>
      <c r="SOI242" s="220"/>
      <c r="SOJ242" s="220"/>
      <c r="SOK242" s="220"/>
      <c r="SOL242" s="220"/>
      <c r="SOM242" s="220"/>
      <c r="SON242" s="220"/>
      <c r="SOO242" s="220"/>
      <c r="SOP242" s="220"/>
      <c r="SOQ242" s="220"/>
      <c r="SOR242" s="220"/>
      <c r="SOS242" s="220"/>
      <c r="SOT242" s="220"/>
      <c r="SOU242" s="220"/>
      <c r="SOV242" s="220"/>
      <c r="SOW242" s="220"/>
      <c r="SOX242" s="220"/>
      <c r="SOY242" s="220"/>
      <c r="SOZ242" s="220"/>
      <c r="SPA242" s="220"/>
      <c r="SPB242" s="220"/>
      <c r="SPC242" s="220"/>
      <c r="SPD242" s="220"/>
      <c r="SPE242" s="220"/>
      <c r="SPF242" s="220"/>
      <c r="SPG242" s="220"/>
      <c r="SPH242" s="220"/>
      <c r="SPI242" s="220"/>
      <c r="SPJ242" s="220"/>
      <c r="SPK242" s="220"/>
      <c r="SPL242" s="220"/>
      <c r="SPM242" s="220"/>
      <c r="SPN242" s="220"/>
      <c r="SPO242" s="220"/>
      <c r="SPP242" s="220"/>
      <c r="SPQ242" s="220"/>
      <c r="SPR242" s="220"/>
      <c r="SPS242" s="220"/>
      <c r="SPT242" s="220"/>
      <c r="SPU242" s="220"/>
      <c r="SPV242" s="220"/>
      <c r="SPW242" s="220"/>
      <c r="SPX242" s="220"/>
      <c r="SPY242" s="220"/>
      <c r="SPZ242" s="220"/>
      <c r="SQA242" s="220"/>
      <c r="SQB242" s="220"/>
      <c r="SQC242" s="220"/>
      <c r="SQD242" s="220"/>
      <c r="SQE242" s="220"/>
      <c r="SQF242" s="220"/>
      <c r="SQG242" s="220"/>
      <c r="SQH242" s="220"/>
      <c r="SQI242" s="220"/>
      <c r="SQJ242" s="220"/>
      <c r="SQK242" s="220"/>
      <c r="SQL242" s="220"/>
      <c r="SQM242" s="220"/>
      <c r="SQN242" s="220"/>
      <c r="SQO242" s="220"/>
      <c r="SQP242" s="220"/>
      <c r="SQQ242" s="220"/>
      <c r="SQR242" s="220"/>
      <c r="SQS242" s="220"/>
      <c r="SQT242" s="220"/>
      <c r="SQU242" s="220"/>
      <c r="SQV242" s="220"/>
      <c r="SQW242" s="220"/>
      <c r="SQX242" s="220"/>
      <c r="SQY242" s="220"/>
      <c r="SQZ242" s="220"/>
      <c r="SRA242" s="220"/>
      <c r="SRB242" s="220"/>
      <c r="SRC242" s="220"/>
      <c r="SRD242" s="220"/>
      <c r="SRE242" s="220"/>
      <c r="SRF242" s="220"/>
      <c r="SRG242" s="220"/>
      <c r="SRH242" s="220"/>
      <c r="SRI242" s="220"/>
      <c r="SRJ242" s="220"/>
      <c r="SRK242" s="220"/>
      <c r="SRL242" s="220"/>
      <c r="SRM242" s="220"/>
      <c r="SRN242" s="220"/>
      <c r="SRO242" s="220"/>
      <c r="SRP242" s="220"/>
      <c r="SRQ242" s="220"/>
      <c r="SRR242" s="220"/>
      <c r="SRS242" s="220"/>
      <c r="SRT242" s="220"/>
      <c r="SRU242" s="220"/>
      <c r="SRV242" s="220"/>
      <c r="SRW242" s="220"/>
      <c r="SRX242" s="220"/>
      <c r="SRY242" s="220"/>
      <c r="SRZ242" s="220"/>
      <c r="SSA242" s="220"/>
      <c r="SSB242" s="220"/>
      <c r="SSC242" s="220"/>
      <c r="SSD242" s="220"/>
      <c r="SSE242" s="220"/>
      <c r="SSF242" s="220"/>
      <c r="SSG242" s="220"/>
      <c r="SSH242" s="220"/>
      <c r="SSI242" s="220"/>
      <c r="SSJ242" s="220"/>
      <c r="SSK242" s="220"/>
      <c r="SSL242" s="220"/>
      <c r="SSM242" s="220"/>
      <c r="SSN242" s="220"/>
      <c r="SSO242" s="220"/>
      <c r="SSP242" s="220"/>
      <c r="SSQ242" s="220"/>
      <c r="SSR242" s="220"/>
      <c r="SSS242" s="220"/>
      <c r="SST242" s="220"/>
      <c r="SSU242" s="220"/>
      <c r="SSV242" s="220"/>
      <c r="SSW242" s="220"/>
      <c r="SSX242" s="220"/>
      <c r="SSY242" s="220"/>
      <c r="SSZ242" s="220"/>
      <c r="STA242" s="220"/>
      <c r="STB242" s="220"/>
      <c r="STC242" s="220"/>
      <c r="STD242" s="220"/>
      <c r="STE242" s="220"/>
      <c r="STF242" s="220"/>
      <c r="STG242" s="220"/>
      <c r="STH242" s="220"/>
      <c r="STI242" s="220"/>
      <c r="STJ242" s="220"/>
      <c r="STK242" s="220"/>
      <c r="STL242" s="220"/>
      <c r="STM242" s="220"/>
      <c r="STN242" s="220"/>
      <c r="STO242" s="220"/>
      <c r="STP242" s="220"/>
      <c r="STQ242" s="220"/>
      <c r="STR242" s="220"/>
      <c r="STS242" s="220"/>
      <c r="STT242" s="220"/>
      <c r="STU242" s="220"/>
      <c r="STV242" s="220"/>
      <c r="STW242" s="220"/>
      <c r="STX242" s="220"/>
      <c r="STY242" s="220"/>
      <c r="STZ242" s="220"/>
      <c r="SUA242" s="220"/>
      <c r="SUB242" s="220"/>
      <c r="SUC242" s="220"/>
      <c r="SUD242" s="220"/>
      <c r="SUE242" s="220"/>
      <c r="SUF242" s="220"/>
      <c r="SUG242" s="220"/>
      <c r="SUH242" s="220"/>
      <c r="SUI242" s="220"/>
      <c r="SUJ242" s="220"/>
      <c r="SUK242" s="220"/>
      <c r="SUL242" s="220"/>
      <c r="SUM242" s="220"/>
      <c r="SUN242" s="220"/>
      <c r="SUO242" s="220"/>
      <c r="SUP242" s="220"/>
      <c r="SUQ242" s="220"/>
      <c r="SUR242" s="220"/>
      <c r="SUS242" s="220"/>
      <c r="SUT242" s="220"/>
      <c r="SUU242" s="220"/>
      <c r="SUV242" s="220"/>
      <c r="SUW242" s="220"/>
      <c r="SUX242" s="220"/>
      <c r="SUY242" s="220"/>
      <c r="SUZ242" s="220"/>
      <c r="SVA242" s="220"/>
      <c r="SVB242" s="220"/>
      <c r="SVC242" s="220"/>
      <c r="SVD242" s="220"/>
      <c r="SVE242" s="220"/>
      <c r="SVF242" s="220"/>
      <c r="SVG242" s="220"/>
      <c r="SVH242" s="220"/>
      <c r="SVI242" s="220"/>
      <c r="SVJ242" s="220"/>
      <c r="SVK242" s="220"/>
      <c r="SVL242" s="220"/>
      <c r="SVM242" s="220"/>
      <c r="SVN242" s="220"/>
      <c r="SVO242" s="220"/>
      <c r="SVP242" s="220"/>
      <c r="SVQ242" s="220"/>
      <c r="SVR242" s="220"/>
      <c r="SVS242" s="220"/>
      <c r="SVT242" s="220"/>
      <c r="SVU242" s="220"/>
      <c r="SVV242" s="220"/>
      <c r="SVW242" s="220"/>
      <c r="SVX242" s="220"/>
      <c r="SVY242" s="220"/>
      <c r="SVZ242" s="220"/>
      <c r="SWA242" s="220"/>
      <c r="SWB242" s="220"/>
      <c r="SWC242" s="220"/>
      <c r="SWD242" s="220"/>
      <c r="SWE242" s="220"/>
      <c r="SWF242" s="220"/>
      <c r="SWG242" s="220"/>
      <c r="SWH242" s="220"/>
      <c r="SWI242" s="220"/>
      <c r="SWJ242" s="220"/>
      <c r="SWK242" s="220"/>
      <c r="SWL242" s="220"/>
      <c r="SWM242" s="220"/>
      <c r="SWN242" s="220"/>
      <c r="SWO242" s="220"/>
      <c r="SWP242" s="220"/>
      <c r="SWQ242" s="220"/>
      <c r="SWR242" s="220"/>
      <c r="SWS242" s="220"/>
      <c r="SWT242" s="220"/>
      <c r="SWU242" s="220"/>
      <c r="SWV242" s="220"/>
      <c r="SWW242" s="220"/>
      <c r="SWX242" s="220"/>
      <c r="SWY242" s="220"/>
      <c r="SWZ242" s="220"/>
      <c r="SXA242" s="220"/>
      <c r="SXB242" s="220"/>
      <c r="SXC242" s="220"/>
      <c r="SXD242" s="220"/>
      <c r="SXE242" s="220"/>
      <c r="SXF242" s="220"/>
      <c r="SXG242" s="220"/>
      <c r="SXH242" s="220"/>
      <c r="SXI242" s="220"/>
      <c r="SXJ242" s="220"/>
      <c r="SXK242" s="220"/>
      <c r="SXL242" s="220"/>
      <c r="SXM242" s="220"/>
      <c r="SXN242" s="220"/>
      <c r="SXO242" s="220"/>
      <c r="SXP242" s="220"/>
      <c r="SXQ242" s="220"/>
      <c r="SXR242" s="220"/>
      <c r="SXS242" s="220"/>
      <c r="SXT242" s="220"/>
      <c r="SXU242" s="220"/>
      <c r="SXV242" s="220"/>
      <c r="SXW242" s="220"/>
      <c r="SXX242" s="220"/>
      <c r="SXY242" s="220"/>
      <c r="SXZ242" s="220"/>
      <c r="SYA242" s="220"/>
      <c r="SYB242" s="220"/>
      <c r="SYC242" s="220"/>
      <c r="SYD242" s="220"/>
      <c r="SYE242" s="220"/>
      <c r="SYF242" s="220"/>
      <c r="SYG242" s="220"/>
      <c r="SYH242" s="220"/>
      <c r="SYI242" s="220"/>
      <c r="SYJ242" s="220"/>
      <c r="SYK242" s="220"/>
      <c r="SYL242" s="220"/>
      <c r="SYM242" s="220"/>
      <c r="SYN242" s="220"/>
      <c r="SYO242" s="220"/>
      <c r="SYP242" s="220"/>
      <c r="SYQ242" s="220"/>
      <c r="SYR242" s="220"/>
      <c r="SYS242" s="220"/>
      <c r="SYT242" s="220"/>
      <c r="SYU242" s="220"/>
      <c r="SYV242" s="220"/>
      <c r="SYW242" s="220"/>
      <c r="SYX242" s="220"/>
      <c r="SYY242" s="220"/>
      <c r="SYZ242" s="220"/>
      <c r="SZA242" s="220"/>
      <c r="SZB242" s="220"/>
      <c r="SZC242" s="220"/>
      <c r="SZD242" s="220"/>
      <c r="SZE242" s="220"/>
      <c r="SZF242" s="220"/>
      <c r="SZG242" s="220"/>
      <c r="SZH242" s="220"/>
      <c r="SZI242" s="220"/>
      <c r="SZJ242" s="220"/>
      <c r="SZK242" s="220"/>
      <c r="SZL242" s="220"/>
      <c r="SZM242" s="220"/>
      <c r="SZN242" s="220"/>
      <c r="SZO242" s="220"/>
      <c r="SZP242" s="220"/>
      <c r="SZQ242" s="220"/>
      <c r="SZR242" s="220"/>
      <c r="SZS242" s="220"/>
      <c r="SZT242" s="220"/>
      <c r="SZU242" s="220"/>
      <c r="SZV242" s="220"/>
      <c r="SZW242" s="220"/>
      <c r="SZX242" s="220"/>
      <c r="SZY242" s="220"/>
      <c r="SZZ242" s="220"/>
      <c r="TAA242" s="220"/>
      <c r="TAB242" s="220"/>
      <c r="TAC242" s="220"/>
      <c r="TAD242" s="220"/>
      <c r="TAE242" s="220"/>
      <c r="TAF242" s="220"/>
      <c r="TAG242" s="220"/>
      <c r="TAH242" s="220"/>
      <c r="TAI242" s="220"/>
      <c r="TAJ242" s="220"/>
      <c r="TAK242" s="220"/>
      <c r="TAL242" s="220"/>
      <c r="TAM242" s="220"/>
      <c r="TAN242" s="220"/>
      <c r="TAO242" s="220"/>
      <c r="TAP242" s="220"/>
      <c r="TAQ242" s="220"/>
      <c r="TAR242" s="220"/>
      <c r="TAS242" s="220"/>
      <c r="TAT242" s="220"/>
      <c r="TAU242" s="220"/>
      <c r="TAV242" s="220"/>
      <c r="TAW242" s="220"/>
      <c r="TAX242" s="220"/>
      <c r="TAY242" s="220"/>
      <c r="TAZ242" s="220"/>
      <c r="TBA242" s="220"/>
      <c r="TBB242" s="220"/>
      <c r="TBC242" s="220"/>
      <c r="TBD242" s="220"/>
      <c r="TBE242" s="220"/>
      <c r="TBF242" s="220"/>
      <c r="TBG242" s="220"/>
      <c r="TBH242" s="220"/>
      <c r="TBI242" s="220"/>
      <c r="TBJ242" s="220"/>
      <c r="TBK242" s="220"/>
      <c r="TBL242" s="220"/>
      <c r="TBM242" s="220"/>
      <c r="TBN242" s="220"/>
      <c r="TBO242" s="220"/>
      <c r="TBP242" s="220"/>
      <c r="TBQ242" s="220"/>
      <c r="TBR242" s="220"/>
      <c r="TBS242" s="220"/>
      <c r="TBT242" s="220"/>
      <c r="TBU242" s="220"/>
      <c r="TBV242" s="220"/>
      <c r="TBW242" s="220"/>
      <c r="TBX242" s="220"/>
      <c r="TBY242" s="220"/>
      <c r="TBZ242" s="220"/>
      <c r="TCA242" s="220"/>
      <c r="TCB242" s="220"/>
      <c r="TCC242" s="220"/>
      <c r="TCD242" s="220"/>
      <c r="TCE242" s="220"/>
      <c r="TCF242" s="220"/>
      <c r="TCG242" s="220"/>
      <c r="TCH242" s="220"/>
      <c r="TCI242" s="220"/>
      <c r="TCJ242" s="220"/>
      <c r="TCK242" s="220"/>
      <c r="TCL242" s="220"/>
      <c r="TCM242" s="220"/>
      <c r="TCN242" s="220"/>
      <c r="TCO242" s="220"/>
      <c r="TCP242" s="220"/>
      <c r="TCQ242" s="220"/>
      <c r="TCR242" s="220"/>
      <c r="TCS242" s="220"/>
      <c r="TCT242" s="220"/>
      <c r="TCU242" s="220"/>
      <c r="TCV242" s="220"/>
      <c r="TCW242" s="220"/>
      <c r="TCX242" s="220"/>
      <c r="TCY242" s="220"/>
      <c r="TCZ242" s="220"/>
      <c r="TDA242" s="220"/>
      <c r="TDB242" s="220"/>
      <c r="TDC242" s="220"/>
      <c r="TDD242" s="220"/>
      <c r="TDE242" s="220"/>
      <c r="TDF242" s="220"/>
      <c r="TDG242" s="220"/>
      <c r="TDH242" s="220"/>
      <c r="TDI242" s="220"/>
      <c r="TDJ242" s="220"/>
      <c r="TDK242" s="220"/>
      <c r="TDL242" s="220"/>
      <c r="TDM242" s="220"/>
      <c r="TDN242" s="220"/>
      <c r="TDO242" s="220"/>
      <c r="TDP242" s="220"/>
      <c r="TDQ242" s="220"/>
      <c r="TDR242" s="220"/>
      <c r="TDS242" s="220"/>
      <c r="TDT242" s="220"/>
      <c r="TDU242" s="220"/>
      <c r="TDV242" s="220"/>
      <c r="TDW242" s="220"/>
      <c r="TDX242" s="220"/>
      <c r="TDY242" s="220"/>
      <c r="TDZ242" s="220"/>
      <c r="TEA242" s="220"/>
      <c r="TEB242" s="220"/>
      <c r="TEC242" s="220"/>
      <c r="TED242" s="220"/>
      <c r="TEE242" s="220"/>
      <c r="TEF242" s="220"/>
      <c r="TEG242" s="220"/>
      <c r="TEH242" s="220"/>
      <c r="TEI242" s="220"/>
      <c r="TEJ242" s="220"/>
      <c r="TEK242" s="220"/>
      <c r="TEL242" s="220"/>
      <c r="TEM242" s="220"/>
      <c r="TEN242" s="220"/>
      <c r="TEO242" s="220"/>
      <c r="TEP242" s="220"/>
      <c r="TEQ242" s="220"/>
      <c r="TER242" s="220"/>
      <c r="TES242" s="220"/>
      <c r="TET242" s="220"/>
      <c r="TEU242" s="220"/>
      <c r="TEV242" s="220"/>
      <c r="TEW242" s="220"/>
      <c r="TEX242" s="220"/>
      <c r="TEY242" s="220"/>
      <c r="TEZ242" s="220"/>
      <c r="TFA242" s="220"/>
      <c r="TFB242" s="220"/>
      <c r="TFC242" s="220"/>
      <c r="TFD242" s="220"/>
      <c r="TFE242" s="220"/>
      <c r="TFF242" s="220"/>
      <c r="TFG242" s="220"/>
      <c r="TFH242" s="220"/>
      <c r="TFI242" s="220"/>
      <c r="TFJ242" s="220"/>
      <c r="TFK242" s="220"/>
      <c r="TFL242" s="220"/>
      <c r="TFM242" s="220"/>
      <c r="TFN242" s="220"/>
      <c r="TFO242" s="220"/>
      <c r="TFP242" s="220"/>
      <c r="TFQ242" s="220"/>
      <c r="TFR242" s="220"/>
      <c r="TFS242" s="220"/>
      <c r="TFT242" s="220"/>
      <c r="TFU242" s="220"/>
      <c r="TFV242" s="220"/>
      <c r="TFW242" s="220"/>
      <c r="TFX242" s="220"/>
      <c r="TFY242" s="220"/>
      <c r="TFZ242" s="220"/>
      <c r="TGA242" s="220"/>
      <c r="TGB242" s="220"/>
      <c r="TGC242" s="220"/>
      <c r="TGD242" s="220"/>
      <c r="TGE242" s="220"/>
      <c r="TGF242" s="220"/>
      <c r="TGG242" s="220"/>
      <c r="TGH242" s="220"/>
      <c r="TGI242" s="220"/>
      <c r="TGJ242" s="220"/>
      <c r="TGK242" s="220"/>
      <c r="TGL242" s="220"/>
      <c r="TGM242" s="220"/>
      <c r="TGN242" s="220"/>
      <c r="TGO242" s="220"/>
      <c r="TGP242" s="220"/>
      <c r="TGQ242" s="220"/>
      <c r="TGR242" s="220"/>
      <c r="TGS242" s="220"/>
      <c r="TGT242" s="220"/>
      <c r="TGU242" s="220"/>
      <c r="TGV242" s="220"/>
      <c r="TGW242" s="220"/>
      <c r="TGX242" s="220"/>
      <c r="TGY242" s="220"/>
      <c r="TGZ242" s="220"/>
      <c r="THA242" s="220"/>
      <c r="THB242" s="220"/>
      <c r="THC242" s="220"/>
      <c r="THD242" s="220"/>
      <c r="THE242" s="220"/>
      <c r="THF242" s="220"/>
      <c r="THG242" s="220"/>
      <c r="THH242" s="220"/>
      <c r="THI242" s="220"/>
      <c r="THJ242" s="220"/>
      <c r="THK242" s="220"/>
      <c r="THL242" s="220"/>
      <c r="THM242" s="220"/>
      <c r="THN242" s="220"/>
      <c r="THO242" s="220"/>
      <c r="THP242" s="220"/>
      <c r="THQ242" s="220"/>
      <c r="THR242" s="220"/>
      <c r="THS242" s="220"/>
      <c r="THT242" s="220"/>
      <c r="THU242" s="220"/>
      <c r="THV242" s="220"/>
      <c r="THW242" s="220"/>
      <c r="THX242" s="220"/>
      <c r="THY242" s="220"/>
      <c r="THZ242" s="220"/>
      <c r="TIA242" s="220"/>
      <c r="TIB242" s="220"/>
      <c r="TIC242" s="220"/>
      <c r="TID242" s="220"/>
      <c r="TIE242" s="220"/>
      <c r="TIF242" s="220"/>
      <c r="TIG242" s="220"/>
      <c r="TIH242" s="220"/>
      <c r="TII242" s="220"/>
      <c r="TIJ242" s="220"/>
      <c r="TIK242" s="220"/>
      <c r="TIL242" s="220"/>
      <c r="TIM242" s="220"/>
      <c r="TIN242" s="220"/>
      <c r="TIO242" s="220"/>
      <c r="TIP242" s="220"/>
      <c r="TIQ242" s="220"/>
      <c r="TIR242" s="220"/>
      <c r="TIS242" s="220"/>
      <c r="TIT242" s="220"/>
      <c r="TIU242" s="220"/>
      <c r="TIV242" s="220"/>
      <c r="TIW242" s="220"/>
      <c r="TIX242" s="220"/>
      <c r="TIY242" s="220"/>
      <c r="TIZ242" s="220"/>
      <c r="TJA242" s="220"/>
      <c r="TJB242" s="220"/>
      <c r="TJC242" s="220"/>
      <c r="TJD242" s="220"/>
      <c r="TJE242" s="220"/>
      <c r="TJF242" s="220"/>
      <c r="TJG242" s="220"/>
      <c r="TJH242" s="220"/>
      <c r="TJI242" s="220"/>
      <c r="TJJ242" s="220"/>
      <c r="TJK242" s="220"/>
      <c r="TJL242" s="220"/>
      <c r="TJM242" s="220"/>
      <c r="TJN242" s="220"/>
      <c r="TJO242" s="220"/>
      <c r="TJP242" s="220"/>
      <c r="TJQ242" s="220"/>
      <c r="TJR242" s="220"/>
      <c r="TJS242" s="220"/>
      <c r="TJT242" s="220"/>
      <c r="TJU242" s="220"/>
      <c r="TJV242" s="220"/>
      <c r="TJW242" s="220"/>
      <c r="TJX242" s="220"/>
      <c r="TJY242" s="220"/>
      <c r="TJZ242" s="220"/>
      <c r="TKA242" s="220"/>
      <c r="TKB242" s="220"/>
      <c r="TKC242" s="220"/>
      <c r="TKD242" s="220"/>
      <c r="TKE242" s="220"/>
      <c r="TKF242" s="220"/>
      <c r="TKG242" s="220"/>
      <c r="TKH242" s="220"/>
      <c r="TKI242" s="220"/>
      <c r="TKJ242" s="220"/>
      <c r="TKK242" s="220"/>
      <c r="TKL242" s="220"/>
      <c r="TKM242" s="220"/>
      <c r="TKN242" s="220"/>
      <c r="TKO242" s="220"/>
      <c r="TKP242" s="220"/>
      <c r="TKQ242" s="220"/>
      <c r="TKR242" s="220"/>
      <c r="TKS242" s="220"/>
      <c r="TKT242" s="220"/>
      <c r="TKU242" s="220"/>
      <c r="TKV242" s="220"/>
      <c r="TKW242" s="220"/>
      <c r="TKX242" s="220"/>
      <c r="TKY242" s="220"/>
      <c r="TKZ242" s="220"/>
      <c r="TLA242" s="220"/>
      <c r="TLB242" s="220"/>
      <c r="TLC242" s="220"/>
      <c r="TLD242" s="220"/>
      <c r="TLE242" s="220"/>
      <c r="TLF242" s="220"/>
      <c r="TLG242" s="220"/>
      <c r="TLH242" s="220"/>
      <c r="TLI242" s="220"/>
      <c r="TLJ242" s="220"/>
      <c r="TLK242" s="220"/>
      <c r="TLL242" s="220"/>
      <c r="TLM242" s="220"/>
      <c r="TLN242" s="220"/>
      <c r="TLO242" s="220"/>
      <c r="TLP242" s="220"/>
      <c r="TLQ242" s="220"/>
      <c r="TLR242" s="220"/>
      <c r="TLS242" s="220"/>
      <c r="TLT242" s="220"/>
      <c r="TLU242" s="220"/>
      <c r="TLV242" s="220"/>
      <c r="TLW242" s="220"/>
      <c r="TLX242" s="220"/>
      <c r="TLY242" s="220"/>
      <c r="TLZ242" s="220"/>
      <c r="TMA242" s="220"/>
      <c r="TMB242" s="220"/>
      <c r="TMC242" s="220"/>
      <c r="TMD242" s="220"/>
      <c r="TME242" s="220"/>
      <c r="TMF242" s="220"/>
      <c r="TMG242" s="220"/>
      <c r="TMH242" s="220"/>
      <c r="TMI242" s="220"/>
      <c r="TMJ242" s="220"/>
      <c r="TMK242" s="220"/>
      <c r="TML242" s="220"/>
      <c r="TMM242" s="220"/>
      <c r="TMN242" s="220"/>
      <c r="TMO242" s="220"/>
      <c r="TMP242" s="220"/>
      <c r="TMQ242" s="220"/>
      <c r="TMR242" s="220"/>
      <c r="TMS242" s="220"/>
      <c r="TMT242" s="220"/>
      <c r="TMU242" s="220"/>
      <c r="TMV242" s="220"/>
      <c r="TMW242" s="220"/>
      <c r="TMX242" s="220"/>
      <c r="TMY242" s="220"/>
      <c r="TMZ242" s="220"/>
      <c r="TNA242" s="220"/>
      <c r="TNB242" s="220"/>
      <c r="TNC242" s="220"/>
      <c r="TND242" s="220"/>
      <c r="TNE242" s="220"/>
      <c r="TNF242" s="220"/>
      <c r="TNG242" s="220"/>
      <c r="TNH242" s="220"/>
      <c r="TNI242" s="220"/>
      <c r="TNJ242" s="220"/>
      <c r="TNK242" s="220"/>
      <c r="TNL242" s="220"/>
      <c r="TNM242" s="220"/>
      <c r="TNN242" s="220"/>
      <c r="TNO242" s="220"/>
      <c r="TNP242" s="220"/>
      <c r="TNQ242" s="220"/>
      <c r="TNR242" s="220"/>
      <c r="TNS242" s="220"/>
      <c r="TNT242" s="220"/>
      <c r="TNU242" s="220"/>
      <c r="TNV242" s="220"/>
      <c r="TNW242" s="220"/>
      <c r="TNX242" s="220"/>
      <c r="TNY242" s="220"/>
      <c r="TNZ242" s="220"/>
      <c r="TOA242" s="220"/>
      <c r="TOB242" s="220"/>
      <c r="TOC242" s="220"/>
      <c r="TOD242" s="220"/>
      <c r="TOE242" s="220"/>
      <c r="TOF242" s="220"/>
      <c r="TOG242" s="220"/>
      <c r="TOH242" s="220"/>
      <c r="TOI242" s="220"/>
      <c r="TOJ242" s="220"/>
      <c r="TOK242" s="220"/>
      <c r="TOL242" s="220"/>
      <c r="TOM242" s="220"/>
      <c r="TON242" s="220"/>
      <c r="TOO242" s="220"/>
      <c r="TOP242" s="220"/>
      <c r="TOQ242" s="220"/>
      <c r="TOR242" s="220"/>
      <c r="TOS242" s="220"/>
      <c r="TOT242" s="220"/>
      <c r="TOU242" s="220"/>
      <c r="TOV242" s="220"/>
      <c r="TOW242" s="220"/>
      <c r="TOX242" s="220"/>
      <c r="TOY242" s="220"/>
      <c r="TOZ242" s="220"/>
      <c r="TPA242" s="220"/>
      <c r="TPB242" s="220"/>
      <c r="TPC242" s="220"/>
      <c r="TPD242" s="220"/>
      <c r="TPE242" s="220"/>
      <c r="TPF242" s="220"/>
      <c r="TPG242" s="220"/>
      <c r="TPH242" s="220"/>
      <c r="TPI242" s="220"/>
      <c r="TPJ242" s="220"/>
      <c r="TPK242" s="220"/>
      <c r="TPL242" s="220"/>
      <c r="TPM242" s="220"/>
      <c r="TPN242" s="220"/>
      <c r="TPO242" s="220"/>
      <c r="TPP242" s="220"/>
      <c r="TPQ242" s="220"/>
      <c r="TPR242" s="220"/>
      <c r="TPS242" s="220"/>
      <c r="TPT242" s="220"/>
      <c r="TPU242" s="220"/>
      <c r="TPV242" s="220"/>
      <c r="TPW242" s="220"/>
      <c r="TPX242" s="220"/>
      <c r="TPY242" s="220"/>
      <c r="TPZ242" s="220"/>
      <c r="TQA242" s="220"/>
      <c r="TQB242" s="220"/>
      <c r="TQC242" s="220"/>
      <c r="TQD242" s="220"/>
      <c r="TQE242" s="220"/>
      <c r="TQF242" s="220"/>
      <c r="TQG242" s="220"/>
      <c r="TQH242" s="220"/>
      <c r="TQI242" s="220"/>
      <c r="TQJ242" s="220"/>
      <c r="TQK242" s="220"/>
      <c r="TQL242" s="220"/>
      <c r="TQM242" s="220"/>
      <c r="TQN242" s="220"/>
      <c r="TQO242" s="220"/>
      <c r="TQP242" s="220"/>
      <c r="TQQ242" s="220"/>
      <c r="TQR242" s="220"/>
      <c r="TQS242" s="220"/>
      <c r="TQT242" s="220"/>
      <c r="TQU242" s="220"/>
      <c r="TQV242" s="220"/>
      <c r="TQW242" s="220"/>
      <c r="TQX242" s="220"/>
      <c r="TQY242" s="220"/>
      <c r="TQZ242" s="220"/>
      <c r="TRA242" s="220"/>
      <c r="TRB242" s="220"/>
      <c r="TRC242" s="220"/>
      <c r="TRD242" s="220"/>
      <c r="TRE242" s="220"/>
      <c r="TRF242" s="220"/>
      <c r="TRG242" s="220"/>
      <c r="TRH242" s="220"/>
      <c r="TRI242" s="220"/>
      <c r="TRJ242" s="220"/>
      <c r="TRK242" s="220"/>
      <c r="TRL242" s="220"/>
      <c r="TRM242" s="220"/>
      <c r="TRN242" s="220"/>
      <c r="TRO242" s="220"/>
      <c r="TRP242" s="220"/>
      <c r="TRQ242" s="220"/>
      <c r="TRR242" s="220"/>
      <c r="TRS242" s="220"/>
      <c r="TRT242" s="220"/>
      <c r="TRU242" s="220"/>
      <c r="TRV242" s="220"/>
      <c r="TRW242" s="220"/>
      <c r="TRX242" s="220"/>
      <c r="TRY242" s="220"/>
      <c r="TRZ242" s="220"/>
      <c r="TSA242" s="220"/>
      <c r="TSB242" s="220"/>
      <c r="TSC242" s="220"/>
      <c r="TSD242" s="220"/>
      <c r="TSE242" s="220"/>
      <c r="TSF242" s="220"/>
      <c r="TSG242" s="220"/>
      <c r="TSH242" s="220"/>
      <c r="TSI242" s="220"/>
      <c r="TSJ242" s="220"/>
      <c r="TSK242" s="220"/>
      <c r="TSL242" s="220"/>
      <c r="TSM242" s="220"/>
      <c r="TSN242" s="220"/>
      <c r="TSO242" s="220"/>
      <c r="TSP242" s="220"/>
      <c r="TSQ242" s="220"/>
      <c r="TSR242" s="220"/>
      <c r="TSS242" s="220"/>
      <c r="TST242" s="220"/>
      <c r="TSU242" s="220"/>
      <c r="TSV242" s="220"/>
      <c r="TSW242" s="220"/>
      <c r="TSX242" s="220"/>
      <c r="TSY242" s="220"/>
      <c r="TSZ242" s="220"/>
      <c r="TTA242" s="220"/>
      <c r="TTB242" s="220"/>
      <c r="TTC242" s="220"/>
      <c r="TTD242" s="220"/>
      <c r="TTE242" s="220"/>
      <c r="TTF242" s="220"/>
      <c r="TTG242" s="220"/>
      <c r="TTH242" s="220"/>
      <c r="TTI242" s="220"/>
      <c r="TTJ242" s="220"/>
      <c r="TTK242" s="220"/>
      <c r="TTL242" s="220"/>
      <c r="TTM242" s="220"/>
      <c r="TTN242" s="220"/>
      <c r="TTO242" s="220"/>
      <c r="TTP242" s="220"/>
      <c r="TTQ242" s="220"/>
      <c r="TTR242" s="220"/>
      <c r="TTS242" s="220"/>
      <c r="TTT242" s="220"/>
      <c r="TTU242" s="220"/>
      <c r="TTV242" s="220"/>
      <c r="TTW242" s="220"/>
      <c r="TTX242" s="220"/>
      <c r="TTY242" s="220"/>
      <c r="TTZ242" s="220"/>
      <c r="TUA242" s="220"/>
      <c r="TUB242" s="220"/>
      <c r="TUC242" s="220"/>
      <c r="TUD242" s="220"/>
      <c r="TUE242" s="220"/>
      <c r="TUF242" s="220"/>
      <c r="TUG242" s="220"/>
      <c r="TUH242" s="220"/>
      <c r="TUI242" s="220"/>
      <c r="TUJ242" s="220"/>
      <c r="TUK242" s="220"/>
      <c r="TUL242" s="220"/>
      <c r="TUM242" s="220"/>
      <c r="TUN242" s="220"/>
      <c r="TUO242" s="220"/>
      <c r="TUP242" s="220"/>
      <c r="TUQ242" s="220"/>
      <c r="TUR242" s="220"/>
      <c r="TUS242" s="220"/>
      <c r="TUT242" s="220"/>
      <c r="TUU242" s="220"/>
      <c r="TUV242" s="220"/>
      <c r="TUW242" s="220"/>
      <c r="TUX242" s="220"/>
      <c r="TUY242" s="220"/>
      <c r="TUZ242" s="220"/>
      <c r="TVA242" s="220"/>
      <c r="TVB242" s="220"/>
      <c r="TVC242" s="220"/>
      <c r="TVD242" s="220"/>
      <c r="TVE242" s="220"/>
      <c r="TVF242" s="220"/>
      <c r="TVG242" s="220"/>
      <c r="TVH242" s="220"/>
      <c r="TVI242" s="220"/>
      <c r="TVJ242" s="220"/>
      <c r="TVK242" s="220"/>
      <c r="TVL242" s="220"/>
      <c r="TVM242" s="220"/>
      <c r="TVN242" s="220"/>
      <c r="TVO242" s="220"/>
      <c r="TVP242" s="220"/>
      <c r="TVQ242" s="220"/>
      <c r="TVR242" s="220"/>
      <c r="TVS242" s="220"/>
      <c r="TVT242" s="220"/>
      <c r="TVU242" s="220"/>
      <c r="TVV242" s="220"/>
      <c r="TVW242" s="220"/>
      <c r="TVX242" s="220"/>
      <c r="TVY242" s="220"/>
      <c r="TVZ242" s="220"/>
      <c r="TWA242" s="220"/>
      <c r="TWB242" s="220"/>
      <c r="TWC242" s="220"/>
      <c r="TWD242" s="220"/>
      <c r="TWE242" s="220"/>
      <c r="TWF242" s="220"/>
      <c r="TWG242" s="220"/>
      <c r="TWH242" s="220"/>
      <c r="TWI242" s="220"/>
      <c r="TWJ242" s="220"/>
      <c r="TWK242" s="220"/>
      <c r="TWL242" s="220"/>
      <c r="TWM242" s="220"/>
      <c r="TWN242" s="220"/>
      <c r="TWO242" s="220"/>
      <c r="TWP242" s="220"/>
      <c r="TWQ242" s="220"/>
      <c r="TWR242" s="220"/>
      <c r="TWS242" s="220"/>
      <c r="TWT242" s="220"/>
      <c r="TWU242" s="220"/>
      <c r="TWV242" s="220"/>
      <c r="TWW242" s="220"/>
      <c r="TWX242" s="220"/>
      <c r="TWY242" s="220"/>
      <c r="TWZ242" s="220"/>
      <c r="TXA242" s="220"/>
      <c r="TXB242" s="220"/>
      <c r="TXC242" s="220"/>
      <c r="TXD242" s="220"/>
      <c r="TXE242" s="220"/>
      <c r="TXF242" s="220"/>
      <c r="TXG242" s="220"/>
      <c r="TXH242" s="220"/>
      <c r="TXI242" s="220"/>
      <c r="TXJ242" s="220"/>
      <c r="TXK242" s="220"/>
      <c r="TXL242" s="220"/>
      <c r="TXM242" s="220"/>
      <c r="TXN242" s="220"/>
      <c r="TXO242" s="220"/>
      <c r="TXP242" s="220"/>
      <c r="TXQ242" s="220"/>
      <c r="TXR242" s="220"/>
      <c r="TXS242" s="220"/>
      <c r="TXT242" s="220"/>
      <c r="TXU242" s="220"/>
      <c r="TXV242" s="220"/>
      <c r="TXW242" s="220"/>
      <c r="TXX242" s="220"/>
      <c r="TXY242" s="220"/>
      <c r="TXZ242" s="220"/>
      <c r="TYA242" s="220"/>
      <c r="TYB242" s="220"/>
      <c r="TYC242" s="220"/>
      <c r="TYD242" s="220"/>
      <c r="TYE242" s="220"/>
      <c r="TYF242" s="220"/>
      <c r="TYG242" s="220"/>
      <c r="TYH242" s="220"/>
      <c r="TYI242" s="220"/>
      <c r="TYJ242" s="220"/>
      <c r="TYK242" s="220"/>
      <c r="TYL242" s="220"/>
      <c r="TYM242" s="220"/>
      <c r="TYN242" s="220"/>
      <c r="TYO242" s="220"/>
      <c r="TYP242" s="220"/>
      <c r="TYQ242" s="220"/>
      <c r="TYR242" s="220"/>
      <c r="TYS242" s="220"/>
      <c r="TYT242" s="220"/>
      <c r="TYU242" s="220"/>
      <c r="TYV242" s="220"/>
      <c r="TYW242" s="220"/>
      <c r="TYX242" s="220"/>
      <c r="TYY242" s="220"/>
      <c r="TYZ242" s="220"/>
      <c r="TZA242" s="220"/>
      <c r="TZB242" s="220"/>
      <c r="TZC242" s="220"/>
      <c r="TZD242" s="220"/>
      <c r="TZE242" s="220"/>
      <c r="TZF242" s="220"/>
      <c r="TZG242" s="220"/>
      <c r="TZH242" s="220"/>
      <c r="TZI242" s="220"/>
      <c r="TZJ242" s="220"/>
      <c r="TZK242" s="220"/>
      <c r="TZL242" s="220"/>
      <c r="TZM242" s="220"/>
      <c r="TZN242" s="220"/>
      <c r="TZO242" s="220"/>
      <c r="TZP242" s="220"/>
      <c r="TZQ242" s="220"/>
      <c r="TZR242" s="220"/>
      <c r="TZS242" s="220"/>
      <c r="TZT242" s="220"/>
      <c r="TZU242" s="220"/>
      <c r="TZV242" s="220"/>
      <c r="TZW242" s="220"/>
      <c r="TZX242" s="220"/>
      <c r="TZY242" s="220"/>
      <c r="TZZ242" s="220"/>
      <c r="UAA242" s="220"/>
      <c r="UAB242" s="220"/>
      <c r="UAC242" s="220"/>
      <c r="UAD242" s="220"/>
      <c r="UAE242" s="220"/>
      <c r="UAF242" s="220"/>
      <c r="UAG242" s="220"/>
      <c r="UAH242" s="220"/>
      <c r="UAI242" s="220"/>
      <c r="UAJ242" s="220"/>
      <c r="UAK242" s="220"/>
      <c r="UAL242" s="220"/>
      <c r="UAM242" s="220"/>
      <c r="UAN242" s="220"/>
      <c r="UAO242" s="220"/>
      <c r="UAP242" s="220"/>
      <c r="UAQ242" s="220"/>
      <c r="UAR242" s="220"/>
      <c r="UAS242" s="220"/>
      <c r="UAT242" s="220"/>
      <c r="UAU242" s="220"/>
      <c r="UAV242" s="220"/>
      <c r="UAW242" s="220"/>
      <c r="UAX242" s="220"/>
      <c r="UAY242" s="220"/>
      <c r="UAZ242" s="220"/>
      <c r="UBA242" s="220"/>
      <c r="UBB242" s="220"/>
      <c r="UBC242" s="220"/>
      <c r="UBD242" s="220"/>
      <c r="UBE242" s="220"/>
      <c r="UBF242" s="220"/>
      <c r="UBG242" s="220"/>
      <c r="UBH242" s="220"/>
      <c r="UBI242" s="220"/>
      <c r="UBJ242" s="220"/>
      <c r="UBK242" s="220"/>
      <c r="UBL242" s="220"/>
      <c r="UBM242" s="220"/>
      <c r="UBN242" s="220"/>
      <c r="UBO242" s="220"/>
      <c r="UBP242" s="220"/>
      <c r="UBQ242" s="220"/>
      <c r="UBR242" s="220"/>
      <c r="UBS242" s="220"/>
      <c r="UBT242" s="220"/>
      <c r="UBU242" s="220"/>
      <c r="UBV242" s="220"/>
      <c r="UBW242" s="220"/>
      <c r="UBX242" s="220"/>
      <c r="UBY242" s="220"/>
      <c r="UBZ242" s="220"/>
      <c r="UCA242" s="220"/>
      <c r="UCB242" s="220"/>
      <c r="UCC242" s="220"/>
      <c r="UCD242" s="220"/>
      <c r="UCE242" s="220"/>
      <c r="UCF242" s="220"/>
      <c r="UCG242" s="220"/>
      <c r="UCH242" s="220"/>
      <c r="UCI242" s="220"/>
      <c r="UCJ242" s="220"/>
      <c r="UCK242" s="220"/>
      <c r="UCL242" s="220"/>
      <c r="UCM242" s="220"/>
      <c r="UCN242" s="220"/>
      <c r="UCO242" s="220"/>
      <c r="UCP242" s="220"/>
      <c r="UCQ242" s="220"/>
      <c r="UCR242" s="220"/>
      <c r="UCS242" s="220"/>
      <c r="UCT242" s="220"/>
      <c r="UCU242" s="220"/>
      <c r="UCV242" s="220"/>
      <c r="UCW242" s="220"/>
      <c r="UCX242" s="220"/>
      <c r="UCY242" s="220"/>
      <c r="UCZ242" s="220"/>
      <c r="UDA242" s="220"/>
      <c r="UDB242" s="220"/>
      <c r="UDC242" s="220"/>
      <c r="UDD242" s="220"/>
      <c r="UDE242" s="220"/>
      <c r="UDF242" s="220"/>
      <c r="UDG242" s="220"/>
      <c r="UDH242" s="220"/>
      <c r="UDI242" s="220"/>
      <c r="UDJ242" s="220"/>
      <c r="UDK242" s="220"/>
      <c r="UDL242" s="220"/>
      <c r="UDM242" s="220"/>
      <c r="UDN242" s="220"/>
      <c r="UDO242" s="220"/>
      <c r="UDP242" s="220"/>
      <c r="UDQ242" s="220"/>
      <c r="UDR242" s="220"/>
      <c r="UDS242" s="220"/>
      <c r="UDT242" s="220"/>
      <c r="UDU242" s="220"/>
      <c r="UDV242" s="220"/>
      <c r="UDW242" s="220"/>
      <c r="UDX242" s="220"/>
      <c r="UDY242" s="220"/>
      <c r="UDZ242" s="220"/>
      <c r="UEA242" s="220"/>
      <c r="UEB242" s="220"/>
      <c r="UEC242" s="220"/>
      <c r="UED242" s="220"/>
      <c r="UEE242" s="220"/>
      <c r="UEF242" s="220"/>
      <c r="UEG242" s="220"/>
      <c r="UEH242" s="220"/>
      <c r="UEI242" s="220"/>
      <c r="UEJ242" s="220"/>
      <c r="UEK242" s="220"/>
      <c r="UEL242" s="220"/>
      <c r="UEM242" s="220"/>
      <c r="UEN242" s="220"/>
      <c r="UEO242" s="220"/>
      <c r="UEP242" s="220"/>
      <c r="UEQ242" s="220"/>
      <c r="UER242" s="220"/>
      <c r="UES242" s="220"/>
      <c r="UET242" s="220"/>
      <c r="UEU242" s="220"/>
      <c r="UEV242" s="220"/>
      <c r="UEW242" s="220"/>
      <c r="UEX242" s="220"/>
      <c r="UEY242" s="220"/>
      <c r="UEZ242" s="220"/>
      <c r="UFA242" s="220"/>
      <c r="UFB242" s="220"/>
      <c r="UFC242" s="220"/>
      <c r="UFD242" s="220"/>
      <c r="UFE242" s="220"/>
      <c r="UFF242" s="220"/>
      <c r="UFG242" s="220"/>
      <c r="UFH242" s="220"/>
      <c r="UFI242" s="220"/>
      <c r="UFJ242" s="220"/>
      <c r="UFK242" s="220"/>
      <c r="UFL242" s="220"/>
      <c r="UFM242" s="220"/>
      <c r="UFN242" s="220"/>
      <c r="UFO242" s="220"/>
      <c r="UFP242" s="220"/>
      <c r="UFQ242" s="220"/>
      <c r="UFR242" s="220"/>
      <c r="UFS242" s="220"/>
      <c r="UFT242" s="220"/>
      <c r="UFU242" s="220"/>
      <c r="UFV242" s="220"/>
      <c r="UFW242" s="220"/>
      <c r="UFX242" s="220"/>
      <c r="UFY242" s="220"/>
      <c r="UFZ242" s="220"/>
      <c r="UGA242" s="220"/>
      <c r="UGB242" s="220"/>
      <c r="UGC242" s="220"/>
      <c r="UGD242" s="220"/>
      <c r="UGE242" s="220"/>
      <c r="UGF242" s="220"/>
      <c r="UGG242" s="220"/>
      <c r="UGH242" s="220"/>
      <c r="UGI242" s="220"/>
      <c r="UGJ242" s="220"/>
      <c r="UGK242" s="220"/>
      <c r="UGL242" s="220"/>
      <c r="UGM242" s="220"/>
      <c r="UGN242" s="220"/>
      <c r="UGO242" s="220"/>
      <c r="UGP242" s="220"/>
      <c r="UGQ242" s="220"/>
      <c r="UGR242" s="220"/>
      <c r="UGS242" s="220"/>
      <c r="UGT242" s="220"/>
      <c r="UGU242" s="220"/>
      <c r="UGV242" s="220"/>
      <c r="UGW242" s="220"/>
      <c r="UGX242" s="220"/>
      <c r="UGY242" s="220"/>
      <c r="UGZ242" s="220"/>
      <c r="UHA242" s="220"/>
      <c r="UHB242" s="220"/>
      <c r="UHC242" s="220"/>
      <c r="UHD242" s="220"/>
      <c r="UHE242" s="220"/>
      <c r="UHF242" s="220"/>
      <c r="UHG242" s="220"/>
      <c r="UHH242" s="220"/>
      <c r="UHI242" s="220"/>
      <c r="UHJ242" s="220"/>
      <c r="UHK242" s="220"/>
      <c r="UHL242" s="220"/>
      <c r="UHM242" s="220"/>
      <c r="UHN242" s="220"/>
      <c r="UHO242" s="220"/>
      <c r="UHP242" s="220"/>
      <c r="UHQ242" s="220"/>
      <c r="UHR242" s="220"/>
      <c r="UHS242" s="220"/>
      <c r="UHT242" s="220"/>
      <c r="UHU242" s="220"/>
      <c r="UHV242" s="220"/>
      <c r="UHW242" s="220"/>
      <c r="UHX242" s="220"/>
      <c r="UHY242" s="220"/>
      <c r="UHZ242" s="220"/>
      <c r="UIA242" s="220"/>
      <c r="UIB242" s="220"/>
      <c r="UIC242" s="220"/>
      <c r="UID242" s="220"/>
      <c r="UIE242" s="220"/>
      <c r="UIF242" s="220"/>
      <c r="UIG242" s="220"/>
      <c r="UIH242" s="220"/>
      <c r="UII242" s="220"/>
      <c r="UIJ242" s="220"/>
      <c r="UIK242" s="220"/>
      <c r="UIL242" s="220"/>
      <c r="UIM242" s="220"/>
      <c r="UIN242" s="220"/>
      <c r="UIO242" s="220"/>
      <c r="UIP242" s="220"/>
      <c r="UIQ242" s="220"/>
      <c r="UIR242" s="220"/>
      <c r="UIS242" s="220"/>
      <c r="UIT242" s="220"/>
      <c r="UIU242" s="220"/>
      <c r="UIV242" s="220"/>
      <c r="UIW242" s="220"/>
      <c r="UIX242" s="220"/>
      <c r="UIY242" s="220"/>
      <c r="UIZ242" s="220"/>
      <c r="UJA242" s="220"/>
      <c r="UJB242" s="220"/>
      <c r="UJC242" s="220"/>
      <c r="UJD242" s="220"/>
      <c r="UJE242" s="220"/>
      <c r="UJF242" s="220"/>
      <c r="UJG242" s="220"/>
      <c r="UJH242" s="220"/>
      <c r="UJI242" s="220"/>
      <c r="UJJ242" s="220"/>
      <c r="UJK242" s="220"/>
      <c r="UJL242" s="220"/>
      <c r="UJM242" s="220"/>
      <c r="UJN242" s="220"/>
      <c r="UJO242" s="220"/>
      <c r="UJP242" s="220"/>
      <c r="UJQ242" s="220"/>
      <c r="UJR242" s="220"/>
      <c r="UJS242" s="220"/>
      <c r="UJT242" s="220"/>
      <c r="UJU242" s="220"/>
      <c r="UJV242" s="220"/>
      <c r="UJW242" s="220"/>
      <c r="UJX242" s="220"/>
      <c r="UJY242" s="220"/>
      <c r="UJZ242" s="220"/>
      <c r="UKA242" s="220"/>
      <c r="UKB242" s="220"/>
      <c r="UKC242" s="220"/>
      <c r="UKD242" s="220"/>
      <c r="UKE242" s="220"/>
      <c r="UKF242" s="220"/>
      <c r="UKG242" s="220"/>
      <c r="UKH242" s="220"/>
      <c r="UKI242" s="220"/>
      <c r="UKJ242" s="220"/>
      <c r="UKK242" s="220"/>
      <c r="UKL242" s="220"/>
      <c r="UKM242" s="220"/>
      <c r="UKN242" s="220"/>
      <c r="UKO242" s="220"/>
      <c r="UKP242" s="220"/>
      <c r="UKQ242" s="220"/>
      <c r="UKR242" s="220"/>
      <c r="UKS242" s="220"/>
      <c r="UKT242" s="220"/>
      <c r="UKU242" s="220"/>
      <c r="UKV242" s="220"/>
      <c r="UKW242" s="220"/>
      <c r="UKX242" s="220"/>
      <c r="UKY242" s="220"/>
      <c r="UKZ242" s="220"/>
      <c r="ULA242" s="220"/>
      <c r="ULB242" s="220"/>
      <c r="ULC242" s="220"/>
      <c r="ULD242" s="220"/>
      <c r="ULE242" s="220"/>
      <c r="ULF242" s="220"/>
      <c r="ULG242" s="220"/>
      <c r="ULH242" s="220"/>
      <c r="ULI242" s="220"/>
      <c r="ULJ242" s="220"/>
      <c r="ULK242" s="220"/>
      <c r="ULL242" s="220"/>
      <c r="ULM242" s="220"/>
      <c r="ULN242" s="220"/>
      <c r="ULO242" s="220"/>
      <c r="ULP242" s="220"/>
      <c r="ULQ242" s="220"/>
      <c r="ULR242" s="220"/>
      <c r="ULS242" s="220"/>
      <c r="ULT242" s="220"/>
      <c r="ULU242" s="220"/>
      <c r="ULV242" s="220"/>
      <c r="ULW242" s="220"/>
      <c r="ULX242" s="220"/>
      <c r="ULY242" s="220"/>
      <c r="ULZ242" s="220"/>
      <c r="UMA242" s="220"/>
      <c r="UMB242" s="220"/>
      <c r="UMC242" s="220"/>
      <c r="UMD242" s="220"/>
      <c r="UME242" s="220"/>
      <c r="UMF242" s="220"/>
      <c r="UMG242" s="220"/>
      <c r="UMH242" s="220"/>
      <c r="UMI242" s="220"/>
      <c r="UMJ242" s="220"/>
      <c r="UMK242" s="220"/>
      <c r="UML242" s="220"/>
      <c r="UMM242" s="220"/>
      <c r="UMN242" s="220"/>
      <c r="UMO242" s="220"/>
      <c r="UMP242" s="220"/>
      <c r="UMQ242" s="220"/>
      <c r="UMR242" s="220"/>
      <c r="UMS242" s="220"/>
      <c r="UMT242" s="220"/>
      <c r="UMU242" s="220"/>
      <c r="UMV242" s="220"/>
      <c r="UMW242" s="220"/>
      <c r="UMX242" s="220"/>
      <c r="UMY242" s="220"/>
      <c r="UMZ242" s="220"/>
      <c r="UNA242" s="220"/>
      <c r="UNB242" s="220"/>
      <c r="UNC242" s="220"/>
      <c r="UND242" s="220"/>
      <c r="UNE242" s="220"/>
      <c r="UNF242" s="220"/>
      <c r="UNG242" s="220"/>
      <c r="UNH242" s="220"/>
      <c r="UNI242" s="220"/>
      <c r="UNJ242" s="220"/>
      <c r="UNK242" s="220"/>
      <c r="UNL242" s="220"/>
      <c r="UNM242" s="220"/>
      <c r="UNN242" s="220"/>
      <c r="UNO242" s="220"/>
      <c r="UNP242" s="220"/>
      <c r="UNQ242" s="220"/>
      <c r="UNR242" s="220"/>
      <c r="UNS242" s="220"/>
      <c r="UNT242" s="220"/>
      <c r="UNU242" s="220"/>
      <c r="UNV242" s="220"/>
      <c r="UNW242" s="220"/>
      <c r="UNX242" s="220"/>
      <c r="UNY242" s="220"/>
      <c r="UNZ242" s="220"/>
      <c r="UOA242" s="220"/>
      <c r="UOB242" s="220"/>
      <c r="UOC242" s="220"/>
      <c r="UOD242" s="220"/>
      <c r="UOE242" s="220"/>
      <c r="UOF242" s="220"/>
      <c r="UOG242" s="220"/>
      <c r="UOH242" s="220"/>
      <c r="UOI242" s="220"/>
      <c r="UOJ242" s="220"/>
      <c r="UOK242" s="220"/>
      <c r="UOL242" s="220"/>
      <c r="UOM242" s="220"/>
      <c r="UON242" s="220"/>
      <c r="UOO242" s="220"/>
      <c r="UOP242" s="220"/>
      <c r="UOQ242" s="220"/>
      <c r="UOR242" s="220"/>
      <c r="UOS242" s="220"/>
      <c r="UOT242" s="220"/>
      <c r="UOU242" s="220"/>
      <c r="UOV242" s="220"/>
      <c r="UOW242" s="220"/>
      <c r="UOX242" s="220"/>
      <c r="UOY242" s="220"/>
      <c r="UOZ242" s="220"/>
      <c r="UPA242" s="220"/>
      <c r="UPB242" s="220"/>
      <c r="UPC242" s="220"/>
      <c r="UPD242" s="220"/>
      <c r="UPE242" s="220"/>
      <c r="UPF242" s="220"/>
      <c r="UPG242" s="220"/>
      <c r="UPH242" s="220"/>
      <c r="UPI242" s="220"/>
      <c r="UPJ242" s="220"/>
      <c r="UPK242" s="220"/>
      <c r="UPL242" s="220"/>
      <c r="UPM242" s="220"/>
      <c r="UPN242" s="220"/>
      <c r="UPO242" s="220"/>
      <c r="UPP242" s="220"/>
      <c r="UPQ242" s="220"/>
      <c r="UPR242" s="220"/>
      <c r="UPS242" s="220"/>
      <c r="UPT242" s="220"/>
      <c r="UPU242" s="220"/>
      <c r="UPV242" s="220"/>
      <c r="UPW242" s="220"/>
      <c r="UPX242" s="220"/>
      <c r="UPY242" s="220"/>
      <c r="UPZ242" s="220"/>
      <c r="UQA242" s="220"/>
      <c r="UQB242" s="220"/>
      <c r="UQC242" s="220"/>
      <c r="UQD242" s="220"/>
      <c r="UQE242" s="220"/>
      <c r="UQF242" s="220"/>
      <c r="UQG242" s="220"/>
      <c r="UQH242" s="220"/>
      <c r="UQI242" s="220"/>
      <c r="UQJ242" s="220"/>
      <c r="UQK242" s="220"/>
      <c r="UQL242" s="220"/>
      <c r="UQM242" s="220"/>
      <c r="UQN242" s="220"/>
      <c r="UQO242" s="220"/>
      <c r="UQP242" s="220"/>
      <c r="UQQ242" s="220"/>
      <c r="UQR242" s="220"/>
      <c r="UQS242" s="220"/>
      <c r="UQT242" s="220"/>
      <c r="UQU242" s="220"/>
      <c r="UQV242" s="220"/>
      <c r="UQW242" s="220"/>
      <c r="UQX242" s="220"/>
      <c r="UQY242" s="220"/>
      <c r="UQZ242" s="220"/>
      <c r="URA242" s="220"/>
      <c r="URB242" s="220"/>
      <c r="URC242" s="220"/>
      <c r="URD242" s="220"/>
      <c r="URE242" s="220"/>
      <c r="URF242" s="220"/>
      <c r="URG242" s="220"/>
      <c r="URH242" s="220"/>
      <c r="URI242" s="220"/>
      <c r="URJ242" s="220"/>
      <c r="URK242" s="220"/>
      <c r="URL242" s="220"/>
      <c r="URM242" s="220"/>
      <c r="URN242" s="220"/>
      <c r="URO242" s="220"/>
      <c r="URP242" s="220"/>
      <c r="URQ242" s="220"/>
      <c r="URR242" s="220"/>
      <c r="URS242" s="220"/>
      <c r="URT242" s="220"/>
      <c r="URU242" s="220"/>
      <c r="URV242" s="220"/>
      <c r="URW242" s="220"/>
      <c r="URX242" s="220"/>
      <c r="URY242" s="220"/>
      <c r="URZ242" s="220"/>
      <c r="USA242" s="220"/>
      <c r="USB242" s="220"/>
      <c r="USC242" s="220"/>
      <c r="USD242" s="220"/>
      <c r="USE242" s="220"/>
      <c r="USF242" s="220"/>
      <c r="USG242" s="220"/>
      <c r="USH242" s="220"/>
      <c r="USI242" s="220"/>
      <c r="USJ242" s="220"/>
      <c r="USK242" s="220"/>
      <c r="USL242" s="220"/>
      <c r="USM242" s="220"/>
      <c r="USN242" s="220"/>
      <c r="USO242" s="220"/>
      <c r="USP242" s="220"/>
      <c r="USQ242" s="220"/>
      <c r="USR242" s="220"/>
      <c r="USS242" s="220"/>
      <c r="UST242" s="220"/>
      <c r="USU242" s="220"/>
      <c r="USV242" s="220"/>
      <c r="USW242" s="220"/>
      <c r="USX242" s="220"/>
      <c r="USY242" s="220"/>
      <c r="USZ242" s="220"/>
      <c r="UTA242" s="220"/>
      <c r="UTB242" s="220"/>
      <c r="UTC242" s="220"/>
      <c r="UTD242" s="220"/>
      <c r="UTE242" s="220"/>
      <c r="UTF242" s="220"/>
      <c r="UTG242" s="220"/>
      <c r="UTH242" s="220"/>
      <c r="UTI242" s="220"/>
      <c r="UTJ242" s="220"/>
      <c r="UTK242" s="220"/>
      <c r="UTL242" s="220"/>
      <c r="UTM242" s="220"/>
      <c r="UTN242" s="220"/>
      <c r="UTO242" s="220"/>
      <c r="UTP242" s="220"/>
      <c r="UTQ242" s="220"/>
      <c r="UTR242" s="220"/>
      <c r="UTS242" s="220"/>
      <c r="UTT242" s="220"/>
      <c r="UTU242" s="220"/>
      <c r="UTV242" s="220"/>
      <c r="UTW242" s="220"/>
      <c r="UTX242" s="220"/>
      <c r="UTY242" s="220"/>
      <c r="UTZ242" s="220"/>
      <c r="UUA242" s="220"/>
      <c r="UUB242" s="220"/>
      <c r="UUC242" s="220"/>
      <c r="UUD242" s="220"/>
      <c r="UUE242" s="220"/>
      <c r="UUF242" s="220"/>
      <c r="UUG242" s="220"/>
      <c r="UUH242" s="220"/>
      <c r="UUI242" s="220"/>
      <c r="UUJ242" s="220"/>
      <c r="UUK242" s="220"/>
      <c r="UUL242" s="220"/>
      <c r="UUM242" s="220"/>
      <c r="UUN242" s="220"/>
      <c r="UUO242" s="220"/>
      <c r="UUP242" s="220"/>
      <c r="UUQ242" s="220"/>
      <c r="UUR242" s="220"/>
      <c r="UUS242" s="220"/>
      <c r="UUT242" s="220"/>
      <c r="UUU242" s="220"/>
      <c r="UUV242" s="220"/>
      <c r="UUW242" s="220"/>
      <c r="UUX242" s="220"/>
      <c r="UUY242" s="220"/>
      <c r="UUZ242" s="220"/>
      <c r="UVA242" s="220"/>
      <c r="UVB242" s="220"/>
      <c r="UVC242" s="220"/>
      <c r="UVD242" s="220"/>
      <c r="UVE242" s="220"/>
      <c r="UVF242" s="220"/>
      <c r="UVG242" s="220"/>
      <c r="UVH242" s="220"/>
      <c r="UVI242" s="220"/>
      <c r="UVJ242" s="220"/>
      <c r="UVK242" s="220"/>
      <c r="UVL242" s="220"/>
      <c r="UVM242" s="220"/>
      <c r="UVN242" s="220"/>
      <c r="UVO242" s="220"/>
      <c r="UVP242" s="220"/>
      <c r="UVQ242" s="220"/>
      <c r="UVR242" s="220"/>
      <c r="UVS242" s="220"/>
      <c r="UVT242" s="220"/>
      <c r="UVU242" s="220"/>
      <c r="UVV242" s="220"/>
      <c r="UVW242" s="220"/>
      <c r="UVX242" s="220"/>
      <c r="UVY242" s="220"/>
      <c r="UVZ242" s="220"/>
      <c r="UWA242" s="220"/>
      <c r="UWB242" s="220"/>
      <c r="UWC242" s="220"/>
      <c r="UWD242" s="220"/>
      <c r="UWE242" s="220"/>
      <c r="UWF242" s="220"/>
      <c r="UWG242" s="220"/>
      <c r="UWH242" s="220"/>
      <c r="UWI242" s="220"/>
      <c r="UWJ242" s="220"/>
      <c r="UWK242" s="220"/>
      <c r="UWL242" s="220"/>
      <c r="UWM242" s="220"/>
      <c r="UWN242" s="220"/>
      <c r="UWO242" s="220"/>
      <c r="UWP242" s="220"/>
      <c r="UWQ242" s="220"/>
      <c r="UWR242" s="220"/>
      <c r="UWS242" s="220"/>
      <c r="UWT242" s="220"/>
      <c r="UWU242" s="220"/>
      <c r="UWV242" s="220"/>
      <c r="UWW242" s="220"/>
      <c r="UWX242" s="220"/>
      <c r="UWY242" s="220"/>
      <c r="UWZ242" s="220"/>
      <c r="UXA242" s="220"/>
      <c r="UXB242" s="220"/>
      <c r="UXC242" s="220"/>
      <c r="UXD242" s="220"/>
      <c r="UXE242" s="220"/>
      <c r="UXF242" s="220"/>
      <c r="UXG242" s="220"/>
      <c r="UXH242" s="220"/>
      <c r="UXI242" s="220"/>
      <c r="UXJ242" s="220"/>
      <c r="UXK242" s="220"/>
      <c r="UXL242" s="220"/>
      <c r="UXM242" s="220"/>
      <c r="UXN242" s="220"/>
      <c r="UXO242" s="220"/>
      <c r="UXP242" s="220"/>
      <c r="UXQ242" s="220"/>
      <c r="UXR242" s="220"/>
      <c r="UXS242" s="220"/>
      <c r="UXT242" s="220"/>
      <c r="UXU242" s="220"/>
      <c r="UXV242" s="220"/>
      <c r="UXW242" s="220"/>
      <c r="UXX242" s="220"/>
      <c r="UXY242" s="220"/>
      <c r="UXZ242" s="220"/>
      <c r="UYA242" s="220"/>
      <c r="UYB242" s="220"/>
      <c r="UYC242" s="220"/>
      <c r="UYD242" s="220"/>
      <c r="UYE242" s="220"/>
      <c r="UYF242" s="220"/>
      <c r="UYG242" s="220"/>
      <c r="UYH242" s="220"/>
      <c r="UYI242" s="220"/>
      <c r="UYJ242" s="220"/>
      <c r="UYK242" s="220"/>
      <c r="UYL242" s="220"/>
      <c r="UYM242" s="220"/>
      <c r="UYN242" s="220"/>
      <c r="UYO242" s="220"/>
      <c r="UYP242" s="220"/>
      <c r="UYQ242" s="220"/>
      <c r="UYR242" s="220"/>
      <c r="UYS242" s="220"/>
      <c r="UYT242" s="220"/>
      <c r="UYU242" s="220"/>
      <c r="UYV242" s="220"/>
      <c r="UYW242" s="220"/>
      <c r="UYX242" s="220"/>
      <c r="UYY242" s="220"/>
      <c r="UYZ242" s="220"/>
      <c r="UZA242" s="220"/>
      <c r="UZB242" s="220"/>
      <c r="UZC242" s="220"/>
      <c r="UZD242" s="220"/>
      <c r="UZE242" s="220"/>
      <c r="UZF242" s="220"/>
      <c r="UZG242" s="220"/>
      <c r="UZH242" s="220"/>
      <c r="UZI242" s="220"/>
      <c r="UZJ242" s="220"/>
      <c r="UZK242" s="220"/>
      <c r="UZL242" s="220"/>
      <c r="UZM242" s="220"/>
      <c r="UZN242" s="220"/>
      <c r="UZO242" s="220"/>
      <c r="UZP242" s="220"/>
      <c r="UZQ242" s="220"/>
      <c r="UZR242" s="220"/>
      <c r="UZS242" s="220"/>
      <c r="UZT242" s="220"/>
      <c r="UZU242" s="220"/>
      <c r="UZV242" s="220"/>
      <c r="UZW242" s="220"/>
      <c r="UZX242" s="220"/>
      <c r="UZY242" s="220"/>
      <c r="UZZ242" s="220"/>
      <c r="VAA242" s="220"/>
      <c r="VAB242" s="220"/>
      <c r="VAC242" s="220"/>
      <c r="VAD242" s="220"/>
      <c r="VAE242" s="220"/>
      <c r="VAF242" s="220"/>
      <c r="VAG242" s="220"/>
      <c r="VAH242" s="220"/>
      <c r="VAI242" s="220"/>
      <c r="VAJ242" s="220"/>
      <c r="VAK242" s="220"/>
      <c r="VAL242" s="220"/>
      <c r="VAM242" s="220"/>
      <c r="VAN242" s="220"/>
      <c r="VAO242" s="220"/>
      <c r="VAP242" s="220"/>
      <c r="VAQ242" s="220"/>
      <c r="VAR242" s="220"/>
      <c r="VAS242" s="220"/>
      <c r="VAT242" s="220"/>
      <c r="VAU242" s="220"/>
      <c r="VAV242" s="220"/>
      <c r="VAW242" s="220"/>
      <c r="VAX242" s="220"/>
      <c r="VAY242" s="220"/>
      <c r="VAZ242" s="220"/>
      <c r="VBA242" s="220"/>
      <c r="VBB242" s="220"/>
      <c r="VBC242" s="220"/>
      <c r="VBD242" s="220"/>
      <c r="VBE242" s="220"/>
      <c r="VBF242" s="220"/>
      <c r="VBG242" s="220"/>
      <c r="VBH242" s="220"/>
      <c r="VBI242" s="220"/>
      <c r="VBJ242" s="220"/>
      <c r="VBK242" s="220"/>
      <c r="VBL242" s="220"/>
      <c r="VBM242" s="220"/>
      <c r="VBN242" s="220"/>
      <c r="VBO242" s="220"/>
      <c r="VBP242" s="220"/>
      <c r="VBQ242" s="220"/>
      <c r="VBR242" s="220"/>
      <c r="VBS242" s="220"/>
      <c r="VBT242" s="220"/>
      <c r="VBU242" s="220"/>
      <c r="VBV242" s="220"/>
      <c r="VBW242" s="220"/>
      <c r="VBX242" s="220"/>
      <c r="VBY242" s="220"/>
      <c r="VBZ242" s="220"/>
      <c r="VCA242" s="220"/>
      <c r="VCB242" s="220"/>
      <c r="VCC242" s="220"/>
      <c r="VCD242" s="220"/>
      <c r="VCE242" s="220"/>
      <c r="VCF242" s="220"/>
      <c r="VCG242" s="220"/>
      <c r="VCH242" s="220"/>
      <c r="VCI242" s="220"/>
      <c r="VCJ242" s="220"/>
      <c r="VCK242" s="220"/>
      <c r="VCL242" s="220"/>
      <c r="VCM242" s="220"/>
      <c r="VCN242" s="220"/>
      <c r="VCO242" s="220"/>
      <c r="VCP242" s="220"/>
      <c r="VCQ242" s="220"/>
      <c r="VCR242" s="220"/>
      <c r="VCS242" s="220"/>
      <c r="VCT242" s="220"/>
      <c r="VCU242" s="220"/>
      <c r="VCV242" s="220"/>
      <c r="VCW242" s="220"/>
      <c r="VCX242" s="220"/>
      <c r="VCY242" s="220"/>
      <c r="VCZ242" s="220"/>
      <c r="VDA242" s="220"/>
      <c r="VDB242" s="220"/>
      <c r="VDC242" s="220"/>
      <c r="VDD242" s="220"/>
      <c r="VDE242" s="220"/>
      <c r="VDF242" s="220"/>
      <c r="VDG242" s="220"/>
      <c r="VDH242" s="220"/>
      <c r="VDI242" s="220"/>
      <c r="VDJ242" s="220"/>
      <c r="VDK242" s="220"/>
      <c r="VDL242" s="220"/>
      <c r="VDM242" s="220"/>
      <c r="VDN242" s="220"/>
      <c r="VDO242" s="220"/>
      <c r="VDP242" s="220"/>
      <c r="VDQ242" s="220"/>
      <c r="VDR242" s="220"/>
      <c r="VDS242" s="220"/>
      <c r="VDT242" s="220"/>
      <c r="VDU242" s="220"/>
      <c r="VDV242" s="220"/>
      <c r="VDW242" s="220"/>
      <c r="VDX242" s="220"/>
      <c r="VDY242" s="220"/>
      <c r="VDZ242" s="220"/>
      <c r="VEA242" s="220"/>
      <c r="VEB242" s="220"/>
      <c r="VEC242" s="220"/>
      <c r="VED242" s="220"/>
      <c r="VEE242" s="220"/>
      <c r="VEF242" s="220"/>
      <c r="VEG242" s="220"/>
      <c r="VEH242" s="220"/>
      <c r="VEI242" s="220"/>
      <c r="VEJ242" s="220"/>
      <c r="VEK242" s="220"/>
      <c r="VEL242" s="220"/>
      <c r="VEM242" s="220"/>
      <c r="VEN242" s="220"/>
      <c r="VEO242" s="220"/>
      <c r="VEP242" s="220"/>
      <c r="VEQ242" s="220"/>
      <c r="VER242" s="220"/>
      <c r="VES242" s="220"/>
      <c r="VET242" s="220"/>
      <c r="VEU242" s="220"/>
      <c r="VEV242" s="220"/>
      <c r="VEW242" s="220"/>
      <c r="VEX242" s="220"/>
      <c r="VEY242" s="220"/>
      <c r="VEZ242" s="220"/>
      <c r="VFA242" s="220"/>
      <c r="VFB242" s="220"/>
      <c r="VFC242" s="220"/>
      <c r="VFD242" s="220"/>
      <c r="VFE242" s="220"/>
      <c r="VFF242" s="220"/>
      <c r="VFG242" s="220"/>
      <c r="VFH242" s="220"/>
      <c r="VFI242" s="220"/>
      <c r="VFJ242" s="220"/>
      <c r="VFK242" s="220"/>
      <c r="VFL242" s="220"/>
      <c r="VFM242" s="220"/>
      <c r="VFN242" s="220"/>
      <c r="VFO242" s="220"/>
      <c r="VFP242" s="220"/>
      <c r="VFQ242" s="220"/>
      <c r="VFR242" s="220"/>
      <c r="VFS242" s="220"/>
      <c r="VFT242" s="220"/>
      <c r="VFU242" s="220"/>
      <c r="VFV242" s="220"/>
      <c r="VFW242" s="220"/>
      <c r="VFX242" s="220"/>
      <c r="VFY242" s="220"/>
      <c r="VFZ242" s="220"/>
      <c r="VGA242" s="220"/>
      <c r="VGB242" s="220"/>
      <c r="VGC242" s="220"/>
      <c r="VGD242" s="220"/>
      <c r="VGE242" s="220"/>
      <c r="VGF242" s="220"/>
      <c r="VGG242" s="220"/>
      <c r="VGH242" s="220"/>
      <c r="VGI242" s="220"/>
      <c r="VGJ242" s="220"/>
      <c r="VGK242" s="220"/>
      <c r="VGL242" s="220"/>
      <c r="VGM242" s="220"/>
      <c r="VGN242" s="220"/>
      <c r="VGO242" s="220"/>
      <c r="VGP242" s="220"/>
      <c r="VGQ242" s="220"/>
      <c r="VGR242" s="220"/>
      <c r="VGS242" s="220"/>
      <c r="VGT242" s="220"/>
      <c r="VGU242" s="220"/>
      <c r="VGV242" s="220"/>
      <c r="VGW242" s="220"/>
      <c r="VGX242" s="220"/>
      <c r="VGY242" s="220"/>
      <c r="VGZ242" s="220"/>
      <c r="VHA242" s="220"/>
      <c r="VHB242" s="220"/>
      <c r="VHC242" s="220"/>
      <c r="VHD242" s="220"/>
      <c r="VHE242" s="220"/>
      <c r="VHF242" s="220"/>
      <c r="VHG242" s="220"/>
      <c r="VHH242" s="220"/>
      <c r="VHI242" s="220"/>
      <c r="VHJ242" s="220"/>
      <c r="VHK242" s="220"/>
      <c r="VHL242" s="220"/>
      <c r="VHM242" s="220"/>
      <c r="VHN242" s="220"/>
      <c r="VHO242" s="220"/>
      <c r="VHP242" s="220"/>
      <c r="VHQ242" s="220"/>
      <c r="VHR242" s="220"/>
      <c r="VHS242" s="220"/>
      <c r="VHT242" s="220"/>
      <c r="VHU242" s="220"/>
      <c r="VHV242" s="220"/>
      <c r="VHW242" s="220"/>
      <c r="VHX242" s="220"/>
      <c r="VHY242" s="220"/>
      <c r="VHZ242" s="220"/>
      <c r="VIA242" s="220"/>
      <c r="VIB242" s="220"/>
      <c r="VIC242" s="220"/>
      <c r="VID242" s="220"/>
      <c r="VIE242" s="220"/>
      <c r="VIF242" s="220"/>
      <c r="VIG242" s="220"/>
      <c r="VIH242" s="220"/>
      <c r="VII242" s="220"/>
      <c r="VIJ242" s="220"/>
      <c r="VIK242" s="220"/>
      <c r="VIL242" s="220"/>
      <c r="VIM242" s="220"/>
      <c r="VIN242" s="220"/>
      <c r="VIO242" s="220"/>
      <c r="VIP242" s="220"/>
      <c r="VIQ242" s="220"/>
      <c r="VIR242" s="220"/>
      <c r="VIS242" s="220"/>
      <c r="VIT242" s="220"/>
      <c r="VIU242" s="220"/>
      <c r="VIV242" s="220"/>
      <c r="VIW242" s="220"/>
      <c r="VIX242" s="220"/>
      <c r="VIY242" s="220"/>
      <c r="VIZ242" s="220"/>
      <c r="VJA242" s="220"/>
      <c r="VJB242" s="220"/>
      <c r="VJC242" s="220"/>
      <c r="VJD242" s="220"/>
      <c r="VJE242" s="220"/>
      <c r="VJF242" s="220"/>
      <c r="VJG242" s="220"/>
      <c r="VJH242" s="220"/>
      <c r="VJI242" s="220"/>
      <c r="VJJ242" s="220"/>
      <c r="VJK242" s="220"/>
      <c r="VJL242" s="220"/>
      <c r="VJM242" s="220"/>
      <c r="VJN242" s="220"/>
      <c r="VJO242" s="220"/>
      <c r="VJP242" s="220"/>
      <c r="VJQ242" s="220"/>
      <c r="VJR242" s="220"/>
      <c r="VJS242" s="220"/>
      <c r="VJT242" s="220"/>
      <c r="VJU242" s="220"/>
      <c r="VJV242" s="220"/>
      <c r="VJW242" s="220"/>
      <c r="VJX242" s="220"/>
      <c r="VJY242" s="220"/>
      <c r="VJZ242" s="220"/>
      <c r="VKA242" s="220"/>
      <c r="VKB242" s="220"/>
      <c r="VKC242" s="220"/>
      <c r="VKD242" s="220"/>
      <c r="VKE242" s="220"/>
      <c r="VKF242" s="220"/>
      <c r="VKG242" s="220"/>
      <c r="VKH242" s="220"/>
      <c r="VKI242" s="220"/>
      <c r="VKJ242" s="220"/>
      <c r="VKK242" s="220"/>
      <c r="VKL242" s="220"/>
      <c r="VKM242" s="220"/>
      <c r="VKN242" s="220"/>
      <c r="VKO242" s="220"/>
      <c r="VKP242" s="220"/>
      <c r="VKQ242" s="220"/>
      <c r="VKR242" s="220"/>
      <c r="VKS242" s="220"/>
      <c r="VKT242" s="220"/>
      <c r="VKU242" s="220"/>
      <c r="VKV242" s="220"/>
      <c r="VKW242" s="220"/>
      <c r="VKX242" s="220"/>
      <c r="VKY242" s="220"/>
      <c r="VKZ242" s="220"/>
      <c r="VLA242" s="220"/>
      <c r="VLB242" s="220"/>
      <c r="VLC242" s="220"/>
      <c r="VLD242" s="220"/>
      <c r="VLE242" s="220"/>
      <c r="VLF242" s="220"/>
      <c r="VLG242" s="220"/>
      <c r="VLH242" s="220"/>
      <c r="VLI242" s="220"/>
      <c r="VLJ242" s="220"/>
      <c r="VLK242" s="220"/>
      <c r="VLL242" s="220"/>
      <c r="VLM242" s="220"/>
      <c r="VLN242" s="220"/>
      <c r="VLO242" s="220"/>
      <c r="VLP242" s="220"/>
      <c r="VLQ242" s="220"/>
      <c r="VLR242" s="220"/>
      <c r="VLS242" s="220"/>
      <c r="VLT242" s="220"/>
      <c r="VLU242" s="220"/>
      <c r="VLV242" s="220"/>
      <c r="VLW242" s="220"/>
      <c r="VLX242" s="220"/>
      <c r="VLY242" s="220"/>
      <c r="VLZ242" s="220"/>
      <c r="VMA242" s="220"/>
      <c r="VMB242" s="220"/>
      <c r="VMC242" s="220"/>
      <c r="VMD242" s="220"/>
      <c r="VME242" s="220"/>
      <c r="VMF242" s="220"/>
      <c r="VMG242" s="220"/>
      <c r="VMH242" s="220"/>
      <c r="VMI242" s="220"/>
      <c r="VMJ242" s="220"/>
      <c r="VMK242" s="220"/>
      <c r="VML242" s="220"/>
      <c r="VMM242" s="220"/>
      <c r="VMN242" s="220"/>
      <c r="VMO242" s="220"/>
      <c r="VMP242" s="220"/>
      <c r="VMQ242" s="220"/>
      <c r="VMR242" s="220"/>
      <c r="VMS242" s="220"/>
      <c r="VMT242" s="220"/>
      <c r="VMU242" s="220"/>
      <c r="VMV242" s="220"/>
      <c r="VMW242" s="220"/>
      <c r="VMX242" s="220"/>
      <c r="VMY242" s="220"/>
      <c r="VMZ242" s="220"/>
      <c r="VNA242" s="220"/>
      <c r="VNB242" s="220"/>
      <c r="VNC242" s="220"/>
      <c r="VND242" s="220"/>
      <c r="VNE242" s="220"/>
      <c r="VNF242" s="220"/>
      <c r="VNG242" s="220"/>
      <c r="VNH242" s="220"/>
      <c r="VNI242" s="220"/>
      <c r="VNJ242" s="220"/>
      <c r="VNK242" s="220"/>
      <c r="VNL242" s="220"/>
      <c r="VNM242" s="220"/>
      <c r="VNN242" s="220"/>
      <c r="VNO242" s="220"/>
      <c r="VNP242" s="220"/>
      <c r="VNQ242" s="220"/>
      <c r="VNR242" s="220"/>
      <c r="VNS242" s="220"/>
      <c r="VNT242" s="220"/>
      <c r="VNU242" s="220"/>
      <c r="VNV242" s="220"/>
      <c r="VNW242" s="220"/>
      <c r="VNX242" s="220"/>
      <c r="VNY242" s="220"/>
      <c r="VNZ242" s="220"/>
      <c r="VOA242" s="220"/>
      <c r="VOB242" s="220"/>
      <c r="VOC242" s="220"/>
      <c r="VOD242" s="220"/>
      <c r="VOE242" s="220"/>
      <c r="VOF242" s="220"/>
      <c r="VOG242" s="220"/>
      <c r="VOH242" s="220"/>
      <c r="VOI242" s="220"/>
      <c r="VOJ242" s="220"/>
      <c r="VOK242" s="220"/>
      <c r="VOL242" s="220"/>
      <c r="VOM242" s="220"/>
      <c r="VON242" s="220"/>
      <c r="VOO242" s="220"/>
      <c r="VOP242" s="220"/>
      <c r="VOQ242" s="220"/>
      <c r="VOR242" s="220"/>
      <c r="VOS242" s="220"/>
      <c r="VOT242" s="220"/>
      <c r="VOU242" s="220"/>
      <c r="VOV242" s="220"/>
      <c r="VOW242" s="220"/>
      <c r="VOX242" s="220"/>
      <c r="VOY242" s="220"/>
      <c r="VOZ242" s="220"/>
      <c r="VPA242" s="220"/>
      <c r="VPB242" s="220"/>
      <c r="VPC242" s="220"/>
      <c r="VPD242" s="220"/>
      <c r="VPE242" s="220"/>
      <c r="VPF242" s="220"/>
      <c r="VPG242" s="220"/>
      <c r="VPH242" s="220"/>
      <c r="VPI242" s="220"/>
      <c r="VPJ242" s="220"/>
      <c r="VPK242" s="220"/>
      <c r="VPL242" s="220"/>
      <c r="VPM242" s="220"/>
      <c r="VPN242" s="220"/>
      <c r="VPO242" s="220"/>
      <c r="VPP242" s="220"/>
      <c r="VPQ242" s="220"/>
      <c r="VPR242" s="220"/>
      <c r="VPS242" s="220"/>
      <c r="VPT242" s="220"/>
      <c r="VPU242" s="220"/>
      <c r="VPV242" s="220"/>
      <c r="VPW242" s="220"/>
      <c r="VPX242" s="220"/>
      <c r="VPY242" s="220"/>
      <c r="VPZ242" s="220"/>
      <c r="VQA242" s="220"/>
      <c r="VQB242" s="220"/>
      <c r="VQC242" s="220"/>
      <c r="VQD242" s="220"/>
      <c r="VQE242" s="220"/>
      <c r="VQF242" s="220"/>
      <c r="VQG242" s="220"/>
      <c r="VQH242" s="220"/>
      <c r="VQI242" s="220"/>
      <c r="VQJ242" s="220"/>
      <c r="VQK242" s="220"/>
      <c r="VQL242" s="220"/>
      <c r="VQM242" s="220"/>
      <c r="VQN242" s="220"/>
      <c r="VQO242" s="220"/>
      <c r="VQP242" s="220"/>
      <c r="VQQ242" s="220"/>
      <c r="VQR242" s="220"/>
      <c r="VQS242" s="220"/>
      <c r="VQT242" s="220"/>
      <c r="VQU242" s="220"/>
      <c r="VQV242" s="220"/>
      <c r="VQW242" s="220"/>
      <c r="VQX242" s="220"/>
      <c r="VQY242" s="220"/>
      <c r="VQZ242" s="220"/>
      <c r="VRA242" s="220"/>
      <c r="VRB242" s="220"/>
      <c r="VRC242" s="220"/>
      <c r="VRD242" s="220"/>
      <c r="VRE242" s="220"/>
      <c r="VRF242" s="220"/>
      <c r="VRG242" s="220"/>
      <c r="VRH242" s="220"/>
      <c r="VRI242" s="220"/>
      <c r="VRJ242" s="220"/>
      <c r="VRK242" s="220"/>
      <c r="VRL242" s="220"/>
      <c r="VRM242" s="220"/>
      <c r="VRN242" s="220"/>
      <c r="VRO242" s="220"/>
      <c r="VRP242" s="220"/>
      <c r="VRQ242" s="220"/>
      <c r="VRR242" s="220"/>
      <c r="VRS242" s="220"/>
      <c r="VRT242" s="220"/>
      <c r="VRU242" s="220"/>
      <c r="VRV242" s="220"/>
      <c r="VRW242" s="220"/>
      <c r="VRX242" s="220"/>
      <c r="VRY242" s="220"/>
      <c r="VRZ242" s="220"/>
      <c r="VSA242" s="220"/>
      <c r="VSB242" s="220"/>
      <c r="VSC242" s="220"/>
      <c r="VSD242" s="220"/>
      <c r="VSE242" s="220"/>
      <c r="VSF242" s="220"/>
      <c r="VSG242" s="220"/>
      <c r="VSH242" s="220"/>
      <c r="VSI242" s="220"/>
      <c r="VSJ242" s="220"/>
      <c r="VSK242" s="220"/>
      <c r="VSL242" s="220"/>
      <c r="VSM242" s="220"/>
      <c r="VSN242" s="220"/>
      <c r="VSO242" s="220"/>
      <c r="VSP242" s="220"/>
      <c r="VSQ242" s="220"/>
      <c r="VSR242" s="220"/>
      <c r="VSS242" s="220"/>
      <c r="VST242" s="220"/>
      <c r="VSU242" s="220"/>
      <c r="VSV242" s="220"/>
      <c r="VSW242" s="220"/>
      <c r="VSX242" s="220"/>
      <c r="VSY242" s="220"/>
      <c r="VSZ242" s="220"/>
      <c r="VTA242" s="220"/>
      <c r="VTB242" s="220"/>
      <c r="VTC242" s="220"/>
      <c r="VTD242" s="220"/>
      <c r="VTE242" s="220"/>
      <c r="VTF242" s="220"/>
      <c r="VTG242" s="220"/>
      <c r="VTH242" s="220"/>
      <c r="VTI242" s="220"/>
      <c r="VTJ242" s="220"/>
      <c r="VTK242" s="220"/>
      <c r="VTL242" s="220"/>
      <c r="VTM242" s="220"/>
      <c r="VTN242" s="220"/>
      <c r="VTO242" s="220"/>
      <c r="VTP242" s="220"/>
      <c r="VTQ242" s="220"/>
      <c r="VTR242" s="220"/>
      <c r="VTS242" s="220"/>
      <c r="VTT242" s="220"/>
      <c r="VTU242" s="220"/>
      <c r="VTV242" s="220"/>
      <c r="VTW242" s="220"/>
      <c r="VTX242" s="220"/>
      <c r="VTY242" s="220"/>
      <c r="VTZ242" s="220"/>
      <c r="VUA242" s="220"/>
      <c r="VUB242" s="220"/>
      <c r="VUC242" s="220"/>
      <c r="VUD242" s="220"/>
      <c r="VUE242" s="220"/>
      <c r="VUF242" s="220"/>
      <c r="VUG242" s="220"/>
      <c r="VUH242" s="220"/>
      <c r="VUI242" s="220"/>
      <c r="VUJ242" s="220"/>
      <c r="VUK242" s="220"/>
      <c r="VUL242" s="220"/>
      <c r="VUM242" s="220"/>
      <c r="VUN242" s="220"/>
      <c r="VUO242" s="220"/>
      <c r="VUP242" s="220"/>
      <c r="VUQ242" s="220"/>
      <c r="VUR242" s="220"/>
      <c r="VUS242" s="220"/>
      <c r="VUT242" s="220"/>
      <c r="VUU242" s="220"/>
      <c r="VUV242" s="220"/>
      <c r="VUW242" s="220"/>
      <c r="VUX242" s="220"/>
      <c r="VUY242" s="220"/>
      <c r="VUZ242" s="220"/>
      <c r="VVA242" s="220"/>
      <c r="VVB242" s="220"/>
      <c r="VVC242" s="220"/>
      <c r="VVD242" s="220"/>
      <c r="VVE242" s="220"/>
      <c r="VVF242" s="220"/>
      <c r="VVG242" s="220"/>
      <c r="VVH242" s="220"/>
      <c r="VVI242" s="220"/>
      <c r="VVJ242" s="220"/>
      <c r="VVK242" s="220"/>
      <c r="VVL242" s="220"/>
      <c r="VVM242" s="220"/>
      <c r="VVN242" s="220"/>
      <c r="VVO242" s="220"/>
      <c r="VVP242" s="220"/>
      <c r="VVQ242" s="220"/>
      <c r="VVR242" s="220"/>
      <c r="VVS242" s="220"/>
      <c r="VVT242" s="220"/>
      <c r="VVU242" s="220"/>
      <c r="VVV242" s="220"/>
      <c r="VVW242" s="220"/>
      <c r="VVX242" s="220"/>
      <c r="VVY242" s="220"/>
      <c r="VVZ242" s="220"/>
      <c r="VWA242" s="220"/>
      <c r="VWB242" s="220"/>
      <c r="VWC242" s="220"/>
      <c r="VWD242" s="220"/>
      <c r="VWE242" s="220"/>
      <c r="VWF242" s="220"/>
      <c r="VWG242" s="220"/>
      <c r="VWH242" s="220"/>
      <c r="VWI242" s="220"/>
      <c r="VWJ242" s="220"/>
      <c r="VWK242" s="220"/>
      <c r="VWL242" s="220"/>
      <c r="VWM242" s="220"/>
      <c r="VWN242" s="220"/>
      <c r="VWO242" s="220"/>
      <c r="VWP242" s="220"/>
      <c r="VWQ242" s="220"/>
      <c r="VWR242" s="220"/>
      <c r="VWS242" s="220"/>
      <c r="VWT242" s="220"/>
      <c r="VWU242" s="220"/>
      <c r="VWV242" s="220"/>
      <c r="VWW242" s="220"/>
      <c r="VWX242" s="220"/>
      <c r="VWY242" s="220"/>
      <c r="VWZ242" s="220"/>
      <c r="VXA242" s="220"/>
      <c r="VXB242" s="220"/>
      <c r="VXC242" s="220"/>
      <c r="VXD242" s="220"/>
      <c r="VXE242" s="220"/>
      <c r="VXF242" s="220"/>
      <c r="VXG242" s="220"/>
      <c r="VXH242" s="220"/>
      <c r="VXI242" s="220"/>
      <c r="VXJ242" s="220"/>
      <c r="VXK242" s="220"/>
      <c r="VXL242" s="220"/>
      <c r="VXM242" s="220"/>
      <c r="VXN242" s="220"/>
      <c r="VXO242" s="220"/>
      <c r="VXP242" s="220"/>
      <c r="VXQ242" s="220"/>
      <c r="VXR242" s="220"/>
      <c r="VXS242" s="220"/>
      <c r="VXT242" s="220"/>
      <c r="VXU242" s="220"/>
      <c r="VXV242" s="220"/>
      <c r="VXW242" s="220"/>
      <c r="VXX242" s="220"/>
      <c r="VXY242" s="220"/>
      <c r="VXZ242" s="220"/>
      <c r="VYA242" s="220"/>
      <c r="VYB242" s="220"/>
      <c r="VYC242" s="220"/>
      <c r="VYD242" s="220"/>
      <c r="VYE242" s="220"/>
      <c r="VYF242" s="220"/>
      <c r="VYG242" s="220"/>
      <c r="VYH242" s="220"/>
      <c r="VYI242" s="220"/>
      <c r="VYJ242" s="220"/>
      <c r="VYK242" s="220"/>
      <c r="VYL242" s="220"/>
      <c r="VYM242" s="220"/>
      <c r="VYN242" s="220"/>
      <c r="VYO242" s="220"/>
      <c r="VYP242" s="220"/>
      <c r="VYQ242" s="220"/>
      <c r="VYR242" s="220"/>
      <c r="VYS242" s="220"/>
      <c r="VYT242" s="220"/>
      <c r="VYU242" s="220"/>
      <c r="VYV242" s="220"/>
      <c r="VYW242" s="220"/>
      <c r="VYX242" s="220"/>
      <c r="VYY242" s="220"/>
      <c r="VYZ242" s="220"/>
      <c r="VZA242" s="220"/>
      <c r="VZB242" s="220"/>
      <c r="VZC242" s="220"/>
      <c r="VZD242" s="220"/>
      <c r="VZE242" s="220"/>
      <c r="VZF242" s="220"/>
      <c r="VZG242" s="220"/>
      <c r="VZH242" s="220"/>
      <c r="VZI242" s="220"/>
      <c r="VZJ242" s="220"/>
      <c r="VZK242" s="220"/>
      <c r="VZL242" s="220"/>
      <c r="VZM242" s="220"/>
      <c r="VZN242" s="220"/>
      <c r="VZO242" s="220"/>
      <c r="VZP242" s="220"/>
      <c r="VZQ242" s="220"/>
      <c r="VZR242" s="220"/>
      <c r="VZS242" s="220"/>
      <c r="VZT242" s="220"/>
      <c r="VZU242" s="220"/>
      <c r="VZV242" s="220"/>
      <c r="VZW242" s="220"/>
      <c r="VZX242" s="220"/>
      <c r="VZY242" s="220"/>
      <c r="VZZ242" s="220"/>
      <c r="WAA242" s="220"/>
      <c r="WAB242" s="220"/>
      <c r="WAC242" s="220"/>
      <c r="WAD242" s="220"/>
      <c r="WAE242" s="220"/>
      <c r="WAF242" s="220"/>
      <c r="WAG242" s="220"/>
      <c r="WAH242" s="220"/>
      <c r="WAI242" s="220"/>
      <c r="WAJ242" s="220"/>
      <c r="WAK242" s="220"/>
      <c r="WAL242" s="220"/>
      <c r="WAM242" s="220"/>
      <c r="WAN242" s="220"/>
      <c r="WAO242" s="220"/>
      <c r="WAP242" s="220"/>
      <c r="WAQ242" s="220"/>
      <c r="WAR242" s="220"/>
      <c r="WAS242" s="220"/>
      <c r="WAT242" s="220"/>
      <c r="WAU242" s="220"/>
      <c r="WAV242" s="220"/>
      <c r="WAW242" s="220"/>
      <c r="WAX242" s="220"/>
      <c r="WAY242" s="220"/>
      <c r="WAZ242" s="220"/>
      <c r="WBA242" s="220"/>
      <c r="WBB242" s="220"/>
      <c r="WBC242" s="220"/>
      <c r="WBD242" s="220"/>
      <c r="WBE242" s="220"/>
      <c r="WBF242" s="220"/>
      <c r="WBG242" s="220"/>
      <c r="WBH242" s="220"/>
      <c r="WBI242" s="220"/>
      <c r="WBJ242" s="220"/>
      <c r="WBK242" s="220"/>
      <c r="WBL242" s="220"/>
      <c r="WBM242" s="220"/>
      <c r="WBN242" s="220"/>
      <c r="WBO242" s="220"/>
      <c r="WBP242" s="220"/>
      <c r="WBQ242" s="220"/>
      <c r="WBR242" s="220"/>
      <c r="WBS242" s="220"/>
      <c r="WBT242" s="220"/>
      <c r="WBU242" s="220"/>
      <c r="WBV242" s="220"/>
      <c r="WBW242" s="220"/>
      <c r="WBX242" s="220"/>
      <c r="WBY242" s="220"/>
      <c r="WBZ242" s="220"/>
      <c r="WCA242" s="220"/>
      <c r="WCB242" s="220"/>
      <c r="WCC242" s="220"/>
      <c r="WCD242" s="220"/>
      <c r="WCE242" s="220"/>
      <c r="WCF242" s="220"/>
      <c r="WCG242" s="220"/>
      <c r="WCH242" s="220"/>
      <c r="WCI242" s="220"/>
      <c r="WCJ242" s="220"/>
      <c r="WCK242" s="220"/>
      <c r="WCL242" s="220"/>
      <c r="WCM242" s="220"/>
      <c r="WCN242" s="220"/>
      <c r="WCO242" s="220"/>
      <c r="WCP242" s="220"/>
      <c r="WCQ242" s="220"/>
      <c r="WCR242" s="220"/>
      <c r="WCS242" s="220"/>
      <c r="WCT242" s="220"/>
      <c r="WCU242" s="220"/>
      <c r="WCV242" s="220"/>
      <c r="WCW242" s="220"/>
      <c r="WCX242" s="220"/>
      <c r="WCY242" s="220"/>
      <c r="WCZ242" s="220"/>
      <c r="WDA242" s="220"/>
      <c r="WDB242" s="220"/>
      <c r="WDC242" s="220"/>
      <c r="WDD242" s="220"/>
      <c r="WDE242" s="220"/>
      <c r="WDF242" s="220"/>
      <c r="WDG242" s="220"/>
      <c r="WDH242" s="220"/>
      <c r="WDI242" s="220"/>
      <c r="WDJ242" s="220"/>
      <c r="WDK242" s="220"/>
      <c r="WDL242" s="220"/>
      <c r="WDM242" s="220"/>
      <c r="WDN242" s="220"/>
      <c r="WDO242" s="220"/>
      <c r="WDP242" s="220"/>
      <c r="WDQ242" s="220"/>
      <c r="WDR242" s="220"/>
      <c r="WDS242" s="220"/>
      <c r="WDT242" s="220"/>
      <c r="WDU242" s="220"/>
      <c r="WDV242" s="220"/>
      <c r="WDW242" s="220"/>
      <c r="WDX242" s="220"/>
      <c r="WDY242" s="220"/>
      <c r="WDZ242" s="220"/>
      <c r="WEA242" s="220"/>
      <c r="WEB242" s="220"/>
      <c r="WEC242" s="220"/>
      <c r="WED242" s="220"/>
      <c r="WEE242" s="220"/>
      <c r="WEF242" s="220"/>
      <c r="WEG242" s="220"/>
      <c r="WEH242" s="220"/>
      <c r="WEI242" s="220"/>
      <c r="WEJ242" s="220"/>
      <c r="WEK242" s="220"/>
      <c r="WEL242" s="220"/>
      <c r="WEM242" s="220"/>
      <c r="WEN242" s="220"/>
      <c r="WEO242" s="220"/>
      <c r="WEP242" s="220"/>
      <c r="WEQ242" s="220"/>
      <c r="WER242" s="220"/>
      <c r="WES242" s="220"/>
      <c r="WET242" s="220"/>
      <c r="WEU242" s="220"/>
      <c r="WEV242" s="220"/>
      <c r="WEW242" s="220"/>
      <c r="WEX242" s="220"/>
      <c r="WEY242" s="220"/>
      <c r="WEZ242" s="220"/>
      <c r="WFA242" s="220"/>
      <c r="WFB242" s="220"/>
      <c r="WFC242" s="220"/>
      <c r="WFD242" s="220"/>
      <c r="WFE242" s="220"/>
      <c r="WFF242" s="220"/>
      <c r="WFG242" s="220"/>
      <c r="WFH242" s="220"/>
      <c r="WFI242" s="220"/>
      <c r="WFJ242" s="220"/>
      <c r="WFK242" s="220"/>
      <c r="WFL242" s="220"/>
      <c r="WFM242" s="220"/>
      <c r="WFN242" s="220"/>
      <c r="WFO242" s="220"/>
      <c r="WFP242" s="220"/>
      <c r="WFQ242" s="220"/>
      <c r="WFR242" s="220"/>
      <c r="WFS242" s="220"/>
      <c r="WFT242" s="220"/>
      <c r="WFU242" s="220"/>
      <c r="WFV242" s="220"/>
      <c r="WFW242" s="220"/>
      <c r="WFX242" s="220"/>
      <c r="WFY242" s="220"/>
      <c r="WFZ242" s="220"/>
      <c r="WGA242" s="220"/>
      <c r="WGB242" s="220"/>
      <c r="WGC242" s="220"/>
      <c r="WGD242" s="220"/>
      <c r="WGE242" s="220"/>
      <c r="WGF242" s="220"/>
      <c r="WGG242" s="220"/>
      <c r="WGH242" s="220"/>
      <c r="WGI242" s="220"/>
      <c r="WGJ242" s="220"/>
      <c r="WGK242" s="220"/>
      <c r="WGL242" s="220"/>
      <c r="WGM242" s="220"/>
      <c r="WGN242" s="220"/>
      <c r="WGO242" s="220"/>
      <c r="WGP242" s="220"/>
      <c r="WGQ242" s="220"/>
      <c r="WGR242" s="220"/>
      <c r="WGS242" s="220"/>
      <c r="WGT242" s="220"/>
      <c r="WGU242" s="220"/>
      <c r="WGV242" s="220"/>
      <c r="WGW242" s="220"/>
      <c r="WGX242" s="220"/>
      <c r="WGY242" s="220"/>
      <c r="WGZ242" s="220"/>
      <c r="WHA242" s="220"/>
      <c r="WHB242" s="220"/>
      <c r="WHC242" s="220"/>
      <c r="WHD242" s="220"/>
      <c r="WHE242" s="220"/>
      <c r="WHF242" s="220"/>
      <c r="WHG242" s="220"/>
      <c r="WHH242" s="220"/>
      <c r="WHI242" s="220"/>
      <c r="WHJ242" s="220"/>
      <c r="WHK242" s="220"/>
      <c r="WHL242" s="220"/>
      <c r="WHM242" s="220"/>
      <c r="WHN242" s="220"/>
      <c r="WHO242" s="220"/>
      <c r="WHP242" s="220"/>
      <c r="WHQ242" s="220"/>
      <c r="WHR242" s="220"/>
      <c r="WHS242" s="220"/>
      <c r="WHT242" s="220"/>
      <c r="WHU242" s="220"/>
      <c r="WHV242" s="220"/>
      <c r="WHW242" s="220"/>
      <c r="WHX242" s="220"/>
      <c r="WHY242" s="220"/>
      <c r="WHZ242" s="220"/>
      <c r="WIA242" s="220"/>
      <c r="WIB242" s="220"/>
      <c r="WIC242" s="220"/>
      <c r="WID242" s="220"/>
      <c r="WIE242" s="220"/>
      <c r="WIF242" s="220"/>
      <c r="WIG242" s="220"/>
      <c r="WIH242" s="220"/>
      <c r="WII242" s="220"/>
      <c r="WIJ242" s="220"/>
      <c r="WIK242" s="220"/>
      <c r="WIL242" s="220"/>
      <c r="WIM242" s="220"/>
      <c r="WIN242" s="220"/>
      <c r="WIO242" s="220"/>
      <c r="WIP242" s="220"/>
      <c r="WIQ242" s="220"/>
      <c r="WIR242" s="220"/>
      <c r="WIS242" s="220"/>
      <c r="WIT242" s="220"/>
      <c r="WIU242" s="220"/>
      <c r="WIV242" s="220"/>
      <c r="WIW242" s="220"/>
      <c r="WIX242" s="220"/>
      <c r="WIY242" s="220"/>
      <c r="WIZ242" s="220"/>
      <c r="WJA242" s="220"/>
      <c r="WJB242" s="220"/>
      <c r="WJC242" s="220"/>
      <c r="WJD242" s="220"/>
      <c r="WJE242" s="220"/>
      <c r="WJF242" s="220"/>
      <c r="WJG242" s="220"/>
      <c r="WJH242" s="220"/>
      <c r="WJI242" s="220"/>
      <c r="WJJ242" s="220"/>
      <c r="WJK242" s="220"/>
      <c r="WJL242" s="220"/>
      <c r="WJM242" s="220"/>
      <c r="WJN242" s="220"/>
      <c r="WJO242" s="220"/>
      <c r="WJP242" s="220"/>
      <c r="WJQ242" s="220"/>
      <c r="WJR242" s="220"/>
      <c r="WJS242" s="220"/>
      <c r="WJT242" s="220"/>
      <c r="WJU242" s="220"/>
      <c r="WJV242" s="220"/>
      <c r="WJW242" s="220"/>
      <c r="WJX242" s="220"/>
      <c r="WJY242" s="220"/>
      <c r="WJZ242" s="220"/>
      <c r="WKA242" s="220"/>
      <c r="WKB242" s="220"/>
      <c r="WKC242" s="220"/>
      <c r="WKD242" s="220"/>
      <c r="WKE242" s="220"/>
      <c r="WKF242" s="220"/>
      <c r="WKG242" s="220"/>
      <c r="WKH242" s="220"/>
      <c r="WKI242" s="220"/>
      <c r="WKJ242" s="220"/>
      <c r="WKK242" s="220"/>
      <c r="WKL242" s="220"/>
      <c r="WKM242" s="220"/>
      <c r="WKN242" s="220"/>
      <c r="WKO242" s="220"/>
      <c r="WKP242" s="220"/>
      <c r="WKQ242" s="220"/>
      <c r="WKR242" s="220"/>
      <c r="WKS242" s="220"/>
      <c r="WKT242" s="220"/>
      <c r="WKU242" s="220"/>
      <c r="WKV242" s="220"/>
      <c r="WKW242" s="220"/>
      <c r="WKX242" s="220"/>
      <c r="WKY242" s="220"/>
      <c r="WKZ242" s="220"/>
      <c r="WLA242" s="220"/>
      <c r="WLB242" s="220"/>
      <c r="WLC242" s="220"/>
      <c r="WLD242" s="220"/>
      <c r="WLE242" s="220"/>
      <c r="WLF242" s="220"/>
      <c r="WLG242" s="220"/>
      <c r="WLH242" s="220"/>
      <c r="WLI242" s="220"/>
      <c r="WLJ242" s="220"/>
      <c r="WLK242" s="220"/>
      <c r="WLL242" s="220"/>
      <c r="WLM242" s="220"/>
      <c r="WLN242" s="220"/>
      <c r="WLO242" s="220"/>
      <c r="WLP242" s="220"/>
      <c r="WLQ242" s="220"/>
      <c r="WLR242" s="220"/>
      <c r="WLS242" s="220"/>
      <c r="WLT242" s="220"/>
      <c r="WLU242" s="220"/>
      <c r="WLV242" s="220"/>
      <c r="WLW242" s="220"/>
      <c r="WLX242" s="220"/>
      <c r="WLY242" s="220"/>
      <c r="WLZ242" s="220"/>
      <c r="WMA242" s="220"/>
      <c r="WMB242" s="220"/>
      <c r="WMC242" s="220"/>
      <c r="WMD242" s="220"/>
      <c r="WME242" s="220"/>
      <c r="WMF242" s="220"/>
      <c r="WMG242" s="220"/>
      <c r="WMH242" s="220"/>
      <c r="WMI242" s="220"/>
      <c r="WMJ242" s="220"/>
      <c r="WMK242" s="220"/>
      <c r="WML242" s="220"/>
      <c r="WMM242" s="220"/>
      <c r="WMN242" s="220"/>
      <c r="WMO242" s="220"/>
      <c r="WMP242" s="220"/>
      <c r="WMQ242" s="220"/>
      <c r="WMR242" s="220"/>
      <c r="WMS242" s="220"/>
      <c r="WMT242" s="220"/>
      <c r="WMU242" s="220"/>
      <c r="WMV242" s="220"/>
      <c r="WMW242" s="220"/>
      <c r="WMX242" s="220"/>
      <c r="WMY242" s="220"/>
      <c r="WMZ242" s="220"/>
      <c r="WNA242" s="220"/>
      <c r="WNB242" s="220"/>
      <c r="WNC242" s="220"/>
      <c r="WND242" s="220"/>
      <c r="WNE242" s="220"/>
      <c r="WNF242" s="220"/>
      <c r="WNG242" s="220"/>
      <c r="WNH242" s="220"/>
      <c r="WNI242" s="220"/>
      <c r="WNJ242" s="220"/>
      <c r="WNK242" s="220"/>
      <c r="WNL242" s="220"/>
      <c r="WNM242" s="220"/>
      <c r="WNN242" s="220"/>
      <c r="WNO242" s="220"/>
      <c r="WNP242" s="220"/>
      <c r="WNQ242" s="220"/>
      <c r="WNR242" s="220"/>
      <c r="WNS242" s="220"/>
      <c r="WNT242" s="220"/>
      <c r="WNU242" s="220"/>
      <c r="WNV242" s="220"/>
      <c r="WNW242" s="220"/>
      <c r="WNX242" s="220"/>
      <c r="WNY242" s="220"/>
      <c r="WNZ242" s="220"/>
      <c r="WOA242" s="220"/>
      <c r="WOB242" s="220"/>
      <c r="WOC242" s="220"/>
      <c r="WOD242" s="220"/>
      <c r="WOE242" s="220"/>
      <c r="WOF242" s="220"/>
      <c r="WOG242" s="220"/>
      <c r="WOH242" s="220"/>
      <c r="WOI242" s="220"/>
      <c r="WOJ242" s="220"/>
      <c r="WOK242" s="220"/>
      <c r="WOL242" s="220"/>
      <c r="WOM242" s="220"/>
      <c r="WON242" s="220"/>
      <c r="WOO242" s="220"/>
      <c r="WOP242" s="220"/>
      <c r="WOQ242" s="220"/>
      <c r="WOR242" s="220"/>
      <c r="WOS242" s="220"/>
      <c r="WOT242" s="220"/>
      <c r="WOU242" s="220"/>
      <c r="WOV242" s="220"/>
      <c r="WOW242" s="220"/>
      <c r="WOX242" s="220"/>
      <c r="WOY242" s="220"/>
      <c r="WOZ242" s="220"/>
      <c r="WPA242" s="220"/>
      <c r="WPB242" s="220"/>
      <c r="WPC242" s="220"/>
      <c r="WPD242" s="220"/>
      <c r="WPE242" s="220"/>
      <c r="WPF242" s="220"/>
      <c r="WPG242" s="220"/>
      <c r="WPH242" s="220"/>
      <c r="WPI242" s="220"/>
      <c r="WPJ242" s="220"/>
      <c r="WPK242" s="220"/>
      <c r="WPL242" s="220"/>
      <c r="WPM242" s="220"/>
      <c r="WPN242" s="220"/>
      <c r="WPO242" s="220"/>
      <c r="WPP242" s="220"/>
      <c r="WPQ242" s="220"/>
      <c r="WPR242" s="220"/>
      <c r="WPS242" s="220"/>
      <c r="WPT242" s="220"/>
      <c r="WPU242" s="220"/>
      <c r="WPV242" s="220"/>
      <c r="WPW242" s="220"/>
      <c r="WPX242" s="220"/>
      <c r="WPY242" s="220"/>
      <c r="WPZ242" s="220"/>
      <c r="WQA242" s="220"/>
      <c r="WQB242" s="220"/>
      <c r="WQC242" s="220"/>
      <c r="WQD242" s="220"/>
      <c r="WQE242" s="220"/>
      <c r="WQF242" s="220"/>
      <c r="WQG242" s="220"/>
      <c r="WQH242" s="220"/>
      <c r="WQI242" s="220"/>
      <c r="WQJ242" s="220"/>
      <c r="WQK242" s="220"/>
      <c r="WQL242" s="220"/>
      <c r="WQM242" s="220"/>
      <c r="WQN242" s="220"/>
      <c r="WQO242" s="220"/>
      <c r="WQP242" s="220"/>
      <c r="WQQ242" s="220"/>
      <c r="WQR242" s="220"/>
      <c r="WQS242" s="220"/>
      <c r="WQT242" s="220"/>
      <c r="WQU242" s="220"/>
      <c r="WQV242" s="220"/>
      <c r="WQW242" s="220"/>
      <c r="WQX242" s="220"/>
      <c r="WQY242" s="220"/>
      <c r="WQZ242" s="220"/>
      <c r="WRA242" s="220"/>
      <c r="WRB242" s="220"/>
      <c r="WRC242" s="220"/>
      <c r="WRD242" s="220"/>
      <c r="WRE242" s="220"/>
      <c r="WRF242" s="220"/>
      <c r="WRG242" s="220"/>
      <c r="WRH242" s="220"/>
      <c r="WRI242" s="220"/>
      <c r="WRJ242" s="220"/>
      <c r="WRK242" s="220"/>
      <c r="WRL242" s="220"/>
      <c r="WRM242" s="220"/>
      <c r="WRN242" s="220"/>
      <c r="WRO242" s="220"/>
      <c r="WRP242" s="220"/>
      <c r="WRQ242" s="220"/>
      <c r="WRR242" s="220"/>
      <c r="WRS242" s="220"/>
      <c r="WRT242" s="220"/>
      <c r="WRU242" s="220"/>
      <c r="WRV242" s="220"/>
      <c r="WRW242" s="220"/>
      <c r="WRX242" s="220"/>
      <c r="WRY242" s="220"/>
      <c r="WRZ242" s="220"/>
      <c r="WSA242" s="220"/>
      <c r="WSB242" s="220"/>
      <c r="WSC242" s="220"/>
      <c r="WSD242" s="220"/>
      <c r="WSE242" s="220"/>
      <c r="WSF242" s="220"/>
      <c r="WSG242" s="220"/>
      <c r="WSH242" s="220"/>
      <c r="WSI242" s="220"/>
      <c r="WSJ242" s="220"/>
      <c r="WSK242" s="220"/>
      <c r="WSL242" s="220"/>
      <c r="WSM242" s="220"/>
      <c r="WSN242" s="220"/>
      <c r="WSO242" s="220"/>
      <c r="WSP242" s="220"/>
      <c r="WSQ242" s="220"/>
      <c r="WSR242" s="220"/>
      <c r="WSS242" s="220"/>
      <c r="WST242" s="220"/>
      <c r="WSU242" s="220"/>
      <c r="WSV242" s="220"/>
      <c r="WSW242" s="220"/>
      <c r="WSX242" s="220"/>
      <c r="WSY242" s="220"/>
      <c r="WSZ242" s="220"/>
      <c r="WTA242" s="220"/>
      <c r="WTB242" s="220"/>
      <c r="WTC242" s="220"/>
      <c r="WTD242" s="220"/>
      <c r="WTE242" s="220"/>
      <c r="WTF242" s="220"/>
      <c r="WTG242" s="220"/>
      <c r="WTH242" s="220"/>
      <c r="WTI242" s="220"/>
      <c r="WTJ242" s="220"/>
      <c r="WTK242" s="220"/>
      <c r="WTL242" s="220"/>
      <c r="WTM242" s="220"/>
      <c r="WTN242" s="220"/>
      <c r="WTO242" s="220"/>
      <c r="WTP242" s="220"/>
      <c r="WTQ242" s="220"/>
      <c r="WTR242" s="220"/>
      <c r="WTS242" s="220"/>
      <c r="WTT242" s="220"/>
      <c r="WTU242" s="220"/>
      <c r="WTV242" s="220"/>
      <c r="WTW242" s="220"/>
      <c r="WTX242" s="220"/>
      <c r="WTY242" s="220"/>
      <c r="WTZ242" s="220"/>
      <c r="WUA242" s="220"/>
      <c r="WUB242" s="220"/>
      <c r="WUC242" s="220"/>
      <c r="WUD242" s="220"/>
      <c r="WUE242" s="220"/>
      <c r="WUF242" s="220"/>
      <c r="WUG242" s="220"/>
      <c r="WUH242" s="220"/>
      <c r="WUI242" s="220"/>
      <c r="WUJ242" s="220"/>
      <c r="WUK242" s="220"/>
      <c r="WUL242" s="220"/>
      <c r="WUM242" s="220"/>
      <c r="WUN242" s="220"/>
      <c r="WUO242" s="220"/>
      <c r="WUP242" s="220"/>
      <c r="WUQ242" s="220"/>
      <c r="WUR242" s="220"/>
      <c r="WUS242" s="220"/>
      <c r="WUT242" s="220"/>
      <c r="WUU242" s="220"/>
      <c r="WUV242" s="220"/>
      <c r="WUW242" s="220"/>
      <c r="WUX242" s="220"/>
      <c r="WUY242" s="220"/>
      <c r="WUZ242" s="220"/>
      <c r="WVA242" s="220"/>
      <c r="WVB242" s="220"/>
      <c r="WVC242" s="220"/>
      <c r="WVD242" s="220"/>
      <c r="WVE242" s="220"/>
      <c r="WVF242" s="220"/>
      <c r="WVG242" s="220"/>
      <c r="WVH242" s="220"/>
      <c r="WVI242" s="220"/>
      <c r="WVJ242" s="220"/>
      <c r="WVK242" s="220"/>
      <c r="WVL242" s="220"/>
      <c r="WVM242" s="220"/>
      <c r="WVN242" s="220"/>
      <c r="WVO242" s="220"/>
      <c r="WVP242" s="220"/>
      <c r="WVQ242" s="220"/>
      <c r="WVR242" s="220"/>
      <c r="WVS242" s="220"/>
      <c r="WVT242" s="220"/>
      <c r="WVU242" s="220"/>
      <c r="WVV242" s="220"/>
      <c r="WVW242" s="220"/>
      <c r="WVX242" s="220"/>
      <c r="WVY242" s="220"/>
      <c r="WVZ242" s="220"/>
      <c r="WWA242" s="220"/>
      <c r="WWB242" s="220"/>
      <c r="WWC242" s="220"/>
      <c r="WWD242" s="220"/>
      <c r="WWE242" s="220"/>
      <c r="WWF242" s="220"/>
      <c r="WWG242" s="220"/>
      <c r="WWH242" s="220"/>
      <c r="WWI242" s="220"/>
      <c r="WWJ242" s="220"/>
      <c r="WWK242" s="220"/>
      <c r="WWL242" s="220"/>
      <c r="WWM242" s="220"/>
      <c r="WWN242" s="220"/>
      <c r="WWO242" s="220"/>
      <c r="WWP242" s="220"/>
      <c r="WWQ242" s="220"/>
      <c r="WWR242" s="220"/>
      <c r="WWS242" s="220"/>
      <c r="WWT242" s="220"/>
      <c r="WWU242" s="220"/>
      <c r="WWV242" s="220"/>
      <c r="WWW242" s="220"/>
      <c r="WWX242" s="220"/>
      <c r="WWY242" s="220"/>
      <c r="WWZ242" s="220"/>
      <c r="WXA242" s="220"/>
      <c r="WXB242" s="220"/>
      <c r="WXC242" s="220"/>
      <c r="WXD242" s="220"/>
      <c r="WXE242" s="220"/>
      <c r="WXF242" s="220"/>
      <c r="WXG242" s="220"/>
      <c r="WXH242" s="220"/>
      <c r="WXI242" s="220"/>
      <c r="WXJ242" s="220"/>
      <c r="WXK242" s="220"/>
      <c r="WXL242" s="220"/>
      <c r="WXM242" s="220"/>
      <c r="WXN242" s="220"/>
      <c r="WXO242" s="220"/>
      <c r="WXP242" s="220"/>
      <c r="WXQ242" s="220"/>
      <c r="WXR242" s="220"/>
      <c r="WXS242" s="220"/>
      <c r="WXT242" s="220"/>
      <c r="WXU242" s="220"/>
      <c r="WXV242" s="220"/>
      <c r="WXW242" s="220"/>
      <c r="WXX242" s="220"/>
      <c r="WXY242" s="220"/>
      <c r="WXZ242" s="220"/>
      <c r="WYA242" s="220"/>
      <c r="WYB242" s="220"/>
      <c r="WYC242" s="220"/>
      <c r="WYD242" s="220"/>
      <c r="WYE242" s="220"/>
      <c r="WYF242" s="220"/>
      <c r="WYG242" s="220"/>
      <c r="WYH242" s="220"/>
      <c r="WYI242" s="220"/>
      <c r="WYJ242" s="220"/>
      <c r="WYK242" s="220"/>
      <c r="WYL242" s="220"/>
      <c r="WYM242" s="220"/>
      <c r="WYN242" s="220"/>
      <c r="WYO242" s="220"/>
      <c r="WYP242" s="220"/>
      <c r="WYQ242" s="220"/>
      <c r="WYR242" s="220"/>
      <c r="WYS242" s="220"/>
      <c r="WYT242" s="220"/>
      <c r="WYU242" s="220"/>
      <c r="WYV242" s="220"/>
      <c r="WYW242" s="220"/>
      <c r="WYX242" s="220"/>
      <c r="WYY242" s="220"/>
      <c r="WYZ242" s="220"/>
      <c r="WZA242" s="220"/>
      <c r="WZB242" s="220"/>
      <c r="WZC242" s="220"/>
      <c r="WZD242" s="220"/>
      <c r="WZE242" s="220"/>
      <c r="WZF242" s="220"/>
      <c r="WZG242" s="220"/>
      <c r="WZH242" s="220"/>
      <c r="WZI242" s="220"/>
      <c r="WZJ242" s="220"/>
      <c r="WZK242" s="220"/>
      <c r="WZL242" s="220"/>
      <c r="WZM242" s="220"/>
      <c r="WZN242" s="220"/>
      <c r="WZO242" s="220"/>
      <c r="WZP242" s="220"/>
      <c r="WZQ242" s="220"/>
      <c r="WZR242" s="220"/>
      <c r="WZS242" s="220"/>
      <c r="WZT242" s="220"/>
      <c r="WZU242" s="220"/>
      <c r="WZV242" s="220"/>
      <c r="WZW242" s="220"/>
      <c r="WZX242" s="220"/>
      <c r="WZY242" s="220"/>
      <c r="WZZ242" s="220"/>
      <c r="XAA242" s="220"/>
      <c r="XAB242" s="220"/>
      <c r="XAC242" s="220"/>
      <c r="XAD242" s="220"/>
      <c r="XAE242" s="220"/>
      <c r="XAF242" s="220"/>
      <c r="XAG242" s="220"/>
      <c r="XAH242" s="220"/>
      <c r="XAI242" s="220"/>
      <c r="XAJ242" s="220"/>
      <c r="XAK242" s="220"/>
      <c r="XAL242" s="220"/>
      <c r="XAM242" s="220"/>
      <c r="XAN242" s="220"/>
      <c r="XAO242" s="220"/>
      <c r="XAP242" s="220"/>
      <c r="XAQ242" s="220"/>
      <c r="XAR242" s="220"/>
      <c r="XAS242" s="220"/>
      <c r="XAT242" s="220"/>
      <c r="XAU242" s="220"/>
      <c r="XAV242" s="220"/>
      <c r="XAW242" s="220"/>
      <c r="XAX242" s="220"/>
      <c r="XAY242" s="220"/>
      <c r="XAZ242" s="220"/>
      <c r="XBA242" s="220"/>
      <c r="XBB242" s="220"/>
      <c r="XBC242" s="220"/>
      <c r="XBD242" s="220"/>
      <c r="XBE242" s="220"/>
      <c r="XBF242" s="220"/>
      <c r="XBG242" s="220"/>
      <c r="XBH242" s="220"/>
      <c r="XBI242" s="220"/>
      <c r="XBJ242" s="220"/>
      <c r="XBK242" s="220"/>
      <c r="XBL242" s="220"/>
    </row>
    <row r="243" spans="1:16288" outlineLevel="1">
      <c r="A243" s="378" t="s">
        <v>220</v>
      </c>
      <c r="B243" s="378" t="s">
        <v>221</v>
      </c>
      <c r="C243" s="379" t="s">
        <v>222</v>
      </c>
      <c r="D243" s="380">
        <v>0</v>
      </c>
      <c r="E243" s="381">
        <v>0</v>
      </c>
      <c r="F243" s="380">
        <v>38</v>
      </c>
      <c r="G243" s="381">
        <v>100</v>
      </c>
      <c r="H243" s="382">
        <v>38</v>
      </c>
      <c r="I243" s="383">
        <v>38</v>
      </c>
      <c r="J243" s="384"/>
      <c r="K243" s="220"/>
      <c r="L243" s="385"/>
      <c r="M243" s="385"/>
      <c r="N243" s="387"/>
      <c r="O243" s="220"/>
      <c r="P243" s="386"/>
      <c r="Q243" s="220"/>
      <c r="R243" s="220"/>
      <c r="S243" s="385"/>
      <c r="T243" s="220"/>
      <c r="U243" s="386"/>
      <c r="V243" s="220"/>
      <c r="W243" s="220"/>
      <c r="X243" s="386"/>
      <c r="Y243" s="388"/>
      <c r="Z243" s="388"/>
      <c r="AA243" s="220"/>
      <c r="AB243" s="388"/>
      <c r="AC243" s="388"/>
      <c r="AD243" s="220"/>
      <c r="AE243" s="220"/>
      <c r="AF243" s="386"/>
      <c r="AG243" s="220"/>
      <c r="AH243" s="220"/>
      <c r="AI243" s="386"/>
      <c r="AJ243" s="220"/>
      <c r="AK243" s="386"/>
      <c r="AL243" s="220"/>
      <c r="AM243" s="220"/>
      <c r="AN243" s="386"/>
      <c r="AO243" s="220"/>
      <c r="AQ243" s="386"/>
      <c r="AR243" s="220"/>
      <c r="AS243" s="386">
        <v>500</v>
      </c>
      <c r="AT243" s="220"/>
      <c r="AU243" s="220"/>
      <c r="AV243" s="220"/>
      <c r="AW243" s="220"/>
      <c r="AX243" s="220"/>
      <c r="AY243" s="220"/>
      <c r="AZ243" s="220"/>
      <c r="BA243" s="220"/>
      <c r="BB243" s="220"/>
      <c r="BC243" s="220"/>
      <c r="BD243" s="220"/>
      <c r="BE243" s="220"/>
      <c r="BF243" s="220"/>
      <c r="BG243" s="220"/>
      <c r="BH243" s="220"/>
      <c r="BI243" s="220"/>
      <c r="BJ243" s="220"/>
      <c r="BK243" s="220"/>
      <c r="BL243" s="220"/>
      <c r="BM243" s="220"/>
      <c r="BN243" s="220"/>
      <c r="BO243" s="220"/>
      <c r="BP243" s="220"/>
      <c r="BQ243" s="220"/>
      <c r="BR243" s="220"/>
      <c r="BS243" s="220"/>
      <c r="BT243" s="220"/>
      <c r="BU243" s="220"/>
      <c r="BV243" s="220"/>
      <c r="BW243" s="220"/>
      <c r="BX243" s="220"/>
      <c r="BY243" s="220"/>
      <c r="BZ243" s="220"/>
      <c r="CA243" s="220"/>
      <c r="CB243" s="220"/>
      <c r="CC243" s="220"/>
      <c r="CD243" s="220"/>
      <c r="CE243" s="220"/>
      <c r="CF243" s="220"/>
      <c r="CG243" s="220"/>
      <c r="CH243" s="220"/>
      <c r="CI243" s="220"/>
      <c r="CJ243" s="220"/>
      <c r="CK243" s="220"/>
      <c r="CL243" s="220"/>
      <c r="CM243" s="220"/>
      <c r="CN243" s="220"/>
      <c r="CO243" s="220"/>
      <c r="CP243" s="220"/>
      <c r="CQ243" s="220"/>
      <c r="CR243" s="220"/>
      <c r="CS243" s="220"/>
      <c r="CT243" s="220"/>
      <c r="CU243" s="220"/>
      <c r="CV243" s="220"/>
      <c r="CW243" s="220"/>
      <c r="CX243" s="220"/>
      <c r="CY243" s="220"/>
      <c r="CZ243" s="220"/>
      <c r="DA243" s="220"/>
      <c r="DB243" s="220"/>
      <c r="DC243" s="220"/>
      <c r="DD243" s="220"/>
      <c r="DE243" s="220"/>
      <c r="DF243" s="220"/>
      <c r="DG243" s="220"/>
      <c r="DH243" s="220"/>
      <c r="DI243" s="220"/>
      <c r="DJ243" s="220"/>
      <c r="DK243" s="220"/>
      <c r="DL243" s="220"/>
      <c r="DM243" s="220"/>
      <c r="DN243" s="220"/>
      <c r="DO243" s="220"/>
      <c r="DP243" s="220"/>
      <c r="DQ243" s="220"/>
      <c r="DR243" s="220"/>
      <c r="DS243" s="220"/>
      <c r="DT243" s="220"/>
      <c r="DU243" s="220"/>
      <c r="DV243" s="220"/>
      <c r="DW243" s="220"/>
      <c r="DX243" s="220"/>
      <c r="DY243" s="220"/>
      <c r="DZ243" s="220"/>
      <c r="EA243" s="220"/>
      <c r="EB243" s="220"/>
      <c r="EC243" s="220"/>
      <c r="ED243" s="220"/>
      <c r="EE243" s="220"/>
      <c r="EF243" s="220"/>
      <c r="EG243" s="220"/>
      <c r="EH243" s="220"/>
      <c r="EI243" s="386"/>
      <c r="EJ243" s="220"/>
      <c r="EK243" s="220">
        <v>500</v>
      </c>
      <c r="EL243" s="220"/>
      <c r="EM243" s="220"/>
      <c r="EN243" s="220"/>
      <c r="EO243" s="220"/>
      <c r="EP243" s="220"/>
      <c r="EQ243" s="220"/>
      <c r="ER243" s="220"/>
      <c r="ES243" s="220"/>
      <c r="ET243" s="220"/>
      <c r="EU243" s="220"/>
      <c r="EV243" s="220"/>
      <c r="EW243" s="220"/>
      <c r="EX243" s="220"/>
      <c r="EY243" s="220"/>
      <c r="EZ243" s="220"/>
      <c r="FA243" s="220"/>
      <c r="FB243" s="220"/>
      <c r="FC243" s="220"/>
      <c r="FD243" s="220"/>
      <c r="FE243" s="220"/>
      <c r="FF243" s="220"/>
      <c r="FG243" s="220"/>
      <c r="FH243" s="220"/>
      <c r="FI243" s="220"/>
      <c r="FJ243" s="220"/>
      <c r="FK243" s="220"/>
      <c r="FL243" s="220"/>
      <c r="FM243" s="220"/>
      <c r="FN243" s="220"/>
      <c r="FO243" s="220"/>
      <c r="FP243" s="220"/>
      <c r="FQ243" s="220"/>
      <c r="FR243" s="220"/>
      <c r="FS243" s="220"/>
      <c r="FT243" s="220"/>
      <c r="FU243" s="220"/>
      <c r="FV243" s="220"/>
      <c r="FW243" s="220"/>
      <c r="FX243" s="220"/>
      <c r="FY243" s="220"/>
      <c r="FZ243" s="220"/>
      <c r="GA243" s="220"/>
      <c r="GB243" s="220"/>
      <c r="GC243" s="220"/>
      <c r="GD243" s="220"/>
      <c r="GE243" s="220"/>
      <c r="GF243" s="220"/>
      <c r="GG243" s="220"/>
      <c r="GH243" s="220"/>
      <c r="GI243" s="220"/>
      <c r="GJ243" s="220"/>
      <c r="GK243" s="220"/>
      <c r="GL243" s="220"/>
      <c r="GM243" s="220"/>
      <c r="GN243" s="220"/>
      <c r="GO243" s="220"/>
      <c r="GP243" s="220"/>
      <c r="GQ243" s="220"/>
      <c r="GR243" s="220"/>
      <c r="GS243" s="220"/>
      <c r="GT243" s="220"/>
      <c r="GU243" s="220"/>
      <c r="GV243" s="220"/>
      <c r="GW243" s="220"/>
      <c r="GX243" s="220"/>
      <c r="GY243" s="220"/>
      <c r="GZ243" s="220"/>
      <c r="HA243" s="220"/>
      <c r="HB243" s="220"/>
      <c r="HC243" s="220"/>
      <c r="HD243" s="220"/>
      <c r="HE243" s="220"/>
      <c r="HF243" s="220"/>
      <c r="HG243" s="220"/>
      <c r="HH243" s="220"/>
      <c r="HI243" s="220"/>
      <c r="HJ243" s="220"/>
      <c r="HK243" s="220"/>
      <c r="HL243" s="220"/>
      <c r="HM243" s="220"/>
      <c r="HN243" s="220"/>
      <c r="HO243" s="220"/>
      <c r="HP243" s="220"/>
      <c r="HQ243" s="220"/>
      <c r="HR243" s="220"/>
      <c r="HS243" s="220"/>
      <c r="HT243" s="220"/>
      <c r="HU243" s="220"/>
      <c r="HV243" s="220"/>
      <c r="HW243" s="220"/>
      <c r="HX243" s="220"/>
      <c r="HY243" s="220"/>
      <c r="HZ243" s="220"/>
      <c r="IA243" s="220"/>
      <c r="IB243" s="220"/>
      <c r="IC243" s="220"/>
      <c r="ID243" s="220"/>
      <c r="IE243" s="220"/>
      <c r="IF243" s="220"/>
      <c r="IG243" s="220"/>
      <c r="IH243" s="220"/>
      <c r="II243" s="220"/>
      <c r="IJ243" s="220"/>
      <c r="IK243" s="220"/>
      <c r="IL243" s="220"/>
      <c r="IM243" s="220"/>
      <c r="IN243" s="220"/>
      <c r="IO243" s="220"/>
      <c r="IP243" s="220"/>
      <c r="IQ243" s="220"/>
      <c r="IR243" s="220"/>
      <c r="IS243" s="220"/>
      <c r="IT243" s="220"/>
      <c r="IU243" s="220"/>
      <c r="IV243" s="220"/>
      <c r="IW243" s="220"/>
      <c r="IX243" s="220"/>
      <c r="IY243" s="220"/>
      <c r="IZ243" s="220"/>
      <c r="JA243" s="220"/>
      <c r="JB243" s="220"/>
      <c r="JC243" s="220"/>
      <c r="JD243" s="220"/>
      <c r="JE243" s="220"/>
      <c r="JF243" s="220"/>
      <c r="JG243" s="220"/>
      <c r="JH243" s="220"/>
      <c r="JI243" s="220"/>
      <c r="JJ243" s="220"/>
      <c r="JK243" s="220"/>
      <c r="JL243" s="220"/>
      <c r="JM243" s="220"/>
      <c r="JN243" s="220"/>
      <c r="JO243" s="220"/>
      <c r="JP243" s="220"/>
      <c r="JQ243" s="220"/>
      <c r="JR243" s="220"/>
      <c r="JS243" s="220"/>
      <c r="JT243" s="220"/>
      <c r="JU243" s="220"/>
      <c r="JV243" s="220"/>
      <c r="JW243" s="220"/>
      <c r="JX243" s="220"/>
      <c r="JY243" s="220"/>
      <c r="JZ243" s="220"/>
      <c r="KA243" s="220"/>
      <c r="KB243" s="220"/>
      <c r="KC243" s="220"/>
      <c r="KD243" s="220"/>
      <c r="KE243" s="220"/>
      <c r="KF243" s="220"/>
      <c r="KG243" s="220"/>
      <c r="KH243" s="220"/>
      <c r="KI243" s="220"/>
      <c r="KJ243" s="220"/>
      <c r="KK243" s="220"/>
      <c r="KL243" s="220"/>
      <c r="KM243" s="220"/>
      <c r="KN243" s="220"/>
      <c r="KO243" s="220"/>
      <c r="KP243" s="220"/>
      <c r="KQ243" s="220"/>
      <c r="KR243" s="220"/>
      <c r="KS243" s="220"/>
      <c r="KT243" s="220"/>
      <c r="KU243" s="220"/>
      <c r="KV243" s="220"/>
      <c r="KW243" s="220"/>
      <c r="KX243" s="220"/>
      <c r="KY243" s="220"/>
      <c r="KZ243" s="220"/>
      <c r="LA243" s="220"/>
      <c r="LB243" s="220"/>
      <c r="LC243" s="220"/>
      <c r="LD243" s="220"/>
      <c r="LE243" s="220"/>
      <c r="LF243" s="220"/>
      <c r="LG243" s="220"/>
      <c r="LH243" s="220"/>
      <c r="LI243" s="220"/>
      <c r="LJ243" s="220"/>
      <c r="LK243" s="220"/>
      <c r="LL243" s="220"/>
      <c r="LM243" s="220"/>
      <c r="LN243" s="220"/>
      <c r="LO243" s="220"/>
      <c r="LP243" s="220"/>
      <c r="LQ243" s="220"/>
      <c r="LR243" s="220"/>
      <c r="LS243" s="220"/>
      <c r="LT243" s="220"/>
      <c r="LU243" s="220"/>
      <c r="LV243" s="220"/>
      <c r="LW243" s="220"/>
      <c r="LX243" s="220"/>
      <c r="LY243" s="220"/>
      <c r="LZ243" s="220"/>
      <c r="MA243" s="220"/>
      <c r="MB243" s="220"/>
      <c r="MC243" s="220"/>
      <c r="MD243" s="220"/>
      <c r="ME243" s="220"/>
      <c r="MF243" s="220"/>
      <c r="MG243" s="220"/>
      <c r="MH243" s="220"/>
      <c r="MI243" s="220"/>
      <c r="MJ243" s="220"/>
      <c r="MK243" s="220"/>
      <c r="ML243" s="220"/>
      <c r="MM243" s="220"/>
      <c r="MN243" s="220"/>
      <c r="MO243" s="220"/>
      <c r="MP243" s="220"/>
      <c r="MQ243" s="220"/>
      <c r="MR243" s="220"/>
      <c r="MS243" s="220"/>
      <c r="MT243" s="220"/>
      <c r="MU243" s="220"/>
      <c r="MV243" s="220"/>
      <c r="MW243" s="220"/>
      <c r="MX243" s="220"/>
      <c r="MY243" s="220"/>
      <c r="MZ243" s="220"/>
      <c r="NA243" s="220"/>
      <c r="NB243" s="220"/>
      <c r="NC243" s="220"/>
      <c r="ND243" s="220"/>
      <c r="NE243" s="220"/>
      <c r="NF243" s="220"/>
      <c r="NG243" s="220"/>
      <c r="NH243" s="220"/>
      <c r="NI243" s="220"/>
      <c r="NJ243" s="220"/>
      <c r="NK243" s="220"/>
      <c r="NL243" s="220"/>
      <c r="NM243" s="220"/>
      <c r="NN243" s="220"/>
      <c r="NO243" s="220"/>
      <c r="NP243" s="220"/>
      <c r="NQ243" s="220"/>
      <c r="NR243" s="220"/>
      <c r="NS243" s="220"/>
      <c r="NT243" s="220"/>
      <c r="NU243" s="220"/>
      <c r="NV243" s="220"/>
      <c r="NW243" s="220"/>
      <c r="NX243" s="220"/>
      <c r="NY243" s="220"/>
      <c r="NZ243" s="220"/>
      <c r="OA243" s="220"/>
      <c r="OB243" s="220"/>
      <c r="OC243" s="220"/>
      <c r="OD243" s="220"/>
      <c r="OE243" s="220"/>
      <c r="OF243" s="220"/>
      <c r="OG243" s="220"/>
      <c r="OH243" s="220"/>
      <c r="OI243" s="220"/>
      <c r="OJ243" s="220"/>
      <c r="OK243" s="220"/>
      <c r="OL243" s="220"/>
      <c r="OM243" s="220"/>
      <c r="ON243" s="220"/>
      <c r="OO243" s="220"/>
      <c r="OP243" s="220"/>
      <c r="OQ243" s="220"/>
      <c r="OR243" s="220"/>
      <c r="OS243" s="220"/>
      <c r="OT243" s="220"/>
      <c r="OU243" s="220"/>
      <c r="OV243" s="220"/>
      <c r="OW243" s="220"/>
      <c r="OX243" s="220"/>
      <c r="OY243" s="220"/>
      <c r="OZ243" s="220"/>
      <c r="PA243" s="220"/>
      <c r="PB243" s="220"/>
      <c r="PC243" s="220"/>
      <c r="PD243" s="220"/>
      <c r="PE243" s="220"/>
      <c r="PF243" s="220"/>
      <c r="PG243" s="220"/>
      <c r="PH243" s="220"/>
      <c r="PI243" s="220"/>
      <c r="PJ243" s="220"/>
      <c r="PK243" s="220"/>
      <c r="PL243" s="220"/>
      <c r="PM243" s="220"/>
      <c r="PN243" s="220"/>
      <c r="PO243" s="220"/>
      <c r="PP243" s="220"/>
      <c r="PQ243" s="220"/>
      <c r="PR243" s="220"/>
      <c r="PS243" s="220"/>
      <c r="PT243" s="220"/>
      <c r="PU243" s="220"/>
      <c r="PV243" s="220"/>
      <c r="PW243" s="220"/>
      <c r="PX243" s="220"/>
      <c r="PY243" s="220"/>
      <c r="PZ243" s="220"/>
      <c r="QA243" s="220"/>
      <c r="QB243" s="220"/>
      <c r="QC243" s="220"/>
      <c r="QD243" s="220"/>
      <c r="QE243" s="220"/>
      <c r="QF243" s="220"/>
      <c r="QG243" s="220"/>
      <c r="QH243" s="220"/>
      <c r="QI243" s="220"/>
      <c r="QJ243" s="220"/>
      <c r="QK243" s="220"/>
      <c r="QL243" s="220"/>
      <c r="QM243" s="220"/>
      <c r="QN243" s="220"/>
      <c r="QO243" s="220"/>
      <c r="QP243" s="220"/>
      <c r="QQ243" s="220"/>
      <c r="QR243" s="220"/>
      <c r="QS243" s="220"/>
      <c r="QT243" s="220"/>
      <c r="QU243" s="220"/>
      <c r="QV243" s="220"/>
      <c r="QW243" s="220"/>
      <c r="QX243" s="220"/>
      <c r="QY243" s="220"/>
      <c r="QZ243" s="220"/>
      <c r="RA243" s="220"/>
      <c r="RB243" s="220"/>
      <c r="RC243" s="220"/>
      <c r="RD243" s="220"/>
      <c r="RE243" s="220"/>
      <c r="RF243" s="220"/>
      <c r="RG243" s="220"/>
      <c r="RH243" s="220"/>
      <c r="RI243" s="220"/>
      <c r="RJ243" s="220"/>
      <c r="RK243" s="220"/>
      <c r="RL243" s="220"/>
      <c r="RM243" s="220"/>
      <c r="RN243" s="220"/>
      <c r="RO243" s="220"/>
      <c r="RP243" s="220"/>
      <c r="RQ243" s="220"/>
      <c r="RR243" s="220"/>
      <c r="RS243" s="220"/>
      <c r="RT243" s="220"/>
      <c r="RU243" s="220"/>
      <c r="RV243" s="220"/>
      <c r="RW243" s="220"/>
      <c r="RX243" s="220"/>
      <c r="RY243" s="220"/>
      <c r="RZ243" s="220"/>
      <c r="SA243" s="220"/>
      <c r="SB243" s="220"/>
      <c r="SC243" s="220"/>
      <c r="SD243" s="220"/>
      <c r="SE243" s="220"/>
      <c r="SF243" s="220"/>
      <c r="SG243" s="220"/>
      <c r="SH243" s="220"/>
      <c r="SI243" s="220"/>
      <c r="SJ243" s="220"/>
      <c r="SK243" s="220"/>
      <c r="SL243" s="220"/>
      <c r="SM243" s="220"/>
      <c r="SN243" s="220"/>
      <c r="SO243" s="220"/>
      <c r="SP243" s="220"/>
      <c r="SQ243" s="220"/>
      <c r="SR243" s="220"/>
      <c r="SS243" s="220"/>
      <c r="ST243" s="220"/>
      <c r="SU243" s="220"/>
      <c r="SV243" s="220"/>
      <c r="SW243" s="220"/>
      <c r="SX243" s="220"/>
      <c r="SY243" s="220"/>
      <c r="SZ243" s="220"/>
      <c r="TA243" s="220"/>
      <c r="TB243" s="220"/>
      <c r="TC243" s="220"/>
      <c r="TD243" s="220"/>
      <c r="TE243" s="220"/>
      <c r="TF243" s="220"/>
      <c r="TG243" s="220"/>
      <c r="TH243" s="220"/>
      <c r="TI243" s="220"/>
      <c r="TJ243" s="220"/>
      <c r="TK243" s="220"/>
      <c r="TL243" s="220"/>
      <c r="TM243" s="220"/>
      <c r="TN243" s="220"/>
      <c r="TO243" s="220"/>
      <c r="TP243" s="220"/>
      <c r="TQ243" s="220"/>
      <c r="TR243" s="220"/>
      <c r="TS243" s="220"/>
      <c r="TT243" s="220"/>
      <c r="TU243" s="220"/>
      <c r="TV243" s="220"/>
      <c r="TW243" s="220"/>
      <c r="TX243" s="220"/>
      <c r="TY243" s="220"/>
      <c r="TZ243" s="220"/>
      <c r="UA243" s="220"/>
      <c r="UB243" s="220"/>
      <c r="UC243" s="220"/>
      <c r="UD243" s="220"/>
      <c r="UE243" s="220"/>
      <c r="UF243" s="220"/>
      <c r="UG243" s="220"/>
      <c r="UH243" s="220"/>
      <c r="UI243" s="220"/>
      <c r="UJ243" s="220"/>
      <c r="UK243" s="220"/>
      <c r="UL243" s="220"/>
      <c r="UM243" s="220"/>
      <c r="UN243" s="220"/>
      <c r="UO243" s="220"/>
      <c r="UP243" s="220"/>
      <c r="UQ243" s="220"/>
      <c r="UR243" s="220"/>
      <c r="US243" s="220"/>
      <c r="UT243" s="220"/>
      <c r="UU243" s="220"/>
      <c r="UV243" s="220"/>
      <c r="UW243" s="220"/>
      <c r="UX243" s="220"/>
      <c r="UY243" s="220"/>
      <c r="UZ243" s="220"/>
      <c r="VA243" s="220"/>
      <c r="VB243" s="220"/>
      <c r="VC243" s="220"/>
      <c r="VD243" s="220"/>
      <c r="VE243" s="220"/>
      <c r="VF243" s="220"/>
      <c r="VG243" s="220"/>
      <c r="VH243" s="220"/>
      <c r="VI243" s="220"/>
      <c r="VJ243" s="220"/>
      <c r="VK243" s="220"/>
      <c r="VL243" s="220"/>
      <c r="VM243" s="220"/>
      <c r="VN243" s="220"/>
      <c r="VO243" s="220"/>
      <c r="VP243" s="220"/>
      <c r="VQ243" s="220"/>
      <c r="VR243" s="220"/>
      <c r="VS243" s="220"/>
      <c r="VT243" s="220"/>
      <c r="VU243" s="220"/>
      <c r="VV243" s="220"/>
      <c r="VW243" s="220"/>
      <c r="VX243" s="220"/>
      <c r="VY243" s="220"/>
      <c r="VZ243" s="220"/>
      <c r="WA243" s="220"/>
      <c r="WB243" s="220"/>
      <c r="WC243" s="220"/>
      <c r="WD243" s="220"/>
      <c r="WE243" s="220"/>
      <c r="WF243" s="220"/>
      <c r="WG243" s="220"/>
      <c r="WH243" s="220"/>
      <c r="WI243" s="220"/>
      <c r="WJ243" s="220"/>
      <c r="WK243" s="220"/>
      <c r="WL243" s="220"/>
      <c r="WM243" s="220"/>
      <c r="WN243" s="220"/>
      <c r="WO243" s="220"/>
      <c r="WP243" s="220"/>
      <c r="WQ243" s="220"/>
      <c r="WR243" s="220"/>
      <c r="WS243" s="220"/>
      <c r="WT243" s="220"/>
      <c r="WU243" s="220"/>
      <c r="WV243" s="220"/>
      <c r="WW243" s="220"/>
      <c r="WX243" s="220"/>
      <c r="WY243" s="220"/>
      <c r="WZ243" s="220"/>
      <c r="XA243" s="220"/>
      <c r="XB243" s="220"/>
      <c r="XC243" s="220"/>
      <c r="XD243" s="220"/>
      <c r="XE243" s="220"/>
      <c r="XF243" s="220"/>
      <c r="XG243" s="220"/>
      <c r="XH243" s="220"/>
      <c r="XI243" s="220"/>
      <c r="XJ243" s="220"/>
      <c r="XK243" s="220"/>
      <c r="XL243" s="220"/>
      <c r="XM243" s="220"/>
      <c r="XN243" s="220"/>
      <c r="XO243" s="220"/>
      <c r="XP243" s="220"/>
      <c r="XQ243" s="220"/>
      <c r="XR243" s="220"/>
      <c r="XS243" s="220"/>
      <c r="XT243" s="220"/>
      <c r="XU243" s="220"/>
      <c r="XV243" s="220"/>
      <c r="XW243" s="220"/>
      <c r="XX243" s="220"/>
      <c r="XY243" s="220"/>
      <c r="XZ243" s="220"/>
      <c r="YA243" s="220"/>
      <c r="YB243" s="220"/>
      <c r="YC243" s="220"/>
      <c r="YD243" s="220"/>
      <c r="YE243" s="220"/>
      <c r="YF243" s="220"/>
      <c r="YG243" s="220"/>
      <c r="YH243" s="220"/>
      <c r="YI243" s="220"/>
      <c r="YJ243" s="220"/>
      <c r="YK243" s="220"/>
      <c r="YL243" s="220"/>
      <c r="YM243" s="220"/>
      <c r="YN243" s="220"/>
      <c r="YO243" s="220"/>
      <c r="YP243" s="220"/>
      <c r="YQ243" s="220"/>
      <c r="YR243" s="220"/>
      <c r="YS243" s="220"/>
      <c r="YT243" s="220"/>
      <c r="YU243" s="220"/>
      <c r="YV243" s="220"/>
      <c r="YW243" s="220"/>
      <c r="YX243" s="220"/>
      <c r="YY243" s="220"/>
      <c r="YZ243" s="220"/>
      <c r="ZA243" s="220"/>
      <c r="ZB243" s="220"/>
      <c r="ZC243" s="220"/>
      <c r="ZD243" s="220"/>
      <c r="ZE243" s="220"/>
      <c r="ZF243" s="220"/>
      <c r="ZG243" s="220"/>
      <c r="ZH243" s="220"/>
      <c r="ZI243" s="220"/>
      <c r="ZJ243" s="220"/>
      <c r="ZK243" s="220"/>
      <c r="ZL243" s="220"/>
      <c r="ZM243" s="220"/>
      <c r="ZN243" s="220"/>
      <c r="ZO243" s="220"/>
      <c r="ZP243" s="220"/>
      <c r="ZQ243" s="220"/>
      <c r="ZR243" s="220"/>
      <c r="ZS243" s="220"/>
      <c r="ZT243" s="220"/>
      <c r="ZU243" s="220"/>
      <c r="ZV243" s="220"/>
      <c r="ZW243" s="220"/>
      <c r="ZX243" s="220"/>
      <c r="ZY243" s="220"/>
      <c r="ZZ243" s="220"/>
      <c r="AAA243" s="220"/>
      <c r="AAB243" s="220"/>
      <c r="AAC243" s="220"/>
      <c r="AAD243" s="220"/>
      <c r="AAE243" s="220"/>
      <c r="AAF243" s="220"/>
      <c r="AAG243" s="220"/>
      <c r="AAH243" s="220"/>
      <c r="AAI243" s="220"/>
      <c r="AAJ243" s="220"/>
      <c r="AAK243" s="220"/>
      <c r="AAL243" s="220"/>
      <c r="AAM243" s="220"/>
      <c r="AAN243" s="220"/>
      <c r="AAO243" s="220"/>
      <c r="AAP243" s="220"/>
      <c r="AAQ243" s="220"/>
      <c r="AAR243" s="220"/>
      <c r="AAS243" s="220"/>
      <c r="AAT243" s="220"/>
      <c r="AAU243" s="220"/>
      <c r="AAV243" s="220"/>
      <c r="AAW243" s="220"/>
      <c r="AAX243" s="220"/>
      <c r="AAY243" s="220"/>
      <c r="AAZ243" s="220"/>
      <c r="ABA243" s="220"/>
      <c r="ABB243" s="220"/>
      <c r="ABC243" s="220"/>
      <c r="ABD243" s="220"/>
      <c r="ABE243" s="220"/>
      <c r="ABF243" s="220"/>
      <c r="ABG243" s="220"/>
      <c r="ABH243" s="220"/>
      <c r="ABI243" s="220"/>
      <c r="ABJ243" s="220"/>
      <c r="ABK243" s="220"/>
      <c r="ABL243" s="220"/>
      <c r="ABM243" s="220"/>
      <c r="ABN243" s="220"/>
      <c r="ABO243" s="220"/>
      <c r="ABP243" s="220"/>
      <c r="ABQ243" s="220"/>
      <c r="ABR243" s="220"/>
      <c r="ABS243" s="220"/>
      <c r="ABT243" s="220"/>
      <c r="ABU243" s="220"/>
      <c r="ABV243" s="220"/>
      <c r="ABW243" s="220"/>
      <c r="ABX243" s="220"/>
      <c r="ABY243" s="220"/>
      <c r="ABZ243" s="220"/>
      <c r="ACA243" s="220"/>
      <c r="ACB243" s="220"/>
      <c r="ACC243" s="220"/>
      <c r="ACD243" s="220"/>
      <c r="ACE243" s="220"/>
      <c r="ACF243" s="220"/>
      <c r="ACG243" s="220"/>
      <c r="ACH243" s="220"/>
      <c r="ACI243" s="220"/>
      <c r="ACJ243" s="220"/>
      <c r="ACK243" s="220"/>
      <c r="ACL243" s="220"/>
      <c r="ACM243" s="220"/>
      <c r="ACN243" s="220"/>
      <c r="ACO243" s="220"/>
      <c r="ACP243" s="220"/>
      <c r="ACQ243" s="220"/>
      <c r="ACR243" s="220"/>
      <c r="ACS243" s="220"/>
      <c r="ACT243" s="220"/>
      <c r="ACU243" s="220"/>
      <c r="ACV243" s="220"/>
      <c r="ACW243" s="220"/>
      <c r="ACX243" s="220"/>
      <c r="ACY243" s="220"/>
      <c r="ACZ243" s="220"/>
      <c r="ADA243" s="220"/>
      <c r="ADB243" s="220"/>
      <c r="ADC243" s="220"/>
      <c r="ADD243" s="220"/>
      <c r="ADE243" s="220"/>
      <c r="ADF243" s="220"/>
      <c r="ADG243" s="220"/>
      <c r="ADH243" s="220"/>
      <c r="ADI243" s="220"/>
      <c r="ADJ243" s="220"/>
      <c r="ADK243" s="220"/>
      <c r="ADL243" s="220"/>
      <c r="ADM243" s="220"/>
      <c r="ADN243" s="220"/>
      <c r="ADO243" s="220"/>
      <c r="ADP243" s="220"/>
      <c r="ADQ243" s="220"/>
      <c r="ADR243" s="220"/>
      <c r="ADS243" s="220"/>
      <c r="ADT243" s="220"/>
      <c r="ADU243" s="220"/>
      <c r="ADV243" s="220"/>
      <c r="ADW243" s="220"/>
      <c r="ADX243" s="220"/>
      <c r="ADY243" s="220"/>
      <c r="ADZ243" s="220"/>
      <c r="AEA243" s="220"/>
      <c r="AEB243" s="220"/>
      <c r="AEC243" s="220"/>
      <c r="AED243" s="220"/>
      <c r="AEE243" s="220"/>
      <c r="AEF243" s="220"/>
      <c r="AEG243" s="220"/>
      <c r="AEH243" s="220"/>
      <c r="AEI243" s="220"/>
      <c r="AEJ243" s="220"/>
      <c r="AEK243" s="220"/>
      <c r="AEL243" s="220"/>
      <c r="AEM243" s="220"/>
      <c r="AEN243" s="220"/>
      <c r="AEO243" s="220"/>
      <c r="AEP243" s="220"/>
      <c r="AEQ243" s="220"/>
      <c r="AER243" s="220"/>
      <c r="AES243" s="220"/>
      <c r="AET243" s="220"/>
      <c r="AEU243" s="220"/>
      <c r="AEV243" s="220"/>
      <c r="AEW243" s="220"/>
      <c r="AEX243" s="220"/>
      <c r="AEY243" s="220"/>
      <c r="AEZ243" s="220"/>
      <c r="AFA243" s="220"/>
      <c r="AFB243" s="220"/>
      <c r="AFC243" s="220"/>
      <c r="AFD243" s="220"/>
      <c r="AFE243" s="220"/>
      <c r="AFF243" s="220"/>
      <c r="AFG243" s="220"/>
      <c r="AFH243" s="220"/>
      <c r="AFI243" s="220"/>
      <c r="AFJ243" s="220"/>
      <c r="AFK243" s="220"/>
      <c r="AFL243" s="220"/>
      <c r="AFM243" s="220"/>
      <c r="AFN243" s="220"/>
      <c r="AFO243" s="220"/>
      <c r="AFP243" s="220"/>
      <c r="AFQ243" s="220"/>
      <c r="AFR243" s="220"/>
      <c r="AFS243" s="220"/>
      <c r="AFT243" s="220"/>
      <c r="AFU243" s="220"/>
      <c r="AFV243" s="220"/>
      <c r="AFW243" s="220"/>
      <c r="AFX243" s="220"/>
      <c r="AFY243" s="220"/>
      <c r="AFZ243" s="220"/>
      <c r="AGA243" s="220"/>
      <c r="AGB243" s="220"/>
      <c r="AGC243" s="220"/>
      <c r="AGD243" s="220"/>
      <c r="AGE243" s="220"/>
      <c r="AGF243" s="220"/>
      <c r="AGG243" s="220"/>
      <c r="AGH243" s="220"/>
      <c r="AGI243" s="220"/>
      <c r="AGJ243" s="220"/>
      <c r="AGK243" s="220"/>
      <c r="AGL243" s="220"/>
      <c r="AGM243" s="220"/>
      <c r="AGN243" s="220"/>
      <c r="AGO243" s="220"/>
      <c r="AGP243" s="220"/>
      <c r="AGQ243" s="220"/>
      <c r="AGR243" s="220"/>
      <c r="AGS243" s="220"/>
      <c r="AGT243" s="220"/>
      <c r="AGU243" s="220"/>
      <c r="AGV243" s="220"/>
      <c r="AGW243" s="220"/>
      <c r="AGX243" s="220"/>
      <c r="AGY243" s="220"/>
      <c r="AGZ243" s="220"/>
      <c r="AHA243" s="220"/>
      <c r="AHB243" s="220"/>
      <c r="AHC243" s="220"/>
      <c r="AHD243" s="220"/>
      <c r="AHE243" s="220"/>
      <c r="AHF243" s="220"/>
      <c r="AHG243" s="220"/>
      <c r="AHH243" s="220"/>
      <c r="AHI243" s="220"/>
      <c r="AHJ243" s="220"/>
      <c r="AHK243" s="220"/>
      <c r="AHL243" s="220"/>
      <c r="AHM243" s="220"/>
      <c r="AHN243" s="220"/>
      <c r="AHO243" s="220"/>
      <c r="AHP243" s="220"/>
      <c r="AHQ243" s="220"/>
      <c r="AHR243" s="220"/>
      <c r="AHS243" s="220"/>
      <c r="AHT243" s="220"/>
      <c r="AHU243" s="220"/>
      <c r="AHV243" s="220"/>
      <c r="AHW243" s="220"/>
      <c r="AHX243" s="220"/>
      <c r="AHY243" s="220"/>
      <c r="AHZ243" s="220"/>
      <c r="AIA243" s="220"/>
      <c r="AIB243" s="220"/>
      <c r="AIC243" s="220"/>
      <c r="AID243" s="220"/>
      <c r="AIE243" s="220"/>
      <c r="AIF243" s="220"/>
      <c r="AIG243" s="220"/>
      <c r="AIH243" s="220"/>
      <c r="AII243" s="220"/>
      <c r="AIJ243" s="220"/>
      <c r="AIK243" s="220"/>
      <c r="AIL243" s="220"/>
      <c r="AIM243" s="220"/>
      <c r="AIN243" s="220"/>
      <c r="AIO243" s="220"/>
      <c r="AIP243" s="220"/>
      <c r="AIQ243" s="220"/>
      <c r="AIR243" s="220"/>
      <c r="AIS243" s="220"/>
      <c r="AIT243" s="220"/>
      <c r="AIU243" s="220"/>
      <c r="AIV243" s="220"/>
      <c r="AIW243" s="220"/>
      <c r="AIX243" s="220"/>
      <c r="AIY243" s="220"/>
      <c r="AIZ243" s="220"/>
      <c r="AJA243" s="220"/>
      <c r="AJB243" s="220"/>
      <c r="AJC243" s="220"/>
      <c r="AJD243" s="220"/>
      <c r="AJE243" s="220"/>
      <c r="AJF243" s="220"/>
      <c r="AJG243" s="220"/>
      <c r="AJH243" s="220"/>
      <c r="AJI243" s="220"/>
      <c r="AJJ243" s="220"/>
      <c r="AJK243" s="220"/>
      <c r="AJL243" s="220"/>
      <c r="AJM243" s="220"/>
      <c r="AJN243" s="220"/>
      <c r="AJO243" s="220"/>
      <c r="AJP243" s="220"/>
      <c r="AJQ243" s="220"/>
      <c r="AJR243" s="220"/>
      <c r="AJS243" s="220"/>
      <c r="AJT243" s="220"/>
      <c r="AJU243" s="220"/>
      <c r="AJV243" s="220"/>
      <c r="AJW243" s="220"/>
      <c r="AJX243" s="220"/>
      <c r="AJY243" s="220"/>
      <c r="AJZ243" s="220"/>
      <c r="AKA243" s="220"/>
      <c r="AKB243" s="220"/>
      <c r="AKC243" s="220"/>
      <c r="AKD243" s="220"/>
      <c r="AKE243" s="220"/>
      <c r="AKF243" s="220"/>
      <c r="AKG243" s="220"/>
      <c r="AKH243" s="220"/>
      <c r="AKI243" s="220"/>
      <c r="AKJ243" s="220"/>
      <c r="AKK243" s="220"/>
      <c r="AKL243" s="220"/>
      <c r="AKM243" s="220"/>
      <c r="AKN243" s="220"/>
      <c r="AKO243" s="220"/>
      <c r="AKP243" s="220"/>
      <c r="AKQ243" s="220"/>
      <c r="AKR243" s="220"/>
      <c r="AKS243" s="220"/>
      <c r="AKT243" s="220"/>
      <c r="AKU243" s="220"/>
      <c r="AKV243" s="220"/>
      <c r="AKW243" s="220"/>
      <c r="AKX243" s="220"/>
      <c r="AKY243" s="220"/>
      <c r="AKZ243" s="220"/>
      <c r="ALA243" s="220"/>
      <c r="ALB243" s="220"/>
      <c r="ALC243" s="220"/>
      <c r="ALD243" s="220"/>
      <c r="ALE243" s="220"/>
      <c r="ALF243" s="220"/>
      <c r="ALG243" s="220"/>
      <c r="ALH243" s="220"/>
      <c r="ALI243" s="220"/>
      <c r="ALJ243" s="220"/>
      <c r="ALK243" s="220"/>
      <c r="ALL243" s="220"/>
      <c r="ALM243" s="220"/>
      <c r="ALN243" s="220"/>
      <c r="ALO243" s="220"/>
      <c r="ALP243" s="220"/>
      <c r="ALQ243" s="220"/>
      <c r="ALR243" s="220"/>
      <c r="ALS243" s="220"/>
      <c r="ALT243" s="220"/>
      <c r="ALU243" s="220"/>
      <c r="ALV243" s="220"/>
      <c r="ALW243" s="220"/>
      <c r="ALX243" s="220"/>
      <c r="ALY243" s="220"/>
      <c r="ALZ243" s="220"/>
      <c r="AMA243" s="220"/>
      <c r="AMB243" s="220"/>
      <c r="AMC243" s="220"/>
      <c r="AMD243" s="220"/>
      <c r="AME243" s="220"/>
      <c r="AMF243" s="220"/>
      <c r="AMG243" s="220"/>
      <c r="AMH243" s="220"/>
      <c r="AMI243" s="220"/>
      <c r="AMJ243" s="220"/>
      <c r="AMK243" s="220"/>
      <c r="AML243" s="220"/>
      <c r="AMM243" s="220"/>
      <c r="AMN243" s="220"/>
      <c r="AMO243" s="220"/>
      <c r="AMP243" s="220"/>
      <c r="AMQ243" s="220"/>
      <c r="AMR243" s="220"/>
      <c r="AMS243" s="220"/>
      <c r="AMT243" s="220"/>
      <c r="AMU243" s="220"/>
      <c r="AMV243" s="220"/>
      <c r="AMW243" s="220"/>
      <c r="AMX243" s="220"/>
      <c r="AMY243" s="220"/>
      <c r="AMZ243" s="220"/>
      <c r="ANA243" s="220"/>
      <c r="ANB243" s="220"/>
      <c r="ANC243" s="220"/>
      <c r="AND243" s="220"/>
      <c r="ANE243" s="220"/>
      <c r="ANF243" s="220"/>
      <c r="ANG243" s="220"/>
      <c r="ANH243" s="220"/>
      <c r="ANI243" s="220"/>
      <c r="ANJ243" s="220"/>
      <c r="ANK243" s="220"/>
      <c r="ANL243" s="220"/>
      <c r="ANM243" s="220"/>
      <c r="ANN243" s="220"/>
      <c r="ANO243" s="220"/>
      <c r="ANP243" s="220"/>
      <c r="ANQ243" s="220"/>
      <c r="ANR243" s="220"/>
      <c r="ANS243" s="220"/>
      <c r="ANT243" s="220"/>
      <c r="ANU243" s="220"/>
      <c r="ANV243" s="220"/>
      <c r="ANW243" s="220"/>
      <c r="ANX243" s="220"/>
      <c r="ANY243" s="220"/>
      <c r="ANZ243" s="220"/>
      <c r="AOA243" s="220"/>
      <c r="AOB243" s="220"/>
      <c r="AOC243" s="220"/>
      <c r="AOD243" s="220"/>
      <c r="AOE243" s="220"/>
      <c r="AOF243" s="220"/>
      <c r="AOG243" s="220"/>
      <c r="AOH243" s="220"/>
      <c r="AOI243" s="220"/>
      <c r="AOJ243" s="220"/>
      <c r="AOK243" s="220"/>
      <c r="AOL243" s="220"/>
      <c r="AOM243" s="220"/>
      <c r="AON243" s="220"/>
      <c r="AOO243" s="220"/>
      <c r="AOP243" s="220"/>
      <c r="AOQ243" s="220"/>
      <c r="AOR243" s="220"/>
      <c r="AOS243" s="220"/>
      <c r="AOT243" s="220"/>
      <c r="AOU243" s="220"/>
      <c r="AOV243" s="220"/>
      <c r="AOW243" s="220"/>
      <c r="AOX243" s="220"/>
      <c r="AOY243" s="220"/>
      <c r="AOZ243" s="220"/>
      <c r="APA243" s="220"/>
      <c r="APB243" s="220"/>
      <c r="APC243" s="220"/>
      <c r="APD243" s="220"/>
      <c r="APE243" s="220"/>
      <c r="APF243" s="220"/>
      <c r="APG243" s="220"/>
      <c r="APH243" s="220"/>
      <c r="API243" s="220"/>
      <c r="APJ243" s="220"/>
      <c r="APK243" s="220"/>
      <c r="APL243" s="220"/>
      <c r="APM243" s="220"/>
      <c r="APN243" s="220"/>
      <c r="APO243" s="220"/>
      <c r="APP243" s="220"/>
      <c r="APQ243" s="220"/>
      <c r="APR243" s="220"/>
      <c r="APS243" s="220"/>
      <c r="APT243" s="220"/>
      <c r="APU243" s="220"/>
      <c r="APV243" s="220"/>
      <c r="APW243" s="220"/>
      <c r="APX243" s="220"/>
      <c r="APY243" s="220"/>
      <c r="APZ243" s="220"/>
      <c r="AQA243" s="220"/>
      <c r="AQB243" s="220"/>
      <c r="AQC243" s="220"/>
      <c r="AQD243" s="220"/>
      <c r="AQE243" s="220"/>
      <c r="AQF243" s="220"/>
      <c r="AQG243" s="220"/>
      <c r="AQH243" s="220"/>
      <c r="AQI243" s="220"/>
      <c r="AQJ243" s="220"/>
      <c r="AQK243" s="220"/>
      <c r="AQL243" s="220"/>
      <c r="AQM243" s="220"/>
      <c r="AQN243" s="220"/>
      <c r="AQO243" s="220"/>
      <c r="AQP243" s="220"/>
      <c r="AQQ243" s="220"/>
      <c r="AQR243" s="220"/>
      <c r="AQS243" s="220"/>
      <c r="AQT243" s="220"/>
      <c r="AQU243" s="220"/>
      <c r="AQV243" s="220"/>
      <c r="AQW243" s="220"/>
      <c r="AQX243" s="220"/>
      <c r="AQY243" s="220"/>
      <c r="AQZ243" s="220"/>
      <c r="ARA243" s="220"/>
      <c r="ARB243" s="220"/>
      <c r="ARC243" s="220"/>
      <c r="ARD243" s="220"/>
      <c r="ARE243" s="220"/>
      <c r="ARF243" s="220"/>
      <c r="ARG243" s="220"/>
      <c r="ARH243" s="220"/>
      <c r="ARI243" s="220"/>
      <c r="ARJ243" s="220"/>
      <c r="ARK243" s="220"/>
      <c r="ARL243" s="220"/>
      <c r="ARM243" s="220"/>
      <c r="ARN243" s="220"/>
      <c r="ARO243" s="220"/>
      <c r="ARP243" s="220"/>
      <c r="ARQ243" s="220"/>
      <c r="ARR243" s="220"/>
      <c r="ARS243" s="220"/>
      <c r="ART243" s="220"/>
      <c r="ARU243" s="220"/>
      <c r="ARV243" s="220"/>
      <c r="ARW243" s="220"/>
      <c r="ARX243" s="220"/>
      <c r="ARY243" s="220"/>
      <c r="ARZ243" s="220"/>
      <c r="ASA243" s="220"/>
      <c r="ASB243" s="220"/>
      <c r="ASC243" s="220"/>
      <c r="ASD243" s="220"/>
      <c r="ASE243" s="220"/>
      <c r="ASF243" s="220"/>
      <c r="ASG243" s="220"/>
      <c r="ASH243" s="220"/>
      <c r="ASI243" s="220"/>
      <c r="ASJ243" s="220"/>
      <c r="ASK243" s="220"/>
      <c r="ASL243" s="220"/>
      <c r="ASM243" s="220"/>
      <c r="ASN243" s="220"/>
      <c r="ASO243" s="220"/>
      <c r="ASP243" s="220"/>
      <c r="ASQ243" s="220"/>
      <c r="ASR243" s="220"/>
      <c r="ASS243" s="220"/>
      <c r="AST243" s="220"/>
      <c r="ASU243" s="220"/>
      <c r="ASV243" s="220"/>
      <c r="ASW243" s="220"/>
      <c r="ASX243" s="220"/>
      <c r="ASY243" s="220"/>
      <c r="ASZ243" s="220"/>
      <c r="ATA243" s="220"/>
      <c r="ATB243" s="220"/>
      <c r="ATC243" s="220"/>
      <c r="ATD243" s="220"/>
      <c r="ATE243" s="220"/>
      <c r="ATF243" s="220"/>
      <c r="ATG243" s="220"/>
      <c r="ATH243" s="220"/>
      <c r="ATI243" s="220"/>
      <c r="ATJ243" s="220"/>
      <c r="ATK243" s="220"/>
      <c r="ATL243" s="220"/>
      <c r="ATM243" s="220"/>
      <c r="ATN243" s="220"/>
      <c r="ATO243" s="220"/>
      <c r="ATP243" s="220"/>
      <c r="ATQ243" s="220"/>
      <c r="ATR243" s="220"/>
      <c r="ATS243" s="220"/>
      <c r="ATT243" s="220"/>
      <c r="ATU243" s="220"/>
      <c r="ATV243" s="220"/>
      <c r="ATW243" s="220"/>
      <c r="ATX243" s="220"/>
      <c r="ATY243" s="220"/>
      <c r="ATZ243" s="220"/>
      <c r="AUA243" s="220"/>
      <c r="AUB243" s="220"/>
      <c r="AUC243" s="220"/>
      <c r="AUD243" s="220"/>
      <c r="AUE243" s="220"/>
      <c r="AUF243" s="220"/>
      <c r="AUG243" s="220"/>
      <c r="AUH243" s="220"/>
      <c r="AUI243" s="220"/>
      <c r="AUJ243" s="220"/>
      <c r="AUK243" s="220"/>
      <c r="AUL243" s="220"/>
      <c r="AUM243" s="220"/>
      <c r="AUN243" s="220"/>
      <c r="AUO243" s="220"/>
      <c r="AUP243" s="220"/>
      <c r="AUQ243" s="220"/>
      <c r="AUR243" s="220"/>
      <c r="AUS243" s="220"/>
      <c r="AUT243" s="220"/>
      <c r="AUU243" s="220"/>
      <c r="AUV243" s="220"/>
      <c r="AUW243" s="220"/>
      <c r="AUX243" s="220"/>
      <c r="AUY243" s="220"/>
      <c r="AUZ243" s="220"/>
      <c r="AVA243" s="220"/>
      <c r="AVB243" s="220"/>
      <c r="AVC243" s="220"/>
      <c r="AVD243" s="220"/>
      <c r="AVE243" s="220"/>
      <c r="AVF243" s="220"/>
      <c r="AVG243" s="220"/>
      <c r="AVH243" s="220"/>
      <c r="AVI243" s="220"/>
      <c r="AVJ243" s="220"/>
      <c r="AVK243" s="220"/>
      <c r="AVL243" s="220"/>
      <c r="AVM243" s="220"/>
      <c r="AVN243" s="220"/>
      <c r="AVO243" s="220"/>
      <c r="AVP243" s="220"/>
      <c r="AVQ243" s="220"/>
      <c r="AVR243" s="220"/>
      <c r="AVS243" s="220"/>
      <c r="AVT243" s="220"/>
      <c r="AVU243" s="220"/>
      <c r="AVV243" s="220"/>
      <c r="AVW243" s="220"/>
      <c r="AVX243" s="220"/>
      <c r="AVY243" s="220"/>
      <c r="AVZ243" s="220"/>
      <c r="AWA243" s="220"/>
      <c r="AWB243" s="220"/>
      <c r="AWC243" s="220"/>
      <c r="AWD243" s="220"/>
      <c r="AWE243" s="220"/>
      <c r="AWF243" s="220"/>
      <c r="AWG243" s="220"/>
      <c r="AWH243" s="220"/>
      <c r="AWI243" s="220"/>
      <c r="AWJ243" s="220"/>
      <c r="AWK243" s="220"/>
      <c r="AWL243" s="220"/>
      <c r="AWM243" s="220"/>
      <c r="AWN243" s="220"/>
      <c r="AWO243" s="220"/>
      <c r="AWP243" s="220"/>
      <c r="AWQ243" s="220"/>
      <c r="AWR243" s="220"/>
      <c r="AWS243" s="220"/>
      <c r="AWT243" s="220"/>
      <c r="AWU243" s="220"/>
      <c r="AWV243" s="220"/>
      <c r="AWW243" s="220"/>
      <c r="AWX243" s="220"/>
      <c r="AWY243" s="220"/>
      <c r="AWZ243" s="220"/>
      <c r="AXA243" s="220"/>
      <c r="AXB243" s="220"/>
      <c r="AXC243" s="220"/>
      <c r="AXD243" s="220"/>
      <c r="AXE243" s="220"/>
      <c r="AXF243" s="220"/>
      <c r="AXG243" s="220"/>
      <c r="AXH243" s="220"/>
      <c r="AXI243" s="220"/>
      <c r="AXJ243" s="220"/>
      <c r="AXK243" s="220"/>
      <c r="AXL243" s="220"/>
      <c r="AXM243" s="220"/>
      <c r="AXN243" s="220"/>
      <c r="AXO243" s="220"/>
      <c r="AXP243" s="220"/>
      <c r="AXQ243" s="220"/>
      <c r="AXR243" s="220"/>
      <c r="AXS243" s="220"/>
      <c r="AXT243" s="220"/>
      <c r="AXU243" s="220"/>
      <c r="AXV243" s="220"/>
      <c r="AXW243" s="220"/>
      <c r="AXX243" s="220"/>
      <c r="AXY243" s="220"/>
      <c r="AXZ243" s="220"/>
      <c r="AYA243" s="220"/>
      <c r="AYB243" s="220"/>
      <c r="AYC243" s="220"/>
      <c r="AYD243" s="220"/>
      <c r="AYE243" s="220"/>
      <c r="AYF243" s="220"/>
      <c r="AYG243" s="220"/>
      <c r="AYH243" s="220"/>
      <c r="AYI243" s="220"/>
      <c r="AYJ243" s="220"/>
      <c r="AYK243" s="220"/>
      <c r="AYL243" s="220"/>
      <c r="AYM243" s="220"/>
      <c r="AYN243" s="220"/>
      <c r="AYO243" s="220"/>
      <c r="AYP243" s="220"/>
      <c r="AYQ243" s="220"/>
      <c r="AYR243" s="220"/>
      <c r="AYS243" s="220"/>
      <c r="AYT243" s="220"/>
      <c r="AYU243" s="220"/>
      <c r="AYV243" s="220"/>
      <c r="AYW243" s="220"/>
      <c r="AYX243" s="220"/>
      <c r="AYY243" s="220"/>
      <c r="AYZ243" s="220"/>
      <c r="AZA243" s="220"/>
      <c r="AZB243" s="220"/>
      <c r="AZC243" s="220"/>
      <c r="AZD243" s="220"/>
      <c r="AZE243" s="220"/>
      <c r="AZF243" s="220"/>
      <c r="AZG243" s="220"/>
      <c r="AZH243" s="220"/>
      <c r="AZI243" s="220"/>
      <c r="AZJ243" s="220"/>
      <c r="AZK243" s="220"/>
      <c r="AZL243" s="220"/>
      <c r="AZM243" s="220"/>
      <c r="AZN243" s="220"/>
      <c r="AZO243" s="220"/>
      <c r="AZP243" s="220"/>
      <c r="AZQ243" s="220"/>
      <c r="AZR243" s="220"/>
      <c r="AZS243" s="220"/>
      <c r="AZT243" s="220"/>
      <c r="AZU243" s="220"/>
      <c r="AZV243" s="220"/>
      <c r="AZW243" s="220"/>
      <c r="AZX243" s="220"/>
      <c r="AZY243" s="220"/>
      <c r="AZZ243" s="220"/>
      <c r="BAA243" s="220"/>
      <c r="BAB243" s="220"/>
      <c r="BAC243" s="220"/>
      <c r="BAD243" s="220"/>
      <c r="BAE243" s="220"/>
      <c r="BAF243" s="220"/>
      <c r="BAG243" s="220"/>
      <c r="BAH243" s="220"/>
      <c r="BAI243" s="220"/>
      <c r="BAJ243" s="220"/>
      <c r="BAK243" s="220"/>
      <c r="BAL243" s="220"/>
      <c r="BAM243" s="220"/>
      <c r="BAN243" s="220"/>
      <c r="BAO243" s="220"/>
      <c r="BAP243" s="220"/>
      <c r="BAQ243" s="220"/>
      <c r="BAR243" s="220"/>
      <c r="BAS243" s="220"/>
      <c r="BAT243" s="220"/>
      <c r="BAU243" s="220"/>
      <c r="BAV243" s="220"/>
      <c r="BAW243" s="220"/>
      <c r="BAX243" s="220"/>
      <c r="BAY243" s="220"/>
      <c r="BAZ243" s="220"/>
      <c r="BBA243" s="220"/>
      <c r="BBB243" s="220"/>
      <c r="BBC243" s="220"/>
      <c r="BBD243" s="220"/>
      <c r="BBE243" s="220"/>
      <c r="BBF243" s="220"/>
      <c r="BBG243" s="220"/>
      <c r="BBH243" s="220"/>
      <c r="BBI243" s="220"/>
      <c r="BBJ243" s="220"/>
      <c r="BBK243" s="220"/>
      <c r="BBL243" s="220"/>
      <c r="BBM243" s="220"/>
      <c r="BBN243" s="220"/>
      <c r="BBO243" s="220"/>
      <c r="BBP243" s="220"/>
      <c r="BBQ243" s="220"/>
      <c r="BBR243" s="220"/>
      <c r="BBS243" s="220"/>
      <c r="BBT243" s="220"/>
      <c r="BBU243" s="220"/>
      <c r="BBV243" s="220"/>
      <c r="BBW243" s="220"/>
      <c r="BBX243" s="220"/>
      <c r="BBY243" s="220"/>
      <c r="BBZ243" s="220"/>
      <c r="BCA243" s="220"/>
      <c r="BCB243" s="220"/>
      <c r="BCC243" s="220"/>
      <c r="BCD243" s="220"/>
      <c r="BCE243" s="220"/>
      <c r="BCF243" s="220"/>
      <c r="BCG243" s="220"/>
      <c r="BCH243" s="220"/>
      <c r="BCI243" s="220"/>
      <c r="BCJ243" s="220"/>
      <c r="BCK243" s="220"/>
      <c r="BCL243" s="220"/>
      <c r="BCM243" s="220"/>
      <c r="BCN243" s="220"/>
      <c r="BCO243" s="220"/>
      <c r="BCP243" s="220"/>
      <c r="BCQ243" s="220"/>
      <c r="BCR243" s="220"/>
      <c r="BCS243" s="220"/>
      <c r="BCT243" s="220"/>
      <c r="BCU243" s="220"/>
      <c r="BCV243" s="220"/>
      <c r="BCW243" s="220"/>
      <c r="BCX243" s="220"/>
      <c r="BCY243" s="220"/>
      <c r="BCZ243" s="220"/>
      <c r="BDA243" s="220"/>
      <c r="BDB243" s="220"/>
      <c r="BDC243" s="220"/>
      <c r="BDD243" s="220"/>
      <c r="BDE243" s="220"/>
      <c r="BDF243" s="220"/>
      <c r="BDG243" s="220"/>
      <c r="BDH243" s="220"/>
      <c r="BDI243" s="220"/>
      <c r="BDJ243" s="220"/>
      <c r="BDK243" s="220"/>
      <c r="BDL243" s="220"/>
      <c r="BDM243" s="220"/>
      <c r="BDN243" s="220"/>
      <c r="BDO243" s="220"/>
      <c r="BDP243" s="220"/>
      <c r="BDQ243" s="220"/>
      <c r="BDR243" s="220"/>
      <c r="BDS243" s="220"/>
      <c r="BDT243" s="220"/>
      <c r="BDU243" s="220"/>
      <c r="BDV243" s="220"/>
      <c r="BDW243" s="220"/>
      <c r="BDX243" s="220"/>
      <c r="BDY243" s="220"/>
      <c r="BDZ243" s="220"/>
      <c r="BEA243" s="220"/>
      <c r="BEB243" s="220"/>
      <c r="BEC243" s="220"/>
      <c r="BED243" s="220"/>
      <c r="BEE243" s="220"/>
      <c r="BEF243" s="220"/>
      <c r="BEG243" s="220"/>
      <c r="BEH243" s="220"/>
      <c r="BEI243" s="220"/>
      <c r="BEJ243" s="220"/>
      <c r="BEK243" s="220"/>
      <c r="BEL243" s="220"/>
      <c r="BEM243" s="220"/>
      <c r="BEN243" s="220"/>
      <c r="BEO243" s="220"/>
      <c r="BEP243" s="220"/>
      <c r="BEQ243" s="220"/>
      <c r="BER243" s="220"/>
      <c r="BES243" s="220"/>
      <c r="BET243" s="220"/>
      <c r="BEU243" s="220"/>
      <c r="BEV243" s="220"/>
      <c r="BEW243" s="220"/>
      <c r="BEX243" s="220"/>
      <c r="BEY243" s="220"/>
      <c r="BEZ243" s="220"/>
      <c r="BFA243" s="220"/>
      <c r="BFB243" s="220"/>
      <c r="BFC243" s="220"/>
      <c r="BFD243" s="220"/>
      <c r="BFE243" s="220"/>
      <c r="BFF243" s="220"/>
      <c r="BFG243" s="220"/>
      <c r="BFH243" s="220"/>
      <c r="BFI243" s="220"/>
      <c r="BFJ243" s="220"/>
      <c r="BFK243" s="220"/>
      <c r="BFL243" s="220"/>
      <c r="BFM243" s="220"/>
      <c r="BFN243" s="220"/>
      <c r="BFO243" s="220"/>
      <c r="BFP243" s="220"/>
      <c r="BFQ243" s="220"/>
      <c r="BFR243" s="220"/>
      <c r="BFS243" s="220"/>
      <c r="BFT243" s="220"/>
      <c r="BFU243" s="220"/>
      <c r="BFV243" s="220"/>
      <c r="BFW243" s="220"/>
      <c r="BFX243" s="220"/>
      <c r="BFY243" s="220"/>
      <c r="BFZ243" s="220"/>
      <c r="BGA243" s="220"/>
      <c r="BGB243" s="220"/>
      <c r="BGC243" s="220"/>
      <c r="BGD243" s="220"/>
      <c r="BGE243" s="220"/>
      <c r="BGF243" s="220"/>
      <c r="BGG243" s="220"/>
      <c r="BGH243" s="220"/>
      <c r="BGI243" s="220"/>
      <c r="BGJ243" s="220"/>
      <c r="BGK243" s="220"/>
      <c r="BGL243" s="220"/>
      <c r="BGM243" s="220"/>
      <c r="BGN243" s="220"/>
      <c r="BGO243" s="220"/>
      <c r="BGP243" s="220"/>
      <c r="BGQ243" s="220"/>
      <c r="BGR243" s="220"/>
      <c r="BGS243" s="220"/>
      <c r="BGT243" s="220"/>
      <c r="BGU243" s="220"/>
      <c r="BGV243" s="220"/>
      <c r="BGW243" s="220"/>
      <c r="BGX243" s="220"/>
      <c r="BGY243" s="220"/>
      <c r="BGZ243" s="220"/>
      <c r="BHA243" s="220"/>
      <c r="BHB243" s="220"/>
      <c r="BHC243" s="220"/>
      <c r="BHD243" s="220"/>
      <c r="BHE243" s="220"/>
      <c r="BHF243" s="220"/>
      <c r="BHG243" s="220"/>
      <c r="BHH243" s="220"/>
      <c r="BHI243" s="220"/>
      <c r="BHJ243" s="220"/>
      <c r="BHK243" s="220"/>
      <c r="BHL243" s="220"/>
      <c r="BHM243" s="220"/>
      <c r="BHN243" s="220"/>
      <c r="BHO243" s="220"/>
      <c r="BHP243" s="220"/>
      <c r="BHQ243" s="220"/>
      <c r="BHR243" s="220"/>
      <c r="BHS243" s="220"/>
      <c r="BHT243" s="220"/>
      <c r="BHU243" s="220"/>
      <c r="BHV243" s="220"/>
      <c r="BHW243" s="220"/>
      <c r="BHX243" s="220"/>
      <c r="BHY243" s="220"/>
      <c r="BHZ243" s="220"/>
      <c r="BIA243" s="220"/>
      <c r="BIB243" s="220"/>
      <c r="BIC243" s="220"/>
      <c r="BID243" s="220"/>
      <c r="BIE243" s="220"/>
      <c r="BIF243" s="220"/>
      <c r="BIG243" s="220"/>
      <c r="BIH243" s="220"/>
      <c r="BII243" s="220"/>
      <c r="BIJ243" s="220"/>
      <c r="BIK243" s="220"/>
      <c r="BIL243" s="220"/>
      <c r="BIM243" s="220"/>
      <c r="BIN243" s="220"/>
      <c r="BIO243" s="220"/>
      <c r="BIP243" s="220"/>
      <c r="BIQ243" s="220"/>
      <c r="BIR243" s="220"/>
      <c r="BIS243" s="220"/>
      <c r="BIT243" s="220"/>
      <c r="BIU243" s="220"/>
      <c r="BIV243" s="220"/>
      <c r="BIW243" s="220"/>
      <c r="BIX243" s="220"/>
      <c r="BIY243" s="220"/>
      <c r="BIZ243" s="220"/>
      <c r="BJA243" s="220"/>
      <c r="BJB243" s="220"/>
      <c r="BJC243" s="220"/>
      <c r="BJD243" s="220"/>
      <c r="BJE243" s="220"/>
      <c r="BJF243" s="220"/>
      <c r="BJG243" s="220"/>
      <c r="BJH243" s="220"/>
      <c r="BJI243" s="220"/>
      <c r="BJJ243" s="220"/>
      <c r="BJK243" s="220"/>
      <c r="BJL243" s="220"/>
      <c r="BJM243" s="220"/>
      <c r="BJN243" s="220"/>
      <c r="BJO243" s="220"/>
      <c r="BJP243" s="220"/>
      <c r="BJQ243" s="220"/>
      <c r="BJR243" s="220"/>
      <c r="BJS243" s="220"/>
      <c r="BJT243" s="220"/>
      <c r="BJU243" s="220"/>
      <c r="BJV243" s="220"/>
      <c r="BJW243" s="220"/>
      <c r="BJX243" s="220"/>
      <c r="BJY243" s="220"/>
      <c r="BJZ243" s="220"/>
      <c r="BKA243" s="220"/>
      <c r="BKB243" s="220"/>
      <c r="BKC243" s="220"/>
      <c r="BKD243" s="220"/>
      <c r="BKE243" s="220"/>
      <c r="BKF243" s="220"/>
      <c r="BKG243" s="220"/>
      <c r="BKH243" s="220"/>
      <c r="BKI243" s="220"/>
      <c r="BKJ243" s="220"/>
      <c r="BKK243" s="220"/>
      <c r="BKL243" s="220"/>
      <c r="BKM243" s="220"/>
      <c r="BKN243" s="220"/>
      <c r="BKO243" s="220"/>
      <c r="BKP243" s="220"/>
      <c r="BKQ243" s="220"/>
      <c r="BKR243" s="220"/>
      <c r="BKS243" s="220"/>
      <c r="BKT243" s="220"/>
      <c r="BKU243" s="220"/>
      <c r="BKV243" s="220"/>
      <c r="BKW243" s="220"/>
      <c r="BKX243" s="220"/>
      <c r="BKY243" s="220"/>
      <c r="BKZ243" s="220"/>
      <c r="BLA243" s="220"/>
      <c r="BLB243" s="220"/>
      <c r="BLC243" s="220"/>
      <c r="BLD243" s="220"/>
      <c r="BLE243" s="220"/>
      <c r="BLF243" s="220"/>
      <c r="BLG243" s="220"/>
      <c r="BLH243" s="220"/>
      <c r="BLI243" s="220"/>
      <c r="BLJ243" s="220"/>
      <c r="BLK243" s="220"/>
      <c r="BLL243" s="220"/>
      <c r="BLM243" s="220"/>
      <c r="BLN243" s="220"/>
      <c r="BLO243" s="220"/>
      <c r="BLP243" s="220"/>
      <c r="BLQ243" s="220"/>
      <c r="BLR243" s="220"/>
      <c r="BLS243" s="220"/>
      <c r="BLT243" s="220"/>
      <c r="BLU243" s="220"/>
      <c r="BLV243" s="220"/>
      <c r="BLW243" s="220"/>
      <c r="BLX243" s="220"/>
      <c r="BLY243" s="220"/>
      <c r="BLZ243" s="220"/>
      <c r="BMA243" s="220"/>
      <c r="BMB243" s="220"/>
      <c r="BMC243" s="220"/>
      <c r="BMD243" s="220"/>
      <c r="BME243" s="220"/>
      <c r="BMF243" s="220"/>
      <c r="BMG243" s="220"/>
      <c r="BMH243" s="220"/>
      <c r="BMI243" s="220"/>
      <c r="BMJ243" s="220"/>
      <c r="BMK243" s="220"/>
      <c r="BML243" s="220"/>
      <c r="BMM243" s="220"/>
      <c r="BMN243" s="220"/>
      <c r="BMO243" s="220"/>
      <c r="BMP243" s="220"/>
      <c r="BMQ243" s="220"/>
      <c r="BMR243" s="220"/>
      <c r="BMS243" s="220"/>
      <c r="BMT243" s="220"/>
      <c r="BMU243" s="220"/>
      <c r="BMV243" s="220"/>
      <c r="BMW243" s="220"/>
      <c r="BMX243" s="220"/>
      <c r="BMY243" s="220"/>
      <c r="BMZ243" s="220"/>
      <c r="BNA243" s="220"/>
      <c r="BNB243" s="220"/>
      <c r="BNC243" s="220"/>
      <c r="BND243" s="220"/>
      <c r="BNE243" s="220"/>
      <c r="BNF243" s="220"/>
      <c r="BNG243" s="220"/>
      <c r="BNH243" s="220"/>
      <c r="BNI243" s="220"/>
      <c r="BNJ243" s="220"/>
      <c r="BNK243" s="220"/>
      <c r="BNL243" s="220"/>
      <c r="BNM243" s="220"/>
      <c r="BNN243" s="220"/>
      <c r="BNO243" s="220"/>
      <c r="BNP243" s="220"/>
      <c r="BNQ243" s="220"/>
      <c r="BNR243" s="220"/>
      <c r="BNS243" s="220"/>
      <c r="BNT243" s="220"/>
      <c r="BNU243" s="220"/>
      <c r="BNV243" s="220"/>
      <c r="BNW243" s="220"/>
      <c r="BNX243" s="220"/>
      <c r="BNY243" s="220"/>
      <c r="BNZ243" s="220"/>
      <c r="BOA243" s="220"/>
      <c r="BOB243" s="220"/>
      <c r="BOC243" s="220"/>
      <c r="BOD243" s="220"/>
      <c r="BOE243" s="220"/>
      <c r="BOF243" s="220"/>
      <c r="BOG243" s="220"/>
      <c r="BOH243" s="220"/>
      <c r="BOI243" s="220"/>
      <c r="BOJ243" s="220"/>
      <c r="BOK243" s="220"/>
      <c r="BOL243" s="220"/>
      <c r="BOM243" s="220"/>
      <c r="BON243" s="220"/>
      <c r="BOO243" s="220"/>
      <c r="BOP243" s="220"/>
      <c r="BOQ243" s="220"/>
      <c r="BOR243" s="220"/>
      <c r="BOS243" s="220"/>
      <c r="BOT243" s="220"/>
      <c r="BOU243" s="220"/>
      <c r="BOV243" s="220"/>
      <c r="BOW243" s="220"/>
      <c r="BOX243" s="220"/>
      <c r="BOY243" s="220"/>
      <c r="BOZ243" s="220"/>
      <c r="BPA243" s="220"/>
      <c r="BPB243" s="220"/>
      <c r="BPC243" s="220"/>
      <c r="BPD243" s="220"/>
      <c r="BPE243" s="220"/>
      <c r="BPF243" s="220"/>
      <c r="BPG243" s="220"/>
      <c r="BPH243" s="220"/>
      <c r="BPI243" s="220"/>
      <c r="BPJ243" s="220"/>
      <c r="BPK243" s="220"/>
      <c r="BPL243" s="220"/>
      <c r="BPM243" s="220"/>
      <c r="BPN243" s="220"/>
      <c r="BPO243" s="220"/>
      <c r="BPP243" s="220"/>
      <c r="BPQ243" s="220"/>
      <c r="BPR243" s="220"/>
      <c r="BPS243" s="220"/>
      <c r="BPT243" s="220"/>
      <c r="BPU243" s="220"/>
      <c r="BPV243" s="220"/>
      <c r="BPW243" s="220"/>
      <c r="BPX243" s="220"/>
      <c r="BPY243" s="220"/>
      <c r="BPZ243" s="220"/>
      <c r="BQA243" s="220"/>
      <c r="BQB243" s="220"/>
      <c r="BQC243" s="220"/>
      <c r="BQD243" s="220"/>
      <c r="BQE243" s="220"/>
      <c r="BQF243" s="220"/>
      <c r="BQG243" s="220"/>
      <c r="BQH243" s="220"/>
      <c r="BQI243" s="220"/>
      <c r="BQJ243" s="220"/>
      <c r="BQK243" s="220"/>
      <c r="BQL243" s="220"/>
      <c r="BQM243" s="220"/>
      <c r="BQN243" s="220"/>
      <c r="BQO243" s="220"/>
      <c r="BQP243" s="220"/>
      <c r="BQQ243" s="220"/>
      <c r="BQR243" s="220"/>
      <c r="BQS243" s="220"/>
      <c r="BQT243" s="220"/>
      <c r="BQU243" s="220"/>
      <c r="BQV243" s="220"/>
      <c r="BQW243" s="220"/>
      <c r="BQX243" s="220"/>
      <c r="BQY243" s="220"/>
      <c r="BQZ243" s="220"/>
      <c r="BRA243" s="220"/>
      <c r="BRB243" s="220"/>
      <c r="BRC243" s="220"/>
      <c r="BRD243" s="220"/>
      <c r="BRE243" s="220"/>
      <c r="BRF243" s="220"/>
      <c r="BRG243" s="220"/>
      <c r="BRH243" s="220"/>
      <c r="BRI243" s="220"/>
      <c r="BRJ243" s="220"/>
      <c r="BRK243" s="220"/>
      <c r="BRL243" s="220"/>
      <c r="BRM243" s="220"/>
      <c r="BRN243" s="220"/>
      <c r="BRO243" s="220"/>
      <c r="BRP243" s="220"/>
      <c r="BRQ243" s="220"/>
      <c r="BRR243" s="220"/>
      <c r="BRS243" s="220"/>
      <c r="BRT243" s="220"/>
      <c r="BRU243" s="220"/>
      <c r="BRV243" s="220"/>
      <c r="BRW243" s="220"/>
      <c r="BRX243" s="220"/>
      <c r="BRY243" s="220"/>
      <c r="BRZ243" s="220"/>
      <c r="BSA243" s="220"/>
      <c r="BSB243" s="220"/>
      <c r="BSC243" s="220"/>
      <c r="BSD243" s="220"/>
      <c r="BSE243" s="220"/>
      <c r="BSF243" s="220"/>
      <c r="BSG243" s="220"/>
      <c r="BSH243" s="220"/>
      <c r="BSI243" s="220"/>
      <c r="BSJ243" s="220"/>
      <c r="BSK243" s="220"/>
      <c r="BSL243" s="220"/>
      <c r="BSM243" s="220"/>
      <c r="BSN243" s="220"/>
      <c r="BSO243" s="220"/>
      <c r="BSP243" s="220"/>
      <c r="BSQ243" s="220"/>
      <c r="BSR243" s="220"/>
      <c r="BSS243" s="220"/>
      <c r="BST243" s="220"/>
      <c r="BSU243" s="220"/>
      <c r="BSV243" s="220"/>
      <c r="BSW243" s="220"/>
      <c r="BSX243" s="220"/>
      <c r="BSY243" s="220"/>
      <c r="BSZ243" s="220"/>
      <c r="BTA243" s="220"/>
      <c r="BTB243" s="220"/>
      <c r="BTC243" s="220"/>
      <c r="BTD243" s="220"/>
      <c r="BTE243" s="220"/>
      <c r="BTF243" s="220"/>
      <c r="BTG243" s="220"/>
      <c r="BTH243" s="220"/>
      <c r="BTI243" s="220"/>
      <c r="BTJ243" s="220"/>
      <c r="BTK243" s="220"/>
      <c r="BTL243" s="220"/>
      <c r="BTM243" s="220"/>
      <c r="BTN243" s="220"/>
      <c r="BTO243" s="220"/>
      <c r="BTP243" s="220"/>
      <c r="BTQ243" s="220"/>
      <c r="BTR243" s="220"/>
      <c r="BTS243" s="220"/>
      <c r="BTT243" s="220"/>
      <c r="BTU243" s="220"/>
      <c r="BTV243" s="220"/>
      <c r="BTW243" s="220"/>
      <c r="BTX243" s="220"/>
      <c r="BTY243" s="220"/>
      <c r="BTZ243" s="220"/>
      <c r="BUA243" s="220"/>
      <c r="BUB243" s="220"/>
      <c r="BUC243" s="220"/>
      <c r="BUD243" s="220"/>
      <c r="BUE243" s="220"/>
      <c r="BUF243" s="220"/>
      <c r="BUG243" s="220"/>
      <c r="BUH243" s="220"/>
      <c r="BUI243" s="220"/>
      <c r="BUJ243" s="220"/>
      <c r="BUK243" s="220"/>
      <c r="BUL243" s="220"/>
      <c r="BUM243" s="220"/>
      <c r="BUN243" s="220"/>
      <c r="BUO243" s="220"/>
      <c r="BUP243" s="220"/>
      <c r="BUQ243" s="220"/>
      <c r="BUR243" s="220"/>
      <c r="BUS243" s="220"/>
      <c r="BUT243" s="220"/>
      <c r="BUU243" s="220"/>
      <c r="BUV243" s="220"/>
      <c r="BUW243" s="220"/>
      <c r="BUX243" s="220"/>
      <c r="BUY243" s="220"/>
      <c r="BUZ243" s="220"/>
      <c r="BVA243" s="220"/>
      <c r="BVB243" s="220"/>
      <c r="BVC243" s="220"/>
      <c r="BVD243" s="220"/>
      <c r="BVE243" s="220"/>
      <c r="BVF243" s="220"/>
      <c r="BVG243" s="220"/>
      <c r="BVH243" s="220"/>
      <c r="BVI243" s="220"/>
      <c r="BVJ243" s="220"/>
      <c r="BVK243" s="220"/>
      <c r="BVL243" s="220"/>
      <c r="BVM243" s="220"/>
      <c r="BVN243" s="220"/>
      <c r="BVO243" s="220"/>
      <c r="BVP243" s="220"/>
      <c r="BVQ243" s="220"/>
      <c r="BVR243" s="220"/>
      <c r="BVS243" s="220"/>
      <c r="BVT243" s="220"/>
      <c r="BVU243" s="220"/>
      <c r="BVV243" s="220"/>
      <c r="BVW243" s="220"/>
      <c r="BVX243" s="220"/>
      <c r="BVY243" s="220"/>
      <c r="BVZ243" s="220"/>
      <c r="BWA243" s="220"/>
      <c r="BWB243" s="220"/>
      <c r="BWC243" s="220"/>
      <c r="BWD243" s="220"/>
      <c r="BWE243" s="220"/>
      <c r="BWF243" s="220"/>
      <c r="BWG243" s="220"/>
      <c r="BWH243" s="220"/>
      <c r="BWI243" s="220"/>
      <c r="BWJ243" s="220"/>
      <c r="BWK243" s="220"/>
      <c r="BWL243" s="220"/>
      <c r="BWM243" s="220"/>
      <c r="BWN243" s="220"/>
      <c r="BWO243" s="220"/>
      <c r="BWP243" s="220"/>
      <c r="BWQ243" s="220"/>
      <c r="BWR243" s="220"/>
      <c r="BWS243" s="220"/>
      <c r="BWT243" s="220"/>
      <c r="BWU243" s="220"/>
      <c r="BWV243" s="220"/>
      <c r="BWW243" s="220"/>
      <c r="BWX243" s="220"/>
      <c r="BWY243" s="220"/>
      <c r="BWZ243" s="220"/>
      <c r="BXA243" s="220"/>
      <c r="BXB243" s="220"/>
      <c r="BXC243" s="220"/>
      <c r="BXD243" s="220"/>
      <c r="BXE243" s="220"/>
      <c r="BXF243" s="220"/>
      <c r="BXG243" s="220"/>
      <c r="BXH243" s="220"/>
      <c r="BXI243" s="220"/>
      <c r="BXJ243" s="220"/>
      <c r="BXK243" s="220"/>
      <c r="BXL243" s="220"/>
      <c r="BXM243" s="220"/>
      <c r="BXN243" s="220"/>
      <c r="BXO243" s="220"/>
      <c r="BXP243" s="220"/>
      <c r="BXQ243" s="220"/>
      <c r="BXR243" s="220"/>
      <c r="BXS243" s="220"/>
      <c r="BXT243" s="220"/>
      <c r="BXU243" s="220"/>
      <c r="BXV243" s="220"/>
      <c r="BXW243" s="220"/>
      <c r="BXX243" s="220"/>
      <c r="BXY243" s="220"/>
      <c r="BXZ243" s="220"/>
      <c r="BYA243" s="220"/>
      <c r="BYB243" s="220"/>
      <c r="BYC243" s="220"/>
      <c r="BYD243" s="220"/>
      <c r="BYE243" s="220"/>
      <c r="BYF243" s="220"/>
      <c r="BYG243" s="220"/>
      <c r="BYH243" s="220"/>
      <c r="BYI243" s="220"/>
      <c r="BYJ243" s="220"/>
      <c r="BYK243" s="220"/>
      <c r="BYL243" s="220"/>
      <c r="BYM243" s="220"/>
      <c r="BYN243" s="220"/>
      <c r="BYO243" s="220"/>
      <c r="BYP243" s="220"/>
      <c r="BYQ243" s="220"/>
      <c r="BYR243" s="220"/>
      <c r="BYS243" s="220"/>
      <c r="BYT243" s="220"/>
      <c r="BYU243" s="220"/>
      <c r="BYV243" s="220"/>
      <c r="BYW243" s="220"/>
      <c r="BYX243" s="220"/>
      <c r="BYY243" s="220"/>
      <c r="BYZ243" s="220"/>
      <c r="BZA243" s="220"/>
      <c r="BZB243" s="220"/>
      <c r="BZC243" s="220"/>
      <c r="BZD243" s="220"/>
      <c r="BZE243" s="220"/>
      <c r="BZF243" s="220"/>
      <c r="BZG243" s="220"/>
      <c r="BZH243" s="220"/>
      <c r="BZI243" s="220"/>
      <c r="BZJ243" s="220"/>
      <c r="BZK243" s="220"/>
      <c r="BZL243" s="220"/>
      <c r="BZM243" s="220"/>
      <c r="BZN243" s="220"/>
      <c r="BZO243" s="220"/>
      <c r="BZP243" s="220"/>
      <c r="BZQ243" s="220"/>
      <c r="BZR243" s="220"/>
      <c r="BZS243" s="220"/>
      <c r="BZT243" s="220"/>
      <c r="BZU243" s="220"/>
      <c r="BZV243" s="220"/>
      <c r="BZW243" s="220"/>
      <c r="BZX243" s="220"/>
      <c r="BZY243" s="220"/>
      <c r="BZZ243" s="220"/>
      <c r="CAA243" s="220"/>
      <c r="CAB243" s="220"/>
      <c r="CAC243" s="220"/>
      <c r="CAD243" s="220"/>
      <c r="CAE243" s="220"/>
      <c r="CAF243" s="220"/>
      <c r="CAG243" s="220"/>
      <c r="CAH243" s="220"/>
      <c r="CAI243" s="220"/>
      <c r="CAJ243" s="220"/>
      <c r="CAK243" s="220"/>
      <c r="CAL243" s="220"/>
      <c r="CAM243" s="220"/>
      <c r="CAN243" s="220"/>
      <c r="CAO243" s="220"/>
      <c r="CAP243" s="220"/>
      <c r="CAQ243" s="220"/>
      <c r="CAR243" s="220"/>
      <c r="CAS243" s="220"/>
      <c r="CAT243" s="220"/>
      <c r="CAU243" s="220"/>
      <c r="CAV243" s="220"/>
      <c r="CAW243" s="220"/>
      <c r="CAX243" s="220"/>
      <c r="CAY243" s="220"/>
      <c r="CAZ243" s="220"/>
      <c r="CBA243" s="220"/>
      <c r="CBB243" s="220"/>
      <c r="CBC243" s="220"/>
      <c r="CBD243" s="220"/>
      <c r="CBE243" s="220"/>
      <c r="CBF243" s="220"/>
      <c r="CBG243" s="220"/>
      <c r="CBH243" s="220"/>
      <c r="CBI243" s="220"/>
      <c r="CBJ243" s="220"/>
      <c r="CBK243" s="220"/>
      <c r="CBL243" s="220"/>
      <c r="CBM243" s="220"/>
      <c r="CBN243" s="220"/>
      <c r="CBO243" s="220"/>
      <c r="CBP243" s="220"/>
      <c r="CBQ243" s="220"/>
      <c r="CBR243" s="220"/>
      <c r="CBS243" s="220"/>
      <c r="CBT243" s="220"/>
      <c r="CBU243" s="220"/>
      <c r="CBV243" s="220"/>
      <c r="CBW243" s="220"/>
      <c r="CBX243" s="220"/>
      <c r="CBY243" s="220"/>
      <c r="CBZ243" s="220"/>
      <c r="CCA243" s="220"/>
      <c r="CCB243" s="220"/>
      <c r="CCC243" s="220"/>
      <c r="CCD243" s="220"/>
      <c r="CCE243" s="220"/>
      <c r="CCF243" s="220"/>
      <c r="CCG243" s="220"/>
      <c r="CCH243" s="220"/>
      <c r="CCI243" s="220"/>
      <c r="CCJ243" s="220"/>
      <c r="CCK243" s="220"/>
      <c r="CCL243" s="220"/>
      <c r="CCM243" s="220"/>
      <c r="CCN243" s="220"/>
      <c r="CCO243" s="220"/>
      <c r="CCP243" s="220"/>
      <c r="CCQ243" s="220"/>
      <c r="CCR243" s="220"/>
      <c r="CCS243" s="220"/>
      <c r="CCT243" s="220"/>
      <c r="CCU243" s="220"/>
      <c r="CCV243" s="220"/>
      <c r="CCW243" s="220"/>
      <c r="CCX243" s="220"/>
      <c r="CCY243" s="220"/>
      <c r="CCZ243" s="220"/>
      <c r="CDA243" s="220"/>
      <c r="CDB243" s="220"/>
      <c r="CDC243" s="220"/>
      <c r="CDD243" s="220"/>
      <c r="CDE243" s="220"/>
      <c r="CDF243" s="220"/>
      <c r="CDG243" s="220"/>
      <c r="CDH243" s="220"/>
      <c r="CDI243" s="220"/>
      <c r="CDJ243" s="220"/>
      <c r="CDK243" s="220"/>
      <c r="CDL243" s="220"/>
      <c r="CDM243" s="220"/>
      <c r="CDN243" s="220"/>
      <c r="CDO243" s="220"/>
      <c r="CDP243" s="220"/>
      <c r="CDQ243" s="220"/>
      <c r="CDR243" s="220"/>
      <c r="CDS243" s="220"/>
      <c r="CDT243" s="220"/>
      <c r="CDU243" s="220"/>
      <c r="CDV243" s="220"/>
      <c r="CDW243" s="220"/>
      <c r="CDX243" s="220"/>
      <c r="CDY243" s="220"/>
      <c r="CDZ243" s="220"/>
      <c r="CEA243" s="220"/>
      <c r="CEB243" s="220"/>
      <c r="CEC243" s="220"/>
      <c r="CED243" s="220"/>
      <c r="CEE243" s="220"/>
      <c r="CEF243" s="220"/>
      <c r="CEG243" s="220"/>
      <c r="CEH243" s="220"/>
      <c r="CEI243" s="220"/>
      <c r="CEJ243" s="220"/>
      <c r="CEK243" s="220"/>
      <c r="CEL243" s="220"/>
      <c r="CEM243" s="220"/>
      <c r="CEN243" s="220"/>
      <c r="CEO243" s="220"/>
      <c r="CEP243" s="220"/>
      <c r="CEQ243" s="220"/>
      <c r="CER243" s="220"/>
      <c r="CES243" s="220"/>
      <c r="CET243" s="220"/>
      <c r="CEU243" s="220"/>
      <c r="CEV243" s="220"/>
      <c r="CEW243" s="220"/>
      <c r="CEX243" s="220"/>
      <c r="CEY243" s="220"/>
      <c r="CEZ243" s="220"/>
      <c r="CFA243" s="220"/>
      <c r="CFB243" s="220"/>
      <c r="CFC243" s="220"/>
      <c r="CFD243" s="220"/>
      <c r="CFE243" s="220"/>
      <c r="CFF243" s="220"/>
      <c r="CFG243" s="220"/>
      <c r="CFH243" s="220"/>
      <c r="CFI243" s="220"/>
      <c r="CFJ243" s="220"/>
      <c r="CFK243" s="220"/>
      <c r="CFL243" s="220"/>
      <c r="CFM243" s="220"/>
      <c r="CFN243" s="220"/>
      <c r="CFO243" s="220"/>
      <c r="CFP243" s="220"/>
      <c r="CFQ243" s="220"/>
      <c r="CFR243" s="220"/>
      <c r="CFS243" s="220"/>
      <c r="CFT243" s="220"/>
      <c r="CFU243" s="220"/>
      <c r="CFV243" s="220"/>
      <c r="CFW243" s="220"/>
      <c r="CFX243" s="220"/>
      <c r="CFY243" s="220"/>
      <c r="CFZ243" s="220"/>
      <c r="CGA243" s="220"/>
      <c r="CGB243" s="220"/>
      <c r="CGC243" s="220"/>
      <c r="CGD243" s="220"/>
      <c r="CGE243" s="220"/>
      <c r="CGF243" s="220"/>
      <c r="CGG243" s="220"/>
      <c r="CGH243" s="220"/>
      <c r="CGI243" s="220"/>
      <c r="CGJ243" s="220"/>
      <c r="CGK243" s="220"/>
      <c r="CGL243" s="220"/>
      <c r="CGM243" s="220"/>
      <c r="CGN243" s="220"/>
      <c r="CGO243" s="220"/>
      <c r="CGP243" s="220"/>
      <c r="CGQ243" s="220"/>
      <c r="CGR243" s="220"/>
      <c r="CGS243" s="220"/>
      <c r="CGT243" s="220"/>
      <c r="CGU243" s="220"/>
      <c r="CGV243" s="220"/>
      <c r="CGW243" s="220"/>
      <c r="CGX243" s="220"/>
      <c r="CGY243" s="220"/>
      <c r="CGZ243" s="220"/>
      <c r="CHA243" s="220"/>
      <c r="CHB243" s="220"/>
      <c r="CHC243" s="220"/>
      <c r="CHD243" s="220"/>
      <c r="CHE243" s="220"/>
      <c r="CHF243" s="220"/>
      <c r="CHG243" s="220"/>
      <c r="CHH243" s="220"/>
      <c r="CHI243" s="220"/>
      <c r="CHJ243" s="220"/>
      <c r="CHK243" s="220"/>
      <c r="CHL243" s="220"/>
      <c r="CHM243" s="220"/>
      <c r="CHN243" s="220"/>
      <c r="CHO243" s="220"/>
      <c r="CHP243" s="220"/>
      <c r="CHQ243" s="220"/>
      <c r="CHR243" s="220"/>
      <c r="CHS243" s="220"/>
      <c r="CHT243" s="220"/>
      <c r="CHU243" s="220"/>
      <c r="CHV243" s="220"/>
      <c r="CHW243" s="220"/>
      <c r="CHX243" s="220"/>
      <c r="CHY243" s="220"/>
      <c r="CHZ243" s="220"/>
      <c r="CIA243" s="220"/>
      <c r="CIB243" s="220"/>
      <c r="CIC243" s="220"/>
      <c r="CID243" s="220"/>
      <c r="CIE243" s="220"/>
      <c r="CIF243" s="220"/>
      <c r="CIG243" s="220"/>
      <c r="CIH243" s="220"/>
      <c r="CII243" s="220"/>
      <c r="CIJ243" s="220"/>
      <c r="CIK243" s="220"/>
      <c r="CIL243" s="220"/>
      <c r="CIM243" s="220"/>
      <c r="CIN243" s="220"/>
      <c r="CIO243" s="220"/>
      <c r="CIP243" s="220"/>
      <c r="CIQ243" s="220"/>
      <c r="CIR243" s="220"/>
      <c r="CIS243" s="220"/>
      <c r="CIT243" s="220"/>
      <c r="CIU243" s="220"/>
      <c r="CIV243" s="220"/>
      <c r="CIW243" s="220"/>
      <c r="CIX243" s="220"/>
      <c r="CIY243" s="220"/>
      <c r="CIZ243" s="220"/>
      <c r="CJA243" s="220"/>
      <c r="CJB243" s="220"/>
      <c r="CJC243" s="220"/>
      <c r="CJD243" s="220"/>
      <c r="CJE243" s="220"/>
      <c r="CJF243" s="220"/>
      <c r="CJG243" s="220"/>
      <c r="CJH243" s="220"/>
      <c r="CJI243" s="220"/>
      <c r="CJJ243" s="220"/>
      <c r="CJK243" s="220"/>
      <c r="CJL243" s="220"/>
      <c r="CJM243" s="220"/>
      <c r="CJN243" s="220"/>
      <c r="CJO243" s="220"/>
      <c r="CJP243" s="220"/>
      <c r="CJQ243" s="220"/>
      <c r="CJR243" s="220"/>
      <c r="CJS243" s="220"/>
      <c r="CJT243" s="220"/>
      <c r="CJU243" s="220"/>
      <c r="CJV243" s="220"/>
      <c r="CJW243" s="220"/>
      <c r="CJX243" s="220"/>
      <c r="CJY243" s="220"/>
      <c r="CJZ243" s="220"/>
      <c r="CKA243" s="220"/>
      <c r="CKB243" s="220"/>
      <c r="CKC243" s="220"/>
      <c r="CKD243" s="220"/>
      <c r="CKE243" s="220"/>
      <c r="CKF243" s="220"/>
      <c r="CKG243" s="220"/>
      <c r="CKH243" s="220"/>
      <c r="CKI243" s="220"/>
      <c r="CKJ243" s="220"/>
      <c r="CKK243" s="220"/>
      <c r="CKL243" s="220"/>
      <c r="CKM243" s="220"/>
      <c r="CKN243" s="220"/>
      <c r="CKO243" s="220"/>
      <c r="CKP243" s="220"/>
      <c r="CKQ243" s="220"/>
      <c r="CKR243" s="220"/>
      <c r="CKS243" s="220"/>
      <c r="CKT243" s="220"/>
      <c r="CKU243" s="220"/>
      <c r="CKV243" s="220"/>
      <c r="CKW243" s="220"/>
      <c r="CKX243" s="220"/>
      <c r="CKY243" s="220"/>
      <c r="CKZ243" s="220"/>
      <c r="CLA243" s="220"/>
      <c r="CLB243" s="220"/>
      <c r="CLC243" s="220"/>
      <c r="CLD243" s="220"/>
      <c r="CLE243" s="220"/>
      <c r="CLF243" s="220"/>
      <c r="CLG243" s="220"/>
      <c r="CLH243" s="220"/>
      <c r="CLI243" s="220"/>
      <c r="CLJ243" s="220"/>
      <c r="CLK243" s="220"/>
      <c r="CLL243" s="220"/>
      <c r="CLM243" s="220"/>
      <c r="CLN243" s="220"/>
      <c r="CLO243" s="220"/>
      <c r="CLP243" s="220"/>
      <c r="CLQ243" s="220"/>
      <c r="CLR243" s="220"/>
      <c r="CLS243" s="220"/>
      <c r="CLT243" s="220"/>
      <c r="CLU243" s="220"/>
      <c r="CLV243" s="220"/>
      <c r="CLW243" s="220"/>
      <c r="CLX243" s="220"/>
      <c r="CLY243" s="220"/>
      <c r="CLZ243" s="220"/>
      <c r="CMA243" s="220"/>
      <c r="CMB243" s="220"/>
      <c r="CMC243" s="220"/>
      <c r="CMD243" s="220"/>
      <c r="CME243" s="220"/>
      <c r="CMF243" s="220"/>
      <c r="CMG243" s="220"/>
      <c r="CMH243" s="220"/>
      <c r="CMI243" s="220"/>
      <c r="CMJ243" s="220"/>
      <c r="CMK243" s="220"/>
      <c r="CML243" s="220"/>
      <c r="CMM243" s="220"/>
      <c r="CMN243" s="220"/>
      <c r="CMO243" s="220"/>
      <c r="CMP243" s="220"/>
      <c r="CMQ243" s="220"/>
      <c r="CMR243" s="220"/>
      <c r="CMS243" s="220"/>
      <c r="CMT243" s="220"/>
      <c r="CMU243" s="220"/>
      <c r="CMV243" s="220"/>
      <c r="CMW243" s="220"/>
      <c r="CMX243" s="220"/>
      <c r="CMY243" s="220"/>
      <c r="CMZ243" s="220"/>
      <c r="CNA243" s="220"/>
      <c r="CNB243" s="220"/>
      <c r="CNC243" s="220"/>
      <c r="CND243" s="220"/>
      <c r="CNE243" s="220"/>
      <c r="CNF243" s="220"/>
      <c r="CNG243" s="220"/>
      <c r="CNH243" s="220"/>
      <c r="CNI243" s="220"/>
      <c r="CNJ243" s="220"/>
      <c r="CNK243" s="220"/>
      <c r="CNL243" s="220"/>
      <c r="CNM243" s="220"/>
      <c r="CNN243" s="220"/>
      <c r="CNO243" s="220"/>
      <c r="CNP243" s="220"/>
      <c r="CNQ243" s="220"/>
      <c r="CNR243" s="220"/>
      <c r="CNS243" s="220"/>
      <c r="CNT243" s="220"/>
      <c r="CNU243" s="220"/>
      <c r="CNV243" s="220"/>
      <c r="CNW243" s="220"/>
      <c r="CNX243" s="220"/>
      <c r="CNY243" s="220"/>
      <c r="CNZ243" s="220"/>
      <c r="COA243" s="220"/>
      <c r="COB243" s="220"/>
      <c r="COC243" s="220"/>
      <c r="COD243" s="220"/>
      <c r="COE243" s="220"/>
      <c r="COF243" s="220"/>
      <c r="COG243" s="220"/>
      <c r="COH243" s="220"/>
      <c r="COI243" s="220"/>
      <c r="COJ243" s="220"/>
      <c r="COK243" s="220"/>
      <c r="COL243" s="220"/>
      <c r="COM243" s="220"/>
      <c r="CON243" s="220"/>
      <c r="COO243" s="220"/>
      <c r="COP243" s="220"/>
      <c r="COQ243" s="220"/>
      <c r="COR243" s="220"/>
      <c r="COS243" s="220"/>
      <c r="COT243" s="220"/>
      <c r="COU243" s="220"/>
      <c r="COV243" s="220"/>
      <c r="COW243" s="220"/>
      <c r="COX243" s="220"/>
      <c r="COY243" s="220"/>
      <c r="COZ243" s="220"/>
      <c r="CPA243" s="220"/>
      <c r="CPB243" s="220"/>
      <c r="CPC243" s="220"/>
      <c r="CPD243" s="220"/>
      <c r="CPE243" s="220"/>
      <c r="CPF243" s="220"/>
      <c r="CPG243" s="220"/>
      <c r="CPH243" s="220"/>
      <c r="CPI243" s="220"/>
      <c r="CPJ243" s="220"/>
      <c r="CPK243" s="220"/>
      <c r="CPL243" s="220"/>
      <c r="CPM243" s="220"/>
      <c r="CPN243" s="220"/>
      <c r="CPO243" s="220"/>
      <c r="CPP243" s="220"/>
      <c r="CPQ243" s="220"/>
      <c r="CPR243" s="220"/>
      <c r="CPS243" s="220"/>
      <c r="CPT243" s="220"/>
      <c r="CPU243" s="220"/>
      <c r="CPV243" s="220"/>
      <c r="CPW243" s="220"/>
      <c r="CPX243" s="220"/>
      <c r="CPY243" s="220"/>
      <c r="CPZ243" s="220"/>
      <c r="CQA243" s="220"/>
      <c r="CQB243" s="220"/>
      <c r="CQC243" s="220"/>
      <c r="CQD243" s="220"/>
      <c r="CQE243" s="220"/>
      <c r="CQF243" s="220"/>
      <c r="CQG243" s="220"/>
      <c r="CQH243" s="220"/>
      <c r="CQI243" s="220"/>
      <c r="CQJ243" s="220"/>
      <c r="CQK243" s="220"/>
      <c r="CQL243" s="220"/>
      <c r="CQM243" s="220"/>
      <c r="CQN243" s="220"/>
      <c r="CQO243" s="220"/>
      <c r="CQP243" s="220"/>
      <c r="CQQ243" s="220"/>
      <c r="CQR243" s="220"/>
      <c r="CQS243" s="220"/>
      <c r="CQT243" s="220"/>
      <c r="CQU243" s="220"/>
      <c r="CQV243" s="220"/>
      <c r="CQW243" s="220"/>
      <c r="CQX243" s="220"/>
      <c r="CQY243" s="220"/>
      <c r="CQZ243" s="220"/>
      <c r="CRA243" s="220"/>
      <c r="CRB243" s="220"/>
      <c r="CRC243" s="220"/>
      <c r="CRD243" s="220"/>
      <c r="CRE243" s="220"/>
      <c r="CRF243" s="220"/>
      <c r="CRG243" s="220"/>
      <c r="CRH243" s="220"/>
      <c r="CRI243" s="220"/>
      <c r="CRJ243" s="220"/>
      <c r="CRK243" s="220"/>
      <c r="CRL243" s="220"/>
      <c r="CRM243" s="220"/>
      <c r="CRN243" s="220"/>
      <c r="CRO243" s="220"/>
      <c r="CRP243" s="220"/>
      <c r="CRQ243" s="220"/>
      <c r="CRR243" s="220"/>
      <c r="CRS243" s="220"/>
      <c r="CRT243" s="220"/>
      <c r="CRU243" s="220"/>
      <c r="CRV243" s="220"/>
      <c r="CRW243" s="220"/>
      <c r="CRX243" s="220"/>
      <c r="CRY243" s="220"/>
      <c r="CRZ243" s="220"/>
      <c r="CSA243" s="220"/>
      <c r="CSB243" s="220"/>
      <c r="CSC243" s="220"/>
      <c r="CSD243" s="220"/>
      <c r="CSE243" s="220"/>
      <c r="CSF243" s="220"/>
      <c r="CSG243" s="220"/>
      <c r="CSH243" s="220"/>
      <c r="CSI243" s="220"/>
      <c r="CSJ243" s="220"/>
      <c r="CSK243" s="220"/>
      <c r="CSL243" s="220"/>
      <c r="CSM243" s="220"/>
      <c r="CSN243" s="220"/>
      <c r="CSO243" s="220"/>
      <c r="CSP243" s="220"/>
      <c r="CSQ243" s="220"/>
      <c r="CSR243" s="220"/>
      <c r="CSS243" s="220"/>
      <c r="CST243" s="220"/>
      <c r="CSU243" s="220"/>
      <c r="CSV243" s="220"/>
      <c r="CSW243" s="220"/>
      <c r="CSX243" s="220"/>
      <c r="CSY243" s="220"/>
      <c r="CSZ243" s="220"/>
      <c r="CTA243" s="220"/>
      <c r="CTB243" s="220"/>
      <c r="CTC243" s="220"/>
      <c r="CTD243" s="220"/>
      <c r="CTE243" s="220"/>
      <c r="CTF243" s="220"/>
      <c r="CTG243" s="220"/>
      <c r="CTH243" s="220"/>
      <c r="CTI243" s="220"/>
      <c r="CTJ243" s="220"/>
      <c r="CTK243" s="220"/>
      <c r="CTL243" s="220"/>
      <c r="CTM243" s="220"/>
      <c r="CTN243" s="220"/>
      <c r="CTO243" s="220"/>
      <c r="CTP243" s="220"/>
      <c r="CTQ243" s="220"/>
      <c r="CTR243" s="220"/>
      <c r="CTS243" s="220"/>
      <c r="CTT243" s="220"/>
      <c r="CTU243" s="220"/>
      <c r="CTV243" s="220"/>
      <c r="CTW243" s="220"/>
      <c r="CTX243" s="220"/>
      <c r="CTY243" s="220"/>
      <c r="CTZ243" s="220"/>
      <c r="CUA243" s="220"/>
      <c r="CUB243" s="220"/>
      <c r="CUC243" s="220"/>
      <c r="CUD243" s="220"/>
      <c r="CUE243" s="220"/>
      <c r="CUF243" s="220"/>
      <c r="CUG243" s="220"/>
      <c r="CUH243" s="220"/>
      <c r="CUI243" s="220"/>
      <c r="CUJ243" s="220"/>
      <c r="CUK243" s="220"/>
      <c r="CUL243" s="220"/>
      <c r="CUM243" s="220"/>
      <c r="CUN243" s="220"/>
      <c r="CUO243" s="220"/>
      <c r="CUP243" s="220"/>
      <c r="CUQ243" s="220"/>
      <c r="CUR243" s="220"/>
      <c r="CUS243" s="220"/>
      <c r="CUT243" s="220"/>
      <c r="CUU243" s="220"/>
      <c r="CUV243" s="220"/>
      <c r="CUW243" s="220"/>
      <c r="CUX243" s="220"/>
      <c r="CUY243" s="220"/>
      <c r="CUZ243" s="220"/>
      <c r="CVA243" s="220"/>
      <c r="CVB243" s="220"/>
      <c r="CVC243" s="220"/>
      <c r="CVD243" s="220"/>
      <c r="CVE243" s="220"/>
      <c r="CVF243" s="220"/>
      <c r="CVG243" s="220"/>
      <c r="CVH243" s="220"/>
      <c r="CVI243" s="220"/>
      <c r="CVJ243" s="220"/>
      <c r="CVK243" s="220"/>
      <c r="CVL243" s="220"/>
      <c r="CVM243" s="220"/>
      <c r="CVN243" s="220"/>
      <c r="CVO243" s="220"/>
      <c r="CVP243" s="220"/>
      <c r="CVQ243" s="220"/>
      <c r="CVR243" s="220"/>
      <c r="CVS243" s="220"/>
      <c r="CVT243" s="220"/>
      <c r="CVU243" s="220"/>
      <c r="CVV243" s="220"/>
      <c r="CVW243" s="220"/>
      <c r="CVX243" s="220"/>
      <c r="CVY243" s="220"/>
      <c r="CVZ243" s="220"/>
      <c r="CWA243" s="220"/>
      <c r="CWB243" s="220"/>
      <c r="CWC243" s="220"/>
      <c r="CWD243" s="220"/>
      <c r="CWE243" s="220"/>
      <c r="CWF243" s="220"/>
      <c r="CWG243" s="220"/>
      <c r="CWH243" s="220"/>
      <c r="CWI243" s="220"/>
      <c r="CWJ243" s="220"/>
      <c r="CWK243" s="220"/>
      <c r="CWL243" s="220"/>
      <c r="CWM243" s="220"/>
      <c r="CWN243" s="220"/>
      <c r="CWO243" s="220"/>
      <c r="CWP243" s="220"/>
      <c r="CWQ243" s="220"/>
      <c r="CWR243" s="220"/>
      <c r="CWS243" s="220"/>
      <c r="CWT243" s="220"/>
      <c r="CWU243" s="220"/>
      <c r="CWV243" s="220"/>
      <c r="CWW243" s="220"/>
      <c r="CWX243" s="220"/>
      <c r="CWY243" s="220"/>
      <c r="CWZ243" s="220"/>
      <c r="CXA243" s="220"/>
      <c r="CXB243" s="220"/>
      <c r="CXC243" s="220"/>
      <c r="CXD243" s="220"/>
      <c r="CXE243" s="220"/>
      <c r="CXF243" s="220"/>
      <c r="CXG243" s="220"/>
      <c r="CXH243" s="220"/>
      <c r="CXI243" s="220"/>
      <c r="CXJ243" s="220"/>
      <c r="CXK243" s="220"/>
      <c r="CXL243" s="220"/>
      <c r="CXM243" s="220"/>
      <c r="CXN243" s="220"/>
      <c r="CXO243" s="220"/>
      <c r="CXP243" s="220"/>
      <c r="CXQ243" s="220"/>
      <c r="CXR243" s="220"/>
      <c r="CXS243" s="220"/>
      <c r="CXT243" s="220"/>
      <c r="CXU243" s="220"/>
      <c r="CXV243" s="220"/>
      <c r="CXW243" s="220"/>
      <c r="CXX243" s="220"/>
      <c r="CXY243" s="220"/>
      <c r="CXZ243" s="220"/>
      <c r="CYA243" s="220"/>
      <c r="CYB243" s="220"/>
      <c r="CYC243" s="220"/>
      <c r="CYD243" s="220"/>
      <c r="CYE243" s="220"/>
      <c r="CYF243" s="220"/>
      <c r="CYG243" s="220"/>
      <c r="CYH243" s="220"/>
      <c r="CYI243" s="220"/>
      <c r="CYJ243" s="220"/>
      <c r="CYK243" s="220"/>
      <c r="CYL243" s="220"/>
      <c r="CYM243" s="220"/>
      <c r="CYN243" s="220"/>
      <c r="CYO243" s="220"/>
      <c r="CYP243" s="220"/>
      <c r="CYQ243" s="220"/>
      <c r="CYR243" s="220"/>
      <c r="CYS243" s="220"/>
      <c r="CYT243" s="220"/>
      <c r="CYU243" s="220"/>
      <c r="CYV243" s="220"/>
      <c r="CYW243" s="220"/>
      <c r="CYX243" s="220"/>
      <c r="CYY243" s="220"/>
      <c r="CYZ243" s="220"/>
      <c r="CZA243" s="220"/>
      <c r="CZB243" s="220"/>
      <c r="CZC243" s="220"/>
      <c r="CZD243" s="220"/>
      <c r="CZE243" s="220"/>
      <c r="CZF243" s="220"/>
      <c r="CZG243" s="220"/>
      <c r="CZH243" s="220"/>
      <c r="CZI243" s="220"/>
      <c r="CZJ243" s="220"/>
      <c r="CZK243" s="220"/>
      <c r="CZL243" s="220"/>
      <c r="CZM243" s="220"/>
      <c r="CZN243" s="220"/>
      <c r="CZO243" s="220"/>
      <c r="CZP243" s="220"/>
      <c r="CZQ243" s="220"/>
      <c r="CZR243" s="220"/>
      <c r="CZS243" s="220"/>
      <c r="CZT243" s="220"/>
      <c r="CZU243" s="220"/>
      <c r="CZV243" s="220"/>
      <c r="CZW243" s="220"/>
      <c r="CZX243" s="220"/>
      <c r="CZY243" s="220"/>
      <c r="CZZ243" s="220"/>
      <c r="DAA243" s="220"/>
      <c r="DAB243" s="220"/>
      <c r="DAC243" s="220"/>
      <c r="DAD243" s="220"/>
      <c r="DAE243" s="220"/>
      <c r="DAF243" s="220"/>
      <c r="DAG243" s="220"/>
      <c r="DAH243" s="220"/>
      <c r="DAI243" s="220"/>
      <c r="DAJ243" s="220"/>
      <c r="DAK243" s="220"/>
      <c r="DAL243" s="220"/>
      <c r="DAM243" s="220"/>
      <c r="DAN243" s="220"/>
      <c r="DAO243" s="220"/>
      <c r="DAP243" s="220"/>
      <c r="DAQ243" s="220"/>
      <c r="DAR243" s="220"/>
      <c r="DAS243" s="220"/>
      <c r="DAT243" s="220"/>
      <c r="DAU243" s="220"/>
      <c r="DAV243" s="220"/>
      <c r="DAW243" s="220"/>
      <c r="DAX243" s="220"/>
      <c r="DAY243" s="220"/>
      <c r="DAZ243" s="220"/>
      <c r="DBA243" s="220"/>
      <c r="DBB243" s="220"/>
      <c r="DBC243" s="220"/>
      <c r="DBD243" s="220"/>
      <c r="DBE243" s="220"/>
      <c r="DBF243" s="220"/>
      <c r="DBG243" s="220"/>
      <c r="DBH243" s="220"/>
      <c r="DBI243" s="220"/>
      <c r="DBJ243" s="220"/>
      <c r="DBK243" s="220"/>
      <c r="DBL243" s="220"/>
      <c r="DBM243" s="220"/>
      <c r="DBN243" s="220"/>
      <c r="DBO243" s="220"/>
      <c r="DBP243" s="220"/>
      <c r="DBQ243" s="220"/>
      <c r="DBR243" s="220"/>
      <c r="DBS243" s="220"/>
      <c r="DBT243" s="220"/>
      <c r="DBU243" s="220"/>
      <c r="DBV243" s="220"/>
      <c r="DBW243" s="220"/>
      <c r="DBX243" s="220"/>
      <c r="DBY243" s="220"/>
      <c r="DBZ243" s="220"/>
      <c r="DCA243" s="220"/>
      <c r="DCB243" s="220"/>
      <c r="DCC243" s="220"/>
      <c r="DCD243" s="220"/>
      <c r="DCE243" s="220"/>
      <c r="DCF243" s="220"/>
      <c r="DCG243" s="220"/>
      <c r="DCH243" s="220"/>
      <c r="DCI243" s="220"/>
      <c r="DCJ243" s="220"/>
      <c r="DCK243" s="220"/>
      <c r="DCL243" s="220"/>
      <c r="DCM243" s="220"/>
      <c r="DCN243" s="220"/>
      <c r="DCO243" s="220"/>
      <c r="DCP243" s="220"/>
      <c r="DCQ243" s="220"/>
      <c r="DCR243" s="220"/>
      <c r="DCS243" s="220"/>
      <c r="DCT243" s="220"/>
      <c r="DCU243" s="220"/>
      <c r="DCV243" s="220"/>
      <c r="DCW243" s="220"/>
      <c r="DCX243" s="220"/>
      <c r="DCY243" s="220"/>
      <c r="DCZ243" s="220"/>
      <c r="DDA243" s="220"/>
      <c r="DDB243" s="220"/>
      <c r="DDC243" s="220"/>
      <c r="DDD243" s="220"/>
      <c r="DDE243" s="220"/>
      <c r="DDF243" s="220"/>
      <c r="DDG243" s="220"/>
      <c r="DDH243" s="220"/>
      <c r="DDI243" s="220"/>
      <c r="DDJ243" s="220"/>
      <c r="DDK243" s="220"/>
      <c r="DDL243" s="220"/>
      <c r="DDM243" s="220"/>
      <c r="DDN243" s="220"/>
      <c r="DDO243" s="220"/>
      <c r="DDP243" s="220"/>
      <c r="DDQ243" s="220"/>
      <c r="DDR243" s="220"/>
      <c r="DDS243" s="220"/>
      <c r="DDT243" s="220"/>
      <c r="DDU243" s="220"/>
      <c r="DDV243" s="220"/>
      <c r="DDW243" s="220"/>
      <c r="DDX243" s="220"/>
      <c r="DDY243" s="220"/>
      <c r="DDZ243" s="220"/>
      <c r="DEA243" s="220"/>
      <c r="DEB243" s="220"/>
      <c r="DEC243" s="220"/>
      <c r="DED243" s="220"/>
      <c r="DEE243" s="220"/>
      <c r="DEF243" s="220"/>
      <c r="DEG243" s="220"/>
      <c r="DEH243" s="220"/>
      <c r="DEI243" s="220"/>
      <c r="DEJ243" s="220"/>
      <c r="DEK243" s="220"/>
      <c r="DEL243" s="220"/>
      <c r="DEM243" s="220"/>
      <c r="DEN243" s="220"/>
      <c r="DEO243" s="220"/>
      <c r="DEP243" s="220"/>
      <c r="DEQ243" s="220"/>
      <c r="DER243" s="220"/>
      <c r="DES243" s="220"/>
      <c r="DET243" s="220"/>
      <c r="DEU243" s="220"/>
      <c r="DEV243" s="220"/>
      <c r="DEW243" s="220"/>
      <c r="DEX243" s="220"/>
      <c r="DEY243" s="220"/>
      <c r="DEZ243" s="220"/>
      <c r="DFA243" s="220"/>
      <c r="DFB243" s="220"/>
      <c r="DFC243" s="220"/>
      <c r="DFD243" s="220"/>
      <c r="DFE243" s="220"/>
      <c r="DFF243" s="220"/>
      <c r="DFG243" s="220"/>
      <c r="DFH243" s="220"/>
      <c r="DFI243" s="220"/>
      <c r="DFJ243" s="220"/>
      <c r="DFK243" s="220"/>
      <c r="DFL243" s="220"/>
      <c r="DFM243" s="220"/>
      <c r="DFN243" s="220"/>
      <c r="DFO243" s="220"/>
      <c r="DFP243" s="220"/>
      <c r="DFQ243" s="220"/>
      <c r="DFR243" s="220"/>
      <c r="DFS243" s="220"/>
      <c r="DFT243" s="220"/>
      <c r="DFU243" s="220"/>
      <c r="DFV243" s="220"/>
      <c r="DFW243" s="220"/>
      <c r="DFX243" s="220"/>
      <c r="DFY243" s="220"/>
      <c r="DFZ243" s="220"/>
      <c r="DGA243" s="220"/>
      <c r="DGB243" s="220"/>
      <c r="DGC243" s="220"/>
      <c r="DGD243" s="220"/>
      <c r="DGE243" s="220"/>
      <c r="DGF243" s="220"/>
      <c r="DGG243" s="220"/>
      <c r="DGH243" s="220"/>
      <c r="DGI243" s="220"/>
      <c r="DGJ243" s="220"/>
      <c r="DGK243" s="220"/>
      <c r="DGL243" s="220"/>
      <c r="DGM243" s="220"/>
      <c r="DGN243" s="220"/>
      <c r="DGO243" s="220"/>
      <c r="DGP243" s="220"/>
      <c r="DGQ243" s="220"/>
      <c r="DGR243" s="220"/>
      <c r="DGS243" s="220"/>
      <c r="DGT243" s="220"/>
      <c r="DGU243" s="220"/>
      <c r="DGV243" s="220"/>
      <c r="DGW243" s="220"/>
      <c r="DGX243" s="220"/>
      <c r="DGY243" s="220"/>
      <c r="DGZ243" s="220"/>
      <c r="DHA243" s="220"/>
      <c r="DHB243" s="220"/>
      <c r="DHC243" s="220"/>
      <c r="DHD243" s="220"/>
      <c r="DHE243" s="220"/>
      <c r="DHF243" s="220"/>
      <c r="DHG243" s="220"/>
      <c r="DHH243" s="220"/>
      <c r="DHI243" s="220"/>
      <c r="DHJ243" s="220"/>
      <c r="DHK243" s="220"/>
      <c r="DHL243" s="220"/>
      <c r="DHM243" s="220"/>
      <c r="DHN243" s="220"/>
      <c r="DHO243" s="220"/>
      <c r="DHP243" s="220"/>
      <c r="DHQ243" s="220"/>
      <c r="DHR243" s="220"/>
      <c r="DHS243" s="220"/>
      <c r="DHT243" s="220"/>
      <c r="DHU243" s="220"/>
      <c r="DHV243" s="220"/>
      <c r="DHW243" s="220"/>
      <c r="DHX243" s="220"/>
      <c r="DHY243" s="220"/>
      <c r="DHZ243" s="220"/>
      <c r="DIA243" s="220"/>
      <c r="DIB243" s="220"/>
      <c r="DIC243" s="220"/>
      <c r="DID243" s="220"/>
      <c r="DIE243" s="220"/>
      <c r="DIF243" s="220"/>
      <c r="DIG243" s="220"/>
      <c r="DIH243" s="220"/>
      <c r="DII243" s="220"/>
      <c r="DIJ243" s="220"/>
      <c r="DIK243" s="220"/>
      <c r="DIL243" s="220"/>
      <c r="DIM243" s="220"/>
      <c r="DIN243" s="220"/>
      <c r="DIO243" s="220"/>
      <c r="DIP243" s="220"/>
      <c r="DIQ243" s="220"/>
      <c r="DIR243" s="220"/>
      <c r="DIS243" s="220"/>
      <c r="DIT243" s="220"/>
      <c r="DIU243" s="220"/>
      <c r="DIV243" s="220"/>
      <c r="DIW243" s="220"/>
      <c r="DIX243" s="220"/>
      <c r="DIY243" s="220"/>
      <c r="DIZ243" s="220"/>
      <c r="DJA243" s="220"/>
      <c r="DJB243" s="220"/>
      <c r="DJC243" s="220"/>
      <c r="DJD243" s="220"/>
      <c r="DJE243" s="220"/>
      <c r="DJF243" s="220"/>
      <c r="DJG243" s="220"/>
      <c r="DJH243" s="220"/>
      <c r="DJI243" s="220"/>
      <c r="DJJ243" s="220"/>
      <c r="DJK243" s="220"/>
      <c r="DJL243" s="220"/>
      <c r="DJM243" s="220"/>
      <c r="DJN243" s="220"/>
      <c r="DJO243" s="220"/>
      <c r="DJP243" s="220"/>
      <c r="DJQ243" s="220"/>
      <c r="DJR243" s="220"/>
      <c r="DJS243" s="220"/>
      <c r="DJT243" s="220"/>
      <c r="DJU243" s="220"/>
      <c r="DJV243" s="220"/>
      <c r="DJW243" s="220"/>
      <c r="DJX243" s="220"/>
      <c r="DJY243" s="220"/>
      <c r="DJZ243" s="220"/>
      <c r="DKA243" s="220"/>
      <c r="DKB243" s="220"/>
      <c r="DKC243" s="220"/>
      <c r="DKD243" s="220"/>
      <c r="DKE243" s="220"/>
      <c r="DKF243" s="220"/>
      <c r="DKG243" s="220"/>
      <c r="DKH243" s="220"/>
      <c r="DKI243" s="220"/>
      <c r="DKJ243" s="220"/>
      <c r="DKK243" s="220"/>
      <c r="DKL243" s="220"/>
      <c r="DKM243" s="220"/>
      <c r="DKN243" s="220"/>
      <c r="DKO243" s="220"/>
      <c r="DKP243" s="220"/>
      <c r="DKQ243" s="220"/>
      <c r="DKR243" s="220"/>
      <c r="DKS243" s="220"/>
      <c r="DKT243" s="220"/>
      <c r="DKU243" s="220"/>
      <c r="DKV243" s="220"/>
      <c r="DKW243" s="220"/>
      <c r="DKX243" s="220"/>
      <c r="DKY243" s="220"/>
      <c r="DKZ243" s="220"/>
      <c r="DLA243" s="220"/>
      <c r="DLB243" s="220"/>
      <c r="DLC243" s="220"/>
      <c r="DLD243" s="220"/>
      <c r="DLE243" s="220"/>
      <c r="DLF243" s="220"/>
      <c r="DLG243" s="220"/>
      <c r="DLH243" s="220"/>
      <c r="DLI243" s="220"/>
      <c r="DLJ243" s="220"/>
      <c r="DLK243" s="220"/>
      <c r="DLL243" s="220"/>
      <c r="DLM243" s="220"/>
      <c r="DLN243" s="220"/>
      <c r="DLO243" s="220"/>
      <c r="DLP243" s="220"/>
      <c r="DLQ243" s="220"/>
      <c r="DLR243" s="220"/>
      <c r="DLS243" s="220"/>
      <c r="DLT243" s="220"/>
      <c r="DLU243" s="220"/>
      <c r="DLV243" s="220"/>
      <c r="DLW243" s="220"/>
      <c r="DLX243" s="220"/>
      <c r="DLY243" s="220"/>
      <c r="DLZ243" s="220"/>
      <c r="DMA243" s="220"/>
      <c r="DMB243" s="220"/>
      <c r="DMC243" s="220"/>
      <c r="DMD243" s="220"/>
      <c r="DME243" s="220"/>
      <c r="DMF243" s="220"/>
      <c r="DMG243" s="220"/>
      <c r="DMH243" s="220"/>
      <c r="DMI243" s="220"/>
      <c r="DMJ243" s="220"/>
      <c r="DMK243" s="220"/>
      <c r="DML243" s="220"/>
      <c r="DMM243" s="220"/>
      <c r="DMN243" s="220"/>
      <c r="DMO243" s="220"/>
      <c r="DMP243" s="220"/>
      <c r="DMQ243" s="220"/>
      <c r="DMR243" s="220"/>
      <c r="DMS243" s="220"/>
      <c r="DMT243" s="220"/>
      <c r="DMU243" s="220"/>
      <c r="DMV243" s="220"/>
      <c r="DMW243" s="220"/>
      <c r="DMX243" s="220"/>
      <c r="DMY243" s="220"/>
      <c r="DMZ243" s="220"/>
      <c r="DNA243" s="220"/>
      <c r="DNB243" s="220"/>
      <c r="DNC243" s="220"/>
      <c r="DND243" s="220"/>
      <c r="DNE243" s="220"/>
      <c r="DNF243" s="220"/>
      <c r="DNG243" s="220"/>
      <c r="DNH243" s="220"/>
      <c r="DNI243" s="220"/>
      <c r="DNJ243" s="220"/>
      <c r="DNK243" s="220"/>
      <c r="DNL243" s="220"/>
      <c r="DNM243" s="220"/>
      <c r="DNN243" s="220"/>
      <c r="DNO243" s="220"/>
      <c r="DNP243" s="220"/>
      <c r="DNQ243" s="220"/>
      <c r="DNR243" s="220"/>
      <c r="DNS243" s="220"/>
      <c r="DNT243" s="220"/>
      <c r="DNU243" s="220"/>
      <c r="DNV243" s="220"/>
      <c r="DNW243" s="220"/>
      <c r="DNX243" s="220"/>
      <c r="DNY243" s="220"/>
      <c r="DNZ243" s="220"/>
      <c r="DOA243" s="220"/>
      <c r="DOB243" s="220"/>
      <c r="DOC243" s="220"/>
      <c r="DOD243" s="220"/>
      <c r="DOE243" s="220"/>
      <c r="DOF243" s="220"/>
      <c r="DOG243" s="220"/>
      <c r="DOH243" s="220"/>
      <c r="DOI243" s="220"/>
      <c r="DOJ243" s="220"/>
      <c r="DOK243" s="220"/>
      <c r="DOL243" s="220"/>
      <c r="DOM243" s="220"/>
      <c r="DON243" s="220"/>
      <c r="DOO243" s="220"/>
      <c r="DOP243" s="220"/>
      <c r="DOQ243" s="220"/>
      <c r="DOR243" s="220"/>
      <c r="DOS243" s="220"/>
      <c r="DOT243" s="220"/>
      <c r="DOU243" s="220"/>
      <c r="DOV243" s="220"/>
      <c r="DOW243" s="220"/>
      <c r="DOX243" s="220"/>
      <c r="DOY243" s="220"/>
      <c r="DOZ243" s="220"/>
      <c r="DPA243" s="220"/>
      <c r="DPB243" s="220"/>
      <c r="DPC243" s="220"/>
      <c r="DPD243" s="220"/>
      <c r="DPE243" s="220"/>
      <c r="DPF243" s="220"/>
      <c r="DPG243" s="220"/>
      <c r="DPH243" s="220"/>
      <c r="DPI243" s="220"/>
      <c r="DPJ243" s="220"/>
      <c r="DPK243" s="220"/>
      <c r="DPL243" s="220"/>
      <c r="DPM243" s="220"/>
      <c r="DPN243" s="220"/>
      <c r="DPO243" s="220"/>
      <c r="DPP243" s="220"/>
      <c r="DPQ243" s="220"/>
      <c r="DPR243" s="220"/>
      <c r="DPS243" s="220"/>
      <c r="DPT243" s="220"/>
      <c r="DPU243" s="220"/>
      <c r="DPV243" s="220"/>
      <c r="DPW243" s="220"/>
      <c r="DPX243" s="220"/>
      <c r="DPY243" s="220"/>
      <c r="DPZ243" s="220"/>
      <c r="DQA243" s="220"/>
      <c r="DQB243" s="220"/>
      <c r="DQC243" s="220"/>
      <c r="DQD243" s="220"/>
      <c r="DQE243" s="220"/>
      <c r="DQF243" s="220"/>
      <c r="DQG243" s="220"/>
      <c r="DQH243" s="220"/>
      <c r="DQI243" s="220"/>
      <c r="DQJ243" s="220"/>
      <c r="DQK243" s="220"/>
      <c r="DQL243" s="220"/>
      <c r="DQM243" s="220"/>
      <c r="DQN243" s="220"/>
      <c r="DQO243" s="220"/>
      <c r="DQP243" s="220"/>
      <c r="DQQ243" s="220"/>
      <c r="DQR243" s="220"/>
      <c r="DQS243" s="220"/>
      <c r="DQT243" s="220"/>
      <c r="DQU243" s="220"/>
      <c r="DQV243" s="220"/>
      <c r="DQW243" s="220"/>
      <c r="DQX243" s="220"/>
      <c r="DQY243" s="220"/>
      <c r="DQZ243" s="220"/>
      <c r="DRA243" s="220"/>
      <c r="DRB243" s="220"/>
      <c r="DRC243" s="220"/>
      <c r="DRD243" s="220"/>
      <c r="DRE243" s="220"/>
      <c r="DRF243" s="220"/>
      <c r="DRG243" s="220"/>
      <c r="DRH243" s="220"/>
      <c r="DRI243" s="220"/>
      <c r="DRJ243" s="220"/>
      <c r="DRK243" s="220"/>
      <c r="DRL243" s="220"/>
      <c r="DRM243" s="220"/>
      <c r="DRN243" s="220"/>
      <c r="DRO243" s="220"/>
      <c r="DRP243" s="220"/>
      <c r="DRQ243" s="220"/>
      <c r="DRR243" s="220"/>
      <c r="DRS243" s="220"/>
      <c r="DRT243" s="220"/>
      <c r="DRU243" s="220"/>
      <c r="DRV243" s="220"/>
      <c r="DRW243" s="220"/>
      <c r="DRX243" s="220"/>
      <c r="DRY243" s="220"/>
      <c r="DRZ243" s="220"/>
      <c r="DSA243" s="220"/>
      <c r="DSB243" s="220"/>
      <c r="DSC243" s="220"/>
      <c r="DSD243" s="220"/>
      <c r="DSE243" s="220"/>
      <c r="DSF243" s="220"/>
      <c r="DSG243" s="220"/>
      <c r="DSH243" s="220"/>
      <c r="DSI243" s="220"/>
      <c r="DSJ243" s="220"/>
      <c r="DSK243" s="220"/>
      <c r="DSL243" s="220"/>
      <c r="DSM243" s="220"/>
      <c r="DSN243" s="220"/>
      <c r="DSO243" s="220"/>
      <c r="DSP243" s="220"/>
      <c r="DSQ243" s="220"/>
      <c r="DSR243" s="220"/>
      <c r="DSS243" s="220"/>
      <c r="DST243" s="220"/>
      <c r="DSU243" s="220"/>
      <c r="DSV243" s="220"/>
      <c r="DSW243" s="220"/>
      <c r="DSX243" s="220"/>
      <c r="DSY243" s="220"/>
      <c r="DSZ243" s="220"/>
      <c r="DTA243" s="220"/>
      <c r="DTB243" s="220"/>
      <c r="DTC243" s="220"/>
      <c r="DTD243" s="220"/>
      <c r="DTE243" s="220"/>
      <c r="DTF243" s="220"/>
      <c r="DTG243" s="220"/>
      <c r="DTH243" s="220"/>
      <c r="DTI243" s="220"/>
      <c r="DTJ243" s="220"/>
      <c r="DTK243" s="220"/>
      <c r="DTL243" s="220"/>
      <c r="DTM243" s="220"/>
      <c r="DTN243" s="220"/>
      <c r="DTO243" s="220"/>
      <c r="DTP243" s="220"/>
      <c r="DTQ243" s="220"/>
      <c r="DTR243" s="220"/>
      <c r="DTS243" s="220"/>
      <c r="DTT243" s="220"/>
      <c r="DTU243" s="220"/>
      <c r="DTV243" s="220"/>
      <c r="DTW243" s="220"/>
      <c r="DTX243" s="220"/>
      <c r="DTY243" s="220"/>
      <c r="DTZ243" s="220"/>
      <c r="DUA243" s="220"/>
      <c r="DUB243" s="220"/>
      <c r="DUC243" s="220"/>
      <c r="DUD243" s="220"/>
      <c r="DUE243" s="220"/>
      <c r="DUF243" s="220"/>
      <c r="DUG243" s="220"/>
      <c r="DUH243" s="220"/>
      <c r="DUI243" s="220"/>
      <c r="DUJ243" s="220"/>
      <c r="DUK243" s="220"/>
      <c r="DUL243" s="220"/>
      <c r="DUM243" s="220"/>
      <c r="DUN243" s="220"/>
      <c r="DUO243" s="220"/>
      <c r="DUP243" s="220"/>
      <c r="DUQ243" s="220"/>
      <c r="DUR243" s="220"/>
      <c r="DUS243" s="220"/>
      <c r="DUT243" s="220"/>
      <c r="DUU243" s="220"/>
      <c r="DUV243" s="220"/>
      <c r="DUW243" s="220"/>
      <c r="DUX243" s="220"/>
      <c r="DUY243" s="220"/>
      <c r="DUZ243" s="220"/>
      <c r="DVA243" s="220"/>
      <c r="DVB243" s="220"/>
      <c r="DVC243" s="220"/>
      <c r="DVD243" s="220"/>
      <c r="DVE243" s="220"/>
      <c r="DVF243" s="220"/>
      <c r="DVG243" s="220"/>
      <c r="DVH243" s="220"/>
      <c r="DVI243" s="220"/>
      <c r="DVJ243" s="220"/>
      <c r="DVK243" s="220"/>
      <c r="DVL243" s="220"/>
      <c r="DVM243" s="220"/>
      <c r="DVN243" s="220"/>
      <c r="DVO243" s="220"/>
      <c r="DVP243" s="220"/>
      <c r="DVQ243" s="220"/>
      <c r="DVR243" s="220"/>
      <c r="DVS243" s="220"/>
      <c r="DVT243" s="220"/>
      <c r="DVU243" s="220"/>
      <c r="DVV243" s="220"/>
      <c r="DVW243" s="220"/>
      <c r="DVX243" s="220"/>
      <c r="DVY243" s="220"/>
      <c r="DVZ243" s="220"/>
      <c r="DWA243" s="220"/>
      <c r="DWB243" s="220"/>
      <c r="DWC243" s="220"/>
      <c r="DWD243" s="220"/>
      <c r="DWE243" s="220"/>
      <c r="DWF243" s="220"/>
      <c r="DWG243" s="220"/>
      <c r="DWH243" s="220"/>
      <c r="DWI243" s="220"/>
      <c r="DWJ243" s="220"/>
      <c r="DWK243" s="220"/>
      <c r="DWL243" s="220"/>
      <c r="DWM243" s="220"/>
      <c r="DWN243" s="220"/>
      <c r="DWO243" s="220"/>
      <c r="DWP243" s="220"/>
      <c r="DWQ243" s="220"/>
      <c r="DWR243" s="220"/>
      <c r="DWS243" s="220"/>
      <c r="DWT243" s="220"/>
      <c r="DWU243" s="220"/>
      <c r="DWV243" s="220"/>
      <c r="DWW243" s="220"/>
      <c r="DWX243" s="220"/>
      <c r="DWY243" s="220"/>
      <c r="DWZ243" s="220"/>
      <c r="DXA243" s="220"/>
      <c r="DXB243" s="220"/>
      <c r="DXC243" s="220"/>
      <c r="DXD243" s="220"/>
      <c r="DXE243" s="220"/>
      <c r="DXF243" s="220"/>
      <c r="DXG243" s="220"/>
      <c r="DXH243" s="220"/>
      <c r="DXI243" s="220"/>
      <c r="DXJ243" s="220"/>
      <c r="DXK243" s="220"/>
      <c r="DXL243" s="220"/>
      <c r="DXM243" s="220"/>
      <c r="DXN243" s="220"/>
      <c r="DXO243" s="220"/>
      <c r="DXP243" s="220"/>
      <c r="DXQ243" s="220"/>
      <c r="DXR243" s="220"/>
      <c r="DXS243" s="220"/>
      <c r="DXT243" s="220"/>
      <c r="DXU243" s="220"/>
      <c r="DXV243" s="220"/>
      <c r="DXW243" s="220"/>
      <c r="DXX243" s="220"/>
      <c r="DXY243" s="220"/>
      <c r="DXZ243" s="220"/>
      <c r="DYA243" s="220"/>
      <c r="DYB243" s="220"/>
      <c r="DYC243" s="220"/>
      <c r="DYD243" s="220"/>
      <c r="DYE243" s="220"/>
      <c r="DYF243" s="220"/>
      <c r="DYG243" s="220"/>
      <c r="DYH243" s="220"/>
      <c r="DYI243" s="220"/>
      <c r="DYJ243" s="220"/>
      <c r="DYK243" s="220"/>
      <c r="DYL243" s="220"/>
      <c r="DYM243" s="220"/>
      <c r="DYN243" s="220"/>
      <c r="DYO243" s="220"/>
      <c r="DYP243" s="220"/>
      <c r="DYQ243" s="220"/>
      <c r="DYR243" s="220"/>
      <c r="DYS243" s="220"/>
      <c r="DYT243" s="220"/>
      <c r="DYU243" s="220"/>
      <c r="DYV243" s="220"/>
      <c r="DYW243" s="220"/>
      <c r="DYX243" s="220"/>
      <c r="DYY243" s="220"/>
      <c r="DYZ243" s="220"/>
      <c r="DZA243" s="220"/>
      <c r="DZB243" s="220"/>
      <c r="DZC243" s="220"/>
      <c r="DZD243" s="220"/>
      <c r="DZE243" s="220"/>
      <c r="DZF243" s="220"/>
      <c r="DZG243" s="220"/>
      <c r="DZH243" s="220"/>
      <c r="DZI243" s="220"/>
      <c r="DZJ243" s="220"/>
      <c r="DZK243" s="220"/>
      <c r="DZL243" s="220"/>
      <c r="DZM243" s="220"/>
      <c r="DZN243" s="220"/>
      <c r="DZO243" s="220"/>
      <c r="DZP243" s="220"/>
      <c r="DZQ243" s="220"/>
      <c r="DZR243" s="220"/>
      <c r="DZS243" s="220"/>
      <c r="DZT243" s="220"/>
      <c r="DZU243" s="220"/>
      <c r="DZV243" s="220"/>
      <c r="DZW243" s="220"/>
      <c r="DZX243" s="220"/>
      <c r="DZY243" s="220"/>
      <c r="DZZ243" s="220"/>
      <c r="EAA243" s="220"/>
      <c r="EAB243" s="220"/>
      <c r="EAC243" s="220"/>
      <c r="EAD243" s="220"/>
      <c r="EAE243" s="220"/>
      <c r="EAF243" s="220"/>
      <c r="EAG243" s="220"/>
      <c r="EAH243" s="220"/>
      <c r="EAI243" s="220"/>
      <c r="EAJ243" s="220"/>
      <c r="EAK243" s="220"/>
      <c r="EAL243" s="220"/>
      <c r="EAM243" s="220"/>
      <c r="EAN243" s="220"/>
      <c r="EAO243" s="220"/>
      <c r="EAP243" s="220"/>
      <c r="EAQ243" s="220"/>
      <c r="EAR243" s="220"/>
      <c r="EAS243" s="220"/>
      <c r="EAT243" s="220"/>
      <c r="EAU243" s="220"/>
      <c r="EAV243" s="220"/>
      <c r="EAW243" s="220"/>
      <c r="EAX243" s="220"/>
      <c r="EAY243" s="220"/>
      <c r="EAZ243" s="220"/>
      <c r="EBA243" s="220"/>
      <c r="EBB243" s="220"/>
      <c r="EBC243" s="220"/>
      <c r="EBD243" s="220"/>
      <c r="EBE243" s="220"/>
      <c r="EBF243" s="220"/>
      <c r="EBG243" s="220"/>
      <c r="EBH243" s="220"/>
      <c r="EBI243" s="220"/>
      <c r="EBJ243" s="220"/>
      <c r="EBK243" s="220"/>
      <c r="EBL243" s="220"/>
      <c r="EBM243" s="220"/>
      <c r="EBN243" s="220"/>
      <c r="EBO243" s="220"/>
      <c r="EBP243" s="220"/>
      <c r="EBQ243" s="220"/>
      <c r="EBR243" s="220"/>
      <c r="EBS243" s="220"/>
      <c r="EBT243" s="220"/>
      <c r="EBU243" s="220"/>
      <c r="EBV243" s="220"/>
      <c r="EBW243" s="220"/>
      <c r="EBX243" s="220"/>
      <c r="EBY243" s="220"/>
      <c r="EBZ243" s="220"/>
      <c r="ECA243" s="220"/>
      <c r="ECB243" s="220"/>
      <c r="ECC243" s="220"/>
      <c r="ECD243" s="220"/>
      <c r="ECE243" s="220"/>
      <c r="ECF243" s="220"/>
      <c r="ECG243" s="220"/>
      <c r="ECH243" s="220"/>
      <c r="ECI243" s="220"/>
      <c r="ECJ243" s="220"/>
      <c r="ECK243" s="220"/>
      <c r="ECL243" s="220"/>
      <c r="ECM243" s="220"/>
      <c r="ECN243" s="220"/>
      <c r="ECO243" s="220"/>
      <c r="ECP243" s="220"/>
      <c r="ECQ243" s="220"/>
      <c r="ECR243" s="220"/>
      <c r="ECS243" s="220"/>
      <c r="ECT243" s="220"/>
      <c r="ECU243" s="220"/>
      <c r="ECV243" s="220"/>
      <c r="ECW243" s="220"/>
      <c r="ECX243" s="220"/>
      <c r="ECY243" s="220"/>
      <c r="ECZ243" s="220"/>
      <c r="EDA243" s="220"/>
      <c r="EDB243" s="220"/>
      <c r="EDC243" s="220"/>
      <c r="EDD243" s="220"/>
      <c r="EDE243" s="220"/>
      <c r="EDF243" s="220"/>
      <c r="EDG243" s="220"/>
      <c r="EDH243" s="220"/>
      <c r="EDI243" s="220"/>
      <c r="EDJ243" s="220"/>
      <c r="EDK243" s="220"/>
      <c r="EDL243" s="220"/>
      <c r="EDM243" s="220"/>
      <c r="EDN243" s="220"/>
      <c r="EDO243" s="220"/>
      <c r="EDP243" s="220"/>
      <c r="EDQ243" s="220"/>
      <c r="EDR243" s="220"/>
      <c r="EDS243" s="220"/>
      <c r="EDT243" s="220"/>
      <c r="EDU243" s="220"/>
      <c r="EDV243" s="220"/>
      <c r="EDW243" s="220"/>
      <c r="EDX243" s="220"/>
      <c r="EDY243" s="220"/>
      <c r="EDZ243" s="220"/>
      <c r="EEA243" s="220"/>
      <c r="EEB243" s="220"/>
      <c r="EEC243" s="220"/>
      <c r="EED243" s="220"/>
      <c r="EEE243" s="220"/>
      <c r="EEF243" s="220"/>
      <c r="EEG243" s="220"/>
      <c r="EEH243" s="220"/>
      <c r="EEI243" s="220"/>
      <c r="EEJ243" s="220"/>
      <c r="EEK243" s="220"/>
      <c r="EEL243" s="220"/>
      <c r="EEM243" s="220"/>
      <c r="EEN243" s="220"/>
      <c r="EEO243" s="220"/>
      <c r="EEP243" s="220"/>
      <c r="EEQ243" s="220"/>
      <c r="EER243" s="220"/>
      <c r="EES243" s="220"/>
      <c r="EET243" s="220"/>
      <c r="EEU243" s="220"/>
      <c r="EEV243" s="220"/>
      <c r="EEW243" s="220"/>
      <c r="EEX243" s="220"/>
      <c r="EEY243" s="220"/>
      <c r="EEZ243" s="220"/>
      <c r="EFA243" s="220"/>
      <c r="EFB243" s="220"/>
      <c r="EFC243" s="220"/>
      <c r="EFD243" s="220"/>
      <c r="EFE243" s="220"/>
      <c r="EFF243" s="220"/>
      <c r="EFG243" s="220"/>
      <c r="EFH243" s="220"/>
      <c r="EFI243" s="220"/>
      <c r="EFJ243" s="220"/>
      <c r="EFK243" s="220"/>
      <c r="EFL243" s="220"/>
      <c r="EFM243" s="220"/>
      <c r="EFN243" s="220"/>
      <c r="EFO243" s="220"/>
      <c r="EFP243" s="220"/>
      <c r="EFQ243" s="220"/>
      <c r="EFR243" s="220"/>
      <c r="EFS243" s="220"/>
      <c r="EFT243" s="220"/>
      <c r="EFU243" s="220"/>
      <c r="EFV243" s="220"/>
      <c r="EFW243" s="220"/>
      <c r="EFX243" s="220"/>
      <c r="EFY243" s="220"/>
      <c r="EFZ243" s="220"/>
      <c r="EGA243" s="220"/>
      <c r="EGB243" s="220"/>
      <c r="EGC243" s="220"/>
      <c r="EGD243" s="220"/>
      <c r="EGE243" s="220"/>
      <c r="EGF243" s="220"/>
      <c r="EGG243" s="220"/>
      <c r="EGH243" s="220"/>
      <c r="EGI243" s="220"/>
      <c r="EGJ243" s="220"/>
      <c r="EGK243" s="220"/>
      <c r="EGL243" s="220"/>
      <c r="EGM243" s="220"/>
      <c r="EGN243" s="220"/>
      <c r="EGO243" s="220"/>
      <c r="EGP243" s="220"/>
      <c r="EGQ243" s="220"/>
      <c r="EGR243" s="220"/>
      <c r="EGS243" s="220"/>
      <c r="EGT243" s="220"/>
      <c r="EGU243" s="220"/>
      <c r="EGV243" s="220"/>
      <c r="EGW243" s="220"/>
      <c r="EGX243" s="220"/>
      <c r="EGY243" s="220"/>
      <c r="EGZ243" s="220"/>
      <c r="EHA243" s="220"/>
      <c r="EHB243" s="220"/>
      <c r="EHC243" s="220"/>
      <c r="EHD243" s="220"/>
      <c r="EHE243" s="220"/>
      <c r="EHF243" s="220"/>
      <c r="EHG243" s="220"/>
      <c r="EHH243" s="220"/>
      <c r="EHI243" s="220"/>
      <c r="EHJ243" s="220"/>
      <c r="EHK243" s="220"/>
      <c r="EHL243" s="220"/>
      <c r="EHM243" s="220"/>
      <c r="EHN243" s="220"/>
      <c r="EHO243" s="220"/>
      <c r="EHP243" s="220"/>
      <c r="EHQ243" s="220"/>
      <c r="EHR243" s="220"/>
      <c r="EHS243" s="220"/>
      <c r="EHT243" s="220"/>
      <c r="EHU243" s="220"/>
      <c r="EHV243" s="220"/>
      <c r="EHW243" s="220"/>
      <c r="EHX243" s="220"/>
      <c r="EHY243" s="220"/>
      <c r="EHZ243" s="220"/>
      <c r="EIA243" s="220"/>
      <c r="EIB243" s="220"/>
      <c r="EIC243" s="220"/>
      <c r="EID243" s="220"/>
      <c r="EIE243" s="220"/>
      <c r="EIF243" s="220"/>
      <c r="EIG243" s="220"/>
      <c r="EIH243" s="220"/>
      <c r="EII243" s="220"/>
      <c r="EIJ243" s="220"/>
      <c r="EIK243" s="220"/>
      <c r="EIL243" s="220"/>
      <c r="EIM243" s="220"/>
      <c r="EIN243" s="220"/>
      <c r="EIO243" s="220"/>
      <c r="EIP243" s="220"/>
      <c r="EIQ243" s="220"/>
      <c r="EIR243" s="220"/>
      <c r="EIS243" s="220"/>
      <c r="EIT243" s="220"/>
      <c r="EIU243" s="220"/>
      <c r="EIV243" s="220"/>
      <c r="EIW243" s="220"/>
      <c r="EIX243" s="220"/>
      <c r="EIY243" s="220"/>
      <c r="EIZ243" s="220"/>
      <c r="EJA243" s="220"/>
      <c r="EJB243" s="220"/>
      <c r="EJC243" s="220"/>
      <c r="EJD243" s="220"/>
      <c r="EJE243" s="220"/>
      <c r="EJF243" s="220"/>
      <c r="EJG243" s="220"/>
      <c r="EJH243" s="220"/>
      <c r="EJI243" s="220"/>
      <c r="EJJ243" s="220"/>
      <c r="EJK243" s="220"/>
      <c r="EJL243" s="220"/>
      <c r="EJM243" s="220"/>
      <c r="EJN243" s="220"/>
      <c r="EJO243" s="220"/>
      <c r="EJP243" s="220"/>
      <c r="EJQ243" s="220"/>
      <c r="EJR243" s="220"/>
      <c r="EJS243" s="220"/>
      <c r="EJT243" s="220"/>
      <c r="EJU243" s="220"/>
      <c r="EJV243" s="220"/>
      <c r="EJW243" s="220"/>
      <c r="EJX243" s="220"/>
      <c r="EJY243" s="220"/>
      <c r="EJZ243" s="220"/>
      <c r="EKA243" s="220"/>
      <c r="EKB243" s="220"/>
      <c r="EKC243" s="220"/>
      <c r="EKD243" s="220"/>
      <c r="EKE243" s="220"/>
      <c r="EKF243" s="220"/>
      <c r="EKG243" s="220"/>
      <c r="EKH243" s="220"/>
      <c r="EKI243" s="220"/>
      <c r="EKJ243" s="220"/>
      <c r="EKK243" s="220"/>
      <c r="EKL243" s="220"/>
      <c r="EKM243" s="220"/>
      <c r="EKN243" s="220"/>
      <c r="EKO243" s="220"/>
      <c r="EKP243" s="220"/>
      <c r="EKQ243" s="220"/>
      <c r="EKR243" s="220"/>
      <c r="EKS243" s="220"/>
      <c r="EKT243" s="220"/>
      <c r="EKU243" s="220"/>
      <c r="EKV243" s="220"/>
      <c r="EKW243" s="220"/>
      <c r="EKX243" s="220"/>
      <c r="EKY243" s="220"/>
      <c r="EKZ243" s="220"/>
      <c r="ELA243" s="220"/>
      <c r="ELB243" s="220"/>
      <c r="ELC243" s="220"/>
      <c r="ELD243" s="220"/>
      <c r="ELE243" s="220"/>
      <c r="ELF243" s="220"/>
      <c r="ELG243" s="220"/>
      <c r="ELH243" s="220"/>
      <c r="ELI243" s="220"/>
      <c r="ELJ243" s="220"/>
      <c r="ELK243" s="220"/>
      <c r="ELL243" s="220"/>
      <c r="ELM243" s="220"/>
      <c r="ELN243" s="220"/>
      <c r="ELO243" s="220"/>
      <c r="ELP243" s="220"/>
      <c r="ELQ243" s="220"/>
      <c r="ELR243" s="220"/>
      <c r="ELS243" s="220"/>
      <c r="ELT243" s="220"/>
      <c r="ELU243" s="220"/>
      <c r="ELV243" s="220"/>
      <c r="ELW243" s="220"/>
      <c r="ELX243" s="220"/>
      <c r="ELY243" s="220"/>
      <c r="ELZ243" s="220"/>
      <c r="EMA243" s="220"/>
      <c r="EMB243" s="220"/>
      <c r="EMC243" s="220"/>
      <c r="EMD243" s="220"/>
      <c r="EME243" s="220"/>
      <c r="EMF243" s="220"/>
      <c r="EMG243" s="220"/>
      <c r="EMH243" s="220"/>
      <c r="EMI243" s="220"/>
      <c r="EMJ243" s="220"/>
      <c r="EMK243" s="220"/>
      <c r="EML243" s="220"/>
      <c r="EMM243" s="220"/>
      <c r="EMN243" s="220"/>
      <c r="EMO243" s="220"/>
      <c r="EMP243" s="220"/>
      <c r="EMQ243" s="220"/>
      <c r="EMR243" s="220"/>
      <c r="EMS243" s="220"/>
      <c r="EMT243" s="220"/>
      <c r="EMU243" s="220"/>
      <c r="EMV243" s="220"/>
      <c r="EMW243" s="220"/>
      <c r="EMX243" s="220"/>
      <c r="EMY243" s="220"/>
      <c r="EMZ243" s="220"/>
      <c r="ENA243" s="220"/>
      <c r="ENB243" s="220"/>
      <c r="ENC243" s="220"/>
      <c r="END243" s="220"/>
      <c r="ENE243" s="220"/>
      <c r="ENF243" s="220"/>
      <c r="ENG243" s="220"/>
      <c r="ENH243" s="220"/>
      <c r="ENI243" s="220"/>
      <c r="ENJ243" s="220"/>
      <c r="ENK243" s="220"/>
      <c r="ENL243" s="220"/>
      <c r="ENM243" s="220"/>
      <c r="ENN243" s="220"/>
      <c r="ENO243" s="220"/>
      <c r="ENP243" s="220"/>
      <c r="ENQ243" s="220"/>
      <c r="ENR243" s="220"/>
      <c r="ENS243" s="220"/>
      <c r="ENT243" s="220"/>
      <c r="ENU243" s="220"/>
      <c r="ENV243" s="220"/>
      <c r="ENW243" s="220"/>
      <c r="ENX243" s="220"/>
      <c r="ENY243" s="220"/>
      <c r="ENZ243" s="220"/>
      <c r="EOA243" s="220"/>
      <c r="EOB243" s="220"/>
      <c r="EOC243" s="220"/>
      <c r="EOD243" s="220"/>
      <c r="EOE243" s="220"/>
      <c r="EOF243" s="220"/>
      <c r="EOG243" s="220"/>
      <c r="EOH243" s="220"/>
      <c r="EOI243" s="220"/>
      <c r="EOJ243" s="220"/>
      <c r="EOK243" s="220"/>
      <c r="EOL243" s="220"/>
      <c r="EOM243" s="220"/>
      <c r="EON243" s="220"/>
      <c r="EOO243" s="220"/>
      <c r="EOP243" s="220"/>
      <c r="EOQ243" s="220"/>
      <c r="EOR243" s="220"/>
      <c r="EOS243" s="220"/>
      <c r="EOT243" s="220"/>
      <c r="EOU243" s="220"/>
      <c r="EOV243" s="220"/>
      <c r="EOW243" s="220"/>
      <c r="EOX243" s="220"/>
      <c r="EOY243" s="220"/>
      <c r="EOZ243" s="220"/>
      <c r="EPA243" s="220"/>
      <c r="EPB243" s="220"/>
      <c r="EPC243" s="220"/>
      <c r="EPD243" s="220"/>
      <c r="EPE243" s="220"/>
      <c r="EPF243" s="220"/>
      <c r="EPG243" s="220"/>
      <c r="EPH243" s="220"/>
      <c r="EPI243" s="220"/>
      <c r="EPJ243" s="220"/>
      <c r="EPK243" s="220"/>
      <c r="EPL243" s="220"/>
      <c r="EPM243" s="220"/>
      <c r="EPN243" s="220"/>
      <c r="EPO243" s="220"/>
      <c r="EPP243" s="220"/>
      <c r="EPQ243" s="220"/>
      <c r="EPR243" s="220"/>
      <c r="EPS243" s="220"/>
      <c r="EPT243" s="220"/>
      <c r="EPU243" s="220"/>
      <c r="EPV243" s="220"/>
      <c r="EPW243" s="220"/>
      <c r="EPX243" s="220"/>
      <c r="EPY243" s="220"/>
      <c r="EPZ243" s="220"/>
      <c r="EQA243" s="220"/>
      <c r="EQB243" s="220"/>
      <c r="EQC243" s="220"/>
      <c r="EQD243" s="220"/>
      <c r="EQE243" s="220"/>
      <c r="EQF243" s="220"/>
      <c r="EQG243" s="220"/>
      <c r="EQH243" s="220"/>
      <c r="EQI243" s="220"/>
      <c r="EQJ243" s="220"/>
      <c r="EQK243" s="220"/>
      <c r="EQL243" s="220"/>
      <c r="EQM243" s="220"/>
      <c r="EQN243" s="220"/>
      <c r="EQO243" s="220"/>
      <c r="EQP243" s="220"/>
      <c r="EQQ243" s="220"/>
      <c r="EQR243" s="220"/>
      <c r="EQS243" s="220"/>
      <c r="EQT243" s="220"/>
      <c r="EQU243" s="220"/>
      <c r="EQV243" s="220"/>
      <c r="EQW243" s="220"/>
      <c r="EQX243" s="220"/>
      <c r="EQY243" s="220"/>
      <c r="EQZ243" s="220"/>
      <c r="ERA243" s="220"/>
      <c r="ERB243" s="220"/>
      <c r="ERC243" s="220"/>
      <c r="ERD243" s="220"/>
      <c r="ERE243" s="220"/>
      <c r="ERF243" s="220"/>
      <c r="ERG243" s="220"/>
      <c r="ERH243" s="220"/>
      <c r="ERI243" s="220"/>
      <c r="ERJ243" s="220"/>
      <c r="ERK243" s="220"/>
      <c r="ERL243" s="220"/>
      <c r="ERM243" s="220"/>
      <c r="ERN243" s="220"/>
      <c r="ERO243" s="220"/>
      <c r="ERP243" s="220"/>
      <c r="ERQ243" s="220"/>
      <c r="ERR243" s="220"/>
      <c r="ERS243" s="220"/>
      <c r="ERT243" s="220"/>
      <c r="ERU243" s="220"/>
      <c r="ERV243" s="220"/>
      <c r="ERW243" s="220"/>
      <c r="ERX243" s="220"/>
      <c r="ERY243" s="220"/>
      <c r="ERZ243" s="220"/>
      <c r="ESA243" s="220"/>
      <c r="ESB243" s="220"/>
      <c r="ESC243" s="220"/>
      <c r="ESD243" s="220"/>
      <c r="ESE243" s="220"/>
      <c r="ESF243" s="220"/>
      <c r="ESG243" s="220"/>
      <c r="ESH243" s="220"/>
      <c r="ESI243" s="220"/>
      <c r="ESJ243" s="220"/>
      <c r="ESK243" s="220"/>
      <c r="ESL243" s="220"/>
      <c r="ESM243" s="220"/>
      <c r="ESN243" s="220"/>
      <c r="ESO243" s="220"/>
      <c r="ESP243" s="220"/>
      <c r="ESQ243" s="220"/>
      <c r="ESR243" s="220"/>
      <c r="ESS243" s="220"/>
      <c r="EST243" s="220"/>
      <c r="ESU243" s="220"/>
      <c r="ESV243" s="220"/>
      <c r="ESW243" s="220"/>
      <c r="ESX243" s="220"/>
      <c r="ESY243" s="220"/>
      <c r="ESZ243" s="220"/>
      <c r="ETA243" s="220"/>
      <c r="ETB243" s="220"/>
      <c r="ETC243" s="220"/>
      <c r="ETD243" s="220"/>
      <c r="ETE243" s="220"/>
      <c r="ETF243" s="220"/>
      <c r="ETG243" s="220"/>
      <c r="ETH243" s="220"/>
      <c r="ETI243" s="220"/>
      <c r="ETJ243" s="220"/>
      <c r="ETK243" s="220"/>
      <c r="ETL243" s="220"/>
      <c r="ETM243" s="220"/>
      <c r="ETN243" s="220"/>
      <c r="ETO243" s="220"/>
      <c r="ETP243" s="220"/>
      <c r="ETQ243" s="220"/>
      <c r="ETR243" s="220"/>
      <c r="ETS243" s="220"/>
      <c r="ETT243" s="220"/>
      <c r="ETU243" s="220"/>
      <c r="ETV243" s="220"/>
      <c r="ETW243" s="220"/>
      <c r="ETX243" s="220"/>
      <c r="ETY243" s="220"/>
      <c r="ETZ243" s="220"/>
      <c r="EUA243" s="220"/>
      <c r="EUB243" s="220"/>
      <c r="EUC243" s="220"/>
      <c r="EUD243" s="220"/>
      <c r="EUE243" s="220"/>
      <c r="EUF243" s="220"/>
      <c r="EUG243" s="220"/>
      <c r="EUH243" s="220"/>
      <c r="EUI243" s="220"/>
      <c r="EUJ243" s="220"/>
      <c r="EUK243" s="220"/>
      <c r="EUL243" s="220"/>
      <c r="EUM243" s="220"/>
      <c r="EUN243" s="220"/>
      <c r="EUO243" s="220"/>
      <c r="EUP243" s="220"/>
      <c r="EUQ243" s="220"/>
      <c r="EUR243" s="220"/>
      <c r="EUS243" s="220"/>
      <c r="EUT243" s="220"/>
      <c r="EUU243" s="220"/>
      <c r="EUV243" s="220"/>
      <c r="EUW243" s="220"/>
      <c r="EUX243" s="220"/>
      <c r="EUY243" s="220"/>
      <c r="EUZ243" s="220"/>
      <c r="EVA243" s="220"/>
      <c r="EVB243" s="220"/>
      <c r="EVC243" s="220"/>
      <c r="EVD243" s="220"/>
      <c r="EVE243" s="220"/>
      <c r="EVF243" s="220"/>
      <c r="EVG243" s="220"/>
      <c r="EVH243" s="220"/>
      <c r="EVI243" s="220"/>
      <c r="EVJ243" s="220"/>
      <c r="EVK243" s="220"/>
      <c r="EVL243" s="220"/>
      <c r="EVM243" s="220"/>
      <c r="EVN243" s="220"/>
      <c r="EVO243" s="220"/>
      <c r="EVP243" s="220"/>
      <c r="EVQ243" s="220"/>
      <c r="EVR243" s="220"/>
      <c r="EVS243" s="220"/>
      <c r="EVT243" s="220"/>
      <c r="EVU243" s="220"/>
      <c r="EVV243" s="220"/>
      <c r="EVW243" s="220"/>
      <c r="EVX243" s="220"/>
      <c r="EVY243" s="220"/>
      <c r="EVZ243" s="220"/>
      <c r="EWA243" s="220"/>
      <c r="EWB243" s="220"/>
      <c r="EWC243" s="220"/>
      <c r="EWD243" s="220"/>
      <c r="EWE243" s="220"/>
      <c r="EWF243" s="220"/>
      <c r="EWG243" s="220"/>
      <c r="EWH243" s="220"/>
      <c r="EWI243" s="220"/>
      <c r="EWJ243" s="220"/>
      <c r="EWK243" s="220"/>
      <c r="EWL243" s="220"/>
      <c r="EWM243" s="220"/>
      <c r="EWN243" s="220"/>
      <c r="EWO243" s="220"/>
      <c r="EWP243" s="220"/>
      <c r="EWQ243" s="220"/>
      <c r="EWR243" s="220"/>
      <c r="EWS243" s="220"/>
      <c r="EWT243" s="220"/>
      <c r="EWU243" s="220"/>
      <c r="EWV243" s="220"/>
      <c r="EWW243" s="220"/>
      <c r="EWX243" s="220"/>
      <c r="EWY243" s="220"/>
      <c r="EWZ243" s="220"/>
      <c r="EXA243" s="220"/>
      <c r="EXB243" s="220"/>
      <c r="EXC243" s="220"/>
      <c r="EXD243" s="220"/>
      <c r="EXE243" s="220"/>
      <c r="EXF243" s="220"/>
      <c r="EXG243" s="220"/>
      <c r="EXH243" s="220"/>
      <c r="EXI243" s="220"/>
      <c r="EXJ243" s="220"/>
      <c r="EXK243" s="220"/>
      <c r="EXL243" s="220"/>
      <c r="EXM243" s="220"/>
      <c r="EXN243" s="220"/>
      <c r="EXO243" s="220"/>
      <c r="EXP243" s="220"/>
      <c r="EXQ243" s="220"/>
      <c r="EXR243" s="220"/>
      <c r="EXS243" s="220"/>
      <c r="EXT243" s="220"/>
      <c r="EXU243" s="220"/>
      <c r="EXV243" s="220"/>
      <c r="EXW243" s="220"/>
      <c r="EXX243" s="220"/>
      <c r="EXY243" s="220"/>
      <c r="EXZ243" s="220"/>
      <c r="EYA243" s="220"/>
      <c r="EYB243" s="220"/>
      <c r="EYC243" s="220"/>
      <c r="EYD243" s="220"/>
      <c r="EYE243" s="220"/>
      <c r="EYF243" s="220"/>
      <c r="EYG243" s="220"/>
      <c r="EYH243" s="220"/>
      <c r="EYI243" s="220"/>
      <c r="EYJ243" s="220"/>
      <c r="EYK243" s="220"/>
      <c r="EYL243" s="220"/>
      <c r="EYM243" s="220"/>
      <c r="EYN243" s="220"/>
      <c r="EYO243" s="220"/>
      <c r="EYP243" s="220"/>
      <c r="EYQ243" s="220"/>
      <c r="EYR243" s="220"/>
      <c r="EYS243" s="220"/>
      <c r="EYT243" s="220"/>
      <c r="EYU243" s="220"/>
      <c r="EYV243" s="220"/>
      <c r="EYW243" s="220"/>
      <c r="EYX243" s="220"/>
      <c r="EYY243" s="220"/>
      <c r="EYZ243" s="220"/>
      <c r="EZA243" s="220"/>
      <c r="EZB243" s="220"/>
      <c r="EZC243" s="220"/>
      <c r="EZD243" s="220"/>
      <c r="EZE243" s="220"/>
      <c r="EZF243" s="220"/>
      <c r="EZG243" s="220"/>
      <c r="EZH243" s="220"/>
      <c r="EZI243" s="220"/>
      <c r="EZJ243" s="220"/>
      <c r="EZK243" s="220"/>
      <c r="EZL243" s="220"/>
      <c r="EZM243" s="220"/>
      <c r="EZN243" s="220"/>
      <c r="EZO243" s="220"/>
      <c r="EZP243" s="220"/>
      <c r="EZQ243" s="220"/>
      <c r="EZR243" s="220"/>
      <c r="EZS243" s="220"/>
      <c r="EZT243" s="220"/>
      <c r="EZU243" s="220"/>
      <c r="EZV243" s="220"/>
      <c r="EZW243" s="220"/>
      <c r="EZX243" s="220"/>
      <c r="EZY243" s="220"/>
      <c r="EZZ243" s="220"/>
      <c r="FAA243" s="220"/>
      <c r="FAB243" s="220"/>
      <c r="FAC243" s="220"/>
      <c r="FAD243" s="220"/>
      <c r="FAE243" s="220"/>
      <c r="FAF243" s="220"/>
      <c r="FAG243" s="220"/>
      <c r="FAH243" s="220"/>
      <c r="FAI243" s="220"/>
      <c r="FAJ243" s="220"/>
      <c r="FAK243" s="220"/>
      <c r="FAL243" s="220"/>
      <c r="FAM243" s="220"/>
      <c r="FAN243" s="220"/>
      <c r="FAO243" s="220"/>
      <c r="FAP243" s="220"/>
      <c r="FAQ243" s="220"/>
      <c r="FAR243" s="220"/>
      <c r="FAS243" s="220"/>
      <c r="FAT243" s="220"/>
      <c r="FAU243" s="220"/>
      <c r="FAV243" s="220"/>
      <c r="FAW243" s="220"/>
      <c r="FAX243" s="220"/>
      <c r="FAY243" s="220"/>
      <c r="FAZ243" s="220"/>
      <c r="FBA243" s="220"/>
      <c r="FBB243" s="220"/>
      <c r="FBC243" s="220"/>
      <c r="FBD243" s="220"/>
      <c r="FBE243" s="220"/>
      <c r="FBF243" s="220"/>
      <c r="FBG243" s="220"/>
      <c r="FBH243" s="220"/>
      <c r="FBI243" s="220"/>
      <c r="FBJ243" s="220"/>
      <c r="FBK243" s="220"/>
      <c r="FBL243" s="220"/>
      <c r="FBM243" s="220"/>
      <c r="FBN243" s="220"/>
      <c r="FBO243" s="220"/>
      <c r="FBP243" s="220"/>
      <c r="FBQ243" s="220"/>
      <c r="FBR243" s="220"/>
      <c r="FBS243" s="220"/>
      <c r="FBT243" s="220"/>
      <c r="FBU243" s="220"/>
      <c r="FBV243" s="220"/>
      <c r="FBW243" s="220"/>
      <c r="FBX243" s="220"/>
      <c r="FBY243" s="220"/>
      <c r="FBZ243" s="220"/>
      <c r="FCA243" s="220"/>
      <c r="FCB243" s="220"/>
      <c r="FCC243" s="220"/>
      <c r="FCD243" s="220"/>
      <c r="FCE243" s="220"/>
      <c r="FCF243" s="220"/>
      <c r="FCG243" s="220"/>
      <c r="FCH243" s="220"/>
      <c r="FCI243" s="220"/>
      <c r="FCJ243" s="220"/>
      <c r="FCK243" s="220"/>
      <c r="FCL243" s="220"/>
      <c r="FCM243" s="220"/>
      <c r="FCN243" s="220"/>
      <c r="FCO243" s="220"/>
      <c r="FCP243" s="220"/>
      <c r="FCQ243" s="220"/>
      <c r="FCR243" s="220"/>
      <c r="FCS243" s="220"/>
      <c r="FCT243" s="220"/>
      <c r="FCU243" s="220"/>
      <c r="FCV243" s="220"/>
      <c r="FCW243" s="220"/>
      <c r="FCX243" s="220"/>
      <c r="FCY243" s="220"/>
      <c r="FCZ243" s="220"/>
      <c r="FDA243" s="220"/>
      <c r="FDB243" s="220"/>
      <c r="FDC243" s="220"/>
      <c r="FDD243" s="220"/>
      <c r="FDE243" s="220"/>
      <c r="FDF243" s="220"/>
      <c r="FDG243" s="220"/>
      <c r="FDH243" s="220"/>
      <c r="FDI243" s="220"/>
      <c r="FDJ243" s="220"/>
      <c r="FDK243" s="220"/>
      <c r="FDL243" s="220"/>
      <c r="FDM243" s="220"/>
      <c r="FDN243" s="220"/>
      <c r="FDO243" s="220"/>
      <c r="FDP243" s="220"/>
      <c r="FDQ243" s="220"/>
      <c r="FDR243" s="220"/>
      <c r="FDS243" s="220"/>
      <c r="FDT243" s="220"/>
      <c r="FDU243" s="220"/>
      <c r="FDV243" s="220"/>
      <c r="FDW243" s="220"/>
      <c r="FDX243" s="220"/>
      <c r="FDY243" s="220"/>
      <c r="FDZ243" s="220"/>
      <c r="FEA243" s="220"/>
      <c r="FEB243" s="220"/>
      <c r="FEC243" s="220"/>
      <c r="FED243" s="220"/>
      <c r="FEE243" s="220"/>
      <c r="FEF243" s="220"/>
      <c r="FEG243" s="220"/>
      <c r="FEH243" s="220"/>
      <c r="FEI243" s="220"/>
      <c r="FEJ243" s="220"/>
      <c r="FEK243" s="220"/>
      <c r="FEL243" s="220"/>
      <c r="FEM243" s="220"/>
      <c r="FEN243" s="220"/>
      <c r="FEO243" s="220"/>
      <c r="FEP243" s="220"/>
      <c r="FEQ243" s="220"/>
      <c r="FER243" s="220"/>
      <c r="FES243" s="220"/>
      <c r="FET243" s="220"/>
      <c r="FEU243" s="220"/>
      <c r="FEV243" s="220"/>
      <c r="FEW243" s="220"/>
      <c r="FEX243" s="220"/>
      <c r="FEY243" s="220"/>
      <c r="FEZ243" s="220"/>
      <c r="FFA243" s="220"/>
      <c r="FFB243" s="220"/>
      <c r="FFC243" s="220"/>
      <c r="FFD243" s="220"/>
      <c r="FFE243" s="220"/>
      <c r="FFF243" s="220"/>
      <c r="FFG243" s="220"/>
      <c r="FFH243" s="220"/>
      <c r="FFI243" s="220"/>
      <c r="FFJ243" s="220"/>
      <c r="FFK243" s="220"/>
      <c r="FFL243" s="220"/>
      <c r="FFM243" s="220"/>
      <c r="FFN243" s="220"/>
      <c r="FFO243" s="220"/>
      <c r="FFP243" s="220"/>
      <c r="FFQ243" s="220"/>
      <c r="FFR243" s="220"/>
      <c r="FFS243" s="220"/>
      <c r="FFT243" s="220"/>
      <c r="FFU243" s="220"/>
      <c r="FFV243" s="220"/>
      <c r="FFW243" s="220"/>
      <c r="FFX243" s="220"/>
      <c r="FFY243" s="220"/>
      <c r="FFZ243" s="220"/>
      <c r="FGA243" s="220"/>
      <c r="FGB243" s="220"/>
      <c r="FGC243" s="220"/>
      <c r="FGD243" s="220"/>
      <c r="FGE243" s="220"/>
      <c r="FGF243" s="220"/>
      <c r="FGG243" s="220"/>
      <c r="FGH243" s="220"/>
      <c r="FGI243" s="220"/>
      <c r="FGJ243" s="220"/>
      <c r="FGK243" s="220"/>
      <c r="FGL243" s="220"/>
      <c r="FGM243" s="220"/>
      <c r="FGN243" s="220"/>
      <c r="FGO243" s="220"/>
      <c r="FGP243" s="220"/>
      <c r="FGQ243" s="220"/>
      <c r="FGR243" s="220"/>
      <c r="FGS243" s="220"/>
      <c r="FGT243" s="220"/>
      <c r="FGU243" s="220"/>
      <c r="FGV243" s="220"/>
      <c r="FGW243" s="220"/>
      <c r="FGX243" s="220"/>
      <c r="FGY243" s="220"/>
      <c r="FGZ243" s="220"/>
      <c r="FHA243" s="220"/>
      <c r="FHB243" s="220"/>
      <c r="FHC243" s="220"/>
      <c r="FHD243" s="220"/>
      <c r="FHE243" s="220"/>
      <c r="FHF243" s="220"/>
      <c r="FHG243" s="220"/>
      <c r="FHH243" s="220"/>
      <c r="FHI243" s="220"/>
      <c r="FHJ243" s="220"/>
      <c r="FHK243" s="220"/>
      <c r="FHL243" s="220"/>
      <c r="FHM243" s="220"/>
      <c r="FHN243" s="220"/>
      <c r="FHO243" s="220"/>
      <c r="FHP243" s="220"/>
      <c r="FHQ243" s="220"/>
      <c r="FHR243" s="220"/>
      <c r="FHS243" s="220"/>
      <c r="FHT243" s="220"/>
      <c r="FHU243" s="220"/>
      <c r="FHV243" s="220"/>
      <c r="FHW243" s="220"/>
      <c r="FHX243" s="220"/>
      <c r="FHY243" s="220"/>
      <c r="FHZ243" s="220"/>
      <c r="FIA243" s="220"/>
      <c r="FIB243" s="220"/>
      <c r="FIC243" s="220"/>
      <c r="FID243" s="220"/>
      <c r="FIE243" s="220"/>
      <c r="FIF243" s="220"/>
      <c r="FIG243" s="220"/>
      <c r="FIH243" s="220"/>
      <c r="FII243" s="220"/>
      <c r="FIJ243" s="220"/>
      <c r="FIK243" s="220"/>
      <c r="FIL243" s="220"/>
      <c r="FIM243" s="220"/>
      <c r="FIN243" s="220"/>
      <c r="FIO243" s="220"/>
      <c r="FIP243" s="220"/>
      <c r="FIQ243" s="220"/>
      <c r="FIR243" s="220"/>
      <c r="FIS243" s="220"/>
      <c r="FIT243" s="220"/>
      <c r="FIU243" s="220"/>
      <c r="FIV243" s="220"/>
      <c r="FIW243" s="220"/>
      <c r="FIX243" s="220"/>
      <c r="FIY243" s="220"/>
      <c r="FIZ243" s="220"/>
      <c r="FJA243" s="220"/>
      <c r="FJB243" s="220"/>
      <c r="FJC243" s="220"/>
      <c r="FJD243" s="220"/>
      <c r="FJE243" s="220"/>
      <c r="FJF243" s="220"/>
      <c r="FJG243" s="220"/>
      <c r="FJH243" s="220"/>
      <c r="FJI243" s="220"/>
      <c r="FJJ243" s="220"/>
      <c r="FJK243" s="220"/>
      <c r="FJL243" s="220"/>
      <c r="FJM243" s="220"/>
      <c r="FJN243" s="220"/>
      <c r="FJO243" s="220"/>
      <c r="FJP243" s="220"/>
      <c r="FJQ243" s="220"/>
      <c r="FJR243" s="220"/>
      <c r="FJS243" s="220"/>
      <c r="FJT243" s="220"/>
      <c r="FJU243" s="220"/>
      <c r="FJV243" s="220"/>
      <c r="FJW243" s="220"/>
      <c r="FJX243" s="220"/>
      <c r="FJY243" s="220"/>
      <c r="FJZ243" s="220"/>
      <c r="FKA243" s="220"/>
      <c r="FKB243" s="220"/>
      <c r="FKC243" s="220"/>
      <c r="FKD243" s="220"/>
      <c r="FKE243" s="220"/>
      <c r="FKF243" s="220"/>
      <c r="FKG243" s="220"/>
      <c r="FKH243" s="220"/>
      <c r="FKI243" s="220"/>
      <c r="FKJ243" s="220"/>
      <c r="FKK243" s="220"/>
      <c r="FKL243" s="220"/>
      <c r="FKM243" s="220"/>
      <c r="FKN243" s="220"/>
      <c r="FKO243" s="220"/>
      <c r="FKP243" s="220"/>
      <c r="FKQ243" s="220"/>
      <c r="FKR243" s="220"/>
      <c r="FKS243" s="220"/>
      <c r="FKT243" s="220"/>
      <c r="FKU243" s="220"/>
      <c r="FKV243" s="220"/>
      <c r="FKW243" s="220"/>
      <c r="FKX243" s="220"/>
      <c r="FKY243" s="220"/>
      <c r="FKZ243" s="220"/>
      <c r="FLA243" s="220"/>
      <c r="FLB243" s="220"/>
      <c r="FLC243" s="220"/>
      <c r="FLD243" s="220"/>
      <c r="FLE243" s="220"/>
      <c r="FLF243" s="220"/>
      <c r="FLG243" s="220"/>
      <c r="FLH243" s="220"/>
      <c r="FLI243" s="220"/>
      <c r="FLJ243" s="220"/>
      <c r="FLK243" s="220"/>
      <c r="FLL243" s="220"/>
      <c r="FLM243" s="220"/>
      <c r="FLN243" s="220"/>
      <c r="FLO243" s="220"/>
      <c r="FLP243" s="220"/>
      <c r="FLQ243" s="220"/>
      <c r="FLR243" s="220"/>
      <c r="FLS243" s="220"/>
      <c r="FLT243" s="220"/>
      <c r="FLU243" s="220"/>
      <c r="FLV243" s="220"/>
      <c r="FLW243" s="220"/>
      <c r="FLX243" s="220"/>
      <c r="FLY243" s="220"/>
      <c r="FLZ243" s="220"/>
      <c r="FMA243" s="220"/>
      <c r="FMB243" s="220"/>
      <c r="FMC243" s="220"/>
      <c r="FMD243" s="220"/>
      <c r="FME243" s="220"/>
      <c r="FMF243" s="220"/>
      <c r="FMG243" s="220"/>
      <c r="FMH243" s="220"/>
      <c r="FMI243" s="220"/>
      <c r="FMJ243" s="220"/>
      <c r="FMK243" s="220"/>
      <c r="FML243" s="220"/>
      <c r="FMM243" s="220"/>
      <c r="FMN243" s="220"/>
      <c r="FMO243" s="220"/>
      <c r="FMP243" s="220"/>
      <c r="FMQ243" s="220"/>
      <c r="FMR243" s="220"/>
      <c r="FMS243" s="220"/>
      <c r="FMT243" s="220"/>
      <c r="FMU243" s="220"/>
      <c r="FMV243" s="220"/>
      <c r="FMW243" s="220"/>
      <c r="FMX243" s="220"/>
      <c r="FMY243" s="220"/>
      <c r="FMZ243" s="220"/>
      <c r="FNA243" s="220"/>
      <c r="FNB243" s="220"/>
      <c r="FNC243" s="220"/>
      <c r="FND243" s="220"/>
      <c r="FNE243" s="220"/>
      <c r="FNF243" s="220"/>
      <c r="FNG243" s="220"/>
      <c r="FNH243" s="220"/>
      <c r="FNI243" s="220"/>
      <c r="FNJ243" s="220"/>
      <c r="FNK243" s="220"/>
      <c r="FNL243" s="220"/>
      <c r="FNM243" s="220"/>
      <c r="FNN243" s="220"/>
      <c r="FNO243" s="220"/>
      <c r="FNP243" s="220"/>
      <c r="FNQ243" s="220"/>
      <c r="FNR243" s="220"/>
      <c r="FNS243" s="220"/>
      <c r="FNT243" s="220"/>
      <c r="FNU243" s="220"/>
      <c r="FNV243" s="220"/>
      <c r="FNW243" s="220"/>
      <c r="FNX243" s="220"/>
      <c r="FNY243" s="220"/>
      <c r="FNZ243" s="220"/>
      <c r="FOA243" s="220"/>
      <c r="FOB243" s="220"/>
      <c r="FOC243" s="220"/>
      <c r="FOD243" s="220"/>
      <c r="FOE243" s="220"/>
      <c r="FOF243" s="220"/>
      <c r="FOG243" s="220"/>
      <c r="FOH243" s="220"/>
      <c r="FOI243" s="220"/>
      <c r="FOJ243" s="220"/>
      <c r="FOK243" s="220"/>
      <c r="FOL243" s="220"/>
      <c r="FOM243" s="220"/>
      <c r="FON243" s="220"/>
      <c r="FOO243" s="220"/>
      <c r="FOP243" s="220"/>
      <c r="FOQ243" s="220"/>
      <c r="FOR243" s="220"/>
      <c r="FOS243" s="220"/>
      <c r="FOT243" s="220"/>
      <c r="FOU243" s="220"/>
      <c r="FOV243" s="220"/>
      <c r="FOW243" s="220"/>
      <c r="FOX243" s="220"/>
      <c r="FOY243" s="220"/>
      <c r="FOZ243" s="220"/>
      <c r="FPA243" s="220"/>
      <c r="FPB243" s="220"/>
      <c r="FPC243" s="220"/>
      <c r="FPD243" s="220"/>
      <c r="FPE243" s="220"/>
      <c r="FPF243" s="220"/>
      <c r="FPG243" s="220"/>
      <c r="FPH243" s="220"/>
      <c r="FPI243" s="220"/>
      <c r="FPJ243" s="220"/>
      <c r="FPK243" s="220"/>
      <c r="FPL243" s="220"/>
      <c r="FPM243" s="220"/>
      <c r="FPN243" s="220"/>
      <c r="FPO243" s="220"/>
      <c r="FPP243" s="220"/>
      <c r="FPQ243" s="220"/>
      <c r="FPR243" s="220"/>
      <c r="FPS243" s="220"/>
      <c r="FPT243" s="220"/>
      <c r="FPU243" s="220"/>
      <c r="FPV243" s="220"/>
      <c r="FPW243" s="220"/>
      <c r="FPX243" s="220"/>
      <c r="FPY243" s="220"/>
      <c r="FPZ243" s="220"/>
      <c r="FQA243" s="220"/>
      <c r="FQB243" s="220"/>
      <c r="FQC243" s="220"/>
      <c r="FQD243" s="220"/>
      <c r="FQE243" s="220"/>
      <c r="FQF243" s="220"/>
      <c r="FQG243" s="220"/>
      <c r="FQH243" s="220"/>
      <c r="FQI243" s="220"/>
      <c r="FQJ243" s="220"/>
      <c r="FQK243" s="220"/>
      <c r="FQL243" s="220"/>
      <c r="FQM243" s="220"/>
      <c r="FQN243" s="220"/>
      <c r="FQO243" s="220"/>
      <c r="FQP243" s="220"/>
      <c r="FQQ243" s="220"/>
      <c r="FQR243" s="220"/>
      <c r="FQS243" s="220"/>
      <c r="FQT243" s="220"/>
      <c r="FQU243" s="220"/>
      <c r="FQV243" s="220"/>
      <c r="FQW243" s="220"/>
      <c r="FQX243" s="220"/>
      <c r="FQY243" s="220"/>
      <c r="FQZ243" s="220"/>
      <c r="FRA243" s="220"/>
      <c r="FRB243" s="220"/>
      <c r="FRC243" s="220"/>
      <c r="FRD243" s="220"/>
      <c r="FRE243" s="220"/>
      <c r="FRF243" s="220"/>
      <c r="FRG243" s="220"/>
      <c r="FRH243" s="220"/>
      <c r="FRI243" s="220"/>
      <c r="FRJ243" s="220"/>
      <c r="FRK243" s="220"/>
      <c r="FRL243" s="220"/>
      <c r="FRM243" s="220"/>
      <c r="FRN243" s="220"/>
      <c r="FRO243" s="220"/>
      <c r="FRP243" s="220"/>
      <c r="FRQ243" s="220"/>
      <c r="FRR243" s="220"/>
      <c r="FRS243" s="220"/>
      <c r="FRT243" s="220"/>
      <c r="FRU243" s="220"/>
      <c r="FRV243" s="220"/>
      <c r="FRW243" s="220"/>
      <c r="FRX243" s="220"/>
      <c r="FRY243" s="220"/>
      <c r="FRZ243" s="220"/>
      <c r="FSA243" s="220"/>
      <c r="FSB243" s="220"/>
      <c r="FSC243" s="220"/>
      <c r="FSD243" s="220"/>
      <c r="FSE243" s="220"/>
      <c r="FSF243" s="220"/>
      <c r="FSG243" s="220"/>
      <c r="FSH243" s="220"/>
      <c r="FSI243" s="220"/>
      <c r="FSJ243" s="220"/>
      <c r="FSK243" s="220"/>
      <c r="FSL243" s="220"/>
      <c r="FSM243" s="220"/>
      <c r="FSN243" s="220"/>
      <c r="FSO243" s="220"/>
      <c r="FSP243" s="220"/>
      <c r="FSQ243" s="220"/>
      <c r="FSR243" s="220"/>
      <c r="FSS243" s="220"/>
      <c r="FST243" s="220"/>
      <c r="FSU243" s="220"/>
      <c r="FSV243" s="220"/>
      <c r="FSW243" s="220"/>
      <c r="FSX243" s="220"/>
      <c r="FSY243" s="220"/>
      <c r="FSZ243" s="220"/>
      <c r="FTA243" s="220"/>
      <c r="FTB243" s="220"/>
      <c r="FTC243" s="220"/>
      <c r="FTD243" s="220"/>
      <c r="FTE243" s="220"/>
      <c r="FTF243" s="220"/>
      <c r="FTG243" s="220"/>
      <c r="FTH243" s="220"/>
      <c r="FTI243" s="220"/>
      <c r="FTJ243" s="220"/>
      <c r="FTK243" s="220"/>
      <c r="FTL243" s="220"/>
      <c r="FTM243" s="220"/>
      <c r="FTN243" s="220"/>
      <c r="FTO243" s="220"/>
      <c r="FTP243" s="220"/>
      <c r="FTQ243" s="220"/>
      <c r="FTR243" s="220"/>
      <c r="FTS243" s="220"/>
      <c r="FTT243" s="220"/>
      <c r="FTU243" s="220"/>
      <c r="FTV243" s="220"/>
      <c r="FTW243" s="220"/>
      <c r="FTX243" s="220"/>
      <c r="FTY243" s="220"/>
      <c r="FTZ243" s="220"/>
      <c r="FUA243" s="220"/>
      <c r="FUB243" s="220"/>
      <c r="FUC243" s="220"/>
      <c r="FUD243" s="220"/>
      <c r="FUE243" s="220"/>
      <c r="FUF243" s="220"/>
      <c r="FUG243" s="220"/>
      <c r="FUH243" s="220"/>
      <c r="FUI243" s="220"/>
      <c r="FUJ243" s="220"/>
      <c r="FUK243" s="220"/>
      <c r="FUL243" s="220"/>
      <c r="FUM243" s="220"/>
      <c r="FUN243" s="220"/>
      <c r="FUO243" s="220"/>
      <c r="FUP243" s="220"/>
      <c r="FUQ243" s="220"/>
      <c r="FUR243" s="220"/>
      <c r="FUS243" s="220"/>
      <c r="FUT243" s="220"/>
      <c r="FUU243" s="220"/>
      <c r="FUV243" s="220"/>
      <c r="FUW243" s="220"/>
      <c r="FUX243" s="220"/>
      <c r="FUY243" s="220"/>
      <c r="FUZ243" s="220"/>
      <c r="FVA243" s="220"/>
      <c r="FVB243" s="220"/>
      <c r="FVC243" s="220"/>
      <c r="FVD243" s="220"/>
      <c r="FVE243" s="220"/>
      <c r="FVF243" s="220"/>
      <c r="FVG243" s="220"/>
      <c r="FVH243" s="220"/>
      <c r="FVI243" s="220"/>
      <c r="FVJ243" s="220"/>
      <c r="FVK243" s="220"/>
      <c r="FVL243" s="220"/>
      <c r="FVM243" s="220"/>
      <c r="FVN243" s="220"/>
      <c r="FVO243" s="220"/>
      <c r="FVP243" s="220"/>
      <c r="FVQ243" s="220"/>
      <c r="FVR243" s="220"/>
      <c r="FVS243" s="220"/>
      <c r="FVT243" s="220"/>
      <c r="FVU243" s="220"/>
      <c r="FVV243" s="220"/>
      <c r="FVW243" s="220"/>
      <c r="FVX243" s="220"/>
      <c r="FVY243" s="220"/>
      <c r="FVZ243" s="220"/>
      <c r="FWA243" s="220"/>
      <c r="FWB243" s="220"/>
      <c r="FWC243" s="220"/>
      <c r="FWD243" s="220"/>
      <c r="FWE243" s="220"/>
      <c r="FWF243" s="220"/>
      <c r="FWG243" s="220"/>
      <c r="FWH243" s="220"/>
      <c r="FWI243" s="220"/>
      <c r="FWJ243" s="220"/>
      <c r="FWK243" s="220"/>
      <c r="FWL243" s="220"/>
      <c r="FWM243" s="220"/>
      <c r="FWN243" s="220"/>
      <c r="FWO243" s="220"/>
      <c r="FWP243" s="220"/>
      <c r="FWQ243" s="220"/>
      <c r="FWR243" s="220"/>
      <c r="FWS243" s="220"/>
      <c r="FWT243" s="220"/>
      <c r="FWU243" s="220"/>
      <c r="FWV243" s="220"/>
      <c r="FWW243" s="220"/>
      <c r="FWX243" s="220"/>
      <c r="FWY243" s="220"/>
      <c r="FWZ243" s="220"/>
      <c r="FXA243" s="220"/>
      <c r="FXB243" s="220"/>
      <c r="FXC243" s="220"/>
      <c r="FXD243" s="220"/>
      <c r="FXE243" s="220"/>
      <c r="FXF243" s="220"/>
      <c r="FXG243" s="220"/>
      <c r="FXH243" s="220"/>
      <c r="FXI243" s="220"/>
      <c r="FXJ243" s="220"/>
      <c r="FXK243" s="220"/>
      <c r="FXL243" s="220"/>
      <c r="FXM243" s="220"/>
      <c r="FXN243" s="220"/>
      <c r="FXO243" s="220"/>
      <c r="FXP243" s="220"/>
      <c r="FXQ243" s="220"/>
      <c r="FXR243" s="220"/>
      <c r="FXS243" s="220"/>
      <c r="FXT243" s="220"/>
      <c r="FXU243" s="220"/>
      <c r="FXV243" s="220"/>
      <c r="FXW243" s="220"/>
      <c r="FXX243" s="220"/>
      <c r="FXY243" s="220"/>
      <c r="FXZ243" s="220"/>
      <c r="FYA243" s="220"/>
      <c r="FYB243" s="220"/>
      <c r="FYC243" s="220"/>
      <c r="FYD243" s="220"/>
      <c r="FYE243" s="220"/>
      <c r="FYF243" s="220"/>
      <c r="FYG243" s="220"/>
      <c r="FYH243" s="220"/>
      <c r="FYI243" s="220"/>
      <c r="FYJ243" s="220"/>
      <c r="FYK243" s="220"/>
      <c r="FYL243" s="220"/>
      <c r="FYM243" s="220"/>
      <c r="FYN243" s="220"/>
      <c r="FYO243" s="220"/>
      <c r="FYP243" s="220"/>
      <c r="FYQ243" s="220"/>
      <c r="FYR243" s="220"/>
      <c r="FYS243" s="220"/>
      <c r="FYT243" s="220"/>
      <c r="FYU243" s="220"/>
      <c r="FYV243" s="220"/>
      <c r="FYW243" s="220"/>
      <c r="FYX243" s="220"/>
      <c r="FYY243" s="220"/>
      <c r="FYZ243" s="220"/>
      <c r="FZA243" s="220"/>
      <c r="FZB243" s="220"/>
      <c r="FZC243" s="220"/>
      <c r="FZD243" s="220"/>
      <c r="FZE243" s="220"/>
      <c r="FZF243" s="220"/>
      <c r="FZG243" s="220"/>
      <c r="FZH243" s="220"/>
      <c r="FZI243" s="220"/>
      <c r="FZJ243" s="220"/>
      <c r="FZK243" s="220"/>
      <c r="FZL243" s="220"/>
      <c r="FZM243" s="220"/>
      <c r="FZN243" s="220"/>
      <c r="FZO243" s="220"/>
      <c r="FZP243" s="220"/>
      <c r="FZQ243" s="220"/>
      <c r="FZR243" s="220"/>
      <c r="FZS243" s="220"/>
      <c r="FZT243" s="220"/>
      <c r="FZU243" s="220"/>
      <c r="FZV243" s="220"/>
      <c r="FZW243" s="220"/>
      <c r="FZX243" s="220"/>
      <c r="FZY243" s="220"/>
      <c r="FZZ243" s="220"/>
      <c r="GAA243" s="220"/>
      <c r="GAB243" s="220"/>
      <c r="GAC243" s="220"/>
      <c r="GAD243" s="220"/>
      <c r="GAE243" s="220"/>
      <c r="GAF243" s="220"/>
      <c r="GAG243" s="220"/>
      <c r="GAH243" s="220"/>
      <c r="GAI243" s="220"/>
      <c r="GAJ243" s="220"/>
      <c r="GAK243" s="220"/>
      <c r="GAL243" s="220"/>
      <c r="GAM243" s="220"/>
      <c r="GAN243" s="220"/>
      <c r="GAO243" s="220"/>
      <c r="GAP243" s="220"/>
      <c r="GAQ243" s="220"/>
      <c r="GAR243" s="220"/>
      <c r="GAS243" s="220"/>
      <c r="GAT243" s="220"/>
      <c r="GAU243" s="220"/>
      <c r="GAV243" s="220"/>
      <c r="GAW243" s="220"/>
      <c r="GAX243" s="220"/>
      <c r="GAY243" s="220"/>
      <c r="GAZ243" s="220"/>
      <c r="GBA243" s="220"/>
      <c r="GBB243" s="220"/>
      <c r="GBC243" s="220"/>
      <c r="GBD243" s="220"/>
      <c r="GBE243" s="220"/>
      <c r="GBF243" s="220"/>
      <c r="GBG243" s="220"/>
      <c r="GBH243" s="220"/>
      <c r="GBI243" s="220"/>
      <c r="GBJ243" s="220"/>
      <c r="GBK243" s="220"/>
      <c r="GBL243" s="220"/>
      <c r="GBM243" s="220"/>
      <c r="GBN243" s="220"/>
      <c r="GBO243" s="220"/>
      <c r="GBP243" s="220"/>
      <c r="GBQ243" s="220"/>
      <c r="GBR243" s="220"/>
      <c r="GBS243" s="220"/>
      <c r="GBT243" s="220"/>
      <c r="GBU243" s="220"/>
      <c r="GBV243" s="220"/>
      <c r="GBW243" s="220"/>
      <c r="GBX243" s="220"/>
      <c r="GBY243" s="220"/>
      <c r="GBZ243" s="220"/>
      <c r="GCA243" s="220"/>
      <c r="GCB243" s="220"/>
      <c r="GCC243" s="220"/>
      <c r="GCD243" s="220"/>
      <c r="GCE243" s="220"/>
      <c r="GCF243" s="220"/>
      <c r="GCG243" s="220"/>
      <c r="GCH243" s="220"/>
      <c r="GCI243" s="220"/>
      <c r="GCJ243" s="220"/>
      <c r="GCK243" s="220"/>
      <c r="GCL243" s="220"/>
      <c r="GCM243" s="220"/>
      <c r="GCN243" s="220"/>
      <c r="GCO243" s="220"/>
      <c r="GCP243" s="220"/>
      <c r="GCQ243" s="220"/>
      <c r="GCR243" s="220"/>
      <c r="GCS243" s="220"/>
      <c r="GCT243" s="220"/>
      <c r="GCU243" s="220"/>
      <c r="GCV243" s="220"/>
      <c r="GCW243" s="220"/>
      <c r="GCX243" s="220"/>
      <c r="GCY243" s="220"/>
      <c r="GCZ243" s="220"/>
      <c r="GDA243" s="220"/>
      <c r="GDB243" s="220"/>
      <c r="GDC243" s="220"/>
      <c r="GDD243" s="220"/>
      <c r="GDE243" s="220"/>
      <c r="GDF243" s="220"/>
      <c r="GDG243" s="220"/>
      <c r="GDH243" s="220"/>
      <c r="GDI243" s="220"/>
      <c r="GDJ243" s="220"/>
      <c r="GDK243" s="220"/>
      <c r="GDL243" s="220"/>
      <c r="GDM243" s="220"/>
      <c r="GDN243" s="220"/>
      <c r="GDO243" s="220"/>
      <c r="GDP243" s="220"/>
      <c r="GDQ243" s="220"/>
      <c r="GDR243" s="220"/>
      <c r="GDS243" s="220"/>
      <c r="GDT243" s="220"/>
      <c r="GDU243" s="220"/>
      <c r="GDV243" s="220"/>
      <c r="GDW243" s="220"/>
      <c r="GDX243" s="220"/>
      <c r="GDY243" s="220"/>
      <c r="GDZ243" s="220"/>
      <c r="GEA243" s="220"/>
      <c r="GEB243" s="220"/>
      <c r="GEC243" s="220"/>
      <c r="GED243" s="220"/>
      <c r="GEE243" s="220"/>
      <c r="GEF243" s="220"/>
      <c r="GEG243" s="220"/>
      <c r="GEH243" s="220"/>
      <c r="GEI243" s="220"/>
      <c r="GEJ243" s="220"/>
      <c r="GEK243" s="220"/>
      <c r="GEL243" s="220"/>
      <c r="GEM243" s="220"/>
      <c r="GEN243" s="220"/>
      <c r="GEO243" s="220"/>
      <c r="GEP243" s="220"/>
      <c r="GEQ243" s="220"/>
      <c r="GER243" s="220"/>
      <c r="GES243" s="220"/>
      <c r="GET243" s="220"/>
      <c r="GEU243" s="220"/>
      <c r="GEV243" s="220"/>
      <c r="GEW243" s="220"/>
      <c r="GEX243" s="220"/>
      <c r="GEY243" s="220"/>
      <c r="GEZ243" s="220"/>
      <c r="GFA243" s="220"/>
      <c r="GFB243" s="220"/>
      <c r="GFC243" s="220"/>
      <c r="GFD243" s="220"/>
      <c r="GFE243" s="220"/>
      <c r="GFF243" s="220"/>
      <c r="GFG243" s="220"/>
      <c r="GFH243" s="220"/>
      <c r="GFI243" s="220"/>
      <c r="GFJ243" s="220"/>
      <c r="GFK243" s="220"/>
      <c r="GFL243" s="220"/>
      <c r="GFM243" s="220"/>
      <c r="GFN243" s="220"/>
      <c r="GFO243" s="220"/>
      <c r="GFP243" s="220"/>
      <c r="GFQ243" s="220"/>
      <c r="GFR243" s="220"/>
      <c r="GFS243" s="220"/>
      <c r="GFT243" s="220"/>
      <c r="GFU243" s="220"/>
      <c r="GFV243" s="220"/>
      <c r="GFW243" s="220"/>
      <c r="GFX243" s="220"/>
      <c r="GFY243" s="220"/>
      <c r="GFZ243" s="220"/>
      <c r="GGA243" s="220"/>
      <c r="GGB243" s="220"/>
      <c r="GGC243" s="220"/>
      <c r="GGD243" s="220"/>
      <c r="GGE243" s="220"/>
      <c r="GGF243" s="220"/>
      <c r="GGG243" s="220"/>
      <c r="GGH243" s="220"/>
      <c r="GGI243" s="220"/>
      <c r="GGJ243" s="220"/>
      <c r="GGK243" s="220"/>
      <c r="GGL243" s="220"/>
      <c r="GGM243" s="220"/>
      <c r="GGN243" s="220"/>
      <c r="GGO243" s="220"/>
      <c r="GGP243" s="220"/>
      <c r="GGQ243" s="220"/>
      <c r="GGR243" s="220"/>
      <c r="GGS243" s="220"/>
      <c r="GGT243" s="220"/>
      <c r="GGU243" s="220"/>
      <c r="GGV243" s="220"/>
      <c r="GGW243" s="220"/>
      <c r="GGX243" s="220"/>
      <c r="GGY243" s="220"/>
      <c r="GGZ243" s="220"/>
      <c r="GHA243" s="220"/>
      <c r="GHB243" s="220"/>
      <c r="GHC243" s="220"/>
      <c r="GHD243" s="220"/>
      <c r="GHE243" s="220"/>
      <c r="GHF243" s="220"/>
      <c r="GHG243" s="220"/>
      <c r="GHH243" s="220"/>
      <c r="GHI243" s="220"/>
      <c r="GHJ243" s="220"/>
      <c r="GHK243" s="220"/>
      <c r="GHL243" s="220"/>
      <c r="GHM243" s="220"/>
      <c r="GHN243" s="220"/>
      <c r="GHO243" s="220"/>
      <c r="GHP243" s="220"/>
      <c r="GHQ243" s="220"/>
      <c r="GHR243" s="220"/>
      <c r="GHS243" s="220"/>
      <c r="GHT243" s="220"/>
      <c r="GHU243" s="220"/>
      <c r="GHV243" s="220"/>
      <c r="GHW243" s="220"/>
      <c r="GHX243" s="220"/>
      <c r="GHY243" s="220"/>
      <c r="GHZ243" s="220"/>
      <c r="GIA243" s="220"/>
      <c r="GIB243" s="220"/>
      <c r="GIC243" s="220"/>
      <c r="GID243" s="220"/>
      <c r="GIE243" s="220"/>
      <c r="GIF243" s="220"/>
      <c r="GIG243" s="220"/>
      <c r="GIH243" s="220"/>
      <c r="GII243" s="220"/>
      <c r="GIJ243" s="220"/>
      <c r="GIK243" s="220"/>
      <c r="GIL243" s="220"/>
      <c r="GIM243" s="220"/>
      <c r="GIN243" s="220"/>
      <c r="GIO243" s="220"/>
      <c r="GIP243" s="220"/>
      <c r="GIQ243" s="220"/>
      <c r="GIR243" s="220"/>
      <c r="GIS243" s="220"/>
      <c r="GIT243" s="220"/>
      <c r="GIU243" s="220"/>
      <c r="GIV243" s="220"/>
      <c r="GIW243" s="220"/>
      <c r="GIX243" s="220"/>
      <c r="GIY243" s="220"/>
      <c r="GIZ243" s="220"/>
      <c r="GJA243" s="220"/>
      <c r="GJB243" s="220"/>
      <c r="GJC243" s="220"/>
      <c r="GJD243" s="220"/>
      <c r="GJE243" s="220"/>
      <c r="GJF243" s="220"/>
      <c r="GJG243" s="220"/>
      <c r="GJH243" s="220"/>
      <c r="GJI243" s="220"/>
      <c r="GJJ243" s="220"/>
      <c r="GJK243" s="220"/>
      <c r="GJL243" s="220"/>
      <c r="GJM243" s="220"/>
      <c r="GJN243" s="220"/>
      <c r="GJO243" s="220"/>
      <c r="GJP243" s="220"/>
      <c r="GJQ243" s="220"/>
      <c r="GJR243" s="220"/>
      <c r="GJS243" s="220"/>
      <c r="GJT243" s="220"/>
      <c r="GJU243" s="220"/>
      <c r="GJV243" s="220"/>
      <c r="GJW243" s="220"/>
      <c r="GJX243" s="220"/>
      <c r="GJY243" s="220"/>
      <c r="GJZ243" s="220"/>
      <c r="GKA243" s="220"/>
      <c r="GKB243" s="220"/>
      <c r="GKC243" s="220"/>
      <c r="GKD243" s="220"/>
      <c r="GKE243" s="220"/>
      <c r="GKF243" s="220"/>
      <c r="GKG243" s="220"/>
      <c r="GKH243" s="220"/>
      <c r="GKI243" s="220"/>
      <c r="GKJ243" s="220"/>
      <c r="GKK243" s="220"/>
      <c r="GKL243" s="220"/>
      <c r="GKM243" s="220"/>
      <c r="GKN243" s="220"/>
      <c r="GKO243" s="220"/>
      <c r="GKP243" s="220"/>
      <c r="GKQ243" s="220"/>
      <c r="GKR243" s="220"/>
      <c r="GKS243" s="220"/>
      <c r="GKT243" s="220"/>
      <c r="GKU243" s="220"/>
      <c r="GKV243" s="220"/>
      <c r="GKW243" s="220"/>
      <c r="GKX243" s="220"/>
      <c r="GKY243" s="220"/>
      <c r="GKZ243" s="220"/>
      <c r="GLA243" s="220"/>
      <c r="GLB243" s="220"/>
      <c r="GLC243" s="220"/>
      <c r="GLD243" s="220"/>
      <c r="GLE243" s="220"/>
      <c r="GLF243" s="220"/>
      <c r="GLG243" s="220"/>
      <c r="GLH243" s="220"/>
      <c r="GLI243" s="220"/>
      <c r="GLJ243" s="220"/>
      <c r="GLK243" s="220"/>
      <c r="GLL243" s="220"/>
      <c r="GLM243" s="220"/>
      <c r="GLN243" s="220"/>
      <c r="GLO243" s="220"/>
      <c r="GLP243" s="220"/>
      <c r="GLQ243" s="220"/>
      <c r="GLR243" s="220"/>
      <c r="GLS243" s="220"/>
      <c r="GLT243" s="220"/>
      <c r="GLU243" s="220"/>
      <c r="GLV243" s="220"/>
      <c r="GLW243" s="220"/>
      <c r="GLX243" s="220"/>
      <c r="GLY243" s="220"/>
      <c r="GLZ243" s="220"/>
      <c r="GMA243" s="220"/>
      <c r="GMB243" s="220"/>
      <c r="GMC243" s="220"/>
      <c r="GMD243" s="220"/>
      <c r="GME243" s="220"/>
      <c r="GMF243" s="220"/>
      <c r="GMG243" s="220"/>
      <c r="GMH243" s="220"/>
      <c r="GMI243" s="220"/>
      <c r="GMJ243" s="220"/>
      <c r="GMK243" s="220"/>
      <c r="GML243" s="220"/>
      <c r="GMM243" s="220"/>
      <c r="GMN243" s="220"/>
      <c r="GMO243" s="220"/>
      <c r="GMP243" s="220"/>
      <c r="GMQ243" s="220"/>
      <c r="GMR243" s="220"/>
      <c r="GMS243" s="220"/>
      <c r="GMT243" s="220"/>
      <c r="GMU243" s="220"/>
      <c r="GMV243" s="220"/>
      <c r="GMW243" s="220"/>
      <c r="GMX243" s="220"/>
      <c r="GMY243" s="220"/>
      <c r="GMZ243" s="220"/>
      <c r="GNA243" s="220"/>
      <c r="GNB243" s="220"/>
      <c r="GNC243" s="220"/>
      <c r="GND243" s="220"/>
      <c r="GNE243" s="220"/>
      <c r="GNF243" s="220"/>
      <c r="GNG243" s="220"/>
      <c r="GNH243" s="220"/>
      <c r="GNI243" s="220"/>
      <c r="GNJ243" s="220"/>
      <c r="GNK243" s="220"/>
      <c r="GNL243" s="220"/>
      <c r="GNM243" s="220"/>
      <c r="GNN243" s="220"/>
      <c r="GNO243" s="220"/>
      <c r="GNP243" s="220"/>
      <c r="GNQ243" s="220"/>
      <c r="GNR243" s="220"/>
      <c r="GNS243" s="220"/>
      <c r="GNT243" s="220"/>
      <c r="GNU243" s="220"/>
      <c r="GNV243" s="220"/>
      <c r="GNW243" s="220"/>
      <c r="GNX243" s="220"/>
      <c r="GNY243" s="220"/>
      <c r="GNZ243" s="220"/>
      <c r="GOA243" s="220"/>
      <c r="GOB243" s="220"/>
      <c r="GOC243" s="220"/>
      <c r="GOD243" s="220"/>
      <c r="GOE243" s="220"/>
      <c r="GOF243" s="220"/>
      <c r="GOG243" s="220"/>
      <c r="GOH243" s="220"/>
      <c r="GOI243" s="220"/>
      <c r="GOJ243" s="220"/>
      <c r="GOK243" s="220"/>
      <c r="GOL243" s="220"/>
      <c r="GOM243" s="220"/>
      <c r="GON243" s="220"/>
      <c r="GOO243" s="220"/>
      <c r="GOP243" s="220"/>
      <c r="GOQ243" s="220"/>
      <c r="GOR243" s="220"/>
      <c r="GOS243" s="220"/>
      <c r="GOT243" s="220"/>
      <c r="GOU243" s="220"/>
      <c r="GOV243" s="220"/>
      <c r="GOW243" s="220"/>
      <c r="GOX243" s="220"/>
      <c r="GOY243" s="220"/>
      <c r="GOZ243" s="220"/>
      <c r="GPA243" s="220"/>
      <c r="GPB243" s="220"/>
      <c r="GPC243" s="220"/>
      <c r="GPD243" s="220"/>
      <c r="GPE243" s="220"/>
      <c r="GPF243" s="220"/>
      <c r="GPG243" s="220"/>
      <c r="GPH243" s="220"/>
      <c r="GPI243" s="220"/>
      <c r="GPJ243" s="220"/>
      <c r="GPK243" s="220"/>
      <c r="GPL243" s="220"/>
      <c r="GPM243" s="220"/>
      <c r="GPN243" s="220"/>
      <c r="GPO243" s="220"/>
      <c r="GPP243" s="220"/>
      <c r="GPQ243" s="220"/>
      <c r="GPR243" s="220"/>
      <c r="GPS243" s="220"/>
      <c r="GPT243" s="220"/>
      <c r="GPU243" s="220"/>
      <c r="GPV243" s="220"/>
      <c r="GPW243" s="220"/>
      <c r="GPX243" s="220"/>
      <c r="GPY243" s="220"/>
      <c r="GPZ243" s="220"/>
      <c r="GQA243" s="220"/>
      <c r="GQB243" s="220"/>
      <c r="GQC243" s="220"/>
      <c r="GQD243" s="220"/>
      <c r="GQE243" s="220"/>
      <c r="GQF243" s="220"/>
      <c r="GQG243" s="220"/>
      <c r="GQH243" s="220"/>
      <c r="GQI243" s="220"/>
      <c r="GQJ243" s="220"/>
      <c r="GQK243" s="220"/>
      <c r="GQL243" s="220"/>
      <c r="GQM243" s="220"/>
      <c r="GQN243" s="220"/>
      <c r="GQO243" s="220"/>
      <c r="GQP243" s="220"/>
      <c r="GQQ243" s="220"/>
      <c r="GQR243" s="220"/>
      <c r="GQS243" s="220"/>
      <c r="GQT243" s="220"/>
      <c r="GQU243" s="220"/>
      <c r="GQV243" s="220"/>
      <c r="GQW243" s="220"/>
      <c r="GQX243" s="220"/>
      <c r="GQY243" s="220"/>
      <c r="GQZ243" s="220"/>
      <c r="GRA243" s="220"/>
      <c r="GRB243" s="220"/>
      <c r="GRC243" s="220"/>
      <c r="GRD243" s="220"/>
      <c r="GRE243" s="220"/>
      <c r="GRF243" s="220"/>
      <c r="GRG243" s="220"/>
      <c r="GRH243" s="220"/>
      <c r="GRI243" s="220"/>
      <c r="GRJ243" s="220"/>
      <c r="GRK243" s="220"/>
      <c r="GRL243" s="220"/>
      <c r="GRM243" s="220"/>
      <c r="GRN243" s="220"/>
      <c r="GRO243" s="220"/>
      <c r="GRP243" s="220"/>
      <c r="GRQ243" s="220"/>
      <c r="GRR243" s="220"/>
      <c r="GRS243" s="220"/>
      <c r="GRT243" s="220"/>
      <c r="GRU243" s="220"/>
      <c r="GRV243" s="220"/>
      <c r="GRW243" s="220"/>
      <c r="GRX243" s="220"/>
      <c r="GRY243" s="220"/>
      <c r="GRZ243" s="220"/>
      <c r="GSA243" s="220"/>
      <c r="GSB243" s="220"/>
      <c r="GSC243" s="220"/>
      <c r="GSD243" s="220"/>
      <c r="GSE243" s="220"/>
      <c r="GSF243" s="220"/>
      <c r="GSG243" s="220"/>
      <c r="GSH243" s="220"/>
      <c r="GSI243" s="220"/>
      <c r="GSJ243" s="220"/>
      <c r="GSK243" s="220"/>
      <c r="GSL243" s="220"/>
      <c r="GSM243" s="220"/>
      <c r="GSN243" s="220"/>
      <c r="GSO243" s="220"/>
      <c r="GSP243" s="220"/>
      <c r="GSQ243" s="220"/>
      <c r="GSR243" s="220"/>
      <c r="GSS243" s="220"/>
      <c r="GST243" s="220"/>
      <c r="GSU243" s="220"/>
      <c r="GSV243" s="220"/>
      <c r="GSW243" s="220"/>
      <c r="GSX243" s="220"/>
      <c r="GSY243" s="220"/>
      <c r="GSZ243" s="220"/>
      <c r="GTA243" s="220"/>
      <c r="GTB243" s="220"/>
      <c r="GTC243" s="220"/>
      <c r="GTD243" s="220"/>
      <c r="GTE243" s="220"/>
      <c r="GTF243" s="220"/>
      <c r="GTG243" s="220"/>
      <c r="GTH243" s="220"/>
      <c r="GTI243" s="220"/>
      <c r="GTJ243" s="220"/>
      <c r="GTK243" s="220"/>
      <c r="GTL243" s="220"/>
      <c r="GTM243" s="220"/>
      <c r="GTN243" s="220"/>
      <c r="GTO243" s="220"/>
      <c r="GTP243" s="220"/>
      <c r="GTQ243" s="220"/>
      <c r="GTR243" s="220"/>
      <c r="GTS243" s="220"/>
      <c r="GTT243" s="220"/>
      <c r="GTU243" s="220"/>
      <c r="GTV243" s="220"/>
      <c r="GTW243" s="220"/>
      <c r="GTX243" s="220"/>
      <c r="GTY243" s="220"/>
      <c r="GTZ243" s="220"/>
      <c r="GUA243" s="220"/>
      <c r="GUB243" s="220"/>
      <c r="GUC243" s="220"/>
      <c r="GUD243" s="220"/>
      <c r="GUE243" s="220"/>
      <c r="GUF243" s="220"/>
      <c r="GUG243" s="220"/>
      <c r="GUH243" s="220"/>
      <c r="GUI243" s="220"/>
      <c r="GUJ243" s="220"/>
      <c r="GUK243" s="220"/>
      <c r="GUL243" s="220"/>
      <c r="GUM243" s="220"/>
      <c r="GUN243" s="220"/>
      <c r="GUO243" s="220"/>
      <c r="GUP243" s="220"/>
      <c r="GUQ243" s="220"/>
      <c r="GUR243" s="220"/>
      <c r="GUS243" s="220"/>
      <c r="GUT243" s="220"/>
      <c r="GUU243" s="220"/>
      <c r="GUV243" s="220"/>
      <c r="GUW243" s="220"/>
      <c r="GUX243" s="220"/>
      <c r="GUY243" s="220"/>
      <c r="GUZ243" s="220"/>
      <c r="GVA243" s="220"/>
      <c r="GVB243" s="220"/>
      <c r="GVC243" s="220"/>
      <c r="GVD243" s="220"/>
      <c r="GVE243" s="220"/>
      <c r="GVF243" s="220"/>
      <c r="GVG243" s="220"/>
      <c r="GVH243" s="220"/>
      <c r="GVI243" s="220"/>
      <c r="GVJ243" s="220"/>
      <c r="GVK243" s="220"/>
      <c r="GVL243" s="220"/>
      <c r="GVM243" s="220"/>
      <c r="GVN243" s="220"/>
      <c r="GVO243" s="220"/>
      <c r="GVP243" s="220"/>
      <c r="GVQ243" s="220"/>
      <c r="GVR243" s="220"/>
      <c r="GVS243" s="220"/>
      <c r="GVT243" s="220"/>
      <c r="GVU243" s="220"/>
      <c r="GVV243" s="220"/>
      <c r="GVW243" s="220"/>
      <c r="GVX243" s="220"/>
      <c r="GVY243" s="220"/>
      <c r="GVZ243" s="220"/>
      <c r="GWA243" s="220"/>
      <c r="GWB243" s="220"/>
      <c r="GWC243" s="220"/>
      <c r="GWD243" s="220"/>
      <c r="GWE243" s="220"/>
      <c r="GWF243" s="220"/>
      <c r="GWG243" s="220"/>
      <c r="GWH243" s="220"/>
      <c r="GWI243" s="220"/>
      <c r="GWJ243" s="220"/>
      <c r="GWK243" s="220"/>
      <c r="GWL243" s="220"/>
      <c r="GWM243" s="220"/>
      <c r="GWN243" s="220"/>
      <c r="GWO243" s="220"/>
      <c r="GWP243" s="220"/>
      <c r="GWQ243" s="220"/>
      <c r="GWR243" s="220"/>
      <c r="GWS243" s="220"/>
      <c r="GWT243" s="220"/>
      <c r="GWU243" s="220"/>
      <c r="GWV243" s="220"/>
      <c r="GWW243" s="220"/>
      <c r="GWX243" s="220"/>
      <c r="GWY243" s="220"/>
      <c r="GWZ243" s="220"/>
      <c r="GXA243" s="220"/>
      <c r="GXB243" s="220"/>
      <c r="GXC243" s="220"/>
      <c r="GXD243" s="220"/>
      <c r="GXE243" s="220"/>
      <c r="GXF243" s="220"/>
      <c r="GXG243" s="220"/>
      <c r="GXH243" s="220"/>
      <c r="GXI243" s="220"/>
      <c r="GXJ243" s="220"/>
      <c r="GXK243" s="220"/>
      <c r="GXL243" s="220"/>
      <c r="GXM243" s="220"/>
      <c r="GXN243" s="220"/>
      <c r="GXO243" s="220"/>
      <c r="GXP243" s="220"/>
      <c r="GXQ243" s="220"/>
      <c r="GXR243" s="220"/>
      <c r="GXS243" s="220"/>
      <c r="GXT243" s="220"/>
      <c r="GXU243" s="220"/>
      <c r="GXV243" s="220"/>
      <c r="GXW243" s="220"/>
      <c r="GXX243" s="220"/>
      <c r="GXY243" s="220"/>
      <c r="GXZ243" s="220"/>
      <c r="GYA243" s="220"/>
      <c r="GYB243" s="220"/>
      <c r="GYC243" s="220"/>
      <c r="GYD243" s="220"/>
      <c r="GYE243" s="220"/>
      <c r="GYF243" s="220"/>
      <c r="GYG243" s="220"/>
      <c r="GYH243" s="220"/>
      <c r="GYI243" s="220"/>
      <c r="GYJ243" s="220"/>
      <c r="GYK243" s="220"/>
      <c r="GYL243" s="220"/>
      <c r="GYM243" s="220"/>
      <c r="GYN243" s="220"/>
      <c r="GYO243" s="220"/>
      <c r="GYP243" s="220"/>
      <c r="GYQ243" s="220"/>
      <c r="GYR243" s="220"/>
      <c r="GYS243" s="220"/>
      <c r="GYT243" s="220"/>
      <c r="GYU243" s="220"/>
      <c r="GYV243" s="220"/>
      <c r="GYW243" s="220"/>
      <c r="GYX243" s="220"/>
      <c r="GYY243" s="220"/>
      <c r="GYZ243" s="220"/>
      <c r="GZA243" s="220"/>
      <c r="GZB243" s="220"/>
      <c r="GZC243" s="220"/>
      <c r="GZD243" s="220"/>
      <c r="GZE243" s="220"/>
      <c r="GZF243" s="220"/>
      <c r="GZG243" s="220"/>
      <c r="GZH243" s="220"/>
      <c r="GZI243" s="220"/>
      <c r="GZJ243" s="220"/>
      <c r="GZK243" s="220"/>
      <c r="GZL243" s="220"/>
      <c r="GZM243" s="220"/>
      <c r="GZN243" s="220"/>
      <c r="GZO243" s="220"/>
      <c r="GZP243" s="220"/>
      <c r="GZQ243" s="220"/>
      <c r="GZR243" s="220"/>
      <c r="GZS243" s="220"/>
      <c r="GZT243" s="220"/>
      <c r="GZU243" s="220"/>
      <c r="GZV243" s="220"/>
      <c r="GZW243" s="220"/>
      <c r="GZX243" s="220"/>
      <c r="GZY243" s="220"/>
      <c r="GZZ243" s="220"/>
      <c r="HAA243" s="220"/>
      <c r="HAB243" s="220"/>
      <c r="HAC243" s="220"/>
      <c r="HAD243" s="220"/>
      <c r="HAE243" s="220"/>
      <c r="HAF243" s="220"/>
      <c r="HAG243" s="220"/>
      <c r="HAH243" s="220"/>
      <c r="HAI243" s="220"/>
      <c r="HAJ243" s="220"/>
      <c r="HAK243" s="220"/>
      <c r="HAL243" s="220"/>
      <c r="HAM243" s="220"/>
      <c r="HAN243" s="220"/>
      <c r="HAO243" s="220"/>
      <c r="HAP243" s="220"/>
      <c r="HAQ243" s="220"/>
      <c r="HAR243" s="220"/>
      <c r="HAS243" s="220"/>
      <c r="HAT243" s="220"/>
      <c r="HAU243" s="220"/>
      <c r="HAV243" s="220"/>
      <c r="HAW243" s="220"/>
      <c r="HAX243" s="220"/>
      <c r="HAY243" s="220"/>
      <c r="HAZ243" s="220"/>
      <c r="HBA243" s="220"/>
      <c r="HBB243" s="220"/>
      <c r="HBC243" s="220"/>
      <c r="HBD243" s="220"/>
      <c r="HBE243" s="220"/>
      <c r="HBF243" s="220"/>
      <c r="HBG243" s="220"/>
      <c r="HBH243" s="220"/>
      <c r="HBI243" s="220"/>
      <c r="HBJ243" s="220"/>
      <c r="HBK243" s="220"/>
      <c r="HBL243" s="220"/>
      <c r="HBM243" s="220"/>
      <c r="HBN243" s="220"/>
      <c r="HBO243" s="220"/>
      <c r="HBP243" s="220"/>
      <c r="HBQ243" s="220"/>
      <c r="HBR243" s="220"/>
      <c r="HBS243" s="220"/>
      <c r="HBT243" s="220"/>
      <c r="HBU243" s="220"/>
      <c r="HBV243" s="220"/>
      <c r="HBW243" s="220"/>
      <c r="HBX243" s="220"/>
      <c r="HBY243" s="220"/>
      <c r="HBZ243" s="220"/>
      <c r="HCA243" s="220"/>
      <c r="HCB243" s="220"/>
      <c r="HCC243" s="220"/>
      <c r="HCD243" s="220"/>
      <c r="HCE243" s="220"/>
      <c r="HCF243" s="220"/>
      <c r="HCG243" s="220"/>
      <c r="HCH243" s="220"/>
      <c r="HCI243" s="220"/>
      <c r="HCJ243" s="220"/>
      <c r="HCK243" s="220"/>
      <c r="HCL243" s="220"/>
      <c r="HCM243" s="220"/>
      <c r="HCN243" s="220"/>
      <c r="HCO243" s="220"/>
      <c r="HCP243" s="220"/>
      <c r="HCQ243" s="220"/>
      <c r="HCR243" s="220"/>
      <c r="HCS243" s="220"/>
      <c r="HCT243" s="220"/>
      <c r="HCU243" s="220"/>
      <c r="HCV243" s="220"/>
      <c r="HCW243" s="220"/>
      <c r="HCX243" s="220"/>
      <c r="HCY243" s="220"/>
      <c r="HCZ243" s="220"/>
      <c r="HDA243" s="220"/>
      <c r="HDB243" s="220"/>
      <c r="HDC243" s="220"/>
      <c r="HDD243" s="220"/>
      <c r="HDE243" s="220"/>
      <c r="HDF243" s="220"/>
      <c r="HDG243" s="220"/>
      <c r="HDH243" s="220"/>
      <c r="HDI243" s="220"/>
      <c r="HDJ243" s="220"/>
      <c r="HDK243" s="220"/>
      <c r="HDL243" s="220"/>
      <c r="HDM243" s="220"/>
      <c r="HDN243" s="220"/>
      <c r="HDO243" s="220"/>
      <c r="HDP243" s="220"/>
      <c r="HDQ243" s="220"/>
      <c r="HDR243" s="220"/>
      <c r="HDS243" s="220"/>
      <c r="HDT243" s="220"/>
      <c r="HDU243" s="220"/>
      <c r="HDV243" s="220"/>
      <c r="HDW243" s="220"/>
      <c r="HDX243" s="220"/>
      <c r="HDY243" s="220"/>
      <c r="HDZ243" s="220"/>
      <c r="HEA243" s="220"/>
      <c r="HEB243" s="220"/>
      <c r="HEC243" s="220"/>
      <c r="HED243" s="220"/>
      <c r="HEE243" s="220"/>
      <c r="HEF243" s="220"/>
      <c r="HEG243" s="220"/>
      <c r="HEH243" s="220"/>
      <c r="HEI243" s="220"/>
      <c r="HEJ243" s="220"/>
      <c r="HEK243" s="220"/>
      <c r="HEL243" s="220"/>
      <c r="HEM243" s="220"/>
      <c r="HEN243" s="220"/>
      <c r="HEO243" s="220"/>
      <c r="HEP243" s="220"/>
      <c r="HEQ243" s="220"/>
      <c r="HER243" s="220"/>
      <c r="HES243" s="220"/>
      <c r="HET243" s="220"/>
      <c r="HEU243" s="220"/>
      <c r="HEV243" s="220"/>
      <c r="HEW243" s="220"/>
      <c r="HEX243" s="220"/>
      <c r="HEY243" s="220"/>
      <c r="HEZ243" s="220"/>
      <c r="HFA243" s="220"/>
      <c r="HFB243" s="220"/>
      <c r="HFC243" s="220"/>
      <c r="HFD243" s="220"/>
      <c r="HFE243" s="220"/>
      <c r="HFF243" s="220"/>
      <c r="HFG243" s="220"/>
      <c r="HFH243" s="220"/>
      <c r="HFI243" s="220"/>
      <c r="HFJ243" s="220"/>
      <c r="HFK243" s="220"/>
      <c r="HFL243" s="220"/>
      <c r="HFM243" s="220"/>
      <c r="HFN243" s="220"/>
      <c r="HFO243" s="220"/>
      <c r="HFP243" s="220"/>
      <c r="HFQ243" s="220"/>
      <c r="HFR243" s="220"/>
      <c r="HFS243" s="220"/>
      <c r="HFT243" s="220"/>
      <c r="HFU243" s="220"/>
      <c r="HFV243" s="220"/>
      <c r="HFW243" s="220"/>
      <c r="HFX243" s="220"/>
      <c r="HFY243" s="220"/>
      <c r="HFZ243" s="220"/>
      <c r="HGA243" s="220"/>
      <c r="HGB243" s="220"/>
      <c r="HGC243" s="220"/>
      <c r="HGD243" s="220"/>
      <c r="HGE243" s="220"/>
      <c r="HGF243" s="220"/>
      <c r="HGG243" s="220"/>
      <c r="HGH243" s="220"/>
      <c r="HGI243" s="220"/>
      <c r="HGJ243" s="220"/>
      <c r="HGK243" s="220"/>
      <c r="HGL243" s="220"/>
      <c r="HGM243" s="220"/>
      <c r="HGN243" s="220"/>
      <c r="HGO243" s="220"/>
      <c r="HGP243" s="220"/>
      <c r="HGQ243" s="220"/>
      <c r="HGR243" s="220"/>
      <c r="HGS243" s="220"/>
      <c r="HGT243" s="220"/>
      <c r="HGU243" s="220"/>
      <c r="HGV243" s="220"/>
      <c r="HGW243" s="220"/>
      <c r="HGX243" s="220"/>
      <c r="HGY243" s="220"/>
      <c r="HGZ243" s="220"/>
      <c r="HHA243" s="220"/>
      <c r="HHB243" s="220"/>
      <c r="HHC243" s="220"/>
      <c r="HHD243" s="220"/>
      <c r="HHE243" s="220"/>
      <c r="HHF243" s="220"/>
      <c r="HHG243" s="220"/>
      <c r="HHH243" s="220"/>
      <c r="HHI243" s="220"/>
      <c r="HHJ243" s="220"/>
      <c r="HHK243" s="220"/>
      <c r="HHL243" s="220"/>
      <c r="HHM243" s="220"/>
      <c r="HHN243" s="220"/>
      <c r="HHO243" s="220"/>
      <c r="HHP243" s="220"/>
      <c r="HHQ243" s="220"/>
      <c r="HHR243" s="220"/>
      <c r="HHS243" s="220"/>
      <c r="HHT243" s="220"/>
      <c r="HHU243" s="220"/>
      <c r="HHV243" s="220"/>
      <c r="HHW243" s="220"/>
      <c r="HHX243" s="220"/>
      <c r="HHY243" s="220"/>
      <c r="HHZ243" s="220"/>
      <c r="HIA243" s="220"/>
      <c r="HIB243" s="220"/>
      <c r="HIC243" s="220"/>
      <c r="HID243" s="220"/>
      <c r="HIE243" s="220"/>
      <c r="HIF243" s="220"/>
      <c r="HIG243" s="220"/>
      <c r="HIH243" s="220"/>
      <c r="HII243" s="220"/>
      <c r="HIJ243" s="220"/>
      <c r="HIK243" s="220"/>
      <c r="HIL243" s="220"/>
      <c r="HIM243" s="220"/>
      <c r="HIN243" s="220"/>
      <c r="HIO243" s="220"/>
      <c r="HIP243" s="220"/>
      <c r="HIQ243" s="220"/>
      <c r="HIR243" s="220"/>
      <c r="HIS243" s="220"/>
      <c r="HIT243" s="220"/>
      <c r="HIU243" s="220"/>
      <c r="HIV243" s="220"/>
      <c r="HIW243" s="220"/>
      <c r="HIX243" s="220"/>
      <c r="HIY243" s="220"/>
      <c r="HIZ243" s="220"/>
      <c r="HJA243" s="220"/>
      <c r="HJB243" s="220"/>
      <c r="HJC243" s="220"/>
      <c r="HJD243" s="220"/>
      <c r="HJE243" s="220"/>
      <c r="HJF243" s="220"/>
      <c r="HJG243" s="220"/>
      <c r="HJH243" s="220"/>
      <c r="HJI243" s="220"/>
      <c r="HJJ243" s="220"/>
      <c r="HJK243" s="220"/>
      <c r="HJL243" s="220"/>
      <c r="HJM243" s="220"/>
      <c r="HJN243" s="220"/>
      <c r="HJO243" s="220"/>
      <c r="HJP243" s="220"/>
      <c r="HJQ243" s="220"/>
      <c r="HJR243" s="220"/>
      <c r="HJS243" s="220"/>
      <c r="HJT243" s="220"/>
      <c r="HJU243" s="220"/>
      <c r="HJV243" s="220"/>
      <c r="HJW243" s="220"/>
      <c r="HJX243" s="220"/>
      <c r="HJY243" s="220"/>
      <c r="HJZ243" s="220"/>
      <c r="HKA243" s="220"/>
      <c r="HKB243" s="220"/>
      <c r="HKC243" s="220"/>
      <c r="HKD243" s="220"/>
      <c r="HKE243" s="220"/>
      <c r="HKF243" s="220"/>
      <c r="HKG243" s="220"/>
      <c r="HKH243" s="220"/>
      <c r="HKI243" s="220"/>
      <c r="HKJ243" s="220"/>
      <c r="HKK243" s="220"/>
      <c r="HKL243" s="220"/>
      <c r="HKM243" s="220"/>
      <c r="HKN243" s="220"/>
      <c r="HKO243" s="220"/>
      <c r="HKP243" s="220"/>
      <c r="HKQ243" s="220"/>
      <c r="HKR243" s="220"/>
      <c r="HKS243" s="220"/>
      <c r="HKT243" s="220"/>
      <c r="HKU243" s="220"/>
      <c r="HKV243" s="220"/>
      <c r="HKW243" s="220"/>
      <c r="HKX243" s="220"/>
      <c r="HKY243" s="220"/>
      <c r="HKZ243" s="220"/>
      <c r="HLA243" s="220"/>
      <c r="HLB243" s="220"/>
      <c r="HLC243" s="220"/>
      <c r="HLD243" s="220"/>
      <c r="HLE243" s="220"/>
      <c r="HLF243" s="220"/>
      <c r="HLG243" s="220"/>
      <c r="HLH243" s="220"/>
      <c r="HLI243" s="220"/>
      <c r="HLJ243" s="220"/>
      <c r="HLK243" s="220"/>
      <c r="HLL243" s="220"/>
      <c r="HLM243" s="220"/>
      <c r="HLN243" s="220"/>
      <c r="HLO243" s="220"/>
      <c r="HLP243" s="220"/>
      <c r="HLQ243" s="220"/>
      <c r="HLR243" s="220"/>
      <c r="HLS243" s="220"/>
      <c r="HLT243" s="220"/>
      <c r="HLU243" s="220"/>
      <c r="HLV243" s="220"/>
      <c r="HLW243" s="220"/>
      <c r="HLX243" s="220"/>
      <c r="HLY243" s="220"/>
      <c r="HLZ243" s="220"/>
      <c r="HMA243" s="220"/>
      <c r="HMB243" s="220"/>
      <c r="HMC243" s="220"/>
      <c r="HMD243" s="220"/>
      <c r="HME243" s="220"/>
      <c r="HMF243" s="220"/>
      <c r="HMG243" s="220"/>
      <c r="HMH243" s="220"/>
      <c r="HMI243" s="220"/>
      <c r="HMJ243" s="220"/>
      <c r="HMK243" s="220"/>
      <c r="HML243" s="220"/>
      <c r="HMM243" s="220"/>
      <c r="HMN243" s="220"/>
      <c r="HMO243" s="220"/>
      <c r="HMP243" s="220"/>
      <c r="HMQ243" s="220"/>
      <c r="HMR243" s="220"/>
      <c r="HMS243" s="220"/>
      <c r="HMT243" s="220"/>
      <c r="HMU243" s="220"/>
      <c r="HMV243" s="220"/>
      <c r="HMW243" s="220"/>
      <c r="HMX243" s="220"/>
      <c r="HMY243" s="220"/>
      <c r="HMZ243" s="220"/>
      <c r="HNA243" s="220"/>
      <c r="HNB243" s="220"/>
      <c r="HNC243" s="220"/>
      <c r="HND243" s="220"/>
      <c r="HNE243" s="220"/>
      <c r="HNF243" s="220"/>
      <c r="HNG243" s="220"/>
      <c r="HNH243" s="220"/>
      <c r="HNI243" s="220"/>
      <c r="HNJ243" s="220"/>
      <c r="HNK243" s="220"/>
      <c r="HNL243" s="220"/>
      <c r="HNM243" s="220"/>
      <c r="HNN243" s="220"/>
      <c r="HNO243" s="220"/>
      <c r="HNP243" s="220"/>
      <c r="HNQ243" s="220"/>
      <c r="HNR243" s="220"/>
      <c r="HNS243" s="220"/>
      <c r="HNT243" s="220"/>
      <c r="HNU243" s="220"/>
      <c r="HNV243" s="220"/>
      <c r="HNW243" s="220"/>
      <c r="HNX243" s="220"/>
      <c r="HNY243" s="220"/>
      <c r="HNZ243" s="220"/>
      <c r="HOA243" s="220"/>
      <c r="HOB243" s="220"/>
      <c r="HOC243" s="220"/>
      <c r="HOD243" s="220"/>
      <c r="HOE243" s="220"/>
      <c r="HOF243" s="220"/>
      <c r="HOG243" s="220"/>
      <c r="HOH243" s="220"/>
      <c r="HOI243" s="220"/>
      <c r="HOJ243" s="220"/>
      <c r="HOK243" s="220"/>
      <c r="HOL243" s="220"/>
      <c r="HOM243" s="220"/>
      <c r="HON243" s="220"/>
      <c r="HOO243" s="220"/>
      <c r="HOP243" s="220"/>
      <c r="HOQ243" s="220"/>
      <c r="HOR243" s="220"/>
      <c r="HOS243" s="220"/>
      <c r="HOT243" s="220"/>
      <c r="HOU243" s="220"/>
      <c r="HOV243" s="220"/>
      <c r="HOW243" s="220"/>
      <c r="HOX243" s="220"/>
      <c r="HOY243" s="220"/>
      <c r="HOZ243" s="220"/>
      <c r="HPA243" s="220"/>
      <c r="HPB243" s="220"/>
      <c r="HPC243" s="220"/>
      <c r="HPD243" s="220"/>
      <c r="HPE243" s="220"/>
      <c r="HPF243" s="220"/>
      <c r="HPG243" s="220"/>
      <c r="HPH243" s="220"/>
      <c r="HPI243" s="220"/>
      <c r="HPJ243" s="220"/>
      <c r="HPK243" s="220"/>
      <c r="HPL243" s="220"/>
      <c r="HPM243" s="220"/>
      <c r="HPN243" s="220"/>
      <c r="HPO243" s="220"/>
      <c r="HPP243" s="220"/>
      <c r="HPQ243" s="220"/>
      <c r="HPR243" s="220"/>
      <c r="HPS243" s="220"/>
      <c r="HPT243" s="220"/>
      <c r="HPU243" s="220"/>
      <c r="HPV243" s="220"/>
      <c r="HPW243" s="220"/>
      <c r="HPX243" s="220"/>
      <c r="HPY243" s="220"/>
      <c r="HPZ243" s="220"/>
      <c r="HQA243" s="220"/>
      <c r="HQB243" s="220"/>
      <c r="HQC243" s="220"/>
      <c r="HQD243" s="220"/>
      <c r="HQE243" s="220"/>
      <c r="HQF243" s="220"/>
      <c r="HQG243" s="220"/>
      <c r="HQH243" s="220"/>
      <c r="HQI243" s="220"/>
      <c r="HQJ243" s="220"/>
      <c r="HQK243" s="220"/>
      <c r="HQL243" s="220"/>
      <c r="HQM243" s="220"/>
      <c r="HQN243" s="220"/>
      <c r="HQO243" s="220"/>
      <c r="HQP243" s="220"/>
      <c r="HQQ243" s="220"/>
      <c r="HQR243" s="220"/>
      <c r="HQS243" s="220"/>
      <c r="HQT243" s="220"/>
      <c r="HQU243" s="220"/>
      <c r="HQV243" s="220"/>
      <c r="HQW243" s="220"/>
      <c r="HQX243" s="220"/>
      <c r="HQY243" s="220"/>
      <c r="HQZ243" s="220"/>
      <c r="HRA243" s="220"/>
      <c r="HRB243" s="220"/>
      <c r="HRC243" s="220"/>
      <c r="HRD243" s="220"/>
      <c r="HRE243" s="220"/>
      <c r="HRF243" s="220"/>
      <c r="HRG243" s="220"/>
      <c r="HRH243" s="220"/>
      <c r="HRI243" s="220"/>
      <c r="HRJ243" s="220"/>
      <c r="HRK243" s="220"/>
      <c r="HRL243" s="220"/>
      <c r="HRM243" s="220"/>
      <c r="HRN243" s="220"/>
      <c r="HRO243" s="220"/>
      <c r="HRP243" s="220"/>
      <c r="HRQ243" s="220"/>
      <c r="HRR243" s="220"/>
      <c r="HRS243" s="220"/>
      <c r="HRT243" s="220"/>
      <c r="HRU243" s="220"/>
      <c r="HRV243" s="220"/>
      <c r="HRW243" s="220"/>
      <c r="HRX243" s="220"/>
      <c r="HRY243" s="220"/>
      <c r="HRZ243" s="220"/>
      <c r="HSA243" s="220"/>
      <c r="HSB243" s="220"/>
      <c r="HSC243" s="220"/>
      <c r="HSD243" s="220"/>
      <c r="HSE243" s="220"/>
      <c r="HSF243" s="220"/>
      <c r="HSG243" s="220"/>
      <c r="HSH243" s="220"/>
      <c r="HSI243" s="220"/>
      <c r="HSJ243" s="220"/>
      <c r="HSK243" s="220"/>
      <c r="HSL243" s="220"/>
      <c r="HSM243" s="220"/>
      <c r="HSN243" s="220"/>
      <c r="HSO243" s="220"/>
      <c r="HSP243" s="220"/>
      <c r="HSQ243" s="220"/>
      <c r="HSR243" s="220"/>
      <c r="HSS243" s="220"/>
      <c r="HST243" s="220"/>
      <c r="HSU243" s="220"/>
      <c r="HSV243" s="220"/>
      <c r="HSW243" s="220"/>
      <c r="HSX243" s="220"/>
      <c r="HSY243" s="220"/>
      <c r="HSZ243" s="220"/>
      <c r="HTA243" s="220"/>
      <c r="HTB243" s="220"/>
      <c r="HTC243" s="220"/>
      <c r="HTD243" s="220"/>
      <c r="HTE243" s="220"/>
      <c r="HTF243" s="220"/>
      <c r="HTG243" s="220"/>
      <c r="HTH243" s="220"/>
      <c r="HTI243" s="220"/>
      <c r="HTJ243" s="220"/>
      <c r="HTK243" s="220"/>
      <c r="HTL243" s="220"/>
      <c r="HTM243" s="220"/>
      <c r="HTN243" s="220"/>
      <c r="HTO243" s="220"/>
      <c r="HTP243" s="220"/>
      <c r="HTQ243" s="220"/>
      <c r="HTR243" s="220"/>
      <c r="HTS243" s="220"/>
      <c r="HTT243" s="220"/>
      <c r="HTU243" s="220"/>
      <c r="HTV243" s="220"/>
      <c r="HTW243" s="220"/>
      <c r="HTX243" s="220"/>
      <c r="HTY243" s="220"/>
      <c r="HTZ243" s="220"/>
      <c r="HUA243" s="220"/>
      <c r="HUB243" s="220"/>
      <c r="HUC243" s="220"/>
      <c r="HUD243" s="220"/>
      <c r="HUE243" s="220"/>
      <c r="HUF243" s="220"/>
      <c r="HUG243" s="220"/>
      <c r="HUH243" s="220"/>
      <c r="HUI243" s="220"/>
      <c r="HUJ243" s="220"/>
      <c r="HUK243" s="220"/>
      <c r="HUL243" s="220"/>
      <c r="HUM243" s="220"/>
      <c r="HUN243" s="220"/>
      <c r="HUO243" s="220"/>
      <c r="HUP243" s="220"/>
      <c r="HUQ243" s="220"/>
      <c r="HUR243" s="220"/>
      <c r="HUS243" s="220"/>
      <c r="HUT243" s="220"/>
      <c r="HUU243" s="220"/>
      <c r="HUV243" s="220"/>
      <c r="HUW243" s="220"/>
      <c r="HUX243" s="220"/>
      <c r="HUY243" s="220"/>
      <c r="HUZ243" s="220"/>
      <c r="HVA243" s="220"/>
      <c r="HVB243" s="220"/>
      <c r="HVC243" s="220"/>
      <c r="HVD243" s="220"/>
      <c r="HVE243" s="220"/>
      <c r="HVF243" s="220"/>
      <c r="HVG243" s="220"/>
      <c r="HVH243" s="220"/>
      <c r="HVI243" s="220"/>
      <c r="HVJ243" s="220"/>
      <c r="HVK243" s="220"/>
      <c r="HVL243" s="220"/>
      <c r="HVM243" s="220"/>
      <c r="HVN243" s="220"/>
      <c r="HVO243" s="220"/>
      <c r="HVP243" s="220"/>
      <c r="HVQ243" s="220"/>
      <c r="HVR243" s="220"/>
      <c r="HVS243" s="220"/>
      <c r="HVT243" s="220"/>
      <c r="HVU243" s="220"/>
      <c r="HVV243" s="220"/>
      <c r="HVW243" s="220"/>
      <c r="HVX243" s="220"/>
      <c r="HVY243" s="220"/>
      <c r="HVZ243" s="220"/>
      <c r="HWA243" s="220"/>
      <c r="HWB243" s="220"/>
      <c r="HWC243" s="220"/>
      <c r="HWD243" s="220"/>
      <c r="HWE243" s="220"/>
      <c r="HWF243" s="220"/>
      <c r="HWG243" s="220"/>
      <c r="HWH243" s="220"/>
      <c r="HWI243" s="220"/>
      <c r="HWJ243" s="220"/>
      <c r="HWK243" s="220"/>
      <c r="HWL243" s="220"/>
      <c r="HWM243" s="220"/>
      <c r="HWN243" s="220"/>
      <c r="HWO243" s="220"/>
      <c r="HWP243" s="220"/>
      <c r="HWQ243" s="220"/>
      <c r="HWR243" s="220"/>
      <c r="HWS243" s="220"/>
      <c r="HWT243" s="220"/>
      <c r="HWU243" s="220"/>
      <c r="HWV243" s="220"/>
      <c r="HWW243" s="220"/>
      <c r="HWX243" s="220"/>
      <c r="HWY243" s="220"/>
      <c r="HWZ243" s="220"/>
      <c r="HXA243" s="220"/>
      <c r="HXB243" s="220"/>
      <c r="HXC243" s="220"/>
      <c r="HXD243" s="220"/>
      <c r="HXE243" s="220"/>
      <c r="HXF243" s="220"/>
      <c r="HXG243" s="220"/>
      <c r="HXH243" s="220"/>
      <c r="HXI243" s="220"/>
      <c r="HXJ243" s="220"/>
      <c r="HXK243" s="220"/>
      <c r="HXL243" s="220"/>
      <c r="HXM243" s="220"/>
      <c r="HXN243" s="220"/>
      <c r="HXO243" s="220"/>
      <c r="HXP243" s="220"/>
      <c r="HXQ243" s="220"/>
      <c r="HXR243" s="220"/>
      <c r="HXS243" s="220"/>
      <c r="HXT243" s="220"/>
      <c r="HXU243" s="220"/>
      <c r="HXV243" s="220"/>
      <c r="HXW243" s="220"/>
      <c r="HXX243" s="220"/>
      <c r="HXY243" s="220"/>
      <c r="HXZ243" s="220"/>
      <c r="HYA243" s="220"/>
      <c r="HYB243" s="220"/>
      <c r="HYC243" s="220"/>
      <c r="HYD243" s="220"/>
      <c r="HYE243" s="220"/>
      <c r="HYF243" s="220"/>
      <c r="HYG243" s="220"/>
      <c r="HYH243" s="220"/>
      <c r="HYI243" s="220"/>
      <c r="HYJ243" s="220"/>
      <c r="HYK243" s="220"/>
      <c r="HYL243" s="220"/>
      <c r="HYM243" s="220"/>
      <c r="HYN243" s="220"/>
      <c r="HYO243" s="220"/>
      <c r="HYP243" s="220"/>
      <c r="HYQ243" s="220"/>
      <c r="HYR243" s="220"/>
      <c r="HYS243" s="220"/>
      <c r="HYT243" s="220"/>
      <c r="HYU243" s="220"/>
      <c r="HYV243" s="220"/>
      <c r="HYW243" s="220"/>
      <c r="HYX243" s="220"/>
      <c r="HYY243" s="220"/>
      <c r="HYZ243" s="220"/>
      <c r="HZA243" s="220"/>
      <c r="HZB243" s="220"/>
      <c r="HZC243" s="220"/>
      <c r="HZD243" s="220"/>
      <c r="HZE243" s="220"/>
      <c r="HZF243" s="220"/>
      <c r="HZG243" s="220"/>
      <c r="HZH243" s="220"/>
      <c r="HZI243" s="220"/>
      <c r="HZJ243" s="220"/>
      <c r="HZK243" s="220"/>
      <c r="HZL243" s="220"/>
      <c r="HZM243" s="220"/>
      <c r="HZN243" s="220"/>
      <c r="HZO243" s="220"/>
      <c r="HZP243" s="220"/>
      <c r="HZQ243" s="220"/>
      <c r="HZR243" s="220"/>
      <c r="HZS243" s="220"/>
      <c r="HZT243" s="220"/>
      <c r="HZU243" s="220"/>
      <c r="HZV243" s="220"/>
      <c r="HZW243" s="220"/>
      <c r="HZX243" s="220"/>
      <c r="HZY243" s="220"/>
      <c r="HZZ243" s="220"/>
      <c r="IAA243" s="220"/>
      <c r="IAB243" s="220"/>
      <c r="IAC243" s="220"/>
      <c r="IAD243" s="220"/>
      <c r="IAE243" s="220"/>
      <c r="IAF243" s="220"/>
      <c r="IAG243" s="220"/>
      <c r="IAH243" s="220"/>
      <c r="IAI243" s="220"/>
      <c r="IAJ243" s="220"/>
      <c r="IAK243" s="220"/>
      <c r="IAL243" s="220"/>
      <c r="IAM243" s="220"/>
      <c r="IAN243" s="220"/>
      <c r="IAO243" s="220"/>
      <c r="IAP243" s="220"/>
      <c r="IAQ243" s="220"/>
      <c r="IAR243" s="220"/>
      <c r="IAS243" s="220"/>
      <c r="IAT243" s="220"/>
      <c r="IAU243" s="220"/>
      <c r="IAV243" s="220"/>
      <c r="IAW243" s="220"/>
      <c r="IAX243" s="220"/>
      <c r="IAY243" s="220"/>
      <c r="IAZ243" s="220"/>
      <c r="IBA243" s="220"/>
      <c r="IBB243" s="220"/>
      <c r="IBC243" s="220"/>
      <c r="IBD243" s="220"/>
      <c r="IBE243" s="220"/>
      <c r="IBF243" s="220"/>
      <c r="IBG243" s="220"/>
      <c r="IBH243" s="220"/>
      <c r="IBI243" s="220"/>
      <c r="IBJ243" s="220"/>
      <c r="IBK243" s="220"/>
      <c r="IBL243" s="220"/>
      <c r="IBM243" s="220"/>
      <c r="IBN243" s="220"/>
      <c r="IBO243" s="220"/>
      <c r="IBP243" s="220"/>
      <c r="IBQ243" s="220"/>
      <c r="IBR243" s="220"/>
      <c r="IBS243" s="220"/>
      <c r="IBT243" s="220"/>
      <c r="IBU243" s="220"/>
      <c r="IBV243" s="220"/>
      <c r="IBW243" s="220"/>
      <c r="IBX243" s="220"/>
      <c r="IBY243" s="220"/>
      <c r="IBZ243" s="220"/>
      <c r="ICA243" s="220"/>
      <c r="ICB243" s="220"/>
      <c r="ICC243" s="220"/>
      <c r="ICD243" s="220"/>
      <c r="ICE243" s="220"/>
      <c r="ICF243" s="220"/>
      <c r="ICG243" s="220"/>
      <c r="ICH243" s="220"/>
      <c r="ICI243" s="220"/>
      <c r="ICJ243" s="220"/>
      <c r="ICK243" s="220"/>
      <c r="ICL243" s="220"/>
      <c r="ICM243" s="220"/>
      <c r="ICN243" s="220"/>
      <c r="ICO243" s="220"/>
      <c r="ICP243" s="220"/>
      <c r="ICQ243" s="220"/>
      <c r="ICR243" s="220"/>
      <c r="ICS243" s="220"/>
      <c r="ICT243" s="220"/>
      <c r="ICU243" s="220"/>
      <c r="ICV243" s="220"/>
      <c r="ICW243" s="220"/>
      <c r="ICX243" s="220"/>
      <c r="ICY243" s="220"/>
      <c r="ICZ243" s="220"/>
      <c r="IDA243" s="220"/>
      <c r="IDB243" s="220"/>
      <c r="IDC243" s="220"/>
      <c r="IDD243" s="220"/>
      <c r="IDE243" s="220"/>
      <c r="IDF243" s="220"/>
      <c r="IDG243" s="220"/>
      <c r="IDH243" s="220"/>
      <c r="IDI243" s="220"/>
      <c r="IDJ243" s="220"/>
      <c r="IDK243" s="220"/>
      <c r="IDL243" s="220"/>
      <c r="IDM243" s="220"/>
      <c r="IDN243" s="220"/>
      <c r="IDO243" s="220"/>
      <c r="IDP243" s="220"/>
      <c r="IDQ243" s="220"/>
      <c r="IDR243" s="220"/>
      <c r="IDS243" s="220"/>
      <c r="IDT243" s="220"/>
      <c r="IDU243" s="220"/>
      <c r="IDV243" s="220"/>
      <c r="IDW243" s="220"/>
      <c r="IDX243" s="220"/>
      <c r="IDY243" s="220"/>
      <c r="IDZ243" s="220"/>
      <c r="IEA243" s="220"/>
      <c r="IEB243" s="220"/>
      <c r="IEC243" s="220"/>
      <c r="IED243" s="220"/>
      <c r="IEE243" s="220"/>
      <c r="IEF243" s="220"/>
      <c r="IEG243" s="220"/>
      <c r="IEH243" s="220"/>
      <c r="IEI243" s="220"/>
      <c r="IEJ243" s="220"/>
      <c r="IEK243" s="220"/>
      <c r="IEL243" s="220"/>
      <c r="IEM243" s="220"/>
      <c r="IEN243" s="220"/>
      <c r="IEO243" s="220"/>
      <c r="IEP243" s="220"/>
      <c r="IEQ243" s="220"/>
      <c r="IER243" s="220"/>
      <c r="IES243" s="220"/>
      <c r="IET243" s="220"/>
      <c r="IEU243" s="220"/>
      <c r="IEV243" s="220"/>
      <c r="IEW243" s="220"/>
      <c r="IEX243" s="220"/>
      <c r="IEY243" s="220"/>
      <c r="IEZ243" s="220"/>
      <c r="IFA243" s="220"/>
      <c r="IFB243" s="220"/>
      <c r="IFC243" s="220"/>
      <c r="IFD243" s="220"/>
      <c r="IFE243" s="220"/>
      <c r="IFF243" s="220"/>
      <c r="IFG243" s="220"/>
      <c r="IFH243" s="220"/>
      <c r="IFI243" s="220"/>
      <c r="IFJ243" s="220"/>
      <c r="IFK243" s="220"/>
      <c r="IFL243" s="220"/>
      <c r="IFM243" s="220"/>
      <c r="IFN243" s="220"/>
      <c r="IFO243" s="220"/>
      <c r="IFP243" s="220"/>
      <c r="IFQ243" s="220"/>
      <c r="IFR243" s="220"/>
      <c r="IFS243" s="220"/>
      <c r="IFT243" s="220"/>
      <c r="IFU243" s="220"/>
      <c r="IFV243" s="220"/>
      <c r="IFW243" s="220"/>
      <c r="IFX243" s="220"/>
      <c r="IFY243" s="220"/>
      <c r="IFZ243" s="220"/>
      <c r="IGA243" s="220"/>
      <c r="IGB243" s="220"/>
      <c r="IGC243" s="220"/>
      <c r="IGD243" s="220"/>
      <c r="IGE243" s="220"/>
      <c r="IGF243" s="220"/>
      <c r="IGG243" s="220"/>
      <c r="IGH243" s="220"/>
      <c r="IGI243" s="220"/>
      <c r="IGJ243" s="220"/>
      <c r="IGK243" s="220"/>
      <c r="IGL243" s="220"/>
      <c r="IGM243" s="220"/>
      <c r="IGN243" s="220"/>
      <c r="IGO243" s="220"/>
      <c r="IGP243" s="220"/>
      <c r="IGQ243" s="220"/>
      <c r="IGR243" s="220"/>
      <c r="IGS243" s="220"/>
      <c r="IGT243" s="220"/>
      <c r="IGU243" s="220"/>
      <c r="IGV243" s="220"/>
      <c r="IGW243" s="220"/>
      <c r="IGX243" s="220"/>
      <c r="IGY243" s="220"/>
      <c r="IGZ243" s="220"/>
      <c r="IHA243" s="220"/>
      <c r="IHB243" s="220"/>
      <c r="IHC243" s="220"/>
      <c r="IHD243" s="220"/>
      <c r="IHE243" s="220"/>
      <c r="IHF243" s="220"/>
      <c r="IHG243" s="220"/>
      <c r="IHH243" s="220"/>
      <c r="IHI243" s="220"/>
      <c r="IHJ243" s="220"/>
      <c r="IHK243" s="220"/>
      <c r="IHL243" s="220"/>
      <c r="IHM243" s="220"/>
      <c r="IHN243" s="220"/>
      <c r="IHO243" s="220"/>
      <c r="IHP243" s="220"/>
      <c r="IHQ243" s="220"/>
      <c r="IHR243" s="220"/>
      <c r="IHS243" s="220"/>
      <c r="IHT243" s="220"/>
      <c r="IHU243" s="220"/>
      <c r="IHV243" s="220"/>
      <c r="IHW243" s="220"/>
      <c r="IHX243" s="220"/>
      <c r="IHY243" s="220"/>
      <c r="IHZ243" s="220"/>
      <c r="IIA243" s="220"/>
      <c r="IIB243" s="220"/>
      <c r="IIC243" s="220"/>
      <c r="IID243" s="220"/>
      <c r="IIE243" s="220"/>
      <c r="IIF243" s="220"/>
      <c r="IIG243" s="220"/>
      <c r="IIH243" s="220"/>
      <c r="III243" s="220"/>
      <c r="IIJ243" s="220"/>
      <c r="IIK243" s="220"/>
      <c r="IIL243" s="220"/>
      <c r="IIM243" s="220"/>
      <c r="IIN243" s="220"/>
      <c r="IIO243" s="220"/>
      <c r="IIP243" s="220"/>
      <c r="IIQ243" s="220"/>
      <c r="IIR243" s="220"/>
      <c r="IIS243" s="220"/>
      <c r="IIT243" s="220"/>
      <c r="IIU243" s="220"/>
      <c r="IIV243" s="220"/>
      <c r="IIW243" s="220"/>
      <c r="IIX243" s="220"/>
      <c r="IIY243" s="220"/>
      <c r="IIZ243" s="220"/>
      <c r="IJA243" s="220"/>
      <c r="IJB243" s="220"/>
      <c r="IJC243" s="220"/>
      <c r="IJD243" s="220"/>
      <c r="IJE243" s="220"/>
      <c r="IJF243" s="220"/>
      <c r="IJG243" s="220"/>
      <c r="IJH243" s="220"/>
      <c r="IJI243" s="220"/>
      <c r="IJJ243" s="220"/>
      <c r="IJK243" s="220"/>
      <c r="IJL243" s="220"/>
      <c r="IJM243" s="220"/>
      <c r="IJN243" s="220"/>
      <c r="IJO243" s="220"/>
      <c r="IJP243" s="220"/>
      <c r="IJQ243" s="220"/>
      <c r="IJR243" s="220"/>
      <c r="IJS243" s="220"/>
      <c r="IJT243" s="220"/>
      <c r="IJU243" s="220"/>
      <c r="IJV243" s="220"/>
      <c r="IJW243" s="220"/>
      <c r="IJX243" s="220"/>
      <c r="IJY243" s="220"/>
      <c r="IJZ243" s="220"/>
      <c r="IKA243" s="220"/>
      <c r="IKB243" s="220"/>
      <c r="IKC243" s="220"/>
      <c r="IKD243" s="220"/>
      <c r="IKE243" s="220"/>
      <c r="IKF243" s="220"/>
      <c r="IKG243" s="220"/>
      <c r="IKH243" s="220"/>
      <c r="IKI243" s="220"/>
      <c r="IKJ243" s="220"/>
      <c r="IKK243" s="220"/>
      <c r="IKL243" s="220"/>
      <c r="IKM243" s="220"/>
      <c r="IKN243" s="220"/>
      <c r="IKO243" s="220"/>
      <c r="IKP243" s="220"/>
      <c r="IKQ243" s="220"/>
      <c r="IKR243" s="220"/>
      <c r="IKS243" s="220"/>
      <c r="IKT243" s="220"/>
      <c r="IKU243" s="220"/>
      <c r="IKV243" s="220"/>
      <c r="IKW243" s="220"/>
      <c r="IKX243" s="220"/>
      <c r="IKY243" s="220"/>
      <c r="IKZ243" s="220"/>
      <c r="ILA243" s="220"/>
      <c r="ILB243" s="220"/>
      <c r="ILC243" s="220"/>
      <c r="ILD243" s="220"/>
      <c r="ILE243" s="220"/>
      <c r="ILF243" s="220"/>
      <c r="ILG243" s="220"/>
      <c r="ILH243" s="220"/>
      <c r="ILI243" s="220"/>
      <c r="ILJ243" s="220"/>
      <c r="ILK243" s="220"/>
      <c r="ILL243" s="220"/>
      <c r="ILM243" s="220"/>
      <c r="ILN243" s="220"/>
      <c r="ILO243" s="220"/>
      <c r="ILP243" s="220"/>
      <c r="ILQ243" s="220"/>
      <c r="ILR243" s="220"/>
      <c r="ILS243" s="220"/>
      <c r="ILT243" s="220"/>
      <c r="ILU243" s="220"/>
      <c r="ILV243" s="220"/>
      <c r="ILW243" s="220"/>
      <c r="ILX243" s="220"/>
      <c r="ILY243" s="220"/>
      <c r="ILZ243" s="220"/>
      <c r="IMA243" s="220"/>
      <c r="IMB243" s="220"/>
      <c r="IMC243" s="220"/>
      <c r="IMD243" s="220"/>
      <c r="IME243" s="220"/>
      <c r="IMF243" s="220"/>
      <c r="IMG243" s="220"/>
      <c r="IMH243" s="220"/>
      <c r="IMI243" s="220"/>
      <c r="IMJ243" s="220"/>
      <c r="IMK243" s="220"/>
      <c r="IML243" s="220"/>
      <c r="IMM243" s="220"/>
      <c r="IMN243" s="220"/>
      <c r="IMO243" s="220"/>
      <c r="IMP243" s="220"/>
      <c r="IMQ243" s="220"/>
      <c r="IMR243" s="220"/>
      <c r="IMS243" s="220"/>
      <c r="IMT243" s="220"/>
      <c r="IMU243" s="220"/>
      <c r="IMV243" s="220"/>
      <c r="IMW243" s="220"/>
      <c r="IMX243" s="220"/>
      <c r="IMY243" s="220"/>
      <c r="IMZ243" s="220"/>
      <c r="INA243" s="220"/>
      <c r="INB243" s="220"/>
      <c r="INC243" s="220"/>
      <c r="IND243" s="220"/>
      <c r="INE243" s="220"/>
      <c r="INF243" s="220"/>
      <c r="ING243" s="220"/>
      <c r="INH243" s="220"/>
      <c r="INI243" s="220"/>
      <c r="INJ243" s="220"/>
      <c r="INK243" s="220"/>
      <c r="INL243" s="220"/>
      <c r="INM243" s="220"/>
      <c r="INN243" s="220"/>
      <c r="INO243" s="220"/>
      <c r="INP243" s="220"/>
      <c r="INQ243" s="220"/>
      <c r="INR243" s="220"/>
      <c r="INS243" s="220"/>
      <c r="INT243" s="220"/>
      <c r="INU243" s="220"/>
      <c r="INV243" s="220"/>
      <c r="INW243" s="220"/>
      <c r="INX243" s="220"/>
      <c r="INY243" s="220"/>
      <c r="INZ243" s="220"/>
      <c r="IOA243" s="220"/>
      <c r="IOB243" s="220"/>
      <c r="IOC243" s="220"/>
      <c r="IOD243" s="220"/>
      <c r="IOE243" s="220"/>
      <c r="IOF243" s="220"/>
      <c r="IOG243" s="220"/>
      <c r="IOH243" s="220"/>
      <c r="IOI243" s="220"/>
      <c r="IOJ243" s="220"/>
      <c r="IOK243" s="220"/>
      <c r="IOL243" s="220"/>
      <c r="IOM243" s="220"/>
      <c r="ION243" s="220"/>
      <c r="IOO243" s="220"/>
      <c r="IOP243" s="220"/>
      <c r="IOQ243" s="220"/>
      <c r="IOR243" s="220"/>
      <c r="IOS243" s="220"/>
      <c r="IOT243" s="220"/>
      <c r="IOU243" s="220"/>
      <c r="IOV243" s="220"/>
      <c r="IOW243" s="220"/>
      <c r="IOX243" s="220"/>
      <c r="IOY243" s="220"/>
      <c r="IOZ243" s="220"/>
      <c r="IPA243" s="220"/>
      <c r="IPB243" s="220"/>
      <c r="IPC243" s="220"/>
      <c r="IPD243" s="220"/>
      <c r="IPE243" s="220"/>
      <c r="IPF243" s="220"/>
      <c r="IPG243" s="220"/>
      <c r="IPH243" s="220"/>
      <c r="IPI243" s="220"/>
      <c r="IPJ243" s="220"/>
      <c r="IPK243" s="220"/>
      <c r="IPL243" s="220"/>
      <c r="IPM243" s="220"/>
      <c r="IPN243" s="220"/>
      <c r="IPO243" s="220"/>
      <c r="IPP243" s="220"/>
      <c r="IPQ243" s="220"/>
      <c r="IPR243" s="220"/>
      <c r="IPS243" s="220"/>
      <c r="IPT243" s="220"/>
      <c r="IPU243" s="220"/>
      <c r="IPV243" s="220"/>
      <c r="IPW243" s="220"/>
      <c r="IPX243" s="220"/>
      <c r="IPY243" s="220"/>
      <c r="IPZ243" s="220"/>
      <c r="IQA243" s="220"/>
      <c r="IQB243" s="220"/>
      <c r="IQC243" s="220"/>
      <c r="IQD243" s="220"/>
      <c r="IQE243" s="220"/>
      <c r="IQF243" s="220"/>
      <c r="IQG243" s="220"/>
      <c r="IQH243" s="220"/>
      <c r="IQI243" s="220"/>
      <c r="IQJ243" s="220"/>
      <c r="IQK243" s="220"/>
      <c r="IQL243" s="220"/>
      <c r="IQM243" s="220"/>
      <c r="IQN243" s="220"/>
      <c r="IQO243" s="220"/>
      <c r="IQP243" s="220"/>
      <c r="IQQ243" s="220"/>
      <c r="IQR243" s="220"/>
      <c r="IQS243" s="220"/>
      <c r="IQT243" s="220"/>
      <c r="IQU243" s="220"/>
      <c r="IQV243" s="220"/>
      <c r="IQW243" s="220"/>
      <c r="IQX243" s="220"/>
      <c r="IQY243" s="220"/>
      <c r="IQZ243" s="220"/>
      <c r="IRA243" s="220"/>
      <c r="IRB243" s="220"/>
      <c r="IRC243" s="220"/>
      <c r="IRD243" s="220"/>
      <c r="IRE243" s="220"/>
      <c r="IRF243" s="220"/>
      <c r="IRG243" s="220"/>
      <c r="IRH243" s="220"/>
      <c r="IRI243" s="220"/>
      <c r="IRJ243" s="220"/>
      <c r="IRK243" s="220"/>
      <c r="IRL243" s="220"/>
      <c r="IRM243" s="220"/>
      <c r="IRN243" s="220"/>
      <c r="IRO243" s="220"/>
      <c r="IRP243" s="220"/>
      <c r="IRQ243" s="220"/>
      <c r="IRR243" s="220"/>
      <c r="IRS243" s="220"/>
      <c r="IRT243" s="220"/>
      <c r="IRU243" s="220"/>
      <c r="IRV243" s="220"/>
      <c r="IRW243" s="220"/>
      <c r="IRX243" s="220"/>
      <c r="IRY243" s="220"/>
      <c r="IRZ243" s="220"/>
      <c r="ISA243" s="220"/>
      <c r="ISB243" s="220"/>
      <c r="ISC243" s="220"/>
      <c r="ISD243" s="220"/>
      <c r="ISE243" s="220"/>
      <c r="ISF243" s="220"/>
      <c r="ISG243" s="220"/>
      <c r="ISH243" s="220"/>
      <c r="ISI243" s="220"/>
      <c r="ISJ243" s="220"/>
      <c r="ISK243" s="220"/>
      <c r="ISL243" s="220"/>
      <c r="ISM243" s="220"/>
      <c r="ISN243" s="220"/>
      <c r="ISO243" s="220"/>
      <c r="ISP243" s="220"/>
      <c r="ISQ243" s="220"/>
      <c r="ISR243" s="220"/>
      <c r="ISS243" s="220"/>
      <c r="IST243" s="220"/>
      <c r="ISU243" s="220"/>
      <c r="ISV243" s="220"/>
      <c r="ISW243" s="220"/>
      <c r="ISX243" s="220"/>
      <c r="ISY243" s="220"/>
      <c r="ISZ243" s="220"/>
      <c r="ITA243" s="220"/>
      <c r="ITB243" s="220"/>
      <c r="ITC243" s="220"/>
      <c r="ITD243" s="220"/>
      <c r="ITE243" s="220"/>
      <c r="ITF243" s="220"/>
      <c r="ITG243" s="220"/>
      <c r="ITH243" s="220"/>
      <c r="ITI243" s="220"/>
      <c r="ITJ243" s="220"/>
      <c r="ITK243" s="220"/>
      <c r="ITL243" s="220"/>
      <c r="ITM243" s="220"/>
      <c r="ITN243" s="220"/>
      <c r="ITO243" s="220"/>
      <c r="ITP243" s="220"/>
      <c r="ITQ243" s="220"/>
      <c r="ITR243" s="220"/>
      <c r="ITS243" s="220"/>
      <c r="ITT243" s="220"/>
      <c r="ITU243" s="220"/>
      <c r="ITV243" s="220"/>
      <c r="ITW243" s="220"/>
      <c r="ITX243" s="220"/>
      <c r="ITY243" s="220"/>
      <c r="ITZ243" s="220"/>
      <c r="IUA243" s="220"/>
      <c r="IUB243" s="220"/>
      <c r="IUC243" s="220"/>
      <c r="IUD243" s="220"/>
      <c r="IUE243" s="220"/>
      <c r="IUF243" s="220"/>
      <c r="IUG243" s="220"/>
      <c r="IUH243" s="220"/>
      <c r="IUI243" s="220"/>
      <c r="IUJ243" s="220"/>
      <c r="IUK243" s="220"/>
      <c r="IUL243" s="220"/>
      <c r="IUM243" s="220"/>
      <c r="IUN243" s="220"/>
      <c r="IUO243" s="220"/>
      <c r="IUP243" s="220"/>
      <c r="IUQ243" s="220"/>
      <c r="IUR243" s="220"/>
      <c r="IUS243" s="220"/>
      <c r="IUT243" s="220"/>
      <c r="IUU243" s="220"/>
      <c r="IUV243" s="220"/>
      <c r="IUW243" s="220"/>
      <c r="IUX243" s="220"/>
      <c r="IUY243" s="220"/>
      <c r="IUZ243" s="220"/>
      <c r="IVA243" s="220"/>
      <c r="IVB243" s="220"/>
      <c r="IVC243" s="220"/>
      <c r="IVD243" s="220"/>
      <c r="IVE243" s="220"/>
      <c r="IVF243" s="220"/>
      <c r="IVG243" s="220"/>
      <c r="IVH243" s="220"/>
      <c r="IVI243" s="220"/>
      <c r="IVJ243" s="220"/>
      <c r="IVK243" s="220"/>
      <c r="IVL243" s="220"/>
      <c r="IVM243" s="220"/>
      <c r="IVN243" s="220"/>
      <c r="IVO243" s="220"/>
      <c r="IVP243" s="220"/>
      <c r="IVQ243" s="220"/>
      <c r="IVR243" s="220"/>
      <c r="IVS243" s="220"/>
      <c r="IVT243" s="220"/>
      <c r="IVU243" s="220"/>
      <c r="IVV243" s="220"/>
      <c r="IVW243" s="220"/>
      <c r="IVX243" s="220"/>
      <c r="IVY243" s="220"/>
      <c r="IVZ243" s="220"/>
      <c r="IWA243" s="220"/>
      <c r="IWB243" s="220"/>
      <c r="IWC243" s="220"/>
      <c r="IWD243" s="220"/>
      <c r="IWE243" s="220"/>
      <c r="IWF243" s="220"/>
      <c r="IWG243" s="220"/>
      <c r="IWH243" s="220"/>
      <c r="IWI243" s="220"/>
      <c r="IWJ243" s="220"/>
      <c r="IWK243" s="220"/>
      <c r="IWL243" s="220"/>
      <c r="IWM243" s="220"/>
      <c r="IWN243" s="220"/>
      <c r="IWO243" s="220"/>
      <c r="IWP243" s="220"/>
      <c r="IWQ243" s="220"/>
      <c r="IWR243" s="220"/>
      <c r="IWS243" s="220"/>
      <c r="IWT243" s="220"/>
      <c r="IWU243" s="220"/>
      <c r="IWV243" s="220"/>
      <c r="IWW243" s="220"/>
      <c r="IWX243" s="220"/>
      <c r="IWY243" s="220"/>
      <c r="IWZ243" s="220"/>
      <c r="IXA243" s="220"/>
      <c r="IXB243" s="220"/>
      <c r="IXC243" s="220"/>
      <c r="IXD243" s="220"/>
      <c r="IXE243" s="220"/>
      <c r="IXF243" s="220"/>
      <c r="IXG243" s="220"/>
      <c r="IXH243" s="220"/>
      <c r="IXI243" s="220"/>
      <c r="IXJ243" s="220"/>
      <c r="IXK243" s="220"/>
      <c r="IXL243" s="220"/>
      <c r="IXM243" s="220"/>
      <c r="IXN243" s="220"/>
      <c r="IXO243" s="220"/>
      <c r="IXP243" s="220"/>
      <c r="IXQ243" s="220"/>
      <c r="IXR243" s="220"/>
      <c r="IXS243" s="220"/>
      <c r="IXT243" s="220"/>
      <c r="IXU243" s="220"/>
      <c r="IXV243" s="220"/>
      <c r="IXW243" s="220"/>
      <c r="IXX243" s="220"/>
      <c r="IXY243" s="220"/>
      <c r="IXZ243" s="220"/>
      <c r="IYA243" s="220"/>
      <c r="IYB243" s="220"/>
      <c r="IYC243" s="220"/>
      <c r="IYD243" s="220"/>
      <c r="IYE243" s="220"/>
      <c r="IYF243" s="220"/>
      <c r="IYG243" s="220"/>
      <c r="IYH243" s="220"/>
      <c r="IYI243" s="220"/>
      <c r="IYJ243" s="220"/>
      <c r="IYK243" s="220"/>
      <c r="IYL243" s="220"/>
      <c r="IYM243" s="220"/>
      <c r="IYN243" s="220"/>
      <c r="IYO243" s="220"/>
      <c r="IYP243" s="220"/>
      <c r="IYQ243" s="220"/>
      <c r="IYR243" s="220"/>
      <c r="IYS243" s="220"/>
      <c r="IYT243" s="220"/>
      <c r="IYU243" s="220"/>
      <c r="IYV243" s="220"/>
      <c r="IYW243" s="220"/>
      <c r="IYX243" s="220"/>
      <c r="IYY243" s="220"/>
      <c r="IYZ243" s="220"/>
      <c r="IZA243" s="220"/>
      <c r="IZB243" s="220"/>
      <c r="IZC243" s="220"/>
      <c r="IZD243" s="220"/>
      <c r="IZE243" s="220"/>
      <c r="IZF243" s="220"/>
      <c r="IZG243" s="220"/>
      <c r="IZH243" s="220"/>
      <c r="IZI243" s="220"/>
      <c r="IZJ243" s="220"/>
      <c r="IZK243" s="220"/>
      <c r="IZL243" s="220"/>
      <c r="IZM243" s="220"/>
      <c r="IZN243" s="220"/>
      <c r="IZO243" s="220"/>
      <c r="IZP243" s="220"/>
      <c r="IZQ243" s="220"/>
      <c r="IZR243" s="220"/>
      <c r="IZS243" s="220"/>
      <c r="IZT243" s="220"/>
      <c r="IZU243" s="220"/>
      <c r="IZV243" s="220"/>
      <c r="IZW243" s="220"/>
      <c r="IZX243" s="220"/>
      <c r="IZY243" s="220"/>
      <c r="IZZ243" s="220"/>
      <c r="JAA243" s="220"/>
      <c r="JAB243" s="220"/>
      <c r="JAC243" s="220"/>
      <c r="JAD243" s="220"/>
      <c r="JAE243" s="220"/>
      <c r="JAF243" s="220"/>
      <c r="JAG243" s="220"/>
      <c r="JAH243" s="220"/>
      <c r="JAI243" s="220"/>
      <c r="JAJ243" s="220"/>
      <c r="JAK243" s="220"/>
      <c r="JAL243" s="220"/>
      <c r="JAM243" s="220"/>
      <c r="JAN243" s="220"/>
      <c r="JAO243" s="220"/>
      <c r="JAP243" s="220"/>
      <c r="JAQ243" s="220"/>
      <c r="JAR243" s="220"/>
      <c r="JAS243" s="220"/>
      <c r="JAT243" s="220"/>
      <c r="JAU243" s="220"/>
      <c r="JAV243" s="220"/>
      <c r="JAW243" s="220"/>
      <c r="JAX243" s="220"/>
      <c r="JAY243" s="220"/>
      <c r="JAZ243" s="220"/>
      <c r="JBA243" s="220"/>
      <c r="JBB243" s="220"/>
      <c r="JBC243" s="220"/>
      <c r="JBD243" s="220"/>
      <c r="JBE243" s="220"/>
      <c r="JBF243" s="220"/>
      <c r="JBG243" s="220"/>
      <c r="JBH243" s="220"/>
      <c r="JBI243" s="220"/>
      <c r="JBJ243" s="220"/>
      <c r="JBK243" s="220"/>
      <c r="JBL243" s="220"/>
      <c r="JBM243" s="220"/>
      <c r="JBN243" s="220"/>
      <c r="JBO243" s="220"/>
      <c r="JBP243" s="220"/>
      <c r="JBQ243" s="220"/>
      <c r="JBR243" s="220"/>
      <c r="JBS243" s="220"/>
      <c r="JBT243" s="220"/>
      <c r="JBU243" s="220"/>
      <c r="JBV243" s="220"/>
      <c r="JBW243" s="220"/>
      <c r="JBX243" s="220"/>
      <c r="JBY243" s="220"/>
      <c r="JBZ243" s="220"/>
      <c r="JCA243" s="220"/>
      <c r="JCB243" s="220"/>
      <c r="JCC243" s="220"/>
      <c r="JCD243" s="220"/>
      <c r="JCE243" s="220"/>
      <c r="JCF243" s="220"/>
      <c r="JCG243" s="220"/>
      <c r="JCH243" s="220"/>
      <c r="JCI243" s="220"/>
      <c r="JCJ243" s="220"/>
      <c r="JCK243" s="220"/>
      <c r="JCL243" s="220"/>
      <c r="JCM243" s="220"/>
      <c r="JCN243" s="220"/>
      <c r="JCO243" s="220"/>
      <c r="JCP243" s="220"/>
      <c r="JCQ243" s="220"/>
      <c r="JCR243" s="220"/>
      <c r="JCS243" s="220"/>
      <c r="JCT243" s="220"/>
      <c r="JCU243" s="220"/>
      <c r="JCV243" s="220"/>
      <c r="JCW243" s="220"/>
      <c r="JCX243" s="220"/>
      <c r="JCY243" s="220"/>
      <c r="JCZ243" s="220"/>
      <c r="JDA243" s="220"/>
      <c r="JDB243" s="220"/>
      <c r="JDC243" s="220"/>
      <c r="JDD243" s="220"/>
      <c r="JDE243" s="220"/>
      <c r="JDF243" s="220"/>
      <c r="JDG243" s="220"/>
      <c r="JDH243" s="220"/>
      <c r="JDI243" s="220"/>
      <c r="JDJ243" s="220"/>
      <c r="JDK243" s="220"/>
      <c r="JDL243" s="220"/>
      <c r="JDM243" s="220"/>
      <c r="JDN243" s="220"/>
      <c r="JDO243" s="220"/>
      <c r="JDP243" s="220"/>
      <c r="JDQ243" s="220"/>
      <c r="JDR243" s="220"/>
      <c r="JDS243" s="220"/>
      <c r="JDT243" s="220"/>
      <c r="JDU243" s="220"/>
      <c r="JDV243" s="220"/>
      <c r="JDW243" s="220"/>
      <c r="JDX243" s="220"/>
      <c r="JDY243" s="220"/>
      <c r="JDZ243" s="220"/>
      <c r="JEA243" s="220"/>
      <c r="JEB243" s="220"/>
      <c r="JEC243" s="220"/>
      <c r="JED243" s="220"/>
      <c r="JEE243" s="220"/>
      <c r="JEF243" s="220"/>
      <c r="JEG243" s="220"/>
      <c r="JEH243" s="220"/>
      <c r="JEI243" s="220"/>
      <c r="JEJ243" s="220"/>
      <c r="JEK243" s="220"/>
      <c r="JEL243" s="220"/>
      <c r="JEM243" s="220"/>
      <c r="JEN243" s="220"/>
      <c r="JEO243" s="220"/>
      <c r="JEP243" s="220"/>
      <c r="JEQ243" s="220"/>
      <c r="JER243" s="220"/>
      <c r="JES243" s="220"/>
      <c r="JET243" s="220"/>
      <c r="JEU243" s="220"/>
      <c r="JEV243" s="220"/>
      <c r="JEW243" s="220"/>
      <c r="JEX243" s="220"/>
      <c r="JEY243" s="220"/>
      <c r="JEZ243" s="220"/>
      <c r="JFA243" s="220"/>
      <c r="JFB243" s="220"/>
      <c r="JFC243" s="220"/>
      <c r="JFD243" s="220"/>
      <c r="JFE243" s="220"/>
      <c r="JFF243" s="220"/>
      <c r="JFG243" s="220"/>
      <c r="JFH243" s="220"/>
      <c r="JFI243" s="220"/>
      <c r="JFJ243" s="220"/>
      <c r="JFK243" s="220"/>
      <c r="JFL243" s="220"/>
      <c r="JFM243" s="220"/>
      <c r="JFN243" s="220"/>
      <c r="JFO243" s="220"/>
      <c r="JFP243" s="220"/>
      <c r="JFQ243" s="220"/>
      <c r="JFR243" s="220"/>
      <c r="JFS243" s="220"/>
      <c r="JFT243" s="220"/>
      <c r="JFU243" s="220"/>
      <c r="JFV243" s="220"/>
      <c r="JFW243" s="220"/>
      <c r="JFX243" s="220"/>
      <c r="JFY243" s="220"/>
      <c r="JFZ243" s="220"/>
      <c r="JGA243" s="220"/>
      <c r="JGB243" s="220"/>
      <c r="JGC243" s="220"/>
      <c r="JGD243" s="220"/>
      <c r="JGE243" s="220"/>
      <c r="JGF243" s="220"/>
      <c r="JGG243" s="220"/>
      <c r="JGH243" s="220"/>
      <c r="JGI243" s="220"/>
      <c r="JGJ243" s="220"/>
      <c r="JGK243" s="220"/>
      <c r="JGL243" s="220"/>
      <c r="JGM243" s="220"/>
      <c r="JGN243" s="220"/>
      <c r="JGO243" s="220"/>
      <c r="JGP243" s="220"/>
      <c r="JGQ243" s="220"/>
      <c r="JGR243" s="220"/>
      <c r="JGS243" s="220"/>
      <c r="JGT243" s="220"/>
      <c r="JGU243" s="220"/>
      <c r="JGV243" s="220"/>
      <c r="JGW243" s="220"/>
      <c r="JGX243" s="220"/>
      <c r="JGY243" s="220"/>
      <c r="JGZ243" s="220"/>
      <c r="JHA243" s="220"/>
      <c r="JHB243" s="220"/>
      <c r="JHC243" s="220"/>
      <c r="JHD243" s="220"/>
      <c r="JHE243" s="220"/>
      <c r="JHF243" s="220"/>
      <c r="JHG243" s="220"/>
      <c r="JHH243" s="220"/>
      <c r="JHI243" s="220"/>
      <c r="JHJ243" s="220"/>
      <c r="JHK243" s="220"/>
      <c r="JHL243" s="220"/>
      <c r="JHM243" s="220"/>
      <c r="JHN243" s="220"/>
      <c r="JHO243" s="220"/>
      <c r="JHP243" s="220"/>
      <c r="JHQ243" s="220"/>
      <c r="JHR243" s="220"/>
      <c r="JHS243" s="220"/>
      <c r="JHT243" s="220"/>
      <c r="JHU243" s="220"/>
      <c r="JHV243" s="220"/>
      <c r="JHW243" s="220"/>
      <c r="JHX243" s="220"/>
      <c r="JHY243" s="220"/>
      <c r="JHZ243" s="220"/>
      <c r="JIA243" s="220"/>
      <c r="JIB243" s="220"/>
      <c r="JIC243" s="220"/>
      <c r="JID243" s="220"/>
      <c r="JIE243" s="220"/>
      <c r="JIF243" s="220"/>
      <c r="JIG243" s="220"/>
      <c r="JIH243" s="220"/>
      <c r="JII243" s="220"/>
      <c r="JIJ243" s="220"/>
      <c r="JIK243" s="220"/>
      <c r="JIL243" s="220"/>
      <c r="JIM243" s="220"/>
      <c r="JIN243" s="220"/>
      <c r="JIO243" s="220"/>
      <c r="JIP243" s="220"/>
      <c r="JIQ243" s="220"/>
      <c r="JIR243" s="220"/>
      <c r="JIS243" s="220"/>
      <c r="JIT243" s="220"/>
      <c r="JIU243" s="220"/>
      <c r="JIV243" s="220"/>
      <c r="JIW243" s="220"/>
      <c r="JIX243" s="220"/>
      <c r="JIY243" s="220"/>
      <c r="JIZ243" s="220"/>
      <c r="JJA243" s="220"/>
      <c r="JJB243" s="220"/>
      <c r="JJC243" s="220"/>
      <c r="JJD243" s="220"/>
      <c r="JJE243" s="220"/>
      <c r="JJF243" s="220"/>
      <c r="JJG243" s="220"/>
      <c r="JJH243" s="220"/>
      <c r="JJI243" s="220"/>
      <c r="JJJ243" s="220"/>
      <c r="JJK243" s="220"/>
      <c r="JJL243" s="220"/>
      <c r="JJM243" s="220"/>
      <c r="JJN243" s="220"/>
      <c r="JJO243" s="220"/>
      <c r="JJP243" s="220"/>
      <c r="JJQ243" s="220"/>
      <c r="JJR243" s="220"/>
      <c r="JJS243" s="220"/>
      <c r="JJT243" s="220"/>
      <c r="JJU243" s="220"/>
      <c r="JJV243" s="220"/>
      <c r="JJW243" s="220"/>
      <c r="JJX243" s="220"/>
      <c r="JJY243" s="220"/>
      <c r="JJZ243" s="220"/>
      <c r="JKA243" s="220"/>
      <c r="JKB243" s="220"/>
      <c r="JKC243" s="220"/>
      <c r="JKD243" s="220"/>
      <c r="JKE243" s="220"/>
      <c r="JKF243" s="220"/>
      <c r="JKG243" s="220"/>
      <c r="JKH243" s="220"/>
      <c r="JKI243" s="220"/>
      <c r="JKJ243" s="220"/>
      <c r="JKK243" s="220"/>
      <c r="JKL243" s="220"/>
      <c r="JKM243" s="220"/>
      <c r="JKN243" s="220"/>
      <c r="JKO243" s="220"/>
      <c r="JKP243" s="220"/>
      <c r="JKQ243" s="220"/>
      <c r="JKR243" s="220"/>
      <c r="JKS243" s="220"/>
      <c r="JKT243" s="220"/>
      <c r="JKU243" s="220"/>
      <c r="JKV243" s="220"/>
      <c r="JKW243" s="220"/>
      <c r="JKX243" s="220"/>
      <c r="JKY243" s="220"/>
      <c r="JKZ243" s="220"/>
      <c r="JLA243" s="220"/>
      <c r="JLB243" s="220"/>
      <c r="JLC243" s="220"/>
      <c r="JLD243" s="220"/>
      <c r="JLE243" s="220"/>
      <c r="JLF243" s="220"/>
      <c r="JLG243" s="220"/>
      <c r="JLH243" s="220"/>
      <c r="JLI243" s="220"/>
      <c r="JLJ243" s="220"/>
      <c r="JLK243" s="220"/>
      <c r="JLL243" s="220"/>
      <c r="JLM243" s="220"/>
      <c r="JLN243" s="220"/>
      <c r="JLO243" s="220"/>
      <c r="JLP243" s="220"/>
      <c r="JLQ243" s="220"/>
      <c r="JLR243" s="220"/>
      <c r="JLS243" s="220"/>
      <c r="JLT243" s="220"/>
      <c r="JLU243" s="220"/>
      <c r="JLV243" s="220"/>
      <c r="JLW243" s="220"/>
      <c r="JLX243" s="220"/>
      <c r="JLY243" s="220"/>
      <c r="JLZ243" s="220"/>
      <c r="JMA243" s="220"/>
      <c r="JMB243" s="220"/>
      <c r="JMC243" s="220"/>
      <c r="JMD243" s="220"/>
      <c r="JME243" s="220"/>
      <c r="JMF243" s="220"/>
      <c r="JMG243" s="220"/>
      <c r="JMH243" s="220"/>
      <c r="JMI243" s="220"/>
      <c r="JMJ243" s="220"/>
      <c r="JMK243" s="220"/>
      <c r="JML243" s="220"/>
      <c r="JMM243" s="220"/>
      <c r="JMN243" s="220"/>
      <c r="JMO243" s="220"/>
      <c r="JMP243" s="220"/>
      <c r="JMQ243" s="220"/>
      <c r="JMR243" s="220"/>
      <c r="JMS243" s="220"/>
      <c r="JMT243" s="220"/>
      <c r="JMU243" s="220"/>
      <c r="JMV243" s="220"/>
      <c r="JMW243" s="220"/>
      <c r="JMX243" s="220"/>
      <c r="JMY243" s="220"/>
      <c r="JMZ243" s="220"/>
      <c r="JNA243" s="220"/>
      <c r="JNB243" s="220"/>
      <c r="JNC243" s="220"/>
      <c r="JND243" s="220"/>
      <c r="JNE243" s="220"/>
      <c r="JNF243" s="220"/>
      <c r="JNG243" s="220"/>
      <c r="JNH243" s="220"/>
      <c r="JNI243" s="220"/>
      <c r="JNJ243" s="220"/>
      <c r="JNK243" s="220"/>
      <c r="JNL243" s="220"/>
      <c r="JNM243" s="220"/>
      <c r="JNN243" s="220"/>
      <c r="JNO243" s="220"/>
      <c r="JNP243" s="220"/>
      <c r="JNQ243" s="220"/>
      <c r="JNR243" s="220"/>
      <c r="JNS243" s="220"/>
      <c r="JNT243" s="220"/>
      <c r="JNU243" s="220"/>
      <c r="JNV243" s="220"/>
      <c r="JNW243" s="220"/>
      <c r="JNX243" s="220"/>
      <c r="JNY243" s="220"/>
      <c r="JNZ243" s="220"/>
      <c r="JOA243" s="220"/>
      <c r="JOB243" s="220"/>
      <c r="JOC243" s="220"/>
      <c r="JOD243" s="220"/>
      <c r="JOE243" s="220"/>
      <c r="JOF243" s="220"/>
      <c r="JOG243" s="220"/>
      <c r="JOH243" s="220"/>
      <c r="JOI243" s="220"/>
      <c r="JOJ243" s="220"/>
      <c r="JOK243" s="220"/>
      <c r="JOL243" s="220"/>
      <c r="JOM243" s="220"/>
      <c r="JON243" s="220"/>
      <c r="JOO243" s="220"/>
      <c r="JOP243" s="220"/>
      <c r="JOQ243" s="220"/>
      <c r="JOR243" s="220"/>
      <c r="JOS243" s="220"/>
      <c r="JOT243" s="220"/>
      <c r="JOU243" s="220"/>
      <c r="JOV243" s="220"/>
      <c r="JOW243" s="220"/>
      <c r="JOX243" s="220"/>
      <c r="JOY243" s="220"/>
      <c r="JOZ243" s="220"/>
      <c r="JPA243" s="220"/>
      <c r="JPB243" s="220"/>
      <c r="JPC243" s="220"/>
      <c r="JPD243" s="220"/>
      <c r="JPE243" s="220"/>
      <c r="JPF243" s="220"/>
      <c r="JPG243" s="220"/>
      <c r="JPH243" s="220"/>
      <c r="JPI243" s="220"/>
      <c r="JPJ243" s="220"/>
      <c r="JPK243" s="220"/>
      <c r="JPL243" s="220"/>
      <c r="JPM243" s="220"/>
      <c r="JPN243" s="220"/>
      <c r="JPO243" s="220"/>
      <c r="JPP243" s="220"/>
      <c r="JPQ243" s="220"/>
      <c r="JPR243" s="220"/>
      <c r="JPS243" s="220"/>
      <c r="JPT243" s="220"/>
      <c r="JPU243" s="220"/>
      <c r="JPV243" s="220"/>
      <c r="JPW243" s="220"/>
      <c r="JPX243" s="220"/>
      <c r="JPY243" s="220"/>
      <c r="JPZ243" s="220"/>
      <c r="JQA243" s="220"/>
      <c r="JQB243" s="220"/>
      <c r="JQC243" s="220"/>
      <c r="JQD243" s="220"/>
      <c r="JQE243" s="220"/>
      <c r="JQF243" s="220"/>
      <c r="JQG243" s="220"/>
      <c r="JQH243" s="220"/>
      <c r="JQI243" s="220"/>
      <c r="JQJ243" s="220"/>
      <c r="JQK243" s="220"/>
      <c r="JQL243" s="220"/>
      <c r="JQM243" s="220"/>
      <c r="JQN243" s="220"/>
      <c r="JQO243" s="220"/>
      <c r="JQP243" s="220"/>
      <c r="JQQ243" s="220"/>
      <c r="JQR243" s="220"/>
      <c r="JQS243" s="220"/>
      <c r="JQT243" s="220"/>
      <c r="JQU243" s="220"/>
      <c r="JQV243" s="220"/>
      <c r="JQW243" s="220"/>
      <c r="JQX243" s="220"/>
      <c r="JQY243" s="220"/>
      <c r="JQZ243" s="220"/>
      <c r="JRA243" s="220"/>
      <c r="JRB243" s="220"/>
      <c r="JRC243" s="220"/>
      <c r="JRD243" s="220"/>
      <c r="JRE243" s="220"/>
      <c r="JRF243" s="220"/>
      <c r="JRG243" s="220"/>
      <c r="JRH243" s="220"/>
      <c r="JRI243" s="220"/>
      <c r="JRJ243" s="220"/>
      <c r="JRK243" s="220"/>
      <c r="JRL243" s="220"/>
      <c r="JRM243" s="220"/>
      <c r="JRN243" s="220"/>
      <c r="JRO243" s="220"/>
      <c r="JRP243" s="220"/>
      <c r="JRQ243" s="220"/>
      <c r="JRR243" s="220"/>
      <c r="JRS243" s="220"/>
      <c r="JRT243" s="220"/>
      <c r="JRU243" s="220"/>
      <c r="JRV243" s="220"/>
      <c r="JRW243" s="220"/>
      <c r="JRX243" s="220"/>
      <c r="JRY243" s="220"/>
      <c r="JRZ243" s="220"/>
      <c r="JSA243" s="220"/>
      <c r="JSB243" s="220"/>
      <c r="JSC243" s="220"/>
      <c r="JSD243" s="220"/>
      <c r="JSE243" s="220"/>
      <c r="JSF243" s="220"/>
      <c r="JSG243" s="220"/>
      <c r="JSH243" s="220"/>
      <c r="JSI243" s="220"/>
      <c r="JSJ243" s="220"/>
      <c r="JSK243" s="220"/>
      <c r="JSL243" s="220"/>
      <c r="JSM243" s="220"/>
      <c r="JSN243" s="220"/>
      <c r="JSO243" s="220"/>
      <c r="JSP243" s="220"/>
      <c r="JSQ243" s="220"/>
      <c r="JSR243" s="220"/>
      <c r="JSS243" s="220"/>
      <c r="JST243" s="220"/>
      <c r="JSU243" s="220"/>
      <c r="JSV243" s="220"/>
      <c r="JSW243" s="220"/>
      <c r="JSX243" s="220"/>
      <c r="JSY243" s="220"/>
      <c r="JSZ243" s="220"/>
      <c r="JTA243" s="220"/>
      <c r="JTB243" s="220"/>
      <c r="JTC243" s="220"/>
      <c r="JTD243" s="220"/>
      <c r="JTE243" s="220"/>
      <c r="JTF243" s="220"/>
      <c r="JTG243" s="220"/>
      <c r="JTH243" s="220"/>
      <c r="JTI243" s="220"/>
      <c r="JTJ243" s="220"/>
      <c r="JTK243" s="220"/>
      <c r="JTL243" s="220"/>
      <c r="JTM243" s="220"/>
      <c r="JTN243" s="220"/>
      <c r="JTO243" s="220"/>
      <c r="JTP243" s="220"/>
      <c r="JTQ243" s="220"/>
      <c r="JTR243" s="220"/>
      <c r="JTS243" s="220"/>
      <c r="JTT243" s="220"/>
      <c r="JTU243" s="220"/>
      <c r="JTV243" s="220"/>
      <c r="JTW243" s="220"/>
      <c r="JTX243" s="220"/>
      <c r="JTY243" s="220"/>
      <c r="JTZ243" s="220"/>
      <c r="JUA243" s="220"/>
      <c r="JUB243" s="220"/>
      <c r="JUC243" s="220"/>
      <c r="JUD243" s="220"/>
      <c r="JUE243" s="220"/>
      <c r="JUF243" s="220"/>
      <c r="JUG243" s="220"/>
      <c r="JUH243" s="220"/>
      <c r="JUI243" s="220"/>
      <c r="JUJ243" s="220"/>
      <c r="JUK243" s="220"/>
      <c r="JUL243" s="220"/>
      <c r="JUM243" s="220"/>
      <c r="JUN243" s="220"/>
      <c r="JUO243" s="220"/>
      <c r="JUP243" s="220"/>
      <c r="JUQ243" s="220"/>
      <c r="JUR243" s="220"/>
      <c r="JUS243" s="220"/>
      <c r="JUT243" s="220"/>
      <c r="JUU243" s="220"/>
      <c r="JUV243" s="220"/>
      <c r="JUW243" s="220"/>
      <c r="JUX243" s="220"/>
      <c r="JUY243" s="220"/>
      <c r="JUZ243" s="220"/>
      <c r="JVA243" s="220"/>
      <c r="JVB243" s="220"/>
      <c r="JVC243" s="220"/>
      <c r="JVD243" s="220"/>
      <c r="JVE243" s="220"/>
      <c r="JVF243" s="220"/>
      <c r="JVG243" s="220"/>
      <c r="JVH243" s="220"/>
      <c r="JVI243" s="220"/>
      <c r="JVJ243" s="220"/>
      <c r="JVK243" s="220"/>
      <c r="JVL243" s="220"/>
      <c r="JVM243" s="220"/>
      <c r="JVN243" s="220"/>
      <c r="JVO243" s="220"/>
      <c r="JVP243" s="220"/>
      <c r="JVQ243" s="220"/>
      <c r="JVR243" s="220"/>
      <c r="JVS243" s="220"/>
      <c r="JVT243" s="220"/>
      <c r="JVU243" s="220"/>
      <c r="JVV243" s="220"/>
      <c r="JVW243" s="220"/>
      <c r="JVX243" s="220"/>
      <c r="JVY243" s="220"/>
      <c r="JVZ243" s="220"/>
      <c r="JWA243" s="220"/>
      <c r="JWB243" s="220"/>
      <c r="JWC243" s="220"/>
      <c r="JWD243" s="220"/>
      <c r="JWE243" s="220"/>
      <c r="JWF243" s="220"/>
      <c r="JWG243" s="220"/>
      <c r="JWH243" s="220"/>
      <c r="JWI243" s="220"/>
      <c r="JWJ243" s="220"/>
      <c r="JWK243" s="220"/>
      <c r="JWL243" s="220"/>
      <c r="JWM243" s="220"/>
      <c r="JWN243" s="220"/>
      <c r="JWO243" s="220"/>
      <c r="JWP243" s="220"/>
      <c r="JWQ243" s="220"/>
      <c r="JWR243" s="220"/>
      <c r="JWS243" s="220"/>
      <c r="JWT243" s="220"/>
      <c r="JWU243" s="220"/>
      <c r="JWV243" s="220"/>
      <c r="JWW243" s="220"/>
      <c r="JWX243" s="220"/>
      <c r="JWY243" s="220"/>
      <c r="JWZ243" s="220"/>
      <c r="JXA243" s="220"/>
      <c r="JXB243" s="220"/>
      <c r="JXC243" s="220"/>
      <c r="JXD243" s="220"/>
      <c r="JXE243" s="220"/>
      <c r="JXF243" s="220"/>
      <c r="JXG243" s="220"/>
      <c r="JXH243" s="220"/>
      <c r="JXI243" s="220"/>
      <c r="JXJ243" s="220"/>
      <c r="JXK243" s="220"/>
      <c r="JXL243" s="220"/>
      <c r="JXM243" s="220"/>
      <c r="JXN243" s="220"/>
      <c r="JXO243" s="220"/>
      <c r="JXP243" s="220"/>
      <c r="JXQ243" s="220"/>
      <c r="JXR243" s="220"/>
      <c r="JXS243" s="220"/>
      <c r="JXT243" s="220"/>
      <c r="JXU243" s="220"/>
      <c r="JXV243" s="220"/>
      <c r="JXW243" s="220"/>
      <c r="JXX243" s="220"/>
      <c r="JXY243" s="220"/>
      <c r="JXZ243" s="220"/>
      <c r="JYA243" s="220"/>
      <c r="JYB243" s="220"/>
      <c r="JYC243" s="220"/>
      <c r="JYD243" s="220"/>
      <c r="JYE243" s="220"/>
      <c r="JYF243" s="220"/>
      <c r="JYG243" s="220"/>
      <c r="JYH243" s="220"/>
      <c r="JYI243" s="220"/>
      <c r="JYJ243" s="220"/>
      <c r="JYK243" s="220"/>
      <c r="JYL243" s="220"/>
      <c r="JYM243" s="220"/>
      <c r="JYN243" s="220"/>
      <c r="JYO243" s="220"/>
      <c r="JYP243" s="220"/>
      <c r="JYQ243" s="220"/>
      <c r="JYR243" s="220"/>
      <c r="JYS243" s="220"/>
      <c r="JYT243" s="220"/>
      <c r="JYU243" s="220"/>
      <c r="JYV243" s="220"/>
      <c r="JYW243" s="220"/>
      <c r="JYX243" s="220"/>
      <c r="JYY243" s="220"/>
      <c r="JYZ243" s="220"/>
      <c r="JZA243" s="220"/>
      <c r="JZB243" s="220"/>
      <c r="JZC243" s="220"/>
      <c r="JZD243" s="220"/>
      <c r="JZE243" s="220"/>
      <c r="JZF243" s="220"/>
      <c r="JZG243" s="220"/>
      <c r="JZH243" s="220"/>
      <c r="JZI243" s="220"/>
      <c r="JZJ243" s="220"/>
      <c r="JZK243" s="220"/>
      <c r="JZL243" s="220"/>
      <c r="JZM243" s="220"/>
      <c r="JZN243" s="220"/>
      <c r="JZO243" s="220"/>
      <c r="JZP243" s="220"/>
      <c r="JZQ243" s="220"/>
      <c r="JZR243" s="220"/>
      <c r="JZS243" s="220"/>
      <c r="JZT243" s="220"/>
      <c r="JZU243" s="220"/>
      <c r="JZV243" s="220"/>
      <c r="JZW243" s="220"/>
      <c r="JZX243" s="220"/>
      <c r="JZY243" s="220"/>
      <c r="JZZ243" s="220"/>
      <c r="KAA243" s="220"/>
      <c r="KAB243" s="220"/>
      <c r="KAC243" s="220"/>
      <c r="KAD243" s="220"/>
      <c r="KAE243" s="220"/>
      <c r="KAF243" s="220"/>
      <c r="KAG243" s="220"/>
      <c r="KAH243" s="220"/>
      <c r="KAI243" s="220"/>
      <c r="KAJ243" s="220"/>
      <c r="KAK243" s="220"/>
      <c r="KAL243" s="220"/>
      <c r="KAM243" s="220"/>
      <c r="KAN243" s="220"/>
      <c r="KAO243" s="220"/>
      <c r="KAP243" s="220"/>
      <c r="KAQ243" s="220"/>
      <c r="KAR243" s="220"/>
      <c r="KAS243" s="220"/>
      <c r="KAT243" s="220"/>
      <c r="KAU243" s="220"/>
      <c r="KAV243" s="220"/>
      <c r="KAW243" s="220"/>
      <c r="KAX243" s="220"/>
      <c r="KAY243" s="220"/>
      <c r="KAZ243" s="220"/>
      <c r="KBA243" s="220"/>
      <c r="KBB243" s="220"/>
      <c r="KBC243" s="220"/>
      <c r="KBD243" s="220"/>
      <c r="KBE243" s="220"/>
      <c r="KBF243" s="220"/>
      <c r="KBG243" s="220"/>
      <c r="KBH243" s="220"/>
      <c r="KBI243" s="220"/>
      <c r="KBJ243" s="220"/>
      <c r="KBK243" s="220"/>
      <c r="KBL243" s="220"/>
      <c r="KBM243" s="220"/>
      <c r="KBN243" s="220"/>
      <c r="KBO243" s="220"/>
      <c r="KBP243" s="220"/>
      <c r="KBQ243" s="220"/>
      <c r="KBR243" s="220"/>
      <c r="KBS243" s="220"/>
      <c r="KBT243" s="220"/>
      <c r="KBU243" s="220"/>
      <c r="KBV243" s="220"/>
      <c r="KBW243" s="220"/>
      <c r="KBX243" s="220"/>
      <c r="KBY243" s="220"/>
      <c r="KBZ243" s="220"/>
      <c r="KCA243" s="220"/>
      <c r="KCB243" s="220"/>
      <c r="KCC243" s="220"/>
      <c r="KCD243" s="220"/>
      <c r="KCE243" s="220"/>
      <c r="KCF243" s="220"/>
      <c r="KCG243" s="220"/>
      <c r="KCH243" s="220"/>
      <c r="KCI243" s="220"/>
      <c r="KCJ243" s="220"/>
      <c r="KCK243" s="220"/>
      <c r="KCL243" s="220"/>
      <c r="KCM243" s="220"/>
      <c r="KCN243" s="220"/>
      <c r="KCO243" s="220"/>
      <c r="KCP243" s="220"/>
      <c r="KCQ243" s="220"/>
      <c r="KCR243" s="220"/>
      <c r="KCS243" s="220"/>
      <c r="KCT243" s="220"/>
      <c r="KCU243" s="220"/>
      <c r="KCV243" s="220"/>
      <c r="KCW243" s="220"/>
      <c r="KCX243" s="220"/>
      <c r="KCY243" s="220"/>
      <c r="KCZ243" s="220"/>
      <c r="KDA243" s="220"/>
      <c r="KDB243" s="220"/>
      <c r="KDC243" s="220"/>
      <c r="KDD243" s="220"/>
      <c r="KDE243" s="220"/>
      <c r="KDF243" s="220"/>
      <c r="KDG243" s="220"/>
      <c r="KDH243" s="220"/>
      <c r="KDI243" s="220"/>
      <c r="KDJ243" s="220"/>
      <c r="KDK243" s="220"/>
      <c r="KDL243" s="220"/>
      <c r="KDM243" s="220"/>
      <c r="KDN243" s="220"/>
      <c r="KDO243" s="220"/>
      <c r="KDP243" s="220"/>
      <c r="KDQ243" s="220"/>
      <c r="KDR243" s="220"/>
      <c r="KDS243" s="220"/>
      <c r="KDT243" s="220"/>
      <c r="KDU243" s="220"/>
      <c r="KDV243" s="220"/>
      <c r="KDW243" s="220"/>
      <c r="KDX243" s="220"/>
      <c r="KDY243" s="220"/>
      <c r="KDZ243" s="220"/>
      <c r="KEA243" s="220"/>
      <c r="KEB243" s="220"/>
      <c r="KEC243" s="220"/>
      <c r="KED243" s="220"/>
      <c r="KEE243" s="220"/>
      <c r="KEF243" s="220"/>
      <c r="KEG243" s="220"/>
      <c r="KEH243" s="220"/>
      <c r="KEI243" s="220"/>
      <c r="KEJ243" s="220"/>
      <c r="KEK243" s="220"/>
      <c r="KEL243" s="220"/>
      <c r="KEM243" s="220"/>
      <c r="KEN243" s="220"/>
      <c r="KEO243" s="220"/>
      <c r="KEP243" s="220"/>
      <c r="KEQ243" s="220"/>
      <c r="KER243" s="220"/>
      <c r="KES243" s="220"/>
      <c r="KET243" s="220"/>
      <c r="KEU243" s="220"/>
      <c r="KEV243" s="220"/>
      <c r="KEW243" s="220"/>
      <c r="KEX243" s="220"/>
      <c r="KEY243" s="220"/>
      <c r="KEZ243" s="220"/>
      <c r="KFA243" s="220"/>
      <c r="KFB243" s="220"/>
      <c r="KFC243" s="220"/>
      <c r="KFD243" s="220"/>
      <c r="KFE243" s="220"/>
      <c r="KFF243" s="220"/>
      <c r="KFG243" s="220"/>
      <c r="KFH243" s="220"/>
      <c r="KFI243" s="220"/>
      <c r="KFJ243" s="220"/>
      <c r="KFK243" s="220"/>
      <c r="KFL243" s="220"/>
      <c r="KFM243" s="220"/>
      <c r="KFN243" s="220"/>
      <c r="KFO243" s="220"/>
      <c r="KFP243" s="220"/>
      <c r="KFQ243" s="220"/>
      <c r="KFR243" s="220"/>
      <c r="KFS243" s="220"/>
      <c r="KFT243" s="220"/>
      <c r="KFU243" s="220"/>
      <c r="KFV243" s="220"/>
      <c r="KFW243" s="220"/>
      <c r="KFX243" s="220"/>
      <c r="KFY243" s="220"/>
      <c r="KFZ243" s="220"/>
      <c r="KGA243" s="220"/>
      <c r="KGB243" s="220"/>
      <c r="KGC243" s="220"/>
      <c r="KGD243" s="220"/>
      <c r="KGE243" s="220"/>
      <c r="KGF243" s="220"/>
      <c r="KGG243" s="220"/>
      <c r="KGH243" s="220"/>
      <c r="KGI243" s="220"/>
      <c r="KGJ243" s="220"/>
      <c r="KGK243" s="220"/>
      <c r="KGL243" s="220"/>
      <c r="KGM243" s="220"/>
      <c r="KGN243" s="220"/>
      <c r="KGO243" s="220"/>
      <c r="KGP243" s="220"/>
      <c r="KGQ243" s="220"/>
      <c r="KGR243" s="220"/>
      <c r="KGS243" s="220"/>
      <c r="KGT243" s="220"/>
      <c r="KGU243" s="220"/>
      <c r="KGV243" s="220"/>
      <c r="KGW243" s="220"/>
      <c r="KGX243" s="220"/>
      <c r="KGY243" s="220"/>
      <c r="KGZ243" s="220"/>
      <c r="KHA243" s="220"/>
      <c r="KHB243" s="220"/>
      <c r="KHC243" s="220"/>
      <c r="KHD243" s="220"/>
      <c r="KHE243" s="220"/>
      <c r="KHF243" s="220"/>
      <c r="KHG243" s="220"/>
      <c r="KHH243" s="220"/>
      <c r="KHI243" s="220"/>
      <c r="KHJ243" s="220"/>
      <c r="KHK243" s="220"/>
      <c r="KHL243" s="220"/>
      <c r="KHM243" s="220"/>
      <c r="KHN243" s="220"/>
      <c r="KHO243" s="220"/>
      <c r="KHP243" s="220"/>
      <c r="KHQ243" s="220"/>
      <c r="KHR243" s="220"/>
      <c r="KHS243" s="220"/>
      <c r="KHT243" s="220"/>
      <c r="KHU243" s="220"/>
      <c r="KHV243" s="220"/>
      <c r="KHW243" s="220"/>
      <c r="KHX243" s="220"/>
      <c r="KHY243" s="220"/>
      <c r="KHZ243" s="220"/>
      <c r="KIA243" s="220"/>
      <c r="KIB243" s="220"/>
      <c r="KIC243" s="220"/>
      <c r="KID243" s="220"/>
      <c r="KIE243" s="220"/>
      <c r="KIF243" s="220"/>
      <c r="KIG243" s="220"/>
      <c r="KIH243" s="220"/>
      <c r="KII243" s="220"/>
      <c r="KIJ243" s="220"/>
      <c r="KIK243" s="220"/>
      <c r="KIL243" s="220"/>
      <c r="KIM243" s="220"/>
      <c r="KIN243" s="220"/>
      <c r="KIO243" s="220"/>
      <c r="KIP243" s="220"/>
      <c r="KIQ243" s="220"/>
      <c r="KIR243" s="220"/>
      <c r="KIS243" s="220"/>
      <c r="KIT243" s="220"/>
      <c r="KIU243" s="220"/>
      <c r="KIV243" s="220"/>
      <c r="KIW243" s="220"/>
      <c r="KIX243" s="220"/>
      <c r="KIY243" s="220"/>
      <c r="KIZ243" s="220"/>
      <c r="KJA243" s="220"/>
      <c r="KJB243" s="220"/>
      <c r="KJC243" s="220"/>
      <c r="KJD243" s="220"/>
      <c r="KJE243" s="220"/>
      <c r="KJF243" s="220"/>
      <c r="KJG243" s="220"/>
      <c r="KJH243" s="220"/>
      <c r="KJI243" s="220"/>
      <c r="KJJ243" s="220"/>
      <c r="KJK243" s="220"/>
      <c r="KJL243" s="220"/>
      <c r="KJM243" s="220"/>
      <c r="KJN243" s="220"/>
      <c r="KJO243" s="220"/>
      <c r="KJP243" s="220"/>
      <c r="KJQ243" s="220"/>
      <c r="KJR243" s="220"/>
      <c r="KJS243" s="220"/>
      <c r="KJT243" s="220"/>
      <c r="KJU243" s="220"/>
      <c r="KJV243" s="220"/>
      <c r="KJW243" s="220"/>
      <c r="KJX243" s="220"/>
      <c r="KJY243" s="220"/>
      <c r="KJZ243" s="220"/>
      <c r="KKA243" s="220"/>
      <c r="KKB243" s="220"/>
      <c r="KKC243" s="220"/>
      <c r="KKD243" s="220"/>
      <c r="KKE243" s="220"/>
      <c r="KKF243" s="220"/>
      <c r="KKG243" s="220"/>
      <c r="KKH243" s="220"/>
      <c r="KKI243" s="220"/>
      <c r="KKJ243" s="220"/>
      <c r="KKK243" s="220"/>
      <c r="KKL243" s="220"/>
      <c r="KKM243" s="220"/>
      <c r="KKN243" s="220"/>
      <c r="KKO243" s="220"/>
      <c r="KKP243" s="220"/>
      <c r="KKQ243" s="220"/>
      <c r="KKR243" s="220"/>
      <c r="KKS243" s="220"/>
      <c r="KKT243" s="220"/>
      <c r="KKU243" s="220"/>
      <c r="KKV243" s="220"/>
      <c r="KKW243" s="220"/>
      <c r="KKX243" s="220"/>
      <c r="KKY243" s="220"/>
      <c r="KKZ243" s="220"/>
      <c r="KLA243" s="220"/>
      <c r="KLB243" s="220"/>
      <c r="KLC243" s="220"/>
      <c r="KLD243" s="220"/>
      <c r="KLE243" s="220"/>
      <c r="KLF243" s="220"/>
      <c r="KLG243" s="220"/>
      <c r="KLH243" s="220"/>
      <c r="KLI243" s="220"/>
      <c r="KLJ243" s="220"/>
      <c r="KLK243" s="220"/>
      <c r="KLL243" s="220"/>
      <c r="KLM243" s="220"/>
      <c r="KLN243" s="220"/>
      <c r="KLO243" s="220"/>
      <c r="KLP243" s="220"/>
      <c r="KLQ243" s="220"/>
      <c r="KLR243" s="220"/>
      <c r="KLS243" s="220"/>
      <c r="KLT243" s="220"/>
      <c r="KLU243" s="220"/>
      <c r="KLV243" s="220"/>
      <c r="KLW243" s="220"/>
      <c r="KLX243" s="220"/>
      <c r="KLY243" s="220"/>
      <c r="KLZ243" s="220"/>
      <c r="KMA243" s="220"/>
      <c r="KMB243" s="220"/>
      <c r="KMC243" s="220"/>
      <c r="KMD243" s="220"/>
      <c r="KME243" s="220"/>
      <c r="KMF243" s="220"/>
      <c r="KMG243" s="220"/>
      <c r="KMH243" s="220"/>
      <c r="KMI243" s="220"/>
      <c r="KMJ243" s="220"/>
      <c r="KMK243" s="220"/>
      <c r="KML243" s="220"/>
      <c r="KMM243" s="220"/>
      <c r="KMN243" s="220"/>
      <c r="KMO243" s="220"/>
      <c r="KMP243" s="220"/>
      <c r="KMQ243" s="220"/>
      <c r="KMR243" s="220"/>
      <c r="KMS243" s="220"/>
      <c r="KMT243" s="220"/>
      <c r="KMU243" s="220"/>
      <c r="KMV243" s="220"/>
      <c r="KMW243" s="220"/>
      <c r="KMX243" s="220"/>
      <c r="KMY243" s="220"/>
      <c r="KMZ243" s="220"/>
      <c r="KNA243" s="220"/>
      <c r="KNB243" s="220"/>
      <c r="KNC243" s="220"/>
      <c r="KND243" s="220"/>
      <c r="KNE243" s="220"/>
      <c r="KNF243" s="220"/>
      <c r="KNG243" s="220"/>
      <c r="KNH243" s="220"/>
      <c r="KNI243" s="220"/>
      <c r="KNJ243" s="220"/>
      <c r="KNK243" s="220"/>
      <c r="KNL243" s="220"/>
      <c r="KNM243" s="220"/>
      <c r="KNN243" s="220"/>
      <c r="KNO243" s="220"/>
      <c r="KNP243" s="220"/>
      <c r="KNQ243" s="220"/>
      <c r="KNR243" s="220"/>
      <c r="KNS243" s="220"/>
      <c r="KNT243" s="220"/>
      <c r="KNU243" s="220"/>
      <c r="KNV243" s="220"/>
      <c r="KNW243" s="220"/>
      <c r="KNX243" s="220"/>
      <c r="KNY243" s="220"/>
      <c r="KNZ243" s="220"/>
      <c r="KOA243" s="220"/>
      <c r="KOB243" s="220"/>
      <c r="KOC243" s="220"/>
      <c r="KOD243" s="220"/>
      <c r="KOE243" s="220"/>
      <c r="KOF243" s="220"/>
      <c r="KOG243" s="220"/>
      <c r="KOH243" s="220"/>
      <c r="KOI243" s="220"/>
      <c r="KOJ243" s="220"/>
      <c r="KOK243" s="220"/>
      <c r="KOL243" s="220"/>
      <c r="KOM243" s="220"/>
      <c r="KON243" s="220"/>
      <c r="KOO243" s="220"/>
      <c r="KOP243" s="220"/>
      <c r="KOQ243" s="220"/>
      <c r="KOR243" s="220"/>
      <c r="KOS243" s="220"/>
      <c r="KOT243" s="220"/>
      <c r="KOU243" s="220"/>
      <c r="KOV243" s="220"/>
      <c r="KOW243" s="220"/>
      <c r="KOX243" s="220"/>
      <c r="KOY243" s="220"/>
      <c r="KOZ243" s="220"/>
      <c r="KPA243" s="220"/>
      <c r="KPB243" s="220"/>
      <c r="KPC243" s="220"/>
      <c r="KPD243" s="220"/>
      <c r="KPE243" s="220"/>
      <c r="KPF243" s="220"/>
      <c r="KPG243" s="220"/>
      <c r="KPH243" s="220"/>
      <c r="KPI243" s="220"/>
      <c r="KPJ243" s="220"/>
      <c r="KPK243" s="220"/>
      <c r="KPL243" s="220"/>
      <c r="KPM243" s="220"/>
      <c r="KPN243" s="220"/>
      <c r="KPO243" s="220"/>
      <c r="KPP243" s="220"/>
      <c r="KPQ243" s="220"/>
      <c r="KPR243" s="220"/>
      <c r="KPS243" s="220"/>
      <c r="KPT243" s="220"/>
      <c r="KPU243" s="220"/>
      <c r="KPV243" s="220"/>
      <c r="KPW243" s="220"/>
      <c r="KPX243" s="220"/>
      <c r="KPY243" s="220"/>
      <c r="KPZ243" s="220"/>
      <c r="KQA243" s="220"/>
      <c r="KQB243" s="220"/>
      <c r="KQC243" s="220"/>
      <c r="KQD243" s="220"/>
      <c r="KQE243" s="220"/>
      <c r="KQF243" s="220"/>
      <c r="KQG243" s="220"/>
      <c r="KQH243" s="220"/>
      <c r="KQI243" s="220"/>
      <c r="KQJ243" s="220"/>
      <c r="KQK243" s="220"/>
      <c r="KQL243" s="220"/>
      <c r="KQM243" s="220"/>
      <c r="KQN243" s="220"/>
      <c r="KQO243" s="220"/>
      <c r="KQP243" s="220"/>
      <c r="KQQ243" s="220"/>
      <c r="KQR243" s="220"/>
      <c r="KQS243" s="220"/>
      <c r="KQT243" s="220"/>
      <c r="KQU243" s="220"/>
      <c r="KQV243" s="220"/>
      <c r="KQW243" s="220"/>
      <c r="KQX243" s="220"/>
      <c r="KQY243" s="220"/>
      <c r="KQZ243" s="220"/>
      <c r="KRA243" s="220"/>
      <c r="KRB243" s="220"/>
      <c r="KRC243" s="220"/>
      <c r="KRD243" s="220"/>
      <c r="KRE243" s="220"/>
      <c r="KRF243" s="220"/>
      <c r="KRG243" s="220"/>
      <c r="KRH243" s="220"/>
      <c r="KRI243" s="220"/>
      <c r="KRJ243" s="220"/>
      <c r="KRK243" s="220"/>
      <c r="KRL243" s="220"/>
      <c r="KRM243" s="220"/>
      <c r="KRN243" s="220"/>
      <c r="KRO243" s="220"/>
      <c r="KRP243" s="220"/>
      <c r="KRQ243" s="220"/>
      <c r="KRR243" s="220"/>
      <c r="KRS243" s="220"/>
      <c r="KRT243" s="220"/>
      <c r="KRU243" s="220"/>
      <c r="KRV243" s="220"/>
      <c r="KRW243" s="220"/>
      <c r="KRX243" s="220"/>
      <c r="KRY243" s="220"/>
      <c r="KRZ243" s="220"/>
      <c r="KSA243" s="220"/>
      <c r="KSB243" s="220"/>
      <c r="KSC243" s="220"/>
      <c r="KSD243" s="220"/>
      <c r="KSE243" s="220"/>
      <c r="KSF243" s="220"/>
      <c r="KSG243" s="220"/>
      <c r="KSH243" s="220"/>
      <c r="KSI243" s="220"/>
      <c r="KSJ243" s="220"/>
      <c r="KSK243" s="220"/>
      <c r="KSL243" s="220"/>
      <c r="KSM243" s="220"/>
      <c r="KSN243" s="220"/>
      <c r="KSO243" s="220"/>
      <c r="KSP243" s="220"/>
      <c r="KSQ243" s="220"/>
      <c r="KSR243" s="220"/>
      <c r="KSS243" s="220"/>
      <c r="KST243" s="220"/>
      <c r="KSU243" s="220"/>
      <c r="KSV243" s="220"/>
      <c r="KSW243" s="220"/>
      <c r="KSX243" s="220"/>
      <c r="KSY243" s="220"/>
      <c r="KSZ243" s="220"/>
      <c r="KTA243" s="220"/>
      <c r="KTB243" s="220"/>
      <c r="KTC243" s="220"/>
      <c r="KTD243" s="220"/>
      <c r="KTE243" s="220"/>
      <c r="KTF243" s="220"/>
      <c r="KTG243" s="220"/>
      <c r="KTH243" s="220"/>
      <c r="KTI243" s="220"/>
      <c r="KTJ243" s="220"/>
      <c r="KTK243" s="220"/>
      <c r="KTL243" s="220"/>
      <c r="KTM243" s="220"/>
      <c r="KTN243" s="220"/>
      <c r="KTO243" s="220"/>
      <c r="KTP243" s="220"/>
      <c r="KTQ243" s="220"/>
      <c r="KTR243" s="220"/>
      <c r="KTS243" s="220"/>
      <c r="KTT243" s="220"/>
      <c r="KTU243" s="220"/>
      <c r="KTV243" s="220"/>
      <c r="KTW243" s="220"/>
      <c r="KTX243" s="220"/>
      <c r="KTY243" s="220"/>
      <c r="KTZ243" s="220"/>
      <c r="KUA243" s="220"/>
      <c r="KUB243" s="220"/>
      <c r="KUC243" s="220"/>
      <c r="KUD243" s="220"/>
      <c r="KUE243" s="220"/>
      <c r="KUF243" s="220"/>
      <c r="KUG243" s="220"/>
      <c r="KUH243" s="220"/>
      <c r="KUI243" s="220"/>
      <c r="KUJ243" s="220"/>
      <c r="KUK243" s="220"/>
      <c r="KUL243" s="220"/>
      <c r="KUM243" s="220"/>
      <c r="KUN243" s="220"/>
      <c r="KUO243" s="220"/>
      <c r="KUP243" s="220"/>
      <c r="KUQ243" s="220"/>
      <c r="KUR243" s="220"/>
      <c r="KUS243" s="220"/>
      <c r="KUT243" s="220"/>
      <c r="KUU243" s="220"/>
      <c r="KUV243" s="220"/>
      <c r="KUW243" s="220"/>
      <c r="KUX243" s="220"/>
      <c r="KUY243" s="220"/>
      <c r="KUZ243" s="220"/>
      <c r="KVA243" s="220"/>
      <c r="KVB243" s="220"/>
      <c r="KVC243" s="220"/>
      <c r="KVD243" s="220"/>
      <c r="KVE243" s="220"/>
      <c r="KVF243" s="220"/>
      <c r="KVG243" s="220"/>
      <c r="KVH243" s="220"/>
      <c r="KVI243" s="220"/>
      <c r="KVJ243" s="220"/>
      <c r="KVK243" s="220"/>
      <c r="KVL243" s="220"/>
      <c r="KVM243" s="220"/>
      <c r="KVN243" s="220"/>
      <c r="KVO243" s="220"/>
      <c r="KVP243" s="220"/>
      <c r="KVQ243" s="220"/>
      <c r="KVR243" s="220"/>
      <c r="KVS243" s="220"/>
      <c r="KVT243" s="220"/>
      <c r="KVU243" s="220"/>
      <c r="KVV243" s="220"/>
      <c r="KVW243" s="220"/>
      <c r="KVX243" s="220"/>
      <c r="KVY243" s="220"/>
      <c r="KVZ243" s="220"/>
      <c r="KWA243" s="220"/>
      <c r="KWB243" s="220"/>
      <c r="KWC243" s="220"/>
      <c r="KWD243" s="220"/>
      <c r="KWE243" s="220"/>
      <c r="KWF243" s="220"/>
      <c r="KWG243" s="220"/>
      <c r="KWH243" s="220"/>
      <c r="KWI243" s="220"/>
      <c r="KWJ243" s="220"/>
      <c r="KWK243" s="220"/>
      <c r="KWL243" s="220"/>
      <c r="KWM243" s="220"/>
      <c r="KWN243" s="220"/>
      <c r="KWO243" s="220"/>
      <c r="KWP243" s="220"/>
      <c r="KWQ243" s="220"/>
      <c r="KWR243" s="220"/>
      <c r="KWS243" s="220"/>
      <c r="KWT243" s="220"/>
      <c r="KWU243" s="220"/>
      <c r="KWV243" s="220"/>
      <c r="KWW243" s="220"/>
      <c r="KWX243" s="220"/>
      <c r="KWY243" s="220"/>
      <c r="KWZ243" s="220"/>
      <c r="KXA243" s="220"/>
      <c r="KXB243" s="220"/>
      <c r="KXC243" s="220"/>
      <c r="KXD243" s="220"/>
      <c r="KXE243" s="220"/>
      <c r="KXF243" s="220"/>
      <c r="KXG243" s="220"/>
      <c r="KXH243" s="220"/>
      <c r="KXI243" s="220"/>
      <c r="KXJ243" s="220"/>
      <c r="KXK243" s="220"/>
      <c r="KXL243" s="220"/>
      <c r="KXM243" s="220"/>
      <c r="KXN243" s="220"/>
      <c r="KXO243" s="220"/>
      <c r="KXP243" s="220"/>
      <c r="KXQ243" s="220"/>
      <c r="KXR243" s="220"/>
      <c r="KXS243" s="220"/>
      <c r="KXT243" s="220"/>
      <c r="KXU243" s="220"/>
      <c r="KXV243" s="220"/>
      <c r="KXW243" s="220"/>
      <c r="KXX243" s="220"/>
      <c r="KXY243" s="220"/>
      <c r="KXZ243" s="220"/>
      <c r="KYA243" s="220"/>
      <c r="KYB243" s="220"/>
      <c r="KYC243" s="220"/>
      <c r="KYD243" s="220"/>
      <c r="KYE243" s="220"/>
      <c r="KYF243" s="220"/>
      <c r="KYG243" s="220"/>
      <c r="KYH243" s="220"/>
      <c r="KYI243" s="220"/>
      <c r="KYJ243" s="220"/>
      <c r="KYK243" s="220"/>
      <c r="KYL243" s="220"/>
      <c r="KYM243" s="220"/>
      <c r="KYN243" s="220"/>
      <c r="KYO243" s="220"/>
      <c r="KYP243" s="220"/>
      <c r="KYQ243" s="220"/>
      <c r="KYR243" s="220"/>
      <c r="KYS243" s="220"/>
      <c r="KYT243" s="220"/>
      <c r="KYU243" s="220"/>
      <c r="KYV243" s="220"/>
      <c r="KYW243" s="220"/>
      <c r="KYX243" s="220"/>
      <c r="KYY243" s="220"/>
      <c r="KYZ243" s="220"/>
      <c r="KZA243" s="220"/>
      <c r="KZB243" s="220"/>
      <c r="KZC243" s="220"/>
      <c r="KZD243" s="220"/>
      <c r="KZE243" s="220"/>
      <c r="KZF243" s="220"/>
      <c r="KZG243" s="220"/>
      <c r="KZH243" s="220"/>
      <c r="KZI243" s="220"/>
      <c r="KZJ243" s="220"/>
      <c r="KZK243" s="220"/>
      <c r="KZL243" s="220"/>
      <c r="KZM243" s="220"/>
      <c r="KZN243" s="220"/>
      <c r="KZO243" s="220"/>
      <c r="KZP243" s="220"/>
      <c r="KZQ243" s="220"/>
      <c r="KZR243" s="220"/>
      <c r="KZS243" s="220"/>
      <c r="KZT243" s="220"/>
      <c r="KZU243" s="220"/>
      <c r="KZV243" s="220"/>
      <c r="KZW243" s="220"/>
      <c r="KZX243" s="220"/>
      <c r="KZY243" s="220"/>
      <c r="KZZ243" s="220"/>
      <c r="LAA243" s="220"/>
      <c r="LAB243" s="220"/>
      <c r="LAC243" s="220"/>
      <c r="LAD243" s="220"/>
      <c r="LAE243" s="220"/>
      <c r="LAF243" s="220"/>
      <c r="LAG243" s="220"/>
      <c r="LAH243" s="220"/>
      <c r="LAI243" s="220"/>
      <c r="LAJ243" s="220"/>
      <c r="LAK243" s="220"/>
      <c r="LAL243" s="220"/>
      <c r="LAM243" s="220"/>
      <c r="LAN243" s="220"/>
      <c r="LAO243" s="220"/>
      <c r="LAP243" s="220"/>
      <c r="LAQ243" s="220"/>
      <c r="LAR243" s="220"/>
      <c r="LAS243" s="220"/>
      <c r="LAT243" s="220"/>
      <c r="LAU243" s="220"/>
      <c r="LAV243" s="220"/>
      <c r="LAW243" s="220"/>
      <c r="LAX243" s="220"/>
      <c r="LAY243" s="220"/>
      <c r="LAZ243" s="220"/>
      <c r="LBA243" s="220"/>
      <c r="LBB243" s="220"/>
      <c r="LBC243" s="220"/>
      <c r="LBD243" s="220"/>
      <c r="LBE243" s="220"/>
      <c r="LBF243" s="220"/>
      <c r="LBG243" s="220"/>
      <c r="LBH243" s="220"/>
      <c r="LBI243" s="220"/>
      <c r="LBJ243" s="220"/>
      <c r="LBK243" s="220"/>
      <c r="LBL243" s="220"/>
      <c r="LBM243" s="220"/>
      <c r="LBN243" s="220"/>
      <c r="LBO243" s="220"/>
      <c r="LBP243" s="220"/>
      <c r="LBQ243" s="220"/>
      <c r="LBR243" s="220"/>
      <c r="LBS243" s="220"/>
      <c r="LBT243" s="220"/>
      <c r="LBU243" s="220"/>
      <c r="LBV243" s="220"/>
      <c r="LBW243" s="220"/>
      <c r="LBX243" s="220"/>
      <c r="LBY243" s="220"/>
      <c r="LBZ243" s="220"/>
      <c r="LCA243" s="220"/>
      <c r="LCB243" s="220"/>
      <c r="LCC243" s="220"/>
      <c r="LCD243" s="220"/>
      <c r="LCE243" s="220"/>
      <c r="LCF243" s="220"/>
      <c r="LCG243" s="220"/>
      <c r="LCH243" s="220"/>
      <c r="LCI243" s="220"/>
      <c r="LCJ243" s="220"/>
      <c r="LCK243" s="220"/>
      <c r="LCL243" s="220"/>
      <c r="LCM243" s="220"/>
      <c r="LCN243" s="220"/>
      <c r="LCO243" s="220"/>
      <c r="LCP243" s="220"/>
      <c r="LCQ243" s="220"/>
      <c r="LCR243" s="220"/>
      <c r="LCS243" s="220"/>
      <c r="LCT243" s="220"/>
      <c r="LCU243" s="220"/>
      <c r="LCV243" s="220"/>
      <c r="LCW243" s="220"/>
      <c r="LCX243" s="220"/>
      <c r="LCY243" s="220"/>
      <c r="LCZ243" s="220"/>
      <c r="LDA243" s="220"/>
      <c r="LDB243" s="220"/>
      <c r="LDC243" s="220"/>
      <c r="LDD243" s="220"/>
      <c r="LDE243" s="220"/>
      <c r="LDF243" s="220"/>
      <c r="LDG243" s="220"/>
      <c r="LDH243" s="220"/>
      <c r="LDI243" s="220"/>
      <c r="LDJ243" s="220"/>
      <c r="LDK243" s="220"/>
      <c r="LDL243" s="220"/>
      <c r="LDM243" s="220"/>
      <c r="LDN243" s="220"/>
      <c r="LDO243" s="220"/>
      <c r="LDP243" s="220"/>
      <c r="LDQ243" s="220"/>
      <c r="LDR243" s="220"/>
      <c r="LDS243" s="220"/>
      <c r="LDT243" s="220"/>
      <c r="LDU243" s="220"/>
      <c r="LDV243" s="220"/>
      <c r="LDW243" s="220"/>
      <c r="LDX243" s="220"/>
      <c r="LDY243" s="220"/>
      <c r="LDZ243" s="220"/>
      <c r="LEA243" s="220"/>
      <c r="LEB243" s="220"/>
      <c r="LEC243" s="220"/>
      <c r="LED243" s="220"/>
      <c r="LEE243" s="220"/>
      <c r="LEF243" s="220"/>
      <c r="LEG243" s="220"/>
      <c r="LEH243" s="220"/>
      <c r="LEI243" s="220"/>
      <c r="LEJ243" s="220"/>
      <c r="LEK243" s="220"/>
      <c r="LEL243" s="220"/>
      <c r="LEM243" s="220"/>
      <c r="LEN243" s="220"/>
      <c r="LEO243" s="220"/>
      <c r="LEP243" s="220"/>
      <c r="LEQ243" s="220"/>
      <c r="LER243" s="220"/>
      <c r="LES243" s="220"/>
      <c r="LET243" s="220"/>
      <c r="LEU243" s="220"/>
      <c r="LEV243" s="220"/>
      <c r="LEW243" s="220"/>
      <c r="LEX243" s="220"/>
      <c r="LEY243" s="220"/>
      <c r="LEZ243" s="220"/>
      <c r="LFA243" s="220"/>
      <c r="LFB243" s="220"/>
      <c r="LFC243" s="220"/>
      <c r="LFD243" s="220"/>
      <c r="LFE243" s="220"/>
      <c r="LFF243" s="220"/>
      <c r="LFG243" s="220"/>
      <c r="LFH243" s="220"/>
      <c r="LFI243" s="220"/>
      <c r="LFJ243" s="220"/>
      <c r="LFK243" s="220"/>
      <c r="LFL243" s="220"/>
      <c r="LFM243" s="220"/>
      <c r="LFN243" s="220"/>
      <c r="LFO243" s="220"/>
      <c r="LFP243" s="220"/>
      <c r="LFQ243" s="220"/>
      <c r="LFR243" s="220"/>
      <c r="LFS243" s="220"/>
      <c r="LFT243" s="220"/>
      <c r="LFU243" s="220"/>
      <c r="LFV243" s="220"/>
      <c r="LFW243" s="220"/>
      <c r="LFX243" s="220"/>
      <c r="LFY243" s="220"/>
      <c r="LFZ243" s="220"/>
      <c r="LGA243" s="220"/>
      <c r="LGB243" s="220"/>
      <c r="LGC243" s="220"/>
      <c r="LGD243" s="220"/>
      <c r="LGE243" s="220"/>
      <c r="LGF243" s="220"/>
      <c r="LGG243" s="220"/>
      <c r="LGH243" s="220"/>
      <c r="LGI243" s="220"/>
      <c r="LGJ243" s="220"/>
      <c r="LGK243" s="220"/>
      <c r="LGL243" s="220"/>
      <c r="LGM243" s="220"/>
      <c r="LGN243" s="220"/>
      <c r="LGO243" s="220"/>
      <c r="LGP243" s="220"/>
      <c r="LGQ243" s="220"/>
      <c r="LGR243" s="220"/>
      <c r="LGS243" s="220"/>
      <c r="LGT243" s="220"/>
      <c r="LGU243" s="220"/>
      <c r="LGV243" s="220"/>
      <c r="LGW243" s="220"/>
      <c r="LGX243" s="220"/>
      <c r="LGY243" s="220"/>
      <c r="LGZ243" s="220"/>
      <c r="LHA243" s="220"/>
      <c r="LHB243" s="220"/>
      <c r="LHC243" s="220"/>
      <c r="LHD243" s="220"/>
      <c r="LHE243" s="220"/>
      <c r="LHF243" s="220"/>
      <c r="LHG243" s="220"/>
      <c r="LHH243" s="220"/>
      <c r="LHI243" s="220"/>
      <c r="LHJ243" s="220"/>
      <c r="LHK243" s="220"/>
      <c r="LHL243" s="220"/>
      <c r="LHM243" s="220"/>
      <c r="LHN243" s="220"/>
      <c r="LHO243" s="220"/>
      <c r="LHP243" s="220"/>
      <c r="LHQ243" s="220"/>
      <c r="LHR243" s="220"/>
      <c r="LHS243" s="220"/>
      <c r="LHT243" s="220"/>
      <c r="LHU243" s="220"/>
      <c r="LHV243" s="220"/>
      <c r="LHW243" s="220"/>
      <c r="LHX243" s="220"/>
      <c r="LHY243" s="220"/>
      <c r="LHZ243" s="220"/>
      <c r="LIA243" s="220"/>
      <c r="LIB243" s="220"/>
      <c r="LIC243" s="220"/>
      <c r="LID243" s="220"/>
      <c r="LIE243" s="220"/>
      <c r="LIF243" s="220"/>
      <c r="LIG243" s="220"/>
      <c r="LIH243" s="220"/>
      <c r="LII243" s="220"/>
      <c r="LIJ243" s="220"/>
      <c r="LIK243" s="220"/>
      <c r="LIL243" s="220"/>
      <c r="LIM243" s="220"/>
      <c r="LIN243" s="220"/>
      <c r="LIO243" s="220"/>
      <c r="LIP243" s="220"/>
      <c r="LIQ243" s="220"/>
      <c r="LIR243" s="220"/>
      <c r="LIS243" s="220"/>
      <c r="LIT243" s="220"/>
      <c r="LIU243" s="220"/>
      <c r="LIV243" s="220"/>
      <c r="LIW243" s="220"/>
      <c r="LIX243" s="220"/>
      <c r="LIY243" s="220"/>
      <c r="LIZ243" s="220"/>
      <c r="LJA243" s="220"/>
      <c r="LJB243" s="220"/>
      <c r="LJC243" s="220"/>
      <c r="LJD243" s="220"/>
      <c r="LJE243" s="220"/>
      <c r="LJF243" s="220"/>
      <c r="LJG243" s="220"/>
      <c r="LJH243" s="220"/>
      <c r="LJI243" s="220"/>
      <c r="LJJ243" s="220"/>
      <c r="LJK243" s="220"/>
      <c r="LJL243" s="220"/>
      <c r="LJM243" s="220"/>
      <c r="LJN243" s="220"/>
      <c r="LJO243" s="220"/>
      <c r="LJP243" s="220"/>
      <c r="LJQ243" s="220"/>
      <c r="LJR243" s="220"/>
      <c r="LJS243" s="220"/>
      <c r="LJT243" s="220"/>
      <c r="LJU243" s="220"/>
      <c r="LJV243" s="220"/>
      <c r="LJW243" s="220"/>
      <c r="LJX243" s="220"/>
      <c r="LJY243" s="220"/>
      <c r="LJZ243" s="220"/>
      <c r="LKA243" s="220"/>
      <c r="LKB243" s="220"/>
      <c r="LKC243" s="220"/>
      <c r="LKD243" s="220"/>
      <c r="LKE243" s="220"/>
      <c r="LKF243" s="220"/>
      <c r="LKG243" s="220"/>
      <c r="LKH243" s="220"/>
      <c r="LKI243" s="220"/>
      <c r="LKJ243" s="220"/>
      <c r="LKK243" s="220"/>
      <c r="LKL243" s="220"/>
      <c r="LKM243" s="220"/>
      <c r="LKN243" s="220"/>
      <c r="LKO243" s="220"/>
      <c r="LKP243" s="220"/>
      <c r="LKQ243" s="220"/>
      <c r="LKR243" s="220"/>
      <c r="LKS243" s="220"/>
      <c r="LKT243" s="220"/>
      <c r="LKU243" s="220"/>
      <c r="LKV243" s="220"/>
      <c r="LKW243" s="220"/>
      <c r="LKX243" s="220"/>
      <c r="LKY243" s="220"/>
      <c r="LKZ243" s="220"/>
      <c r="LLA243" s="220"/>
      <c r="LLB243" s="220"/>
      <c r="LLC243" s="220"/>
      <c r="LLD243" s="220"/>
      <c r="LLE243" s="220"/>
      <c r="LLF243" s="220"/>
      <c r="LLG243" s="220"/>
      <c r="LLH243" s="220"/>
      <c r="LLI243" s="220"/>
      <c r="LLJ243" s="220"/>
      <c r="LLK243" s="220"/>
      <c r="LLL243" s="220"/>
      <c r="LLM243" s="220"/>
      <c r="LLN243" s="220"/>
      <c r="LLO243" s="220"/>
      <c r="LLP243" s="220"/>
      <c r="LLQ243" s="220"/>
      <c r="LLR243" s="220"/>
      <c r="LLS243" s="220"/>
      <c r="LLT243" s="220"/>
      <c r="LLU243" s="220"/>
      <c r="LLV243" s="220"/>
      <c r="LLW243" s="220"/>
      <c r="LLX243" s="220"/>
      <c r="LLY243" s="220"/>
      <c r="LLZ243" s="220"/>
      <c r="LMA243" s="220"/>
      <c r="LMB243" s="220"/>
      <c r="LMC243" s="220"/>
      <c r="LMD243" s="220"/>
      <c r="LME243" s="220"/>
      <c r="LMF243" s="220"/>
      <c r="LMG243" s="220"/>
      <c r="LMH243" s="220"/>
      <c r="LMI243" s="220"/>
      <c r="LMJ243" s="220"/>
      <c r="LMK243" s="220"/>
      <c r="LML243" s="220"/>
      <c r="LMM243" s="220"/>
      <c r="LMN243" s="220"/>
      <c r="LMO243" s="220"/>
      <c r="LMP243" s="220"/>
      <c r="LMQ243" s="220"/>
      <c r="LMR243" s="220"/>
      <c r="LMS243" s="220"/>
      <c r="LMT243" s="220"/>
      <c r="LMU243" s="220"/>
      <c r="LMV243" s="220"/>
      <c r="LMW243" s="220"/>
      <c r="LMX243" s="220"/>
      <c r="LMY243" s="220"/>
      <c r="LMZ243" s="220"/>
      <c r="LNA243" s="220"/>
      <c r="LNB243" s="220"/>
      <c r="LNC243" s="220"/>
      <c r="LND243" s="220"/>
      <c r="LNE243" s="220"/>
      <c r="LNF243" s="220"/>
      <c r="LNG243" s="220"/>
      <c r="LNH243" s="220"/>
      <c r="LNI243" s="220"/>
      <c r="LNJ243" s="220"/>
      <c r="LNK243" s="220"/>
      <c r="LNL243" s="220"/>
      <c r="LNM243" s="220"/>
      <c r="LNN243" s="220"/>
      <c r="LNO243" s="220"/>
      <c r="LNP243" s="220"/>
      <c r="LNQ243" s="220"/>
      <c r="LNR243" s="220"/>
      <c r="LNS243" s="220"/>
      <c r="LNT243" s="220"/>
      <c r="LNU243" s="220"/>
      <c r="LNV243" s="220"/>
      <c r="LNW243" s="220"/>
      <c r="LNX243" s="220"/>
      <c r="LNY243" s="220"/>
      <c r="LNZ243" s="220"/>
      <c r="LOA243" s="220"/>
      <c r="LOB243" s="220"/>
      <c r="LOC243" s="220"/>
      <c r="LOD243" s="220"/>
      <c r="LOE243" s="220"/>
      <c r="LOF243" s="220"/>
      <c r="LOG243" s="220"/>
      <c r="LOH243" s="220"/>
      <c r="LOI243" s="220"/>
      <c r="LOJ243" s="220"/>
      <c r="LOK243" s="220"/>
      <c r="LOL243" s="220"/>
      <c r="LOM243" s="220"/>
      <c r="LON243" s="220"/>
      <c r="LOO243" s="220"/>
      <c r="LOP243" s="220"/>
      <c r="LOQ243" s="220"/>
      <c r="LOR243" s="220"/>
      <c r="LOS243" s="220"/>
      <c r="LOT243" s="220"/>
      <c r="LOU243" s="220"/>
      <c r="LOV243" s="220"/>
      <c r="LOW243" s="220"/>
      <c r="LOX243" s="220"/>
      <c r="LOY243" s="220"/>
      <c r="LOZ243" s="220"/>
      <c r="LPA243" s="220"/>
      <c r="LPB243" s="220"/>
      <c r="LPC243" s="220"/>
      <c r="LPD243" s="220"/>
      <c r="LPE243" s="220"/>
      <c r="LPF243" s="220"/>
      <c r="LPG243" s="220"/>
      <c r="LPH243" s="220"/>
      <c r="LPI243" s="220"/>
      <c r="LPJ243" s="220"/>
      <c r="LPK243" s="220"/>
      <c r="LPL243" s="220"/>
      <c r="LPM243" s="220"/>
      <c r="LPN243" s="220"/>
      <c r="LPO243" s="220"/>
      <c r="LPP243" s="220"/>
      <c r="LPQ243" s="220"/>
      <c r="LPR243" s="220"/>
      <c r="LPS243" s="220"/>
      <c r="LPT243" s="220"/>
      <c r="LPU243" s="220"/>
      <c r="LPV243" s="220"/>
      <c r="LPW243" s="220"/>
      <c r="LPX243" s="220"/>
      <c r="LPY243" s="220"/>
      <c r="LPZ243" s="220"/>
      <c r="LQA243" s="220"/>
      <c r="LQB243" s="220"/>
      <c r="LQC243" s="220"/>
      <c r="LQD243" s="220"/>
      <c r="LQE243" s="220"/>
      <c r="LQF243" s="220"/>
      <c r="LQG243" s="220"/>
      <c r="LQH243" s="220"/>
      <c r="LQI243" s="220"/>
      <c r="LQJ243" s="220"/>
      <c r="LQK243" s="220"/>
      <c r="LQL243" s="220"/>
      <c r="LQM243" s="220"/>
      <c r="LQN243" s="220"/>
      <c r="LQO243" s="220"/>
      <c r="LQP243" s="220"/>
      <c r="LQQ243" s="220"/>
      <c r="LQR243" s="220"/>
      <c r="LQS243" s="220"/>
      <c r="LQT243" s="220"/>
      <c r="LQU243" s="220"/>
      <c r="LQV243" s="220"/>
      <c r="LQW243" s="220"/>
      <c r="LQX243" s="220"/>
      <c r="LQY243" s="220"/>
      <c r="LQZ243" s="220"/>
      <c r="LRA243" s="220"/>
      <c r="LRB243" s="220"/>
      <c r="LRC243" s="220"/>
      <c r="LRD243" s="220"/>
      <c r="LRE243" s="220"/>
      <c r="LRF243" s="220"/>
      <c r="LRG243" s="220"/>
      <c r="LRH243" s="220"/>
      <c r="LRI243" s="220"/>
      <c r="LRJ243" s="220"/>
      <c r="LRK243" s="220"/>
      <c r="LRL243" s="220"/>
      <c r="LRM243" s="220"/>
      <c r="LRN243" s="220"/>
      <c r="LRO243" s="220"/>
      <c r="LRP243" s="220"/>
      <c r="LRQ243" s="220"/>
      <c r="LRR243" s="220"/>
      <c r="LRS243" s="220"/>
      <c r="LRT243" s="220"/>
      <c r="LRU243" s="220"/>
      <c r="LRV243" s="220"/>
      <c r="LRW243" s="220"/>
      <c r="LRX243" s="220"/>
      <c r="LRY243" s="220"/>
      <c r="LRZ243" s="220"/>
      <c r="LSA243" s="220"/>
      <c r="LSB243" s="220"/>
      <c r="LSC243" s="220"/>
      <c r="LSD243" s="220"/>
      <c r="LSE243" s="220"/>
      <c r="LSF243" s="220"/>
      <c r="LSG243" s="220"/>
      <c r="LSH243" s="220"/>
      <c r="LSI243" s="220"/>
      <c r="LSJ243" s="220"/>
      <c r="LSK243" s="220"/>
      <c r="LSL243" s="220"/>
      <c r="LSM243" s="220"/>
      <c r="LSN243" s="220"/>
      <c r="LSO243" s="220"/>
      <c r="LSP243" s="220"/>
      <c r="LSQ243" s="220"/>
      <c r="LSR243" s="220"/>
      <c r="LSS243" s="220"/>
      <c r="LST243" s="220"/>
      <c r="LSU243" s="220"/>
      <c r="LSV243" s="220"/>
      <c r="LSW243" s="220"/>
      <c r="LSX243" s="220"/>
      <c r="LSY243" s="220"/>
      <c r="LSZ243" s="220"/>
      <c r="LTA243" s="220"/>
      <c r="LTB243" s="220"/>
      <c r="LTC243" s="220"/>
      <c r="LTD243" s="220"/>
      <c r="LTE243" s="220"/>
      <c r="LTF243" s="220"/>
      <c r="LTG243" s="220"/>
      <c r="LTH243" s="220"/>
      <c r="LTI243" s="220"/>
      <c r="LTJ243" s="220"/>
      <c r="LTK243" s="220"/>
      <c r="LTL243" s="220"/>
      <c r="LTM243" s="220"/>
      <c r="LTN243" s="220"/>
      <c r="LTO243" s="220"/>
      <c r="LTP243" s="220"/>
      <c r="LTQ243" s="220"/>
      <c r="LTR243" s="220"/>
      <c r="LTS243" s="220"/>
      <c r="LTT243" s="220"/>
      <c r="LTU243" s="220"/>
      <c r="LTV243" s="220"/>
      <c r="LTW243" s="220"/>
      <c r="LTX243" s="220"/>
      <c r="LTY243" s="220"/>
      <c r="LTZ243" s="220"/>
      <c r="LUA243" s="220"/>
      <c r="LUB243" s="220"/>
      <c r="LUC243" s="220"/>
      <c r="LUD243" s="220"/>
      <c r="LUE243" s="220"/>
      <c r="LUF243" s="220"/>
      <c r="LUG243" s="220"/>
      <c r="LUH243" s="220"/>
      <c r="LUI243" s="220"/>
      <c r="LUJ243" s="220"/>
      <c r="LUK243" s="220"/>
      <c r="LUL243" s="220"/>
      <c r="LUM243" s="220"/>
      <c r="LUN243" s="220"/>
      <c r="LUO243" s="220"/>
      <c r="LUP243" s="220"/>
      <c r="LUQ243" s="220"/>
      <c r="LUR243" s="220"/>
      <c r="LUS243" s="220"/>
      <c r="LUT243" s="220"/>
      <c r="LUU243" s="220"/>
      <c r="LUV243" s="220"/>
      <c r="LUW243" s="220"/>
      <c r="LUX243" s="220"/>
      <c r="LUY243" s="220"/>
      <c r="LUZ243" s="220"/>
      <c r="LVA243" s="220"/>
      <c r="LVB243" s="220"/>
      <c r="LVC243" s="220"/>
      <c r="LVD243" s="220"/>
      <c r="LVE243" s="220"/>
      <c r="LVF243" s="220"/>
      <c r="LVG243" s="220"/>
      <c r="LVH243" s="220"/>
      <c r="LVI243" s="220"/>
      <c r="LVJ243" s="220"/>
      <c r="LVK243" s="220"/>
      <c r="LVL243" s="220"/>
      <c r="LVM243" s="220"/>
      <c r="LVN243" s="220"/>
      <c r="LVO243" s="220"/>
      <c r="LVP243" s="220"/>
      <c r="LVQ243" s="220"/>
      <c r="LVR243" s="220"/>
      <c r="LVS243" s="220"/>
      <c r="LVT243" s="220"/>
      <c r="LVU243" s="220"/>
      <c r="LVV243" s="220"/>
      <c r="LVW243" s="220"/>
      <c r="LVX243" s="220"/>
      <c r="LVY243" s="220"/>
      <c r="LVZ243" s="220"/>
      <c r="LWA243" s="220"/>
      <c r="LWB243" s="220"/>
      <c r="LWC243" s="220"/>
      <c r="LWD243" s="220"/>
      <c r="LWE243" s="220"/>
      <c r="LWF243" s="220"/>
      <c r="LWG243" s="220"/>
      <c r="LWH243" s="220"/>
      <c r="LWI243" s="220"/>
      <c r="LWJ243" s="220"/>
      <c r="LWK243" s="220"/>
      <c r="LWL243" s="220"/>
      <c r="LWM243" s="220"/>
      <c r="LWN243" s="220"/>
      <c r="LWO243" s="220"/>
      <c r="LWP243" s="220"/>
      <c r="LWQ243" s="220"/>
      <c r="LWR243" s="220"/>
      <c r="LWS243" s="220"/>
      <c r="LWT243" s="220"/>
      <c r="LWU243" s="220"/>
      <c r="LWV243" s="220"/>
      <c r="LWW243" s="220"/>
      <c r="LWX243" s="220"/>
      <c r="LWY243" s="220"/>
      <c r="LWZ243" s="220"/>
      <c r="LXA243" s="220"/>
      <c r="LXB243" s="220"/>
      <c r="LXC243" s="220"/>
      <c r="LXD243" s="220"/>
      <c r="LXE243" s="220"/>
      <c r="LXF243" s="220"/>
      <c r="LXG243" s="220"/>
      <c r="LXH243" s="220"/>
      <c r="LXI243" s="220"/>
      <c r="LXJ243" s="220"/>
      <c r="LXK243" s="220"/>
      <c r="LXL243" s="220"/>
      <c r="LXM243" s="220"/>
      <c r="LXN243" s="220"/>
      <c r="LXO243" s="220"/>
      <c r="LXP243" s="220"/>
      <c r="LXQ243" s="220"/>
      <c r="LXR243" s="220"/>
      <c r="LXS243" s="220"/>
      <c r="LXT243" s="220"/>
      <c r="LXU243" s="220"/>
      <c r="LXV243" s="220"/>
      <c r="LXW243" s="220"/>
      <c r="LXX243" s="220"/>
      <c r="LXY243" s="220"/>
      <c r="LXZ243" s="220"/>
      <c r="LYA243" s="220"/>
      <c r="LYB243" s="220"/>
      <c r="LYC243" s="220"/>
      <c r="LYD243" s="220"/>
      <c r="LYE243" s="220"/>
      <c r="LYF243" s="220"/>
      <c r="LYG243" s="220"/>
      <c r="LYH243" s="220"/>
      <c r="LYI243" s="220"/>
      <c r="LYJ243" s="220"/>
      <c r="LYK243" s="220"/>
      <c r="LYL243" s="220"/>
      <c r="LYM243" s="220"/>
      <c r="LYN243" s="220"/>
      <c r="LYO243" s="220"/>
      <c r="LYP243" s="220"/>
      <c r="LYQ243" s="220"/>
      <c r="LYR243" s="220"/>
      <c r="LYS243" s="220"/>
      <c r="LYT243" s="220"/>
      <c r="LYU243" s="220"/>
      <c r="LYV243" s="220"/>
      <c r="LYW243" s="220"/>
      <c r="LYX243" s="220"/>
      <c r="LYY243" s="220"/>
      <c r="LYZ243" s="220"/>
      <c r="LZA243" s="220"/>
      <c r="LZB243" s="220"/>
      <c r="LZC243" s="220"/>
      <c r="LZD243" s="220"/>
      <c r="LZE243" s="220"/>
      <c r="LZF243" s="220"/>
      <c r="LZG243" s="220"/>
      <c r="LZH243" s="220"/>
      <c r="LZI243" s="220"/>
      <c r="LZJ243" s="220"/>
      <c r="LZK243" s="220"/>
      <c r="LZL243" s="220"/>
      <c r="LZM243" s="220"/>
      <c r="LZN243" s="220"/>
      <c r="LZO243" s="220"/>
      <c r="LZP243" s="220"/>
      <c r="LZQ243" s="220"/>
      <c r="LZR243" s="220"/>
      <c r="LZS243" s="220"/>
      <c r="LZT243" s="220"/>
      <c r="LZU243" s="220"/>
      <c r="LZV243" s="220"/>
      <c r="LZW243" s="220"/>
      <c r="LZX243" s="220"/>
      <c r="LZY243" s="220"/>
      <c r="LZZ243" s="220"/>
      <c r="MAA243" s="220"/>
      <c r="MAB243" s="220"/>
      <c r="MAC243" s="220"/>
      <c r="MAD243" s="220"/>
      <c r="MAE243" s="220"/>
      <c r="MAF243" s="220"/>
      <c r="MAG243" s="220"/>
      <c r="MAH243" s="220"/>
      <c r="MAI243" s="220"/>
      <c r="MAJ243" s="220"/>
      <c r="MAK243" s="220"/>
      <c r="MAL243" s="220"/>
      <c r="MAM243" s="220"/>
      <c r="MAN243" s="220"/>
      <c r="MAO243" s="220"/>
      <c r="MAP243" s="220"/>
      <c r="MAQ243" s="220"/>
      <c r="MAR243" s="220"/>
      <c r="MAS243" s="220"/>
      <c r="MAT243" s="220"/>
      <c r="MAU243" s="220"/>
      <c r="MAV243" s="220"/>
      <c r="MAW243" s="220"/>
      <c r="MAX243" s="220"/>
      <c r="MAY243" s="220"/>
      <c r="MAZ243" s="220"/>
      <c r="MBA243" s="220"/>
      <c r="MBB243" s="220"/>
      <c r="MBC243" s="220"/>
      <c r="MBD243" s="220"/>
      <c r="MBE243" s="220"/>
      <c r="MBF243" s="220"/>
      <c r="MBG243" s="220"/>
      <c r="MBH243" s="220"/>
      <c r="MBI243" s="220"/>
      <c r="MBJ243" s="220"/>
      <c r="MBK243" s="220"/>
      <c r="MBL243" s="220"/>
      <c r="MBM243" s="220"/>
      <c r="MBN243" s="220"/>
      <c r="MBO243" s="220"/>
      <c r="MBP243" s="220"/>
      <c r="MBQ243" s="220"/>
      <c r="MBR243" s="220"/>
      <c r="MBS243" s="220"/>
      <c r="MBT243" s="220"/>
      <c r="MBU243" s="220"/>
      <c r="MBV243" s="220"/>
      <c r="MBW243" s="220"/>
      <c r="MBX243" s="220"/>
      <c r="MBY243" s="220"/>
      <c r="MBZ243" s="220"/>
      <c r="MCA243" s="220"/>
      <c r="MCB243" s="220"/>
      <c r="MCC243" s="220"/>
      <c r="MCD243" s="220"/>
      <c r="MCE243" s="220"/>
      <c r="MCF243" s="220"/>
      <c r="MCG243" s="220"/>
      <c r="MCH243" s="220"/>
      <c r="MCI243" s="220"/>
      <c r="MCJ243" s="220"/>
      <c r="MCK243" s="220"/>
      <c r="MCL243" s="220"/>
      <c r="MCM243" s="220"/>
      <c r="MCN243" s="220"/>
      <c r="MCO243" s="220"/>
      <c r="MCP243" s="220"/>
      <c r="MCQ243" s="220"/>
      <c r="MCR243" s="220"/>
      <c r="MCS243" s="220"/>
      <c r="MCT243" s="220"/>
      <c r="MCU243" s="220"/>
      <c r="MCV243" s="220"/>
      <c r="MCW243" s="220"/>
      <c r="MCX243" s="220"/>
      <c r="MCY243" s="220"/>
      <c r="MCZ243" s="220"/>
      <c r="MDA243" s="220"/>
      <c r="MDB243" s="220"/>
      <c r="MDC243" s="220"/>
      <c r="MDD243" s="220"/>
      <c r="MDE243" s="220"/>
      <c r="MDF243" s="220"/>
      <c r="MDG243" s="220"/>
      <c r="MDH243" s="220"/>
      <c r="MDI243" s="220"/>
      <c r="MDJ243" s="220"/>
      <c r="MDK243" s="220"/>
      <c r="MDL243" s="220"/>
      <c r="MDM243" s="220"/>
      <c r="MDN243" s="220"/>
      <c r="MDO243" s="220"/>
      <c r="MDP243" s="220"/>
      <c r="MDQ243" s="220"/>
      <c r="MDR243" s="220"/>
      <c r="MDS243" s="220"/>
      <c r="MDT243" s="220"/>
      <c r="MDU243" s="220"/>
      <c r="MDV243" s="220"/>
      <c r="MDW243" s="220"/>
      <c r="MDX243" s="220"/>
      <c r="MDY243" s="220"/>
      <c r="MDZ243" s="220"/>
      <c r="MEA243" s="220"/>
      <c r="MEB243" s="220"/>
      <c r="MEC243" s="220"/>
      <c r="MED243" s="220"/>
      <c r="MEE243" s="220"/>
      <c r="MEF243" s="220"/>
      <c r="MEG243" s="220"/>
      <c r="MEH243" s="220"/>
      <c r="MEI243" s="220"/>
      <c r="MEJ243" s="220"/>
      <c r="MEK243" s="220"/>
      <c r="MEL243" s="220"/>
      <c r="MEM243" s="220"/>
      <c r="MEN243" s="220"/>
      <c r="MEO243" s="220"/>
      <c r="MEP243" s="220"/>
      <c r="MEQ243" s="220"/>
      <c r="MER243" s="220"/>
      <c r="MES243" s="220"/>
      <c r="MET243" s="220"/>
      <c r="MEU243" s="220"/>
      <c r="MEV243" s="220"/>
      <c r="MEW243" s="220"/>
      <c r="MEX243" s="220"/>
      <c r="MEY243" s="220"/>
      <c r="MEZ243" s="220"/>
      <c r="MFA243" s="220"/>
      <c r="MFB243" s="220"/>
      <c r="MFC243" s="220"/>
      <c r="MFD243" s="220"/>
      <c r="MFE243" s="220"/>
      <c r="MFF243" s="220"/>
      <c r="MFG243" s="220"/>
      <c r="MFH243" s="220"/>
      <c r="MFI243" s="220"/>
      <c r="MFJ243" s="220"/>
      <c r="MFK243" s="220"/>
      <c r="MFL243" s="220"/>
      <c r="MFM243" s="220"/>
      <c r="MFN243" s="220"/>
      <c r="MFO243" s="220"/>
      <c r="MFP243" s="220"/>
      <c r="MFQ243" s="220"/>
      <c r="MFR243" s="220"/>
      <c r="MFS243" s="220"/>
      <c r="MFT243" s="220"/>
      <c r="MFU243" s="220"/>
      <c r="MFV243" s="220"/>
      <c r="MFW243" s="220"/>
      <c r="MFX243" s="220"/>
      <c r="MFY243" s="220"/>
      <c r="MFZ243" s="220"/>
      <c r="MGA243" s="220"/>
      <c r="MGB243" s="220"/>
      <c r="MGC243" s="220"/>
      <c r="MGD243" s="220"/>
      <c r="MGE243" s="220"/>
      <c r="MGF243" s="220"/>
      <c r="MGG243" s="220"/>
      <c r="MGH243" s="220"/>
      <c r="MGI243" s="220"/>
      <c r="MGJ243" s="220"/>
      <c r="MGK243" s="220"/>
      <c r="MGL243" s="220"/>
      <c r="MGM243" s="220"/>
      <c r="MGN243" s="220"/>
      <c r="MGO243" s="220"/>
      <c r="MGP243" s="220"/>
      <c r="MGQ243" s="220"/>
      <c r="MGR243" s="220"/>
      <c r="MGS243" s="220"/>
      <c r="MGT243" s="220"/>
      <c r="MGU243" s="220"/>
      <c r="MGV243" s="220"/>
      <c r="MGW243" s="220"/>
      <c r="MGX243" s="220"/>
      <c r="MGY243" s="220"/>
      <c r="MGZ243" s="220"/>
      <c r="MHA243" s="220"/>
      <c r="MHB243" s="220"/>
      <c r="MHC243" s="220"/>
      <c r="MHD243" s="220"/>
      <c r="MHE243" s="220"/>
      <c r="MHF243" s="220"/>
      <c r="MHG243" s="220"/>
      <c r="MHH243" s="220"/>
      <c r="MHI243" s="220"/>
      <c r="MHJ243" s="220"/>
      <c r="MHK243" s="220"/>
      <c r="MHL243" s="220"/>
      <c r="MHM243" s="220"/>
      <c r="MHN243" s="220"/>
      <c r="MHO243" s="220"/>
      <c r="MHP243" s="220"/>
      <c r="MHQ243" s="220"/>
      <c r="MHR243" s="220"/>
      <c r="MHS243" s="220"/>
      <c r="MHT243" s="220"/>
      <c r="MHU243" s="220"/>
      <c r="MHV243" s="220"/>
      <c r="MHW243" s="220"/>
      <c r="MHX243" s="220"/>
      <c r="MHY243" s="220"/>
      <c r="MHZ243" s="220"/>
      <c r="MIA243" s="220"/>
      <c r="MIB243" s="220"/>
      <c r="MIC243" s="220"/>
      <c r="MID243" s="220"/>
      <c r="MIE243" s="220"/>
      <c r="MIF243" s="220"/>
      <c r="MIG243" s="220"/>
      <c r="MIH243" s="220"/>
      <c r="MII243" s="220"/>
      <c r="MIJ243" s="220"/>
      <c r="MIK243" s="220"/>
      <c r="MIL243" s="220"/>
      <c r="MIM243" s="220"/>
      <c r="MIN243" s="220"/>
      <c r="MIO243" s="220"/>
      <c r="MIP243" s="220"/>
      <c r="MIQ243" s="220"/>
      <c r="MIR243" s="220"/>
      <c r="MIS243" s="220"/>
      <c r="MIT243" s="220"/>
      <c r="MIU243" s="220"/>
      <c r="MIV243" s="220"/>
      <c r="MIW243" s="220"/>
      <c r="MIX243" s="220"/>
      <c r="MIY243" s="220"/>
      <c r="MIZ243" s="220"/>
      <c r="MJA243" s="220"/>
      <c r="MJB243" s="220"/>
      <c r="MJC243" s="220"/>
      <c r="MJD243" s="220"/>
      <c r="MJE243" s="220"/>
      <c r="MJF243" s="220"/>
      <c r="MJG243" s="220"/>
      <c r="MJH243" s="220"/>
      <c r="MJI243" s="220"/>
      <c r="MJJ243" s="220"/>
      <c r="MJK243" s="220"/>
      <c r="MJL243" s="220"/>
      <c r="MJM243" s="220"/>
      <c r="MJN243" s="220"/>
      <c r="MJO243" s="220"/>
      <c r="MJP243" s="220"/>
      <c r="MJQ243" s="220"/>
      <c r="MJR243" s="220"/>
      <c r="MJS243" s="220"/>
      <c r="MJT243" s="220"/>
      <c r="MJU243" s="220"/>
      <c r="MJV243" s="220"/>
      <c r="MJW243" s="220"/>
      <c r="MJX243" s="220"/>
      <c r="MJY243" s="220"/>
      <c r="MJZ243" s="220"/>
      <c r="MKA243" s="220"/>
      <c r="MKB243" s="220"/>
      <c r="MKC243" s="220"/>
      <c r="MKD243" s="220"/>
      <c r="MKE243" s="220"/>
      <c r="MKF243" s="220"/>
      <c r="MKG243" s="220"/>
      <c r="MKH243" s="220"/>
      <c r="MKI243" s="220"/>
      <c r="MKJ243" s="220"/>
      <c r="MKK243" s="220"/>
      <c r="MKL243" s="220"/>
      <c r="MKM243" s="220"/>
      <c r="MKN243" s="220"/>
      <c r="MKO243" s="220"/>
      <c r="MKP243" s="220"/>
      <c r="MKQ243" s="220"/>
      <c r="MKR243" s="220"/>
      <c r="MKS243" s="220"/>
      <c r="MKT243" s="220"/>
      <c r="MKU243" s="220"/>
      <c r="MKV243" s="220"/>
      <c r="MKW243" s="220"/>
      <c r="MKX243" s="220"/>
      <c r="MKY243" s="220"/>
      <c r="MKZ243" s="220"/>
      <c r="MLA243" s="220"/>
      <c r="MLB243" s="220"/>
      <c r="MLC243" s="220"/>
      <c r="MLD243" s="220"/>
      <c r="MLE243" s="220"/>
      <c r="MLF243" s="220"/>
      <c r="MLG243" s="220"/>
      <c r="MLH243" s="220"/>
      <c r="MLI243" s="220"/>
      <c r="MLJ243" s="220"/>
      <c r="MLK243" s="220"/>
      <c r="MLL243" s="220"/>
      <c r="MLM243" s="220"/>
      <c r="MLN243" s="220"/>
      <c r="MLO243" s="220"/>
      <c r="MLP243" s="220"/>
      <c r="MLQ243" s="220"/>
      <c r="MLR243" s="220"/>
      <c r="MLS243" s="220"/>
      <c r="MLT243" s="220"/>
      <c r="MLU243" s="220"/>
      <c r="MLV243" s="220"/>
      <c r="MLW243" s="220"/>
      <c r="MLX243" s="220"/>
      <c r="MLY243" s="220"/>
      <c r="MLZ243" s="220"/>
      <c r="MMA243" s="220"/>
      <c r="MMB243" s="220"/>
      <c r="MMC243" s="220"/>
      <c r="MMD243" s="220"/>
      <c r="MME243" s="220"/>
      <c r="MMF243" s="220"/>
      <c r="MMG243" s="220"/>
      <c r="MMH243" s="220"/>
      <c r="MMI243" s="220"/>
      <c r="MMJ243" s="220"/>
      <c r="MMK243" s="220"/>
      <c r="MML243" s="220"/>
      <c r="MMM243" s="220"/>
      <c r="MMN243" s="220"/>
      <c r="MMO243" s="220"/>
      <c r="MMP243" s="220"/>
      <c r="MMQ243" s="220"/>
      <c r="MMR243" s="220"/>
      <c r="MMS243" s="220"/>
      <c r="MMT243" s="220"/>
      <c r="MMU243" s="220"/>
      <c r="MMV243" s="220"/>
      <c r="MMW243" s="220"/>
      <c r="MMX243" s="220"/>
      <c r="MMY243" s="220"/>
      <c r="MMZ243" s="220"/>
      <c r="MNA243" s="220"/>
      <c r="MNB243" s="220"/>
      <c r="MNC243" s="220"/>
      <c r="MND243" s="220"/>
      <c r="MNE243" s="220"/>
      <c r="MNF243" s="220"/>
      <c r="MNG243" s="220"/>
      <c r="MNH243" s="220"/>
      <c r="MNI243" s="220"/>
      <c r="MNJ243" s="220"/>
      <c r="MNK243" s="220"/>
      <c r="MNL243" s="220"/>
      <c r="MNM243" s="220"/>
      <c r="MNN243" s="220"/>
      <c r="MNO243" s="220"/>
      <c r="MNP243" s="220"/>
      <c r="MNQ243" s="220"/>
      <c r="MNR243" s="220"/>
      <c r="MNS243" s="220"/>
      <c r="MNT243" s="220"/>
      <c r="MNU243" s="220"/>
      <c r="MNV243" s="220"/>
      <c r="MNW243" s="220"/>
      <c r="MNX243" s="220"/>
      <c r="MNY243" s="220"/>
      <c r="MNZ243" s="220"/>
      <c r="MOA243" s="220"/>
      <c r="MOB243" s="220"/>
      <c r="MOC243" s="220"/>
      <c r="MOD243" s="220"/>
      <c r="MOE243" s="220"/>
      <c r="MOF243" s="220"/>
      <c r="MOG243" s="220"/>
      <c r="MOH243" s="220"/>
      <c r="MOI243" s="220"/>
      <c r="MOJ243" s="220"/>
      <c r="MOK243" s="220"/>
      <c r="MOL243" s="220"/>
      <c r="MOM243" s="220"/>
      <c r="MON243" s="220"/>
      <c r="MOO243" s="220"/>
      <c r="MOP243" s="220"/>
      <c r="MOQ243" s="220"/>
      <c r="MOR243" s="220"/>
      <c r="MOS243" s="220"/>
      <c r="MOT243" s="220"/>
      <c r="MOU243" s="220"/>
      <c r="MOV243" s="220"/>
      <c r="MOW243" s="220"/>
      <c r="MOX243" s="220"/>
      <c r="MOY243" s="220"/>
      <c r="MOZ243" s="220"/>
      <c r="MPA243" s="220"/>
      <c r="MPB243" s="220"/>
      <c r="MPC243" s="220"/>
      <c r="MPD243" s="220"/>
      <c r="MPE243" s="220"/>
      <c r="MPF243" s="220"/>
      <c r="MPG243" s="220"/>
      <c r="MPH243" s="220"/>
      <c r="MPI243" s="220"/>
      <c r="MPJ243" s="220"/>
      <c r="MPK243" s="220"/>
      <c r="MPL243" s="220"/>
      <c r="MPM243" s="220"/>
      <c r="MPN243" s="220"/>
      <c r="MPO243" s="220"/>
      <c r="MPP243" s="220"/>
      <c r="MPQ243" s="220"/>
      <c r="MPR243" s="220"/>
      <c r="MPS243" s="220"/>
      <c r="MPT243" s="220"/>
      <c r="MPU243" s="220"/>
      <c r="MPV243" s="220"/>
      <c r="MPW243" s="220"/>
      <c r="MPX243" s="220"/>
      <c r="MPY243" s="220"/>
      <c r="MPZ243" s="220"/>
      <c r="MQA243" s="220"/>
      <c r="MQB243" s="220"/>
      <c r="MQC243" s="220"/>
      <c r="MQD243" s="220"/>
      <c r="MQE243" s="220"/>
      <c r="MQF243" s="220"/>
      <c r="MQG243" s="220"/>
      <c r="MQH243" s="220"/>
      <c r="MQI243" s="220"/>
      <c r="MQJ243" s="220"/>
      <c r="MQK243" s="220"/>
      <c r="MQL243" s="220"/>
      <c r="MQM243" s="220"/>
      <c r="MQN243" s="220"/>
      <c r="MQO243" s="220"/>
      <c r="MQP243" s="220"/>
      <c r="MQQ243" s="220"/>
      <c r="MQR243" s="220"/>
      <c r="MQS243" s="220"/>
      <c r="MQT243" s="220"/>
      <c r="MQU243" s="220"/>
      <c r="MQV243" s="220"/>
      <c r="MQW243" s="220"/>
      <c r="MQX243" s="220"/>
      <c r="MQY243" s="220"/>
      <c r="MQZ243" s="220"/>
      <c r="MRA243" s="220"/>
      <c r="MRB243" s="220"/>
      <c r="MRC243" s="220"/>
      <c r="MRD243" s="220"/>
      <c r="MRE243" s="220"/>
      <c r="MRF243" s="220"/>
      <c r="MRG243" s="220"/>
      <c r="MRH243" s="220"/>
      <c r="MRI243" s="220"/>
      <c r="MRJ243" s="220"/>
      <c r="MRK243" s="220"/>
      <c r="MRL243" s="220"/>
      <c r="MRM243" s="220"/>
      <c r="MRN243" s="220"/>
      <c r="MRO243" s="220"/>
      <c r="MRP243" s="220"/>
      <c r="MRQ243" s="220"/>
      <c r="MRR243" s="220"/>
      <c r="MRS243" s="220"/>
      <c r="MRT243" s="220"/>
      <c r="MRU243" s="220"/>
      <c r="MRV243" s="220"/>
      <c r="MRW243" s="220"/>
      <c r="MRX243" s="220"/>
      <c r="MRY243" s="220"/>
      <c r="MRZ243" s="220"/>
      <c r="MSA243" s="220"/>
      <c r="MSB243" s="220"/>
      <c r="MSC243" s="220"/>
      <c r="MSD243" s="220"/>
      <c r="MSE243" s="220"/>
      <c r="MSF243" s="220"/>
      <c r="MSG243" s="220"/>
      <c r="MSH243" s="220"/>
      <c r="MSI243" s="220"/>
      <c r="MSJ243" s="220"/>
      <c r="MSK243" s="220"/>
      <c r="MSL243" s="220"/>
      <c r="MSM243" s="220"/>
      <c r="MSN243" s="220"/>
      <c r="MSO243" s="220"/>
      <c r="MSP243" s="220"/>
      <c r="MSQ243" s="220"/>
      <c r="MSR243" s="220"/>
      <c r="MSS243" s="220"/>
      <c r="MST243" s="220"/>
      <c r="MSU243" s="220"/>
      <c r="MSV243" s="220"/>
      <c r="MSW243" s="220"/>
      <c r="MSX243" s="220"/>
      <c r="MSY243" s="220"/>
      <c r="MSZ243" s="220"/>
      <c r="MTA243" s="220"/>
      <c r="MTB243" s="220"/>
      <c r="MTC243" s="220"/>
      <c r="MTD243" s="220"/>
      <c r="MTE243" s="220"/>
      <c r="MTF243" s="220"/>
      <c r="MTG243" s="220"/>
      <c r="MTH243" s="220"/>
      <c r="MTI243" s="220"/>
      <c r="MTJ243" s="220"/>
      <c r="MTK243" s="220"/>
      <c r="MTL243" s="220"/>
      <c r="MTM243" s="220"/>
      <c r="MTN243" s="220"/>
      <c r="MTO243" s="220"/>
      <c r="MTP243" s="220"/>
      <c r="MTQ243" s="220"/>
      <c r="MTR243" s="220"/>
      <c r="MTS243" s="220"/>
      <c r="MTT243" s="220"/>
      <c r="MTU243" s="220"/>
      <c r="MTV243" s="220"/>
      <c r="MTW243" s="220"/>
      <c r="MTX243" s="220"/>
      <c r="MTY243" s="220"/>
      <c r="MTZ243" s="220"/>
      <c r="MUA243" s="220"/>
      <c r="MUB243" s="220"/>
      <c r="MUC243" s="220"/>
      <c r="MUD243" s="220"/>
      <c r="MUE243" s="220"/>
      <c r="MUF243" s="220"/>
      <c r="MUG243" s="220"/>
      <c r="MUH243" s="220"/>
      <c r="MUI243" s="220"/>
      <c r="MUJ243" s="220"/>
      <c r="MUK243" s="220"/>
      <c r="MUL243" s="220"/>
      <c r="MUM243" s="220"/>
      <c r="MUN243" s="220"/>
      <c r="MUO243" s="220"/>
      <c r="MUP243" s="220"/>
      <c r="MUQ243" s="220"/>
      <c r="MUR243" s="220"/>
      <c r="MUS243" s="220"/>
      <c r="MUT243" s="220"/>
      <c r="MUU243" s="220"/>
      <c r="MUV243" s="220"/>
      <c r="MUW243" s="220"/>
      <c r="MUX243" s="220"/>
      <c r="MUY243" s="220"/>
      <c r="MUZ243" s="220"/>
      <c r="MVA243" s="220"/>
      <c r="MVB243" s="220"/>
      <c r="MVC243" s="220"/>
      <c r="MVD243" s="220"/>
      <c r="MVE243" s="220"/>
      <c r="MVF243" s="220"/>
      <c r="MVG243" s="220"/>
      <c r="MVH243" s="220"/>
      <c r="MVI243" s="220"/>
      <c r="MVJ243" s="220"/>
      <c r="MVK243" s="220"/>
      <c r="MVL243" s="220"/>
      <c r="MVM243" s="220"/>
      <c r="MVN243" s="220"/>
      <c r="MVO243" s="220"/>
      <c r="MVP243" s="220"/>
      <c r="MVQ243" s="220"/>
      <c r="MVR243" s="220"/>
      <c r="MVS243" s="220"/>
      <c r="MVT243" s="220"/>
      <c r="MVU243" s="220"/>
      <c r="MVV243" s="220"/>
      <c r="MVW243" s="220"/>
      <c r="MVX243" s="220"/>
      <c r="MVY243" s="220"/>
      <c r="MVZ243" s="220"/>
      <c r="MWA243" s="220"/>
      <c r="MWB243" s="220"/>
      <c r="MWC243" s="220"/>
      <c r="MWD243" s="220"/>
      <c r="MWE243" s="220"/>
      <c r="MWF243" s="220"/>
      <c r="MWG243" s="220"/>
      <c r="MWH243" s="220"/>
      <c r="MWI243" s="220"/>
      <c r="MWJ243" s="220"/>
      <c r="MWK243" s="220"/>
      <c r="MWL243" s="220"/>
      <c r="MWM243" s="220"/>
      <c r="MWN243" s="220"/>
      <c r="MWO243" s="220"/>
      <c r="MWP243" s="220"/>
      <c r="MWQ243" s="220"/>
      <c r="MWR243" s="220"/>
      <c r="MWS243" s="220"/>
      <c r="MWT243" s="220"/>
      <c r="MWU243" s="220"/>
      <c r="MWV243" s="220"/>
      <c r="MWW243" s="220"/>
      <c r="MWX243" s="220"/>
      <c r="MWY243" s="220"/>
      <c r="MWZ243" s="220"/>
      <c r="MXA243" s="220"/>
      <c r="MXB243" s="220"/>
      <c r="MXC243" s="220"/>
      <c r="MXD243" s="220"/>
      <c r="MXE243" s="220"/>
      <c r="MXF243" s="220"/>
      <c r="MXG243" s="220"/>
      <c r="MXH243" s="220"/>
      <c r="MXI243" s="220"/>
      <c r="MXJ243" s="220"/>
      <c r="MXK243" s="220"/>
      <c r="MXL243" s="220"/>
      <c r="MXM243" s="220"/>
      <c r="MXN243" s="220"/>
      <c r="MXO243" s="220"/>
      <c r="MXP243" s="220"/>
      <c r="MXQ243" s="220"/>
      <c r="MXR243" s="220"/>
      <c r="MXS243" s="220"/>
      <c r="MXT243" s="220"/>
      <c r="MXU243" s="220"/>
      <c r="MXV243" s="220"/>
      <c r="MXW243" s="220"/>
      <c r="MXX243" s="220"/>
      <c r="MXY243" s="220"/>
      <c r="MXZ243" s="220"/>
      <c r="MYA243" s="220"/>
      <c r="MYB243" s="220"/>
      <c r="MYC243" s="220"/>
      <c r="MYD243" s="220"/>
      <c r="MYE243" s="220"/>
      <c r="MYF243" s="220"/>
      <c r="MYG243" s="220"/>
      <c r="MYH243" s="220"/>
      <c r="MYI243" s="220"/>
      <c r="MYJ243" s="220"/>
      <c r="MYK243" s="220"/>
      <c r="MYL243" s="220"/>
      <c r="MYM243" s="220"/>
      <c r="MYN243" s="220"/>
      <c r="MYO243" s="220"/>
      <c r="MYP243" s="220"/>
      <c r="MYQ243" s="220"/>
      <c r="MYR243" s="220"/>
      <c r="MYS243" s="220"/>
      <c r="MYT243" s="220"/>
      <c r="MYU243" s="220"/>
      <c r="MYV243" s="220"/>
      <c r="MYW243" s="220"/>
      <c r="MYX243" s="220"/>
      <c r="MYY243" s="220"/>
      <c r="MYZ243" s="220"/>
      <c r="MZA243" s="220"/>
      <c r="MZB243" s="220"/>
      <c r="MZC243" s="220"/>
      <c r="MZD243" s="220"/>
      <c r="MZE243" s="220"/>
      <c r="MZF243" s="220"/>
      <c r="MZG243" s="220"/>
      <c r="MZH243" s="220"/>
      <c r="MZI243" s="220"/>
      <c r="MZJ243" s="220"/>
      <c r="MZK243" s="220"/>
      <c r="MZL243" s="220"/>
      <c r="MZM243" s="220"/>
      <c r="MZN243" s="220"/>
      <c r="MZO243" s="220"/>
      <c r="MZP243" s="220"/>
      <c r="MZQ243" s="220"/>
      <c r="MZR243" s="220"/>
      <c r="MZS243" s="220"/>
      <c r="MZT243" s="220"/>
      <c r="MZU243" s="220"/>
      <c r="MZV243" s="220"/>
      <c r="MZW243" s="220"/>
      <c r="MZX243" s="220"/>
      <c r="MZY243" s="220"/>
      <c r="MZZ243" s="220"/>
      <c r="NAA243" s="220"/>
      <c r="NAB243" s="220"/>
      <c r="NAC243" s="220"/>
      <c r="NAD243" s="220"/>
      <c r="NAE243" s="220"/>
      <c r="NAF243" s="220"/>
      <c r="NAG243" s="220"/>
      <c r="NAH243" s="220"/>
      <c r="NAI243" s="220"/>
      <c r="NAJ243" s="220"/>
      <c r="NAK243" s="220"/>
      <c r="NAL243" s="220"/>
      <c r="NAM243" s="220"/>
      <c r="NAN243" s="220"/>
      <c r="NAO243" s="220"/>
      <c r="NAP243" s="220"/>
      <c r="NAQ243" s="220"/>
      <c r="NAR243" s="220"/>
      <c r="NAS243" s="220"/>
      <c r="NAT243" s="220"/>
      <c r="NAU243" s="220"/>
      <c r="NAV243" s="220"/>
      <c r="NAW243" s="220"/>
      <c r="NAX243" s="220"/>
      <c r="NAY243" s="220"/>
      <c r="NAZ243" s="220"/>
      <c r="NBA243" s="220"/>
      <c r="NBB243" s="220"/>
      <c r="NBC243" s="220"/>
      <c r="NBD243" s="220"/>
      <c r="NBE243" s="220"/>
      <c r="NBF243" s="220"/>
      <c r="NBG243" s="220"/>
      <c r="NBH243" s="220"/>
      <c r="NBI243" s="220"/>
      <c r="NBJ243" s="220"/>
      <c r="NBK243" s="220"/>
      <c r="NBL243" s="220"/>
      <c r="NBM243" s="220"/>
      <c r="NBN243" s="220"/>
      <c r="NBO243" s="220"/>
      <c r="NBP243" s="220"/>
      <c r="NBQ243" s="220"/>
      <c r="NBR243" s="220"/>
      <c r="NBS243" s="220"/>
      <c r="NBT243" s="220"/>
      <c r="NBU243" s="220"/>
      <c r="NBV243" s="220"/>
      <c r="NBW243" s="220"/>
      <c r="NBX243" s="220"/>
      <c r="NBY243" s="220"/>
      <c r="NBZ243" s="220"/>
      <c r="NCA243" s="220"/>
      <c r="NCB243" s="220"/>
      <c r="NCC243" s="220"/>
      <c r="NCD243" s="220"/>
      <c r="NCE243" s="220"/>
      <c r="NCF243" s="220"/>
      <c r="NCG243" s="220"/>
      <c r="NCH243" s="220"/>
      <c r="NCI243" s="220"/>
      <c r="NCJ243" s="220"/>
      <c r="NCK243" s="220"/>
      <c r="NCL243" s="220"/>
      <c r="NCM243" s="220"/>
      <c r="NCN243" s="220"/>
      <c r="NCO243" s="220"/>
      <c r="NCP243" s="220"/>
      <c r="NCQ243" s="220"/>
      <c r="NCR243" s="220"/>
      <c r="NCS243" s="220"/>
      <c r="NCT243" s="220"/>
      <c r="NCU243" s="220"/>
      <c r="NCV243" s="220"/>
      <c r="NCW243" s="220"/>
      <c r="NCX243" s="220"/>
      <c r="NCY243" s="220"/>
      <c r="NCZ243" s="220"/>
      <c r="NDA243" s="220"/>
      <c r="NDB243" s="220"/>
      <c r="NDC243" s="220"/>
      <c r="NDD243" s="220"/>
      <c r="NDE243" s="220"/>
      <c r="NDF243" s="220"/>
      <c r="NDG243" s="220"/>
      <c r="NDH243" s="220"/>
      <c r="NDI243" s="220"/>
      <c r="NDJ243" s="220"/>
      <c r="NDK243" s="220"/>
      <c r="NDL243" s="220"/>
      <c r="NDM243" s="220"/>
      <c r="NDN243" s="220"/>
      <c r="NDO243" s="220"/>
      <c r="NDP243" s="220"/>
      <c r="NDQ243" s="220"/>
      <c r="NDR243" s="220"/>
      <c r="NDS243" s="220"/>
      <c r="NDT243" s="220"/>
      <c r="NDU243" s="220"/>
      <c r="NDV243" s="220"/>
      <c r="NDW243" s="220"/>
      <c r="NDX243" s="220"/>
      <c r="NDY243" s="220"/>
      <c r="NDZ243" s="220"/>
      <c r="NEA243" s="220"/>
      <c r="NEB243" s="220"/>
      <c r="NEC243" s="220"/>
      <c r="NED243" s="220"/>
      <c r="NEE243" s="220"/>
      <c r="NEF243" s="220"/>
      <c r="NEG243" s="220"/>
      <c r="NEH243" s="220"/>
      <c r="NEI243" s="220"/>
      <c r="NEJ243" s="220"/>
      <c r="NEK243" s="220"/>
      <c r="NEL243" s="220"/>
      <c r="NEM243" s="220"/>
      <c r="NEN243" s="220"/>
      <c r="NEO243" s="220"/>
      <c r="NEP243" s="220"/>
      <c r="NEQ243" s="220"/>
      <c r="NER243" s="220"/>
      <c r="NES243" s="220"/>
      <c r="NET243" s="220"/>
      <c r="NEU243" s="220"/>
      <c r="NEV243" s="220"/>
      <c r="NEW243" s="220"/>
      <c r="NEX243" s="220"/>
      <c r="NEY243" s="220"/>
      <c r="NEZ243" s="220"/>
      <c r="NFA243" s="220"/>
      <c r="NFB243" s="220"/>
      <c r="NFC243" s="220"/>
      <c r="NFD243" s="220"/>
      <c r="NFE243" s="220"/>
      <c r="NFF243" s="220"/>
      <c r="NFG243" s="220"/>
      <c r="NFH243" s="220"/>
      <c r="NFI243" s="220"/>
      <c r="NFJ243" s="220"/>
      <c r="NFK243" s="220"/>
      <c r="NFL243" s="220"/>
      <c r="NFM243" s="220"/>
      <c r="NFN243" s="220"/>
      <c r="NFO243" s="220"/>
      <c r="NFP243" s="220"/>
      <c r="NFQ243" s="220"/>
      <c r="NFR243" s="220"/>
      <c r="NFS243" s="220"/>
      <c r="NFT243" s="220"/>
      <c r="NFU243" s="220"/>
      <c r="NFV243" s="220"/>
      <c r="NFW243" s="220"/>
      <c r="NFX243" s="220"/>
      <c r="NFY243" s="220"/>
      <c r="NFZ243" s="220"/>
      <c r="NGA243" s="220"/>
      <c r="NGB243" s="220"/>
      <c r="NGC243" s="220"/>
      <c r="NGD243" s="220"/>
      <c r="NGE243" s="220"/>
      <c r="NGF243" s="220"/>
      <c r="NGG243" s="220"/>
      <c r="NGH243" s="220"/>
      <c r="NGI243" s="220"/>
      <c r="NGJ243" s="220"/>
      <c r="NGK243" s="220"/>
      <c r="NGL243" s="220"/>
      <c r="NGM243" s="220"/>
      <c r="NGN243" s="220"/>
      <c r="NGO243" s="220"/>
      <c r="NGP243" s="220"/>
      <c r="NGQ243" s="220"/>
      <c r="NGR243" s="220"/>
      <c r="NGS243" s="220"/>
      <c r="NGT243" s="220"/>
      <c r="NGU243" s="220"/>
      <c r="NGV243" s="220"/>
      <c r="NGW243" s="220"/>
      <c r="NGX243" s="220"/>
      <c r="NGY243" s="220"/>
      <c r="NGZ243" s="220"/>
      <c r="NHA243" s="220"/>
      <c r="NHB243" s="220"/>
      <c r="NHC243" s="220"/>
      <c r="NHD243" s="220"/>
      <c r="NHE243" s="220"/>
      <c r="NHF243" s="220"/>
      <c r="NHG243" s="220"/>
      <c r="NHH243" s="220"/>
      <c r="NHI243" s="220"/>
      <c r="NHJ243" s="220"/>
      <c r="NHK243" s="220"/>
      <c r="NHL243" s="220"/>
      <c r="NHM243" s="220"/>
      <c r="NHN243" s="220"/>
      <c r="NHO243" s="220"/>
      <c r="NHP243" s="220"/>
      <c r="NHQ243" s="220"/>
      <c r="NHR243" s="220"/>
      <c r="NHS243" s="220"/>
      <c r="NHT243" s="220"/>
      <c r="NHU243" s="220"/>
      <c r="NHV243" s="220"/>
      <c r="NHW243" s="220"/>
      <c r="NHX243" s="220"/>
      <c r="NHY243" s="220"/>
      <c r="NHZ243" s="220"/>
      <c r="NIA243" s="220"/>
      <c r="NIB243" s="220"/>
      <c r="NIC243" s="220"/>
      <c r="NID243" s="220"/>
      <c r="NIE243" s="220"/>
      <c r="NIF243" s="220"/>
      <c r="NIG243" s="220"/>
      <c r="NIH243" s="220"/>
      <c r="NII243" s="220"/>
      <c r="NIJ243" s="220"/>
      <c r="NIK243" s="220"/>
      <c r="NIL243" s="220"/>
      <c r="NIM243" s="220"/>
      <c r="NIN243" s="220"/>
      <c r="NIO243" s="220"/>
      <c r="NIP243" s="220"/>
      <c r="NIQ243" s="220"/>
      <c r="NIR243" s="220"/>
      <c r="NIS243" s="220"/>
      <c r="NIT243" s="220"/>
      <c r="NIU243" s="220"/>
      <c r="NIV243" s="220"/>
      <c r="NIW243" s="220"/>
      <c r="NIX243" s="220"/>
      <c r="NIY243" s="220"/>
      <c r="NIZ243" s="220"/>
      <c r="NJA243" s="220"/>
      <c r="NJB243" s="220"/>
      <c r="NJC243" s="220"/>
      <c r="NJD243" s="220"/>
      <c r="NJE243" s="220"/>
      <c r="NJF243" s="220"/>
      <c r="NJG243" s="220"/>
      <c r="NJH243" s="220"/>
      <c r="NJI243" s="220"/>
      <c r="NJJ243" s="220"/>
      <c r="NJK243" s="220"/>
      <c r="NJL243" s="220"/>
      <c r="NJM243" s="220"/>
      <c r="NJN243" s="220"/>
      <c r="NJO243" s="220"/>
      <c r="NJP243" s="220"/>
      <c r="NJQ243" s="220"/>
      <c r="NJR243" s="220"/>
      <c r="NJS243" s="220"/>
      <c r="NJT243" s="220"/>
      <c r="NJU243" s="220"/>
      <c r="NJV243" s="220"/>
      <c r="NJW243" s="220"/>
      <c r="NJX243" s="220"/>
      <c r="NJY243" s="220"/>
      <c r="NJZ243" s="220"/>
      <c r="NKA243" s="220"/>
      <c r="NKB243" s="220"/>
      <c r="NKC243" s="220"/>
      <c r="NKD243" s="220"/>
      <c r="NKE243" s="220"/>
      <c r="NKF243" s="220"/>
      <c r="NKG243" s="220"/>
      <c r="NKH243" s="220"/>
      <c r="NKI243" s="220"/>
      <c r="NKJ243" s="220"/>
      <c r="NKK243" s="220"/>
      <c r="NKL243" s="220"/>
      <c r="NKM243" s="220"/>
      <c r="NKN243" s="220"/>
      <c r="NKO243" s="220"/>
      <c r="NKP243" s="220"/>
      <c r="NKQ243" s="220"/>
      <c r="NKR243" s="220"/>
      <c r="NKS243" s="220"/>
      <c r="NKT243" s="220"/>
      <c r="NKU243" s="220"/>
      <c r="NKV243" s="220"/>
      <c r="NKW243" s="220"/>
      <c r="NKX243" s="220"/>
      <c r="NKY243" s="220"/>
      <c r="NKZ243" s="220"/>
      <c r="NLA243" s="220"/>
      <c r="NLB243" s="220"/>
      <c r="NLC243" s="220"/>
      <c r="NLD243" s="220"/>
      <c r="NLE243" s="220"/>
      <c r="NLF243" s="220"/>
      <c r="NLG243" s="220"/>
      <c r="NLH243" s="220"/>
      <c r="NLI243" s="220"/>
      <c r="NLJ243" s="220"/>
      <c r="NLK243" s="220"/>
      <c r="NLL243" s="220"/>
      <c r="NLM243" s="220"/>
      <c r="NLN243" s="220"/>
      <c r="NLO243" s="220"/>
      <c r="NLP243" s="220"/>
      <c r="NLQ243" s="220"/>
      <c r="NLR243" s="220"/>
      <c r="NLS243" s="220"/>
      <c r="NLT243" s="220"/>
      <c r="NLU243" s="220"/>
      <c r="NLV243" s="220"/>
      <c r="NLW243" s="220"/>
      <c r="NLX243" s="220"/>
      <c r="NLY243" s="220"/>
      <c r="NLZ243" s="220"/>
      <c r="NMA243" s="220"/>
      <c r="NMB243" s="220"/>
      <c r="NMC243" s="220"/>
      <c r="NMD243" s="220"/>
      <c r="NME243" s="220"/>
      <c r="NMF243" s="220"/>
      <c r="NMG243" s="220"/>
      <c r="NMH243" s="220"/>
      <c r="NMI243" s="220"/>
      <c r="NMJ243" s="220"/>
      <c r="NMK243" s="220"/>
      <c r="NML243" s="220"/>
      <c r="NMM243" s="220"/>
      <c r="NMN243" s="220"/>
      <c r="NMO243" s="220"/>
      <c r="NMP243" s="220"/>
      <c r="NMQ243" s="220"/>
      <c r="NMR243" s="220"/>
      <c r="NMS243" s="220"/>
      <c r="NMT243" s="220"/>
      <c r="NMU243" s="220"/>
      <c r="NMV243" s="220"/>
      <c r="NMW243" s="220"/>
      <c r="NMX243" s="220"/>
      <c r="NMY243" s="220"/>
      <c r="NMZ243" s="220"/>
      <c r="NNA243" s="220"/>
      <c r="NNB243" s="220"/>
      <c r="NNC243" s="220"/>
      <c r="NND243" s="220"/>
      <c r="NNE243" s="220"/>
      <c r="NNF243" s="220"/>
      <c r="NNG243" s="220"/>
      <c r="NNH243" s="220"/>
      <c r="NNI243" s="220"/>
      <c r="NNJ243" s="220"/>
      <c r="NNK243" s="220"/>
      <c r="NNL243" s="220"/>
      <c r="NNM243" s="220"/>
      <c r="NNN243" s="220"/>
      <c r="NNO243" s="220"/>
      <c r="NNP243" s="220"/>
      <c r="NNQ243" s="220"/>
      <c r="NNR243" s="220"/>
      <c r="NNS243" s="220"/>
      <c r="NNT243" s="220"/>
      <c r="NNU243" s="220"/>
      <c r="NNV243" s="220"/>
      <c r="NNW243" s="220"/>
      <c r="NNX243" s="220"/>
      <c r="NNY243" s="220"/>
      <c r="NNZ243" s="220"/>
      <c r="NOA243" s="220"/>
      <c r="NOB243" s="220"/>
      <c r="NOC243" s="220"/>
      <c r="NOD243" s="220"/>
      <c r="NOE243" s="220"/>
      <c r="NOF243" s="220"/>
      <c r="NOG243" s="220"/>
      <c r="NOH243" s="220"/>
      <c r="NOI243" s="220"/>
      <c r="NOJ243" s="220"/>
      <c r="NOK243" s="220"/>
      <c r="NOL243" s="220"/>
      <c r="NOM243" s="220"/>
      <c r="NON243" s="220"/>
      <c r="NOO243" s="220"/>
      <c r="NOP243" s="220"/>
      <c r="NOQ243" s="220"/>
      <c r="NOR243" s="220"/>
      <c r="NOS243" s="220"/>
      <c r="NOT243" s="220"/>
      <c r="NOU243" s="220"/>
      <c r="NOV243" s="220"/>
      <c r="NOW243" s="220"/>
      <c r="NOX243" s="220"/>
      <c r="NOY243" s="220"/>
      <c r="NOZ243" s="220"/>
      <c r="NPA243" s="220"/>
      <c r="NPB243" s="220"/>
      <c r="NPC243" s="220"/>
      <c r="NPD243" s="220"/>
      <c r="NPE243" s="220"/>
      <c r="NPF243" s="220"/>
      <c r="NPG243" s="220"/>
      <c r="NPH243" s="220"/>
      <c r="NPI243" s="220"/>
      <c r="NPJ243" s="220"/>
      <c r="NPK243" s="220"/>
      <c r="NPL243" s="220"/>
      <c r="NPM243" s="220"/>
      <c r="NPN243" s="220"/>
      <c r="NPO243" s="220"/>
      <c r="NPP243" s="220"/>
      <c r="NPQ243" s="220"/>
      <c r="NPR243" s="220"/>
      <c r="NPS243" s="220"/>
      <c r="NPT243" s="220"/>
      <c r="NPU243" s="220"/>
      <c r="NPV243" s="220"/>
      <c r="NPW243" s="220"/>
      <c r="NPX243" s="220"/>
      <c r="NPY243" s="220"/>
      <c r="NPZ243" s="220"/>
      <c r="NQA243" s="220"/>
      <c r="NQB243" s="220"/>
      <c r="NQC243" s="220"/>
      <c r="NQD243" s="220"/>
      <c r="NQE243" s="220"/>
      <c r="NQF243" s="220"/>
      <c r="NQG243" s="220"/>
      <c r="NQH243" s="220"/>
      <c r="NQI243" s="220"/>
      <c r="NQJ243" s="220"/>
      <c r="NQK243" s="220"/>
      <c r="NQL243" s="220"/>
      <c r="NQM243" s="220"/>
      <c r="NQN243" s="220"/>
      <c r="NQO243" s="220"/>
      <c r="NQP243" s="220"/>
      <c r="NQQ243" s="220"/>
      <c r="NQR243" s="220"/>
      <c r="NQS243" s="220"/>
      <c r="NQT243" s="220"/>
      <c r="NQU243" s="220"/>
      <c r="NQV243" s="220"/>
      <c r="NQW243" s="220"/>
      <c r="NQX243" s="220"/>
      <c r="NQY243" s="220"/>
      <c r="NQZ243" s="220"/>
      <c r="NRA243" s="220"/>
      <c r="NRB243" s="220"/>
      <c r="NRC243" s="220"/>
      <c r="NRD243" s="220"/>
      <c r="NRE243" s="220"/>
      <c r="NRF243" s="220"/>
      <c r="NRG243" s="220"/>
      <c r="NRH243" s="220"/>
      <c r="NRI243" s="220"/>
      <c r="NRJ243" s="220"/>
      <c r="NRK243" s="220"/>
      <c r="NRL243" s="220"/>
      <c r="NRM243" s="220"/>
      <c r="NRN243" s="220"/>
      <c r="NRO243" s="220"/>
      <c r="NRP243" s="220"/>
      <c r="NRQ243" s="220"/>
      <c r="NRR243" s="220"/>
      <c r="NRS243" s="220"/>
      <c r="NRT243" s="220"/>
      <c r="NRU243" s="220"/>
      <c r="NRV243" s="220"/>
      <c r="NRW243" s="220"/>
      <c r="NRX243" s="220"/>
      <c r="NRY243" s="220"/>
      <c r="NRZ243" s="220"/>
      <c r="NSA243" s="220"/>
      <c r="NSB243" s="220"/>
      <c r="NSC243" s="220"/>
      <c r="NSD243" s="220"/>
      <c r="NSE243" s="220"/>
      <c r="NSF243" s="220"/>
      <c r="NSG243" s="220"/>
      <c r="NSH243" s="220"/>
      <c r="NSI243" s="220"/>
      <c r="NSJ243" s="220"/>
      <c r="NSK243" s="220"/>
      <c r="NSL243" s="220"/>
      <c r="NSM243" s="220"/>
      <c r="NSN243" s="220"/>
      <c r="NSO243" s="220"/>
      <c r="NSP243" s="220"/>
      <c r="NSQ243" s="220"/>
      <c r="NSR243" s="220"/>
      <c r="NSS243" s="220"/>
      <c r="NST243" s="220"/>
      <c r="NSU243" s="220"/>
      <c r="NSV243" s="220"/>
      <c r="NSW243" s="220"/>
      <c r="NSX243" s="220"/>
      <c r="NSY243" s="220"/>
      <c r="NSZ243" s="220"/>
      <c r="NTA243" s="220"/>
      <c r="NTB243" s="220"/>
      <c r="NTC243" s="220"/>
      <c r="NTD243" s="220"/>
      <c r="NTE243" s="220"/>
      <c r="NTF243" s="220"/>
      <c r="NTG243" s="220"/>
      <c r="NTH243" s="220"/>
      <c r="NTI243" s="220"/>
      <c r="NTJ243" s="220"/>
      <c r="NTK243" s="220"/>
      <c r="NTL243" s="220"/>
      <c r="NTM243" s="220"/>
      <c r="NTN243" s="220"/>
      <c r="NTO243" s="220"/>
      <c r="NTP243" s="220"/>
      <c r="NTQ243" s="220"/>
      <c r="NTR243" s="220"/>
      <c r="NTS243" s="220"/>
      <c r="NTT243" s="220"/>
      <c r="NTU243" s="220"/>
      <c r="NTV243" s="220"/>
      <c r="NTW243" s="220"/>
      <c r="NTX243" s="220"/>
      <c r="NTY243" s="220"/>
      <c r="NTZ243" s="220"/>
      <c r="NUA243" s="220"/>
      <c r="NUB243" s="220"/>
      <c r="NUC243" s="220"/>
      <c r="NUD243" s="220"/>
      <c r="NUE243" s="220"/>
      <c r="NUF243" s="220"/>
      <c r="NUG243" s="220"/>
      <c r="NUH243" s="220"/>
      <c r="NUI243" s="220"/>
      <c r="NUJ243" s="220"/>
      <c r="NUK243" s="220"/>
      <c r="NUL243" s="220"/>
      <c r="NUM243" s="220"/>
      <c r="NUN243" s="220"/>
      <c r="NUO243" s="220"/>
      <c r="NUP243" s="220"/>
      <c r="NUQ243" s="220"/>
      <c r="NUR243" s="220"/>
      <c r="NUS243" s="220"/>
      <c r="NUT243" s="220"/>
      <c r="NUU243" s="220"/>
      <c r="NUV243" s="220"/>
      <c r="NUW243" s="220"/>
      <c r="NUX243" s="220"/>
      <c r="NUY243" s="220"/>
      <c r="NUZ243" s="220"/>
      <c r="NVA243" s="220"/>
      <c r="NVB243" s="220"/>
      <c r="NVC243" s="220"/>
      <c r="NVD243" s="220"/>
      <c r="NVE243" s="220"/>
      <c r="NVF243" s="220"/>
      <c r="NVG243" s="220"/>
      <c r="NVH243" s="220"/>
      <c r="NVI243" s="220"/>
      <c r="NVJ243" s="220"/>
      <c r="NVK243" s="220"/>
      <c r="NVL243" s="220"/>
      <c r="NVM243" s="220"/>
      <c r="NVN243" s="220"/>
      <c r="NVO243" s="220"/>
      <c r="NVP243" s="220"/>
      <c r="NVQ243" s="220"/>
      <c r="NVR243" s="220"/>
      <c r="NVS243" s="220"/>
      <c r="NVT243" s="220"/>
      <c r="NVU243" s="220"/>
      <c r="NVV243" s="220"/>
      <c r="NVW243" s="220"/>
      <c r="NVX243" s="220"/>
      <c r="NVY243" s="220"/>
      <c r="NVZ243" s="220"/>
      <c r="NWA243" s="220"/>
      <c r="NWB243" s="220"/>
      <c r="NWC243" s="220"/>
      <c r="NWD243" s="220"/>
      <c r="NWE243" s="220"/>
      <c r="NWF243" s="220"/>
      <c r="NWG243" s="220"/>
      <c r="NWH243" s="220"/>
      <c r="NWI243" s="220"/>
      <c r="NWJ243" s="220"/>
      <c r="NWK243" s="220"/>
      <c r="NWL243" s="220"/>
      <c r="NWM243" s="220"/>
      <c r="NWN243" s="220"/>
      <c r="NWO243" s="220"/>
      <c r="NWP243" s="220"/>
      <c r="NWQ243" s="220"/>
      <c r="NWR243" s="220"/>
      <c r="NWS243" s="220"/>
      <c r="NWT243" s="220"/>
      <c r="NWU243" s="220"/>
      <c r="NWV243" s="220"/>
      <c r="NWW243" s="220"/>
      <c r="NWX243" s="220"/>
      <c r="NWY243" s="220"/>
      <c r="NWZ243" s="220"/>
      <c r="NXA243" s="220"/>
      <c r="NXB243" s="220"/>
      <c r="NXC243" s="220"/>
      <c r="NXD243" s="220"/>
      <c r="NXE243" s="220"/>
      <c r="NXF243" s="220"/>
      <c r="NXG243" s="220"/>
      <c r="NXH243" s="220"/>
      <c r="NXI243" s="220"/>
      <c r="NXJ243" s="220"/>
      <c r="NXK243" s="220"/>
      <c r="NXL243" s="220"/>
      <c r="NXM243" s="220"/>
      <c r="NXN243" s="220"/>
      <c r="NXO243" s="220"/>
      <c r="NXP243" s="220"/>
      <c r="NXQ243" s="220"/>
      <c r="NXR243" s="220"/>
      <c r="NXS243" s="220"/>
      <c r="NXT243" s="220"/>
      <c r="NXU243" s="220"/>
      <c r="NXV243" s="220"/>
      <c r="NXW243" s="220"/>
      <c r="NXX243" s="220"/>
      <c r="NXY243" s="220"/>
      <c r="NXZ243" s="220"/>
      <c r="NYA243" s="220"/>
      <c r="NYB243" s="220"/>
      <c r="NYC243" s="220"/>
      <c r="NYD243" s="220"/>
      <c r="NYE243" s="220"/>
      <c r="NYF243" s="220"/>
      <c r="NYG243" s="220"/>
      <c r="NYH243" s="220"/>
      <c r="NYI243" s="220"/>
      <c r="NYJ243" s="220"/>
      <c r="NYK243" s="220"/>
      <c r="NYL243" s="220"/>
      <c r="NYM243" s="220"/>
      <c r="NYN243" s="220"/>
      <c r="NYO243" s="220"/>
      <c r="NYP243" s="220"/>
      <c r="NYQ243" s="220"/>
      <c r="NYR243" s="220"/>
      <c r="NYS243" s="220"/>
      <c r="NYT243" s="220"/>
      <c r="NYU243" s="220"/>
      <c r="NYV243" s="220"/>
      <c r="NYW243" s="220"/>
      <c r="NYX243" s="220"/>
      <c r="NYY243" s="220"/>
      <c r="NYZ243" s="220"/>
      <c r="NZA243" s="220"/>
      <c r="NZB243" s="220"/>
      <c r="NZC243" s="220"/>
      <c r="NZD243" s="220"/>
      <c r="NZE243" s="220"/>
      <c r="NZF243" s="220"/>
      <c r="NZG243" s="220"/>
      <c r="NZH243" s="220"/>
      <c r="NZI243" s="220"/>
      <c r="NZJ243" s="220"/>
      <c r="NZK243" s="220"/>
      <c r="NZL243" s="220"/>
      <c r="NZM243" s="220"/>
      <c r="NZN243" s="220"/>
      <c r="NZO243" s="220"/>
      <c r="NZP243" s="220"/>
      <c r="NZQ243" s="220"/>
      <c r="NZR243" s="220"/>
      <c r="NZS243" s="220"/>
      <c r="NZT243" s="220"/>
      <c r="NZU243" s="220"/>
      <c r="NZV243" s="220"/>
      <c r="NZW243" s="220"/>
      <c r="NZX243" s="220"/>
      <c r="NZY243" s="220"/>
      <c r="NZZ243" s="220"/>
      <c r="OAA243" s="220"/>
      <c r="OAB243" s="220"/>
      <c r="OAC243" s="220"/>
      <c r="OAD243" s="220"/>
      <c r="OAE243" s="220"/>
      <c r="OAF243" s="220"/>
      <c r="OAG243" s="220"/>
      <c r="OAH243" s="220"/>
      <c r="OAI243" s="220"/>
      <c r="OAJ243" s="220"/>
      <c r="OAK243" s="220"/>
      <c r="OAL243" s="220"/>
      <c r="OAM243" s="220"/>
      <c r="OAN243" s="220"/>
      <c r="OAO243" s="220"/>
      <c r="OAP243" s="220"/>
      <c r="OAQ243" s="220"/>
      <c r="OAR243" s="220"/>
      <c r="OAS243" s="220"/>
      <c r="OAT243" s="220"/>
      <c r="OAU243" s="220"/>
      <c r="OAV243" s="220"/>
      <c r="OAW243" s="220"/>
      <c r="OAX243" s="220"/>
      <c r="OAY243" s="220"/>
      <c r="OAZ243" s="220"/>
      <c r="OBA243" s="220"/>
      <c r="OBB243" s="220"/>
      <c r="OBC243" s="220"/>
      <c r="OBD243" s="220"/>
      <c r="OBE243" s="220"/>
      <c r="OBF243" s="220"/>
      <c r="OBG243" s="220"/>
      <c r="OBH243" s="220"/>
      <c r="OBI243" s="220"/>
      <c r="OBJ243" s="220"/>
      <c r="OBK243" s="220"/>
      <c r="OBL243" s="220"/>
      <c r="OBM243" s="220"/>
      <c r="OBN243" s="220"/>
      <c r="OBO243" s="220"/>
      <c r="OBP243" s="220"/>
      <c r="OBQ243" s="220"/>
      <c r="OBR243" s="220"/>
      <c r="OBS243" s="220"/>
      <c r="OBT243" s="220"/>
      <c r="OBU243" s="220"/>
      <c r="OBV243" s="220"/>
      <c r="OBW243" s="220"/>
      <c r="OBX243" s="220"/>
      <c r="OBY243" s="220"/>
      <c r="OBZ243" s="220"/>
      <c r="OCA243" s="220"/>
      <c r="OCB243" s="220"/>
      <c r="OCC243" s="220"/>
      <c r="OCD243" s="220"/>
      <c r="OCE243" s="220"/>
      <c r="OCF243" s="220"/>
      <c r="OCG243" s="220"/>
      <c r="OCH243" s="220"/>
      <c r="OCI243" s="220"/>
      <c r="OCJ243" s="220"/>
      <c r="OCK243" s="220"/>
      <c r="OCL243" s="220"/>
      <c r="OCM243" s="220"/>
      <c r="OCN243" s="220"/>
      <c r="OCO243" s="220"/>
      <c r="OCP243" s="220"/>
      <c r="OCQ243" s="220"/>
      <c r="OCR243" s="220"/>
      <c r="OCS243" s="220"/>
      <c r="OCT243" s="220"/>
      <c r="OCU243" s="220"/>
      <c r="OCV243" s="220"/>
      <c r="OCW243" s="220"/>
      <c r="OCX243" s="220"/>
      <c r="OCY243" s="220"/>
      <c r="OCZ243" s="220"/>
      <c r="ODA243" s="220"/>
      <c r="ODB243" s="220"/>
      <c r="ODC243" s="220"/>
      <c r="ODD243" s="220"/>
      <c r="ODE243" s="220"/>
      <c r="ODF243" s="220"/>
      <c r="ODG243" s="220"/>
      <c r="ODH243" s="220"/>
      <c r="ODI243" s="220"/>
      <c r="ODJ243" s="220"/>
      <c r="ODK243" s="220"/>
      <c r="ODL243" s="220"/>
      <c r="ODM243" s="220"/>
      <c r="ODN243" s="220"/>
      <c r="ODO243" s="220"/>
      <c r="ODP243" s="220"/>
      <c r="ODQ243" s="220"/>
      <c r="ODR243" s="220"/>
      <c r="ODS243" s="220"/>
      <c r="ODT243" s="220"/>
      <c r="ODU243" s="220"/>
      <c r="ODV243" s="220"/>
      <c r="ODW243" s="220"/>
      <c r="ODX243" s="220"/>
      <c r="ODY243" s="220"/>
      <c r="ODZ243" s="220"/>
      <c r="OEA243" s="220"/>
      <c r="OEB243" s="220"/>
      <c r="OEC243" s="220"/>
      <c r="OED243" s="220"/>
      <c r="OEE243" s="220"/>
      <c r="OEF243" s="220"/>
      <c r="OEG243" s="220"/>
      <c r="OEH243" s="220"/>
      <c r="OEI243" s="220"/>
      <c r="OEJ243" s="220"/>
      <c r="OEK243" s="220"/>
      <c r="OEL243" s="220"/>
      <c r="OEM243" s="220"/>
      <c r="OEN243" s="220"/>
      <c r="OEO243" s="220"/>
      <c r="OEP243" s="220"/>
      <c r="OEQ243" s="220"/>
      <c r="OER243" s="220"/>
      <c r="OES243" s="220"/>
      <c r="OET243" s="220"/>
      <c r="OEU243" s="220"/>
      <c r="OEV243" s="220"/>
      <c r="OEW243" s="220"/>
      <c r="OEX243" s="220"/>
      <c r="OEY243" s="220"/>
      <c r="OEZ243" s="220"/>
      <c r="OFA243" s="220"/>
      <c r="OFB243" s="220"/>
      <c r="OFC243" s="220"/>
      <c r="OFD243" s="220"/>
      <c r="OFE243" s="220"/>
      <c r="OFF243" s="220"/>
      <c r="OFG243" s="220"/>
      <c r="OFH243" s="220"/>
      <c r="OFI243" s="220"/>
      <c r="OFJ243" s="220"/>
      <c r="OFK243" s="220"/>
      <c r="OFL243" s="220"/>
      <c r="OFM243" s="220"/>
      <c r="OFN243" s="220"/>
      <c r="OFO243" s="220"/>
      <c r="OFP243" s="220"/>
      <c r="OFQ243" s="220"/>
      <c r="OFR243" s="220"/>
      <c r="OFS243" s="220"/>
      <c r="OFT243" s="220"/>
      <c r="OFU243" s="220"/>
      <c r="OFV243" s="220"/>
      <c r="OFW243" s="220"/>
      <c r="OFX243" s="220"/>
      <c r="OFY243" s="220"/>
      <c r="OFZ243" s="220"/>
      <c r="OGA243" s="220"/>
      <c r="OGB243" s="220"/>
      <c r="OGC243" s="220"/>
      <c r="OGD243" s="220"/>
      <c r="OGE243" s="220"/>
      <c r="OGF243" s="220"/>
      <c r="OGG243" s="220"/>
      <c r="OGH243" s="220"/>
      <c r="OGI243" s="220"/>
      <c r="OGJ243" s="220"/>
      <c r="OGK243" s="220"/>
      <c r="OGL243" s="220"/>
      <c r="OGM243" s="220"/>
      <c r="OGN243" s="220"/>
      <c r="OGO243" s="220"/>
      <c r="OGP243" s="220"/>
      <c r="OGQ243" s="220"/>
      <c r="OGR243" s="220"/>
      <c r="OGS243" s="220"/>
      <c r="OGT243" s="220"/>
      <c r="OGU243" s="220"/>
      <c r="OGV243" s="220"/>
      <c r="OGW243" s="220"/>
      <c r="OGX243" s="220"/>
      <c r="OGY243" s="220"/>
      <c r="OGZ243" s="220"/>
      <c r="OHA243" s="220"/>
      <c r="OHB243" s="220"/>
      <c r="OHC243" s="220"/>
      <c r="OHD243" s="220"/>
      <c r="OHE243" s="220"/>
      <c r="OHF243" s="220"/>
      <c r="OHG243" s="220"/>
      <c r="OHH243" s="220"/>
      <c r="OHI243" s="220"/>
      <c r="OHJ243" s="220"/>
      <c r="OHK243" s="220"/>
      <c r="OHL243" s="220"/>
      <c r="OHM243" s="220"/>
      <c r="OHN243" s="220"/>
      <c r="OHO243" s="220"/>
      <c r="OHP243" s="220"/>
      <c r="OHQ243" s="220"/>
      <c r="OHR243" s="220"/>
      <c r="OHS243" s="220"/>
      <c r="OHT243" s="220"/>
      <c r="OHU243" s="220"/>
      <c r="OHV243" s="220"/>
      <c r="OHW243" s="220"/>
      <c r="OHX243" s="220"/>
      <c r="OHY243" s="220"/>
      <c r="OHZ243" s="220"/>
      <c r="OIA243" s="220"/>
      <c r="OIB243" s="220"/>
      <c r="OIC243" s="220"/>
      <c r="OID243" s="220"/>
      <c r="OIE243" s="220"/>
      <c r="OIF243" s="220"/>
      <c r="OIG243" s="220"/>
      <c r="OIH243" s="220"/>
      <c r="OII243" s="220"/>
      <c r="OIJ243" s="220"/>
      <c r="OIK243" s="220"/>
      <c r="OIL243" s="220"/>
      <c r="OIM243" s="220"/>
      <c r="OIN243" s="220"/>
      <c r="OIO243" s="220"/>
      <c r="OIP243" s="220"/>
      <c r="OIQ243" s="220"/>
      <c r="OIR243" s="220"/>
      <c r="OIS243" s="220"/>
      <c r="OIT243" s="220"/>
      <c r="OIU243" s="220"/>
      <c r="OIV243" s="220"/>
      <c r="OIW243" s="220"/>
      <c r="OIX243" s="220"/>
      <c r="OIY243" s="220"/>
      <c r="OIZ243" s="220"/>
      <c r="OJA243" s="220"/>
      <c r="OJB243" s="220"/>
      <c r="OJC243" s="220"/>
      <c r="OJD243" s="220"/>
      <c r="OJE243" s="220"/>
      <c r="OJF243" s="220"/>
      <c r="OJG243" s="220"/>
      <c r="OJH243" s="220"/>
      <c r="OJI243" s="220"/>
      <c r="OJJ243" s="220"/>
      <c r="OJK243" s="220"/>
      <c r="OJL243" s="220"/>
      <c r="OJM243" s="220"/>
      <c r="OJN243" s="220"/>
      <c r="OJO243" s="220"/>
      <c r="OJP243" s="220"/>
      <c r="OJQ243" s="220"/>
      <c r="OJR243" s="220"/>
      <c r="OJS243" s="220"/>
      <c r="OJT243" s="220"/>
      <c r="OJU243" s="220"/>
      <c r="OJV243" s="220"/>
      <c r="OJW243" s="220"/>
      <c r="OJX243" s="220"/>
      <c r="OJY243" s="220"/>
      <c r="OJZ243" s="220"/>
      <c r="OKA243" s="220"/>
      <c r="OKB243" s="220"/>
      <c r="OKC243" s="220"/>
      <c r="OKD243" s="220"/>
      <c r="OKE243" s="220"/>
      <c r="OKF243" s="220"/>
      <c r="OKG243" s="220"/>
      <c r="OKH243" s="220"/>
      <c r="OKI243" s="220"/>
      <c r="OKJ243" s="220"/>
      <c r="OKK243" s="220"/>
      <c r="OKL243" s="220"/>
      <c r="OKM243" s="220"/>
      <c r="OKN243" s="220"/>
      <c r="OKO243" s="220"/>
      <c r="OKP243" s="220"/>
      <c r="OKQ243" s="220"/>
      <c r="OKR243" s="220"/>
      <c r="OKS243" s="220"/>
      <c r="OKT243" s="220"/>
      <c r="OKU243" s="220"/>
      <c r="OKV243" s="220"/>
      <c r="OKW243" s="220"/>
      <c r="OKX243" s="220"/>
      <c r="OKY243" s="220"/>
      <c r="OKZ243" s="220"/>
      <c r="OLA243" s="220"/>
      <c r="OLB243" s="220"/>
      <c r="OLC243" s="220"/>
      <c r="OLD243" s="220"/>
      <c r="OLE243" s="220"/>
      <c r="OLF243" s="220"/>
      <c r="OLG243" s="220"/>
      <c r="OLH243" s="220"/>
      <c r="OLI243" s="220"/>
      <c r="OLJ243" s="220"/>
      <c r="OLK243" s="220"/>
      <c r="OLL243" s="220"/>
      <c r="OLM243" s="220"/>
      <c r="OLN243" s="220"/>
      <c r="OLO243" s="220"/>
      <c r="OLP243" s="220"/>
      <c r="OLQ243" s="220"/>
      <c r="OLR243" s="220"/>
      <c r="OLS243" s="220"/>
      <c r="OLT243" s="220"/>
      <c r="OLU243" s="220"/>
      <c r="OLV243" s="220"/>
      <c r="OLW243" s="220"/>
      <c r="OLX243" s="220"/>
      <c r="OLY243" s="220"/>
      <c r="OLZ243" s="220"/>
      <c r="OMA243" s="220"/>
      <c r="OMB243" s="220"/>
      <c r="OMC243" s="220"/>
      <c r="OMD243" s="220"/>
      <c r="OME243" s="220"/>
      <c r="OMF243" s="220"/>
      <c r="OMG243" s="220"/>
      <c r="OMH243" s="220"/>
      <c r="OMI243" s="220"/>
      <c r="OMJ243" s="220"/>
      <c r="OMK243" s="220"/>
      <c r="OML243" s="220"/>
      <c r="OMM243" s="220"/>
      <c r="OMN243" s="220"/>
      <c r="OMO243" s="220"/>
      <c r="OMP243" s="220"/>
      <c r="OMQ243" s="220"/>
      <c r="OMR243" s="220"/>
      <c r="OMS243" s="220"/>
      <c r="OMT243" s="220"/>
      <c r="OMU243" s="220"/>
      <c r="OMV243" s="220"/>
      <c r="OMW243" s="220"/>
      <c r="OMX243" s="220"/>
      <c r="OMY243" s="220"/>
      <c r="OMZ243" s="220"/>
      <c r="ONA243" s="220"/>
      <c r="ONB243" s="220"/>
      <c r="ONC243" s="220"/>
      <c r="OND243" s="220"/>
      <c r="ONE243" s="220"/>
      <c r="ONF243" s="220"/>
      <c r="ONG243" s="220"/>
      <c r="ONH243" s="220"/>
      <c r="ONI243" s="220"/>
      <c r="ONJ243" s="220"/>
      <c r="ONK243" s="220"/>
      <c r="ONL243" s="220"/>
      <c r="ONM243" s="220"/>
      <c r="ONN243" s="220"/>
      <c r="ONO243" s="220"/>
      <c r="ONP243" s="220"/>
      <c r="ONQ243" s="220"/>
      <c r="ONR243" s="220"/>
      <c r="ONS243" s="220"/>
      <c r="ONT243" s="220"/>
      <c r="ONU243" s="220"/>
      <c r="ONV243" s="220"/>
      <c r="ONW243" s="220"/>
      <c r="ONX243" s="220"/>
      <c r="ONY243" s="220"/>
      <c r="ONZ243" s="220"/>
      <c r="OOA243" s="220"/>
      <c r="OOB243" s="220"/>
      <c r="OOC243" s="220"/>
      <c r="OOD243" s="220"/>
      <c r="OOE243" s="220"/>
      <c r="OOF243" s="220"/>
      <c r="OOG243" s="220"/>
      <c r="OOH243" s="220"/>
      <c r="OOI243" s="220"/>
      <c r="OOJ243" s="220"/>
      <c r="OOK243" s="220"/>
      <c r="OOL243" s="220"/>
      <c r="OOM243" s="220"/>
      <c r="OON243" s="220"/>
      <c r="OOO243" s="220"/>
      <c r="OOP243" s="220"/>
      <c r="OOQ243" s="220"/>
      <c r="OOR243" s="220"/>
      <c r="OOS243" s="220"/>
      <c r="OOT243" s="220"/>
      <c r="OOU243" s="220"/>
      <c r="OOV243" s="220"/>
      <c r="OOW243" s="220"/>
      <c r="OOX243" s="220"/>
      <c r="OOY243" s="220"/>
      <c r="OOZ243" s="220"/>
      <c r="OPA243" s="220"/>
      <c r="OPB243" s="220"/>
      <c r="OPC243" s="220"/>
      <c r="OPD243" s="220"/>
      <c r="OPE243" s="220"/>
      <c r="OPF243" s="220"/>
      <c r="OPG243" s="220"/>
      <c r="OPH243" s="220"/>
      <c r="OPI243" s="220"/>
      <c r="OPJ243" s="220"/>
      <c r="OPK243" s="220"/>
      <c r="OPL243" s="220"/>
      <c r="OPM243" s="220"/>
      <c r="OPN243" s="220"/>
      <c r="OPO243" s="220"/>
      <c r="OPP243" s="220"/>
      <c r="OPQ243" s="220"/>
      <c r="OPR243" s="220"/>
      <c r="OPS243" s="220"/>
      <c r="OPT243" s="220"/>
      <c r="OPU243" s="220"/>
      <c r="OPV243" s="220"/>
      <c r="OPW243" s="220"/>
      <c r="OPX243" s="220"/>
      <c r="OPY243" s="220"/>
      <c r="OPZ243" s="220"/>
      <c r="OQA243" s="220"/>
      <c r="OQB243" s="220"/>
      <c r="OQC243" s="220"/>
      <c r="OQD243" s="220"/>
      <c r="OQE243" s="220"/>
      <c r="OQF243" s="220"/>
      <c r="OQG243" s="220"/>
      <c r="OQH243" s="220"/>
      <c r="OQI243" s="220"/>
      <c r="OQJ243" s="220"/>
      <c r="OQK243" s="220"/>
      <c r="OQL243" s="220"/>
      <c r="OQM243" s="220"/>
      <c r="OQN243" s="220"/>
      <c r="OQO243" s="220"/>
      <c r="OQP243" s="220"/>
      <c r="OQQ243" s="220"/>
      <c r="OQR243" s="220"/>
      <c r="OQS243" s="220"/>
      <c r="OQT243" s="220"/>
      <c r="OQU243" s="220"/>
      <c r="OQV243" s="220"/>
      <c r="OQW243" s="220"/>
      <c r="OQX243" s="220"/>
      <c r="OQY243" s="220"/>
      <c r="OQZ243" s="220"/>
      <c r="ORA243" s="220"/>
      <c r="ORB243" s="220"/>
      <c r="ORC243" s="220"/>
      <c r="ORD243" s="220"/>
      <c r="ORE243" s="220"/>
      <c r="ORF243" s="220"/>
      <c r="ORG243" s="220"/>
      <c r="ORH243" s="220"/>
      <c r="ORI243" s="220"/>
      <c r="ORJ243" s="220"/>
      <c r="ORK243" s="220"/>
      <c r="ORL243" s="220"/>
      <c r="ORM243" s="220"/>
      <c r="ORN243" s="220"/>
      <c r="ORO243" s="220"/>
      <c r="ORP243" s="220"/>
      <c r="ORQ243" s="220"/>
      <c r="ORR243" s="220"/>
      <c r="ORS243" s="220"/>
      <c r="ORT243" s="220"/>
      <c r="ORU243" s="220"/>
      <c r="ORV243" s="220"/>
      <c r="ORW243" s="220"/>
      <c r="ORX243" s="220"/>
      <c r="ORY243" s="220"/>
      <c r="ORZ243" s="220"/>
      <c r="OSA243" s="220"/>
      <c r="OSB243" s="220"/>
      <c r="OSC243" s="220"/>
      <c r="OSD243" s="220"/>
      <c r="OSE243" s="220"/>
      <c r="OSF243" s="220"/>
      <c r="OSG243" s="220"/>
      <c r="OSH243" s="220"/>
      <c r="OSI243" s="220"/>
      <c r="OSJ243" s="220"/>
      <c r="OSK243" s="220"/>
      <c r="OSL243" s="220"/>
      <c r="OSM243" s="220"/>
      <c r="OSN243" s="220"/>
      <c r="OSO243" s="220"/>
      <c r="OSP243" s="220"/>
      <c r="OSQ243" s="220"/>
      <c r="OSR243" s="220"/>
      <c r="OSS243" s="220"/>
      <c r="OST243" s="220"/>
      <c r="OSU243" s="220"/>
      <c r="OSV243" s="220"/>
      <c r="OSW243" s="220"/>
      <c r="OSX243" s="220"/>
      <c r="OSY243" s="220"/>
      <c r="OSZ243" s="220"/>
      <c r="OTA243" s="220"/>
      <c r="OTB243" s="220"/>
      <c r="OTC243" s="220"/>
      <c r="OTD243" s="220"/>
      <c r="OTE243" s="220"/>
      <c r="OTF243" s="220"/>
      <c r="OTG243" s="220"/>
      <c r="OTH243" s="220"/>
      <c r="OTI243" s="220"/>
      <c r="OTJ243" s="220"/>
      <c r="OTK243" s="220"/>
      <c r="OTL243" s="220"/>
      <c r="OTM243" s="220"/>
      <c r="OTN243" s="220"/>
      <c r="OTO243" s="220"/>
      <c r="OTP243" s="220"/>
      <c r="OTQ243" s="220"/>
      <c r="OTR243" s="220"/>
      <c r="OTS243" s="220"/>
      <c r="OTT243" s="220"/>
      <c r="OTU243" s="220"/>
      <c r="OTV243" s="220"/>
      <c r="OTW243" s="220"/>
      <c r="OTX243" s="220"/>
      <c r="OTY243" s="220"/>
      <c r="OTZ243" s="220"/>
      <c r="OUA243" s="220"/>
      <c r="OUB243" s="220"/>
      <c r="OUC243" s="220"/>
      <c r="OUD243" s="220"/>
      <c r="OUE243" s="220"/>
      <c r="OUF243" s="220"/>
      <c r="OUG243" s="220"/>
      <c r="OUH243" s="220"/>
      <c r="OUI243" s="220"/>
      <c r="OUJ243" s="220"/>
      <c r="OUK243" s="220"/>
      <c r="OUL243" s="220"/>
      <c r="OUM243" s="220"/>
      <c r="OUN243" s="220"/>
      <c r="OUO243" s="220"/>
      <c r="OUP243" s="220"/>
      <c r="OUQ243" s="220"/>
      <c r="OUR243" s="220"/>
      <c r="OUS243" s="220"/>
      <c r="OUT243" s="220"/>
      <c r="OUU243" s="220"/>
      <c r="OUV243" s="220"/>
      <c r="OUW243" s="220"/>
      <c r="OUX243" s="220"/>
      <c r="OUY243" s="220"/>
      <c r="OUZ243" s="220"/>
      <c r="OVA243" s="220"/>
      <c r="OVB243" s="220"/>
      <c r="OVC243" s="220"/>
      <c r="OVD243" s="220"/>
      <c r="OVE243" s="220"/>
      <c r="OVF243" s="220"/>
      <c r="OVG243" s="220"/>
      <c r="OVH243" s="220"/>
      <c r="OVI243" s="220"/>
      <c r="OVJ243" s="220"/>
      <c r="OVK243" s="220"/>
      <c r="OVL243" s="220"/>
      <c r="OVM243" s="220"/>
      <c r="OVN243" s="220"/>
      <c r="OVO243" s="220"/>
      <c r="OVP243" s="220"/>
      <c r="OVQ243" s="220"/>
      <c r="OVR243" s="220"/>
      <c r="OVS243" s="220"/>
      <c r="OVT243" s="220"/>
      <c r="OVU243" s="220"/>
      <c r="OVV243" s="220"/>
      <c r="OVW243" s="220"/>
      <c r="OVX243" s="220"/>
      <c r="OVY243" s="220"/>
      <c r="OVZ243" s="220"/>
      <c r="OWA243" s="220"/>
      <c r="OWB243" s="220"/>
      <c r="OWC243" s="220"/>
      <c r="OWD243" s="220"/>
      <c r="OWE243" s="220"/>
      <c r="OWF243" s="220"/>
      <c r="OWG243" s="220"/>
      <c r="OWH243" s="220"/>
      <c r="OWI243" s="220"/>
      <c r="OWJ243" s="220"/>
      <c r="OWK243" s="220"/>
      <c r="OWL243" s="220"/>
      <c r="OWM243" s="220"/>
      <c r="OWN243" s="220"/>
      <c r="OWO243" s="220"/>
      <c r="OWP243" s="220"/>
      <c r="OWQ243" s="220"/>
      <c r="OWR243" s="220"/>
      <c r="OWS243" s="220"/>
      <c r="OWT243" s="220"/>
      <c r="OWU243" s="220"/>
      <c r="OWV243" s="220"/>
      <c r="OWW243" s="220"/>
      <c r="OWX243" s="220"/>
      <c r="OWY243" s="220"/>
      <c r="OWZ243" s="220"/>
      <c r="OXA243" s="220"/>
      <c r="OXB243" s="220"/>
      <c r="OXC243" s="220"/>
      <c r="OXD243" s="220"/>
      <c r="OXE243" s="220"/>
      <c r="OXF243" s="220"/>
      <c r="OXG243" s="220"/>
      <c r="OXH243" s="220"/>
      <c r="OXI243" s="220"/>
      <c r="OXJ243" s="220"/>
      <c r="OXK243" s="220"/>
      <c r="OXL243" s="220"/>
      <c r="OXM243" s="220"/>
      <c r="OXN243" s="220"/>
      <c r="OXO243" s="220"/>
      <c r="OXP243" s="220"/>
      <c r="OXQ243" s="220"/>
      <c r="OXR243" s="220"/>
      <c r="OXS243" s="220"/>
      <c r="OXT243" s="220"/>
      <c r="OXU243" s="220"/>
      <c r="OXV243" s="220"/>
      <c r="OXW243" s="220"/>
      <c r="OXX243" s="220"/>
      <c r="OXY243" s="220"/>
      <c r="OXZ243" s="220"/>
      <c r="OYA243" s="220"/>
      <c r="OYB243" s="220"/>
      <c r="OYC243" s="220"/>
      <c r="OYD243" s="220"/>
      <c r="OYE243" s="220"/>
      <c r="OYF243" s="220"/>
      <c r="OYG243" s="220"/>
      <c r="OYH243" s="220"/>
      <c r="OYI243" s="220"/>
      <c r="OYJ243" s="220"/>
      <c r="OYK243" s="220"/>
      <c r="OYL243" s="220"/>
      <c r="OYM243" s="220"/>
      <c r="OYN243" s="220"/>
      <c r="OYO243" s="220"/>
      <c r="OYP243" s="220"/>
      <c r="OYQ243" s="220"/>
      <c r="OYR243" s="220"/>
      <c r="OYS243" s="220"/>
      <c r="OYT243" s="220"/>
      <c r="OYU243" s="220"/>
      <c r="OYV243" s="220"/>
      <c r="OYW243" s="220"/>
      <c r="OYX243" s="220"/>
      <c r="OYY243" s="220"/>
      <c r="OYZ243" s="220"/>
      <c r="OZA243" s="220"/>
      <c r="OZB243" s="220"/>
      <c r="OZC243" s="220"/>
      <c r="OZD243" s="220"/>
      <c r="OZE243" s="220"/>
      <c r="OZF243" s="220"/>
      <c r="OZG243" s="220"/>
      <c r="OZH243" s="220"/>
      <c r="OZI243" s="220"/>
      <c r="OZJ243" s="220"/>
      <c r="OZK243" s="220"/>
      <c r="OZL243" s="220"/>
      <c r="OZM243" s="220"/>
      <c r="OZN243" s="220"/>
      <c r="OZO243" s="220"/>
      <c r="OZP243" s="220"/>
      <c r="OZQ243" s="220"/>
      <c r="OZR243" s="220"/>
      <c r="OZS243" s="220"/>
      <c r="OZT243" s="220"/>
      <c r="OZU243" s="220"/>
      <c r="OZV243" s="220"/>
      <c r="OZW243" s="220"/>
      <c r="OZX243" s="220"/>
      <c r="OZY243" s="220"/>
      <c r="OZZ243" s="220"/>
      <c r="PAA243" s="220"/>
      <c r="PAB243" s="220"/>
      <c r="PAC243" s="220"/>
      <c r="PAD243" s="220"/>
      <c r="PAE243" s="220"/>
      <c r="PAF243" s="220"/>
      <c r="PAG243" s="220"/>
      <c r="PAH243" s="220"/>
      <c r="PAI243" s="220"/>
      <c r="PAJ243" s="220"/>
      <c r="PAK243" s="220"/>
      <c r="PAL243" s="220"/>
      <c r="PAM243" s="220"/>
      <c r="PAN243" s="220"/>
      <c r="PAO243" s="220"/>
      <c r="PAP243" s="220"/>
      <c r="PAQ243" s="220"/>
      <c r="PAR243" s="220"/>
      <c r="PAS243" s="220"/>
      <c r="PAT243" s="220"/>
      <c r="PAU243" s="220"/>
      <c r="PAV243" s="220"/>
      <c r="PAW243" s="220"/>
      <c r="PAX243" s="220"/>
      <c r="PAY243" s="220"/>
      <c r="PAZ243" s="220"/>
      <c r="PBA243" s="220"/>
      <c r="PBB243" s="220"/>
      <c r="PBC243" s="220"/>
      <c r="PBD243" s="220"/>
      <c r="PBE243" s="220"/>
      <c r="PBF243" s="220"/>
      <c r="PBG243" s="220"/>
      <c r="PBH243" s="220"/>
      <c r="PBI243" s="220"/>
      <c r="PBJ243" s="220"/>
      <c r="PBK243" s="220"/>
      <c r="PBL243" s="220"/>
      <c r="PBM243" s="220"/>
      <c r="PBN243" s="220"/>
      <c r="PBO243" s="220"/>
      <c r="PBP243" s="220"/>
      <c r="PBQ243" s="220"/>
      <c r="PBR243" s="220"/>
      <c r="PBS243" s="220"/>
      <c r="PBT243" s="220"/>
      <c r="PBU243" s="220"/>
      <c r="PBV243" s="220"/>
      <c r="PBW243" s="220"/>
      <c r="PBX243" s="220"/>
      <c r="PBY243" s="220"/>
      <c r="PBZ243" s="220"/>
      <c r="PCA243" s="220"/>
      <c r="PCB243" s="220"/>
      <c r="PCC243" s="220"/>
      <c r="PCD243" s="220"/>
      <c r="PCE243" s="220"/>
      <c r="PCF243" s="220"/>
      <c r="PCG243" s="220"/>
      <c r="PCH243" s="220"/>
      <c r="PCI243" s="220"/>
      <c r="PCJ243" s="220"/>
      <c r="PCK243" s="220"/>
      <c r="PCL243" s="220"/>
      <c r="PCM243" s="220"/>
      <c r="PCN243" s="220"/>
      <c r="PCO243" s="220"/>
      <c r="PCP243" s="220"/>
      <c r="PCQ243" s="220"/>
      <c r="PCR243" s="220"/>
      <c r="PCS243" s="220"/>
      <c r="PCT243" s="220"/>
      <c r="PCU243" s="220"/>
      <c r="PCV243" s="220"/>
      <c r="PCW243" s="220"/>
      <c r="PCX243" s="220"/>
      <c r="PCY243" s="220"/>
      <c r="PCZ243" s="220"/>
      <c r="PDA243" s="220"/>
      <c r="PDB243" s="220"/>
      <c r="PDC243" s="220"/>
      <c r="PDD243" s="220"/>
      <c r="PDE243" s="220"/>
      <c r="PDF243" s="220"/>
      <c r="PDG243" s="220"/>
      <c r="PDH243" s="220"/>
      <c r="PDI243" s="220"/>
      <c r="PDJ243" s="220"/>
      <c r="PDK243" s="220"/>
      <c r="PDL243" s="220"/>
      <c r="PDM243" s="220"/>
      <c r="PDN243" s="220"/>
      <c r="PDO243" s="220"/>
      <c r="PDP243" s="220"/>
      <c r="PDQ243" s="220"/>
      <c r="PDR243" s="220"/>
      <c r="PDS243" s="220"/>
      <c r="PDT243" s="220"/>
      <c r="PDU243" s="220"/>
      <c r="PDV243" s="220"/>
      <c r="PDW243" s="220"/>
      <c r="PDX243" s="220"/>
      <c r="PDY243" s="220"/>
      <c r="PDZ243" s="220"/>
      <c r="PEA243" s="220"/>
      <c r="PEB243" s="220"/>
      <c r="PEC243" s="220"/>
      <c r="PED243" s="220"/>
      <c r="PEE243" s="220"/>
      <c r="PEF243" s="220"/>
      <c r="PEG243" s="220"/>
      <c r="PEH243" s="220"/>
      <c r="PEI243" s="220"/>
      <c r="PEJ243" s="220"/>
      <c r="PEK243" s="220"/>
      <c r="PEL243" s="220"/>
      <c r="PEM243" s="220"/>
      <c r="PEN243" s="220"/>
      <c r="PEO243" s="220"/>
      <c r="PEP243" s="220"/>
      <c r="PEQ243" s="220"/>
      <c r="PER243" s="220"/>
      <c r="PES243" s="220"/>
      <c r="PET243" s="220"/>
      <c r="PEU243" s="220"/>
      <c r="PEV243" s="220"/>
      <c r="PEW243" s="220"/>
      <c r="PEX243" s="220"/>
      <c r="PEY243" s="220"/>
      <c r="PEZ243" s="220"/>
      <c r="PFA243" s="220"/>
      <c r="PFB243" s="220"/>
      <c r="PFC243" s="220"/>
      <c r="PFD243" s="220"/>
      <c r="PFE243" s="220"/>
      <c r="PFF243" s="220"/>
      <c r="PFG243" s="220"/>
      <c r="PFH243" s="220"/>
      <c r="PFI243" s="220"/>
      <c r="PFJ243" s="220"/>
      <c r="PFK243" s="220"/>
      <c r="PFL243" s="220"/>
      <c r="PFM243" s="220"/>
      <c r="PFN243" s="220"/>
      <c r="PFO243" s="220"/>
      <c r="PFP243" s="220"/>
      <c r="PFQ243" s="220"/>
      <c r="PFR243" s="220"/>
      <c r="PFS243" s="220"/>
      <c r="PFT243" s="220"/>
      <c r="PFU243" s="220"/>
      <c r="PFV243" s="220"/>
      <c r="PFW243" s="220"/>
      <c r="PFX243" s="220"/>
      <c r="PFY243" s="220"/>
      <c r="PFZ243" s="220"/>
      <c r="PGA243" s="220"/>
      <c r="PGB243" s="220"/>
      <c r="PGC243" s="220"/>
      <c r="PGD243" s="220"/>
      <c r="PGE243" s="220"/>
      <c r="PGF243" s="220"/>
      <c r="PGG243" s="220"/>
      <c r="PGH243" s="220"/>
      <c r="PGI243" s="220"/>
      <c r="PGJ243" s="220"/>
      <c r="PGK243" s="220"/>
      <c r="PGL243" s="220"/>
      <c r="PGM243" s="220"/>
      <c r="PGN243" s="220"/>
      <c r="PGO243" s="220"/>
      <c r="PGP243" s="220"/>
      <c r="PGQ243" s="220"/>
      <c r="PGR243" s="220"/>
      <c r="PGS243" s="220"/>
      <c r="PGT243" s="220"/>
      <c r="PGU243" s="220"/>
      <c r="PGV243" s="220"/>
      <c r="PGW243" s="220"/>
      <c r="PGX243" s="220"/>
      <c r="PGY243" s="220"/>
      <c r="PGZ243" s="220"/>
      <c r="PHA243" s="220"/>
      <c r="PHB243" s="220"/>
      <c r="PHC243" s="220"/>
      <c r="PHD243" s="220"/>
      <c r="PHE243" s="220"/>
      <c r="PHF243" s="220"/>
      <c r="PHG243" s="220"/>
      <c r="PHH243" s="220"/>
      <c r="PHI243" s="220"/>
      <c r="PHJ243" s="220"/>
      <c r="PHK243" s="220"/>
      <c r="PHL243" s="220"/>
      <c r="PHM243" s="220"/>
      <c r="PHN243" s="220"/>
      <c r="PHO243" s="220"/>
      <c r="PHP243" s="220"/>
      <c r="PHQ243" s="220"/>
      <c r="PHR243" s="220"/>
      <c r="PHS243" s="220"/>
      <c r="PHT243" s="220"/>
      <c r="PHU243" s="220"/>
      <c r="PHV243" s="220"/>
      <c r="PHW243" s="220"/>
      <c r="PHX243" s="220"/>
      <c r="PHY243" s="220"/>
      <c r="PHZ243" s="220"/>
      <c r="PIA243" s="220"/>
      <c r="PIB243" s="220"/>
      <c r="PIC243" s="220"/>
      <c r="PID243" s="220"/>
      <c r="PIE243" s="220"/>
      <c r="PIF243" s="220"/>
      <c r="PIG243" s="220"/>
      <c r="PIH243" s="220"/>
      <c r="PII243" s="220"/>
      <c r="PIJ243" s="220"/>
      <c r="PIK243" s="220"/>
      <c r="PIL243" s="220"/>
      <c r="PIM243" s="220"/>
      <c r="PIN243" s="220"/>
      <c r="PIO243" s="220"/>
      <c r="PIP243" s="220"/>
      <c r="PIQ243" s="220"/>
      <c r="PIR243" s="220"/>
      <c r="PIS243" s="220"/>
      <c r="PIT243" s="220"/>
      <c r="PIU243" s="220"/>
      <c r="PIV243" s="220"/>
      <c r="PIW243" s="220"/>
      <c r="PIX243" s="220"/>
      <c r="PIY243" s="220"/>
      <c r="PIZ243" s="220"/>
      <c r="PJA243" s="220"/>
      <c r="PJB243" s="220"/>
      <c r="PJC243" s="220"/>
      <c r="PJD243" s="220"/>
      <c r="PJE243" s="220"/>
      <c r="PJF243" s="220"/>
      <c r="PJG243" s="220"/>
      <c r="PJH243" s="220"/>
      <c r="PJI243" s="220"/>
      <c r="PJJ243" s="220"/>
      <c r="PJK243" s="220"/>
      <c r="PJL243" s="220"/>
      <c r="PJM243" s="220"/>
      <c r="PJN243" s="220"/>
      <c r="PJO243" s="220"/>
      <c r="PJP243" s="220"/>
      <c r="PJQ243" s="220"/>
      <c r="PJR243" s="220"/>
      <c r="PJS243" s="220"/>
      <c r="PJT243" s="220"/>
      <c r="PJU243" s="220"/>
      <c r="PJV243" s="220"/>
      <c r="PJW243" s="220"/>
      <c r="PJX243" s="220"/>
      <c r="PJY243" s="220"/>
      <c r="PJZ243" s="220"/>
      <c r="PKA243" s="220"/>
      <c r="PKB243" s="220"/>
      <c r="PKC243" s="220"/>
      <c r="PKD243" s="220"/>
      <c r="PKE243" s="220"/>
      <c r="PKF243" s="220"/>
      <c r="PKG243" s="220"/>
      <c r="PKH243" s="220"/>
      <c r="PKI243" s="220"/>
      <c r="PKJ243" s="220"/>
      <c r="PKK243" s="220"/>
      <c r="PKL243" s="220"/>
      <c r="PKM243" s="220"/>
      <c r="PKN243" s="220"/>
      <c r="PKO243" s="220"/>
      <c r="PKP243" s="220"/>
      <c r="PKQ243" s="220"/>
      <c r="PKR243" s="220"/>
      <c r="PKS243" s="220"/>
      <c r="PKT243" s="220"/>
      <c r="PKU243" s="220"/>
      <c r="PKV243" s="220"/>
      <c r="PKW243" s="220"/>
      <c r="PKX243" s="220"/>
      <c r="PKY243" s="220"/>
      <c r="PKZ243" s="220"/>
      <c r="PLA243" s="220"/>
      <c r="PLB243" s="220"/>
      <c r="PLC243" s="220"/>
      <c r="PLD243" s="220"/>
      <c r="PLE243" s="220"/>
      <c r="PLF243" s="220"/>
      <c r="PLG243" s="220"/>
      <c r="PLH243" s="220"/>
      <c r="PLI243" s="220"/>
      <c r="PLJ243" s="220"/>
      <c r="PLK243" s="220"/>
      <c r="PLL243" s="220"/>
      <c r="PLM243" s="220"/>
      <c r="PLN243" s="220"/>
      <c r="PLO243" s="220"/>
      <c r="PLP243" s="220"/>
      <c r="PLQ243" s="220"/>
      <c r="PLR243" s="220"/>
      <c r="PLS243" s="220"/>
      <c r="PLT243" s="220"/>
      <c r="PLU243" s="220"/>
      <c r="PLV243" s="220"/>
      <c r="PLW243" s="220"/>
      <c r="PLX243" s="220"/>
      <c r="PLY243" s="220"/>
      <c r="PLZ243" s="220"/>
      <c r="PMA243" s="220"/>
      <c r="PMB243" s="220"/>
      <c r="PMC243" s="220"/>
      <c r="PMD243" s="220"/>
      <c r="PME243" s="220"/>
      <c r="PMF243" s="220"/>
      <c r="PMG243" s="220"/>
      <c r="PMH243" s="220"/>
      <c r="PMI243" s="220"/>
      <c r="PMJ243" s="220"/>
      <c r="PMK243" s="220"/>
      <c r="PML243" s="220"/>
      <c r="PMM243" s="220"/>
      <c r="PMN243" s="220"/>
      <c r="PMO243" s="220"/>
      <c r="PMP243" s="220"/>
      <c r="PMQ243" s="220"/>
      <c r="PMR243" s="220"/>
      <c r="PMS243" s="220"/>
      <c r="PMT243" s="220"/>
      <c r="PMU243" s="220"/>
      <c r="PMV243" s="220"/>
      <c r="PMW243" s="220"/>
      <c r="PMX243" s="220"/>
      <c r="PMY243" s="220"/>
      <c r="PMZ243" s="220"/>
      <c r="PNA243" s="220"/>
      <c r="PNB243" s="220"/>
      <c r="PNC243" s="220"/>
      <c r="PND243" s="220"/>
      <c r="PNE243" s="220"/>
      <c r="PNF243" s="220"/>
      <c r="PNG243" s="220"/>
      <c r="PNH243" s="220"/>
      <c r="PNI243" s="220"/>
      <c r="PNJ243" s="220"/>
      <c r="PNK243" s="220"/>
      <c r="PNL243" s="220"/>
      <c r="PNM243" s="220"/>
      <c r="PNN243" s="220"/>
      <c r="PNO243" s="220"/>
      <c r="PNP243" s="220"/>
      <c r="PNQ243" s="220"/>
      <c r="PNR243" s="220"/>
      <c r="PNS243" s="220"/>
      <c r="PNT243" s="220"/>
      <c r="PNU243" s="220"/>
      <c r="PNV243" s="220"/>
      <c r="PNW243" s="220"/>
      <c r="PNX243" s="220"/>
      <c r="PNY243" s="220"/>
      <c r="PNZ243" s="220"/>
      <c r="POA243" s="220"/>
      <c r="POB243" s="220"/>
      <c r="POC243" s="220"/>
      <c r="POD243" s="220"/>
      <c r="POE243" s="220"/>
      <c r="POF243" s="220"/>
      <c r="POG243" s="220"/>
      <c r="POH243" s="220"/>
      <c r="POI243" s="220"/>
      <c r="POJ243" s="220"/>
      <c r="POK243" s="220"/>
      <c r="POL243" s="220"/>
      <c r="POM243" s="220"/>
      <c r="PON243" s="220"/>
      <c r="POO243" s="220"/>
      <c r="POP243" s="220"/>
      <c r="POQ243" s="220"/>
      <c r="POR243" s="220"/>
      <c r="POS243" s="220"/>
      <c r="POT243" s="220"/>
      <c r="POU243" s="220"/>
      <c r="POV243" s="220"/>
      <c r="POW243" s="220"/>
      <c r="POX243" s="220"/>
      <c r="POY243" s="220"/>
      <c r="POZ243" s="220"/>
      <c r="PPA243" s="220"/>
      <c r="PPB243" s="220"/>
      <c r="PPC243" s="220"/>
      <c r="PPD243" s="220"/>
      <c r="PPE243" s="220"/>
      <c r="PPF243" s="220"/>
      <c r="PPG243" s="220"/>
      <c r="PPH243" s="220"/>
      <c r="PPI243" s="220"/>
      <c r="PPJ243" s="220"/>
      <c r="PPK243" s="220"/>
      <c r="PPL243" s="220"/>
      <c r="PPM243" s="220"/>
      <c r="PPN243" s="220"/>
      <c r="PPO243" s="220"/>
      <c r="PPP243" s="220"/>
      <c r="PPQ243" s="220"/>
      <c r="PPR243" s="220"/>
      <c r="PPS243" s="220"/>
      <c r="PPT243" s="220"/>
      <c r="PPU243" s="220"/>
      <c r="PPV243" s="220"/>
      <c r="PPW243" s="220"/>
      <c r="PPX243" s="220"/>
      <c r="PPY243" s="220"/>
      <c r="PPZ243" s="220"/>
      <c r="PQA243" s="220"/>
      <c r="PQB243" s="220"/>
      <c r="PQC243" s="220"/>
      <c r="PQD243" s="220"/>
      <c r="PQE243" s="220"/>
      <c r="PQF243" s="220"/>
      <c r="PQG243" s="220"/>
      <c r="PQH243" s="220"/>
      <c r="PQI243" s="220"/>
      <c r="PQJ243" s="220"/>
      <c r="PQK243" s="220"/>
      <c r="PQL243" s="220"/>
      <c r="PQM243" s="220"/>
      <c r="PQN243" s="220"/>
      <c r="PQO243" s="220"/>
      <c r="PQP243" s="220"/>
      <c r="PQQ243" s="220"/>
      <c r="PQR243" s="220"/>
      <c r="PQS243" s="220"/>
      <c r="PQT243" s="220"/>
      <c r="PQU243" s="220"/>
      <c r="PQV243" s="220"/>
      <c r="PQW243" s="220"/>
      <c r="PQX243" s="220"/>
      <c r="PQY243" s="220"/>
      <c r="PQZ243" s="220"/>
      <c r="PRA243" s="220"/>
      <c r="PRB243" s="220"/>
      <c r="PRC243" s="220"/>
      <c r="PRD243" s="220"/>
      <c r="PRE243" s="220"/>
      <c r="PRF243" s="220"/>
      <c r="PRG243" s="220"/>
      <c r="PRH243" s="220"/>
      <c r="PRI243" s="220"/>
      <c r="PRJ243" s="220"/>
      <c r="PRK243" s="220"/>
      <c r="PRL243" s="220"/>
      <c r="PRM243" s="220"/>
      <c r="PRN243" s="220"/>
      <c r="PRO243" s="220"/>
      <c r="PRP243" s="220"/>
      <c r="PRQ243" s="220"/>
      <c r="PRR243" s="220"/>
      <c r="PRS243" s="220"/>
      <c r="PRT243" s="220"/>
      <c r="PRU243" s="220"/>
      <c r="PRV243" s="220"/>
      <c r="PRW243" s="220"/>
      <c r="PRX243" s="220"/>
      <c r="PRY243" s="220"/>
      <c r="PRZ243" s="220"/>
      <c r="PSA243" s="220"/>
      <c r="PSB243" s="220"/>
      <c r="PSC243" s="220"/>
      <c r="PSD243" s="220"/>
      <c r="PSE243" s="220"/>
      <c r="PSF243" s="220"/>
      <c r="PSG243" s="220"/>
      <c r="PSH243" s="220"/>
      <c r="PSI243" s="220"/>
      <c r="PSJ243" s="220"/>
      <c r="PSK243" s="220"/>
      <c r="PSL243" s="220"/>
      <c r="PSM243" s="220"/>
      <c r="PSN243" s="220"/>
      <c r="PSO243" s="220"/>
      <c r="PSP243" s="220"/>
      <c r="PSQ243" s="220"/>
      <c r="PSR243" s="220"/>
      <c r="PSS243" s="220"/>
      <c r="PST243" s="220"/>
      <c r="PSU243" s="220"/>
      <c r="PSV243" s="220"/>
      <c r="PSW243" s="220"/>
      <c r="PSX243" s="220"/>
      <c r="PSY243" s="220"/>
      <c r="PSZ243" s="220"/>
      <c r="PTA243" s="220"/>
      <c r="PTB243" s="220"/>
      <c r="PTC243" s="220"/>
      <c r="PTD243" s="220"/>
      <c r="PTE243" s="220"/>
      <c r="PTF243" s="220"/>
      <c r="PTG243" s="220"/>
      <c r="PTH243" s="220"/>
      <c r="PTI243" s="220"/>
      <c r="PTJ243" s="220"/>
      <c r="PTK243" s="220"/>
      <c r="PTL243" s="220"/>
      <c r="PTM243" s="220"/>
      <c r="PTN243" s="220"/>
      <c r="PTO243" s="220"/>
      <c r="PTP243" s="220"/>
      <c r="PTQ243" s="220"/>
      <c r="PTR243" s="220"/>
      <c r="PTS243" s="220"/>
      <c r="PTT243" s="220"/>
      <c r="PTU243" s="220"/>
      <c r="PTV243" s="220"/>
      <c r="PTW243" s="220"/>
      <c r="PTX243" s="220"/>
      <c r="PTY243" s="220"/>
      <c r="PTZ243" s="220"/>
      <c r="PUA243" s="220"/>
      <c r="PUB243" s="220"/>
      <c r="PUC243" s="220"/>
      <c r="PUD243" s="220"/>
      <c r="PUE243" s="220"/>
      <c r="PUF243" s="220"/>
      <c r="PUG243" s="220"/>
      <c r="PUH243" s="220"/>
      <c r="PUI243" s="220"/>
      <c r="PUJ243" s="220"/>
      <c r="PUK243" s="220"/>
      <c r="PUL243" s="220"/>
      <c r="PUM243" s="220"/>
      <c r="PUN243" s="220"/>
      <c r="PUO243" s="220"/>
      <c r="PUP243" s="220"/>
      <c r="PUQ243" s="220"/>
      <c r="PUR243" s="220"/>
      <c r="PUS243" s="220"/>
      <c r="PUT243" s="220"/>
      <c r="PUU243" s="220"/>
      <c r="PUV243" s="220"/>
      <c r="PUW243" s="220"/>
      <c r="PUX243" s="220"/>
      <c r="PUY243" s="220"/>
      <c r="PUZ243" s="220"/>
      <c r="PVA243" s="220"/>
      <c r="PVB243" s="220"/>
      <c r="PVC243" s="220"/>
      <c r="PVD243" s="220"/>
      <c r="PVE243" s="220"/>
      <c r="PVF243" s="220"/>
      <c r="PVG243" s="220"/>
      <c r="PVH243" s="220"/>
      <c r="PVI243" s="220"/>
      <c r="PVJ243" s="220"/>
      <c r="PVK243" s="220"/>
      <c r="PVL243" s="220"/>
      <c r="PVM243" s="220"/>
      <c r="PVN243" s="220"/>
      <c r="PVO243" s="220"/>
      <c r="PVP243" s="220"/>
      <c r="PVQ243" s="220"/>
      <c r="PVR243" s="220"/>
      <c r="PVS243" s="220"/>
      <c r="PVT243" s="220"/>
      <c r="PVU243" s="220"/>
      <c r="PVV243" s="220"/>
      <c r="PVW243" s="220"/>
      <c r="PVX243" s="220"/>
      <c r="PVY243" s="220"/>
      <c r="PVZ243" s="220"/>
      <c r="PWA243" s="220"/>
      <c r="PWB243" s="220"/>
      <c r="PWC243" s="220"/>
      <c r="PWD243" s="220"/>
      <c r="PWE243" s="220"/>
      <c r="PWF243" s="220"/>
      <c r="PWG243" s="220"/>
      <c r="PWH243" s="220"/>
      <c r="PWI243" s="220"/>
      <c r="PWJ243" s="220"/>
      <c r="PWK243" s="220"/>
      <c r="PWL243" s="220"/>
      <c r="PWM243" s="220"/>
      <c r="PWN243" s="220"/>
      <c r="PWO243" s="220"/>
      <c r="PWP243" s="220"/>
      <c r="PWQ243" s="220"/>
      <c r="PWR243" s="220"/>
      <c r="PWS243" s="220"/>
      <c r="PWT243" s="220"/>
      <c r="PWU243" s="220"/>
      <c r="PWV243" s="220"/>
      <c r="PWW243" s="220"/>
      <c r="PWX243" s="220"/>
      <c r="PWY243" s="220"/>
      <c r="PWZ243" s="220"/>
      <c r="PXA243" s="220"/>
      <c r="PXB243" s="220"/>
      <c r="PXC243" s="220"/>
      <c r="PXD243" s="220"/>
      <c r="PXE243" s="220"/>
      <c r="PXF243" s="220"/>
      <c r="PXG243" s="220"/>
      <c r="PXH243" s="220"/>
      <c r="PXI243" s="220"/>
      <c r="PXJ243" s="220"/>
      <c r="PXK243" s="220"/>
      <c r="PXL243" s="220"/>
      <c r="PXM243" s="220"/>
      <c r="PXN243" s="220"/>
      <c r="PXO243" s="220"/>
      <c r="PXP243" s="220"/>
      <c r="PXQ243" s="220"/>
      <c r="PXR243" s="220"/>
      <c r="PXS243" s="220"/>
      <c r="PXT243" s="220"/>
      <c r="PXU243" s="220"/>
      <c r="PXV243" s="220"/>
      <c r="PXW243" s="220"/>
      <c r="PXX243" s="220"/>
      <c r="PXY243" s="220"/>
      <c r="PXZ243" s="220"/>
      <c r="PYA243" s="220"/>
      <c r="PYB243" s="220"/>
      <c r="PYC243" s="220"/>
      <c r="PYD243" s="220"/>
      <c r="PYE243" s="220"/>
      <c r="PYF243" s="220"/>
      <c r="PYG243" s="220"/>
      <c r="PYH243" s="220"/>
      <c r="PYI243" s="220"/>
      <c r="PYJ243" s="220"/>
      <c r="PYK243" s="220"/>
      <c r="PYL243" s="220"/>
      <c r="PYM243" s="220"/>
      <c r="PYN243" s="220"/>
      <c r="PYO243" s="220"/>
      <c r="PYP243" s="220"/>
      <c r="PYQ243" s="220"/>
      <c r="PYR243" s="220"/>
      <c r="PYS243" s="220"/>
      <c r="PYT243" s="220"/>
      <c r="PYU243" s="220"/>
      <c r="PYV243" s="220"/>
      <c r="PYW243" s="220"/>
      <c r="PYX243" s="220"/>
      <c r="PYY243" s="220"/>
      <c r="PYZ243" s="220"/>
      <c r="PZA243" s="220"/>
      <c r="PZB243" s="220"/>
      <c r="PZC243" s="220"/>
      <c r="PZD243" s="220"/>
      <c r="PZE243" s="220"/>
      <c r="PZF243" s="220"/>
      <c r="PZG243" s="220"/>
      <c r="PZH243" s="220"/>
      <c r="PZI243" s="220"/>
      <c r="PZJ243" s="220"/>
      <c r="PZK243" s="220"/>
      <c r="PZL243" s="220"/>
      <c r="PZM243" s="220"/>
      <c r="PZN243" s="220"/>
      <c r="PZO243" s="220"/>
      <c r="PZP243" s="220"/>
      <c r="PZQ243" s="220"/>
      <c r="PZR243" s="220"/>
      <c r="PZS243" s="220"/>
      <c r="PZT243" s="220"/>
      <c r="PZU243" s="220"/>
      <c r="PZV243" s="220"/>
      <c r="PZW243" s="220"/>
      <c r="PZX243" s="220"/>
      <c r="PZY243" s="220"/>
      <c r="PZZ243" s="220"/>
      <c r="QAA243" s="220"/>
      <c r="QAB243" s="220"/>
      <c r="QAC243" s="220"/>
      <c r="QAD243" s="220"/>
      <c r="QAE243" s="220"/>
      <c r="QAF243" s="220"/>
      <c r="QAG243" s="220"/>
      <c r="QAH243" s="220"/>
      <c r="QAI243" s="220"/>
      <c r="QAJ243" s="220"/>
      <c r="QAK243" s="220"/>
      <c r="QAL243" s="220"/>
      <c r="QAM243" s="220"/>
      <c r="QAN243" s="220"/>
      <c r="QAO243" s="220"/>
      <c r="QAP243" s="220"/>
      <c r="QAQ243" s="220"/>
      <c r="QAR243" s="220"/>
      <c r="QAS243" s="220"/>
      <c r="QAT243" s="220"/>
      <c r="QAU243" s="220"/>
      <c r="QAV243" s="220"/>
      <c r="QAW243" s="220"/>
      <c r="QAX243" s="220"/>
      <c r="QAY243" s="220"/>
      <c r="QAZ243" s="220"/>
      <c r="QBA243" s="220"/>
      <c r="QBB243" s="220"/>
      <c r="QBC243" s="220"/>
      <c r="QBD243" s="220"/>
      <c r="QBE243" s="220"/>
      <c r="QBF243" s="220"/>
      <c r="QBG243" s="220"/>
      <c r="QBH243" s="220"/>
      <c r="QBI243" s="220"/>
      <c r="QBJ243" s="220"/>
      <c r="QBK243" s="220"/>
      <c r="QBL243" s="220"/>
      <c r="QBM243" s="220"/>
      <c r="QBN243" s="220"/>
      <c r="QBO243" s="220"/>
      <c r="QBP243" s="220"/>
      <c r="QBQ243" s="220"/>
      <c r="QBR243" s="220"/>
      <c r="QBS243" s="220"/>
      <c r="QBT243" s="220"/>
      <c r="QBU243" s="220"/>
      <c r="QBV243" s="220"/>
      <c r="QBW243" s="220"/>
      <c r="QBX243" s="220"/>
      <c r="QBY243" s="220"/>
      <c r="QBZ243" s="220"/>
      <c r="QCA243" s="220"/>
      <c r="QCB243" s="220"/>
      <c r="QCC243" s="220"/>
      <c r="QCD243" s="220"/>
      <c r="QCE243" s="220"/>
      <c r="QCF243" s="220"/>
      <c r="QCG243" s="220"/>
      <c r="QCH243" s="220"/>
      <c r="QCI243" s="220"/>
      <c r="QCJ243" s="220"/>
      <c r="QCK243" s="220"/>
      <c r="QCL243" s="220"/>
      <c r="QCM243" s="220"/>
      <c r="QCN243" s="220"/>
      <c r="QCO243" s="220"/>
      <c r="QCP243" s="220"/>
      <c r="QCQ243" s="220"/>
      <c r="QCR243" s="220"/>
      <c r="QCS243" s="220"/>
      <c r="QCT243" s="220"/>
      <c r="QCU243" s="220"/>
      <c r="QCV243" s="220"/>
      <c r="QCW243" s="220"/>
      <c r="QCX243" s="220"/>
      <c r="QCY243" s="220"/>
      <c r="QCZ243" s="220"/>
      <c r="QDA243" s="220"/>
      <c r="QDB243" s="220"/>
      <c r="QDC243" s="220"/>
      <c r="QDD243" s="220"/>
      <c r="QDE243" s="220"/>
      <c r="QDF243" s="220"/>
      <c r="QDG243" s="220"/>
      <c r="QDH243" s="220"/>
      <c r="QDI243" s="220"/>
      <c r="QDJ243" s="220"/>
      <c r="QDK243" s="220"/>
      <c r="QDL243" s="220"/>
      <c r="QDM243" s="220"/>
      <c r="QDN243" s="220"/>
      <c r="QDO243" s="220"/>
      <c r="QDP243" s="220"/>
      <c r="QDQ243" s="220"/>
      <c r="QDR243" s="220"/>
      <c r="QDS243" s="220"/>
      <c r="QDT243" s="220"/>
      <c r="QDU243" s="220"/>
      <c r="QDV243" s="220"/>
      <c r="QDW243" s="220"/>
      <c r="QDX243" s="220"/>
      <c r="QDY243" s="220"/>
      <c r="QDZ243" s="220"/>
      <c r="QEA243" s="220"/>
      <c r="QEB243" s="220"/>
      <c r="QEC243" s="220"/>
      <c r="QED243" s="220"/>
      <c r="QEE243" s="220"/>
      <c r="QEF243" s="220"/>
      <c r="QEG243" s="220"/>
      <c r="QEH243" s="220"/>
      <c r="QEI243" s="220"/>
      <c r="QEJ243" s="220"/>
      <c r="QEK243" s="220"/>
      <c r="QEL243" s="220"/>
      <c r="QEM243" s="220"/>
      <c r="QEN243" s="220"/>
      <c r="QEO243" s="220"/>
      <c r="QEP243" s="220"/>
      <c r="QEQ243" s="220"/>
      <c r="QER243" s="220"/>
      <c r="QES243" s="220"/>
      <c r="QET243" s="220"/>
      <c r="QEU243" s="220"/>
      <c r="QEV243" s="220"/>
      <c r="QEW243" s="220"/>
      <c r="QEX243" s="220"/>
      <c r="QEY243" s="220"/>
      <c r="QEZ243" s="220"/>
      <c r="QFA243" s="220"/>
      <c r="QFB243" s="220"/>
      <c r="QFC243" s="220"/>
      <c r="QFD243" s="220"/>
      <c r="QFE243" s="220"/>
      <c r="QFF243" s="220"/>
      <c r="QFG243" s="220"/>
      <c r="QFH243" s="220"/>
      <c r="QFI243" s="220"/>
      <c r="QFJ243" s="220"/>
      <c r="QFK243" s="220"/>
      <c r="QFL243" s="220"/>
      <c r="QFM243" s="220"/>
      <c r="QFN243" s="220"/>
      <c r="QFO243" s="220"/>
      <c r="QFP243" s="220"/>
      <c r="QFQ243" s="220"/>
      <c r="QFR243" s="220"/>
      <c r="QFS243" s="220"/>
      <c r="QFT243" s="220"/>
      <c r="QFU243" s="220"/>
      <c r="QFV243" s="220"/>
      <c r="QFW243" s="220"/>
      <c r="QFX243" s="220"/>
      <c r="QFY243" s="220"/>
      <c r="QFZ243" s="220"/>
      <c r="QGA243" s="220"/>
      <c r="QGB243" s="220"/>
      <c r="QGC243" s="220"/>
      <c r="QGD243" s="220"/>
      <c r="QGE243" s="220"/>
      <c r="QGF243" s="220"/>
      <c r="QGG243" s="220"/>
      <c r="QGH243" s="220"/>
      <c r="QGI243" s="220"/>
      <c r="QGJ243" s="220"/>
      <c r="QGK243" s="220"/>
      <c r="QGL243" s="220"/>
      <c r="QGM243" s="220"/>
      <c r="QGN243" s="220"/>
      <c r="QGO243" s="220"/>
      <c r="QGP243" s="220"/>
      <c r="QGQ243" s="220"/>
      <c r="QGR243" s="220"/>
      <c r="QGS243" s="220"/>
      <c r="QGT243" s="220"/>
      <c r="QGU243" s="220"/>
      <c r="QGV243" s="220"/>
      <c r="QGW243" s="220"/>
      <c r="QGX243" s="220"/>
      <c r="QGY243" s="220"/>
      <c r="QGZ243" s="220"/>
      <c r="QHA243" s="220"/>
      <c r="QHB243" s="220"/>
      <c r="QHC243" s="220"/>
      <c r="QHD243" s="220"/>
      <c r="QHE243" s="220"/>
      <c r="QHF243" s="220"/>
      <c r="QHG243" s="220"/>
      <c r="QHH243" s="220"/>
      <c r="QHI243" s="220"/>
      <c r="QHJ243" s="220"/>
      <c r="QHK243" s="220"/>
      <c r="QHL243" s="220"/>
      <c r="QHM243" s="220"/>
      <c r="QHN243" s="220"/>
      <c r="QHO243" s="220"/>
      <c r="QHP243" s="220"/>
      <c r="QHQ243" s="220"/>
      <c r="QHR243" s="220"/>
      <c r="QHS243" s="220"/>
      <c r="QHT243" s="220"/>
      <c r="QHU243" s="220"/>
      <c r="QHV243" s="220"/>
      <c r="QHW243" s="220"/>
      <c r="QHX243" s="220"/>
      <c r="QHY243" s="220"/>
      <c r="QHZ243" s="220"/>
      <c r="QIA243" s="220"/>
      <c r="QIB243" s="220"/>
      <c r="QIC243" s="220"/>
      <c r="QID243" s="220"/>
      <c r="QIE243" s="220"/>
      <c r="QIF243" s="220"/>
      <c r="QIG243" s="220"/>
      <c r="QIH243" s="220"/>
      <c r="QII243" s="220"/>
      <c r="QIJ243" s="220"/>
      <c r="QIK243" s="220"/>
      <c r="QIL243" s="220"/>
      <c r="QIM243" s="220"/>
      <c r="QIN243" s="220"/>
      <c r="QIO243" s="220"/>
      <c r="QIP243" s="220"/>
      <c r="QIQ243" s="220"/>
      <c r="QIR243" s="220"/>
      <c r="QIS243" s="220"/>
      <c r="QIT243" s="220"/>
      <c r="QIU243" s="220"/>
      <c r="QIV243" s="220"/>
      <c r="QIW243" s="220"/>
      <c r="QIX243" s="220"/>
      <c r="QIY243" s="220"/>
      <c r="QIZ243" s="220"/>
      <c r="QJA243" s="220"/>
      <c r="QJB243" s="220"/>
      <c r="QJC243" s="220"/>
      <c r="QJD243" s="220"/>
      <c r="QJE243" s="220"/>
      <c r="QJF243" s="220"/>
      <c r="QJG243" s="220"/>
      <c r="QJH243" s="220"/>
      <c r="QJI243" s="220"/>
      <c r="QJJ243" s="220"/>
      <c r="QJK243" s="220"/>
      <c r="QJL243" s="220"/>
      <c r="QJM243" s="220"/>
      <c r="QJN243" s="220"/>
      <c r="QJO243" s="220"/>
      <c r="QJP243" s="220"/>
      <c r="QJQ243" s="220"/>
      <c r="QJR243" s="220"/>
      <c r="QJS243" s="220"/>
      <c r="QJT243" s="220"/>
      <c r="QJU243" s="220"/>
      <c r="QJV243" s="220"/>
      <c r="QJW243" s="220"/>
      <c r="QJX243" s="220"/>
      <c r="QJY243" s="220"/>
      <c r="QJZ243" s="220"/>
      <c r="QKA243" s="220"/>
      <c r="QKB243" s="220"/>
      <c r="QKC243" s="220"/>
      <c r="QKD243" s="220"/>
      <c r="QKE243" s="220"/>
      <c r="QKF243" s="220"/>
      <c r="QKG243" s="220"/>
      <c r="QKH243" s="220"/>
      <c r="QKI243" s="220"/>
      <c r="QKJ243" s="220"/>
      <c r="QKK243" s="220"/>
      <c r="QKL243" s="220"/>
      <c r="QKM243" s="220"/>
      <c r="QKN243" s="220"/>
      <c r="QKO243" s="220"/>
      <c r="QKP243" s="220"/>
      <c r="QKQ243" s="220"/>
      <c r="QKR243" s="220"/>
      <c r="QKS243" s="220"/>
      <c r="QKT243" s="220"/>
      <c r="QKU243" s="220"/>
      <c r="QKV243" s="220"/>
      <c r="QKW243" s="220"/>
      <c r="QKX243" s="220"/>
      <c r="QKY243" s="220"/>
      <c r="QKZ243" s="220"/>
      <c r="QLA243" s="220"/>
      <c r="QLB243" s="220"/>
      <c r="QLC243" s="220"/>
      <c r="QLD243" s="220"/>
      <c r="QLE243" s="220"/>
      <c r="QLF243" s="220"/>
      <c r="QLG243" s="220"/>
      <c r="QLH243" s="220"/>
      <c r="QLI243" s="220"/>
      <c r="QLJ243" s="220"/>
      <c r="QLK243" s="220"/>
      <c r="QLL243" s="220"/>
      <c r="QLM243" s="220"/>
      <c r="QLN243" s="220"/>
      <c r="QLO243" s="220"/>
      <c r="QLP243" s="220"/>
      <c r="QLQ243" s="220"/>
      <c r="QLR243" s="220"/>
      <c r="QLS243" s="220"/>
      <c r="QLT243" s="220"/>
      <c r="QLU243" s="220"/>
      <c r="QLV243" s="220"/>
      <c r="QLW243" s="220"/>
      <c r="QLX243" s="220"/>
      <c r="QLY243" s="220"/>
      <c r="QLZ243" s="220"/>
      <c r="QMA243" s="220"/>
      <c r="QMB243" s="220"/>
      <c r="QMC243" s="220"/>
      <c r="QMD243" s="220"/>
      <c r="QME243" s="220"/>
      <c r="QMF243" s="220"/>
      <c r="QMG243" s="220"/>
      <c r="QMH243" s="220"/>
      <c r="QMI243" s="220"/>
      <c r="QMJ243" s="220"/>
      <c r="QMK243" s="220"/>
      <c r="QML243" s="220"/>
      <c r="QMM243" s="220"/>
      <c r="QMN243" s="220"/>
      <c r="QMO243" s="220"/>
      <c r="QMP243" s="220"/>
      <c r="QMQ243" s="220"/>
      <c r="QMR243" s="220"/>
      <c r="QMS243" s="220"/>
      <c r="QMT243" s="220"/>
      <c r="QMU243" s="220"/>
      <c r="QMV243" s="220"/>
      <c r="QMW243" s="220"/>
      <c r="QMX243" s="220"/>
      <c r="QMY243" s="220"/>
      <c r="QMZ243" s="220"/>
      <c r="QNA243" s="220"/>
      <c r="QNB243" s="220"/>
      <c r="QNC243" s="220"/>
      <c r="QND243" s="220"/>
      <c r="QNE243" s="220"/>
      <c r="QNF243" s="220"/>
      <c r="QNG243" s="220"/>
      <c r="QNH243" s="220"/>
      <c r="QNI243" s="220"/>
      <c r="QNJ243" s="220"/>
      <c r="QNK243" s="220"/>
      <c r="QNL243" s="220"/>
      <c r="QNM243" s="220"/>
      <c r="QNN243" s="220"/>
      <c r="QNO243" s="220"/>
      <c r="QNP243" s="220"/>
      <c r="QNQ243" s="220"/>
      <c r="QNR243" s="220"/>
      <c r="QNS243" s="220"/>
      <c r="QNT243" s="220"/>
      <c r="QNU243" s="220"/>
      <c r="QNV243" s="220"/>
      <c r="QNW243" s="220"/>
      <c r="QNX243" s="220"/>
      <c r="QNY243" s="220"/>
      <c r="QNZ243" s="220"/>
      <c r="QOA243" s="220"/>
      <c r="QOB243" s="220"/>
      <c r="QOC243" s="220"/>
      <c r="QOD243" s="220"/>
      <c r="QOE243" s="220"/>
      <c r="QOF243" s="220"/>
      <c r="QOG243" s="220"/>
      <c r="QOH243" s="220"/>
      <c r="QOI243" s="220"/>
      <c r="QOJ243" s="220"/>
      <c r="QOK243" s="220"/>
      <c r="QOL243" s="220"/>
      <c r="QOM243" s="220"/>
      <c r="QON243" s="220"/>
      <c r="QOO243" s="220"/>
      <c r="QOP243" s="220"/>
      <c r="QOQ243" s="220"/>
      <c r="QOR243" s="220"/>
      <c r="QOS243" s="220"/>
      <c r="QOT243" s="220"/>
      <c r="QOU243" s="220"/>
      <c r="QOV243" s="220"/>
      <c r="QOW243" s="220"/>
      <c r="QOX243" s="220"/>
      <c r="QOY243" s="220"/>
      <c r="QOZ243" s="220"/>
      <c r="QPA243" s="220"/>
      <c r="QPB243" s="220"/>
      <c r="QPC243" s="220"/>
      <c r="QPD243" s="220"/>
      <c r="QPE243" s="220"/>
      <c r="QPF243" s="220"/>
      <c r="QPG243" s="220"/>
      <c r="QPH243" s="220"/>
      <c r="QPI243" s="220"/>
      <c r="QPJ243" s="220"/>
      <c r="QPK243" s="220"/>
      <c r="QPL243" s="220"/>
      <c r="QPM243" s="220"/>
      <c r="QPN243" s="220"/>
      <c r="QPO243" s="220"/>
      <c r="QPP243" s="220"/>
      <c r="QPQ243" s="220"/>
      <c r="QPR243" s="220"/>
      <c r="QPS243" s="220"/>
      <c r="QPT243" s="220"/>
      <c r="QPU243" s="220"/>
      <c r="QPV243" s="220"/>
      <c r="QPW243" s="220"/>
      <c r="QPX243" s="220"/>
      <c r="QPY243" s="220"/>
      <c r="QPZ243" s="220"/>
      <c r="QQA243" s="220"/>
      <c r="QQB243" s="220"/>
      <c r="QQC243" s="220"/>
      <c r="QQD243" s="220"/>
      <c r="QQE243" s="220"/>
      <c r="QQF243" s="220"/>
      <c r="QQG243" s="220"/>
      <c r="QQH243" s="220"/>
      <c r="QQI243" s="220"/>
      <c r="QQJ243" s="220"/>
      <c r="QQK243" s="220"/>
      <c r="QQL243" s="220"/>
      <c r="QQM243" s="220"/>
      <c r="QQN243" s="220"/>
      <c r="QQO243" s="220"/>
      <c r="QQP243" s="220"/>
      <c r="QQQ243" s="220"/>
      <c r="QQR243" s="220"/>
      <c r="QQS243" s="220"/>
      <c r="QQT243" s="220"/>
      <c r="QQU243" s="220"/>
      <c r="QQV243" s="220"/>
      <c r="QQW243" s="220"/>
      <c r="QQX243" s="220"/>
      <c r="QQY243" s="220"/>
      <c r="QQZ243" s="220"/>
      <c r="QRA243" s="220"/>
      <c r="QRB243" s="220"/>
      <c r="QRC243" s="220"/>
      <c r="QRD243" s="220"/>
      <c r="QRE243" s="220"/>
      <c r="QRF243" s="220"/>
      <c r="QRG243" s="220"/>
      <c r="QRH243" s="220"/>
      <c r="QRI243" s="220"/>
      <c r="QRJ243" s="220"/>
      <c r="QRK243" s="220"/>
      <c r="QRL243" s="220"/>
      <c r="QRM243" s="220"/>
      <c r="QRN243" s="220"/>
      <c r="QRO243" s="220"/>
      <c r="QRP243" s="220"/>
      <c r="QRQ243" s="220"/>
      <c r="QRR243" s="220"/>
      <c r="QRS243" s="220"/>
      <c r="QRT243" s="220"/>
      <c r="QRU243" s="220"/>
      <c r="QRV243" s="220"/>
      <c r="QRW243" s="220"/>
      <c r="QRX243" s="220"/>
      <c r="QRY243" s="220"/>
      <c r="QRZ243" s="220"/>
      <c r="QSA243" s="220"/>
      <c r="QSB243" s="220"/>
      <c r="QSC243" s="220"/>
      <c r="QSD243" s="220"/>
      <c r="QSE243" s="220"/>
      <c r="QSF243" s="220"/>
      <c r="QSG243" s="220"/>
      <c r="QSH243" s="220"/>
      <c r="QSI243" s="220"/>
      <c r="QSJ243" s="220"/>
      <c r="QSK243" s="220"/>
      <c r="QSL243" s="220"/>
      <c r="QSM243" s="220"/>
      <c r="QSN243" s="220"/>
      <c r="QSO243" s="220"/>
      <c r="QSP243" s="220"/>
      <c r="QSQ243" s="220"/>
      <c r="QSR243" s="220"/>
      <c r="QSS243" s="220"/>
      <c r="QST243" s="220"/>
      <c r="QSU243" s="220"/>
      <c r="QSV243" s="220"/>
      <c r="QSW243" s="220"/>
      <c r="QSX243" s="220"/>
      <c r="QSY243" s="220"/>
      <c r="QSZ243" s="220"/>
      <c r="QTA243" s="220"/>
      <c r="QTB243" s="220"/>
      <c r="QTC243" s="220"/>
      <c r="QTD243" s="220"/>
      <c r="QTE243" s="220"/>
      <c r="QTF243" s="220"/>
      <c r="QTG243" s="220"/>
      <c r="QTH243" s="220"/>
      <c r="QTI243" s="220"/>
      <c r="QTJ243" s="220"/>
      <c r="QTK243" s="220"/>
      <c r="QTL243" s="220"/>
      <c r="QTM243" s="220"/>
      <c r="QTN243" s="220"/>
      <c r="QTO243" s="220"/>
      <c r="QTP243" s="220"/>
      <c r="QTQ243" s="220"/>
      <c r="QTR243" s="220"/>
      <c r="QTS243" s="220"/>
      <c r="QTT243" s="220"/>
      <c r="QTU243" s="220"/>
      <c r="QTV243" s="220"/>
      <c r="QTW243" s="220"/>
      <c r="QTX243" s="220"/>
      <c r="QTY243" s="220"/>
      <c r="QTZ243" s="220"/>
      <c r="QUA243" s="220"/>
      <c r="QUB243" s="220"/>
      <c r="QUC243" s="220"/>
      <c r="QUD243" s="220"/>
      <c r="QUE243" s="220"/>
      <c r="QUF243" s="220"/>
      <c r="QUG243" s="220"/>
      <c r="QUH243" s="220"/>
      <c r="QUI243" s="220"/>
      <c r="QUJ243" s="220"/>
      <c r="QUK243" s="220"/>
      <c r="QUL243" s="220"/>
      <c r="QUM243" s="220"/>
      <c r="QUN243" s="220"/>
      <c r="QUO243" s="220"/>
      <c r="QUP243" s="220"/>
      <c r="QUQ243" s="220"/>
      <c r="QUR243" s="220"/>
      <c r="QUS243" s="220"/>
      <c r="QUT243" s="220"/>
      <c r="QUU243" s="220"/>
      <c r="QUV243" s="220"/>
      <c r="QUW243" s="220"/>
      <c r="QUX243" s="220"/>
      <c r="QUY243" s="220"/>
      <c r="QUZ243" s="220"/>
      <c r="QVA243" s="220"/>
      <c r="QVB243" s="220"/>
      <c r="QVC243" s="220"/>
      <c r="QVD243" s="220"/>
      <c r="QVE243" s="220"/>
      <c r="QVF243" s="220"/>
      <c r="QVG243" s="220"/>
      <c r="QVH243" s="220"/>
      <c r="QVI243" s="220"/>
      <c r="QVJ243" s="220"/>
      <c r="QVK243" s="220"/>
      <c r="QVL243" s="220"/>
      <c r="QVM243" s="220"/>
      <c r="QVN243" s="220"/>
      <c r="QVO243" s="220"/>
      <c r="QVP243" s="220"/>
      <c r="QVQ243" s="220"/>
      <c r="QVR243" s="220"/>
      <c r="QVS243" s="220"/>
      <c r="QVT243" s="220"/>
      <c r="QVU243" s="220"/>
      <c r="QVV243" s="220"/>
      <c r="QVW243" s="220"/>
      <c r="QVX243" s="220"/>
      <c r="QVY243" s="220"/>
      <c r="QVZ243" s="220"/>
      <c r="QWA243" s="220"/>
      <c r="QWB243" s="220"/>
      <c r="QWC243" s="220"/>
      <c r="QWD243" s="220"/>
      <c r="QWE243" s="220"/>
      <c r="QWF243" s="220"/>
      <c r="QWG243" s="220"/>
      <c r="QWH243" s="220"/>
      <c r="QWI243" s="220"/>
      <c r="QWJ243" s="220"/>
      <c r="QWK243" s="220"/>
      <c r="QWL243" s="220"/>
      <c r="QWM243" s="220"/>
      <c r="QWN243" s="220"/>
      <c r="QWO243" s="220"/>
      <c r="QWP243" s="220"/>
      <c r="QWQ243" s="220"/>
      <c r="QWR243" s="220"/>
      <c r="QWS243" s="220"/>
      <c r="QWT243" s="220"/>
      <c r="QWU243" s="220"/>
      <c r="QWV243" s="220"/>
      <c r="QWW243" s="220"/>
      <c r="QWX243" s="220"/>
      <c r="QWY243" s="220"/>
      <c r="QWZ243" s="220"/>
      <c r="QXA243" s="220"/>
      <c r="QXB243" s="220"/>
      <c r="QXC243" s="220"/>
      <c r="QXD243" s="220"/>
      <c r="QXE243" s="220"/>
      <c r="QXF243" s="220"/>
      <c r="QXG243" s="220"/>
      <c r="QXH243" s="220"/>
      <c r="QXI243" s="220"/>
      <c r="QXJ243" s="220"/>
      <c r="QXK243" s="220"/>
      <c r="QXL243" s="220"/>
      <c r="QXM243" s="220"/>
      <c r="QXN243" s="220"/>
      <c r="QXO243" s="220"/>
      <c r="QXP243" s="220"/>
      <c r="QXQ243" s="220"/>
      <c r="QXR243" s="220"/>
      <c r="QXS243" s="220"/>
      <c r="QXT243" s="220"/>
      <c r="QXU243" s="220"/>
      <c r="QXV243" s="220"/>
      <c r="QXW243" s="220"/>
      <c r="QXX243" s="220"/>
      <c r="QXY243" s="220"/>
      <c r="QXZ243" s="220"/>
      <c r="QYA243" s="220"/>
      <c r="QYB243" s="220"/>
      <c r="QYC243" s="220"/>
      <c r="QYD243" s="220"/>
      <c r="QYE243" s="220"/>
      <c r="QYF243" s="220"/>
      <c r="QYG243" s="220"/>
      <c r="QYH243" s="220"/>
      <c r="QYI243" s="220"/>
      <c r="QYJ243" s="220"/>
      <c r="QYK243" s="220"/>
      <c r="QYL243" s="220"/>
      <c r="QYM243" s="220"/>
      <c r="QYN243" s="220"/>
      <c r="QYO243" s="220"/>
      <c r="QYP243" s="220"/>
      <c r="QYQ243" s="220"/>
      <c r="QYR243" s="220"/>
      <c r="QYS243" s="220"/>
      <c r="QYT243" s="220"/>
      <c r="QYU243" s="220"/>
      <c r="QYV243" s="220"/>
      <c r="QYW243" s="220"/>
      <c r="QYX243" s="220"/>
      <c r="QYY243" s="220"/>
      <c r="QYZ243" s="220"/>
      <c r="QZA243" s="220"/>
      <c r="QZB243" s="220"/>
      <c r="QZC243" s="220"/>
      <c r="QZD243" s="220"/>
      <c r="QZE243" s="220"/>
      <c r="QZF243" s="220"/>
      <c r="QZG243" s="220"/>
      <c r="QZH243" s="220"/>
      <c r="QZI243" s="220"/>
      <c r="QZJ243" s="220"/>
      <c r="QZK243" s="220"/>
      <c r="QZL243" s="220"/>
      <c r="QZM243" s="220"/>
      <c r="QZN243" s="220"/>
      <c r="QZO243" s="220"/>
      <c r="QZP243" s="220"/>
      <c r="QZQ243" s="220"/>
      <c r="QZR243" s="220"/>
      <c r="QZS243" s="220"/>
      <c r="QZT243" s="220"/>
      <c r="QZU243" s="220"/>
      <c r="QZV243" s="220"/>
      <c r="QZW243" s="220"/>
      <c r="QZX243" s="220"/>
      <c r="QZY243" s="220"/>
      <c r="QZZ243" s="220"/>
      <c r="RAA243" s="220"/>
      <c r="RAB243" s="220"/>
      <c r="RAC243" s="220"/>
      <c r="RAD243" s="220"/>
      <c r="RAE243" s="220"/>
      <c r="RAF243" s="220"/>
      <c r="RAG243" s="220"/>
      <c r="RAH243" s="220"/>
      <c r="RAI243" s="220"/>
      <c r="RAJ243" s="220"/>
      <c r="RAK243" s="220"/>
      <c r="RAL243" s="220"/>
      <c r="RAM243" s="220"/>
      <c r="RAN243" s="220"/>
      <c r="RAO243" s="220"/>
      <c r="RAP243" s="220"/>
      <c r="RAQ243" s="220"/>
      <c r="RAR243" s="220"/>
      <c r="RAS243" s="220"/>
      <c r="RAT243" s="220"/>
      <c r="RAU243" s="220"/>
      <c r="RAV243" s="220"/>
      <c r="RAW243" s="220"/>
      <c r="RAX243" s="220"/>
      <c r="RAY243" s="220"/>
      <c r="RAZ243" s="220"/>
      <c r="RBA243" s="220"/>
      <c r="RBB243" s="220"/>
      <c r="RBC243" s="220"/>
      <c r="RBD243" s="220"/>
      <c r="RBE243" s="220"/>
      <c r="RBF243" s="220"/>
      <c r="RBG243" s="220"/>
      <c r="RBH243" s="220"/>
      <c r="RBI243" s="220"/>
      <c r="RBJ243" s="220"/>
      <c r="RBK243" s="220"/>
      <c r="RBL243" s="220"/>
      <c r="RBM243" s="220"/>
      <c r="RBN243" s="220"/>
      <c r="RBO243" s="220"/>
      <c r="RBP243" s="220"/>
      <c r="RBQ243" s="220"/>
      <c r="RBR243" s="220"/>
      <c r="RBS243" s="220"/>
      <c r="RBT243" s="220"/>
      <c r="RBU243" s="220"/>
      <c r="RBV243" s="220"/>
      <c r="RBW243" s="220"/>
      <c r="RBX243" s="220"/>
      <c r="RBY243" s="220"/>
      <c r="RBZ243" s="220"/>
      <c r="RCA243" s="220"/>
      <c r="RCB243" s="220"/>
      <c r="RCC243" s="220"/>
      <c r="RCD243" s="220"/>
      <c r="RCE243" s="220"/>
      <c r="RCF243" s="220"/>
      <c r="RCG243" s="220"/>
      <c r="RCH243" s="220"/>
      <c r="RCI243" s="220"/>
      <c r="RCJ243" s="220"/>
      <c r="RCK243" s="220"/>
      <c r="RCL243" s="220"/>
      <c r="RCM243" s="220"/>
      <c r="RCN243" s="220"/>
      <c r="RCO243" s="220"/>
      <c r="RCP243" s="220"/>
      <c r="RCQ243" s="220"/>
      <c r="RCR243" s="220"/>
      <c r="RCS243" s="220"/>
      <c r="RCT243" s="220"/>
      <c r="RCU243" s="220"/>
      <c r="RCV243" s="220"/>
      <c r="RCW243" s="220"/>
      <c r="RCX243" s="220"/>
      <c r="RCY243" s="220"/>
      <c r="RCZ243" s="220"/>
      <c r="RDA243" s="220"/>
      <c r="RDB243" s="220"/>
      <c r="RDC243" s="220"/>
      <c r="RDD243" s="220"/>
      <c r="RDE243" s="220"/>
      <c r="RDF243" s="220"/>
      <c r="RDG243" s="220"/>
      <c r="RDH243" s="220"/>
      <c r="RDI243" s="220"/>
      <c r="RDJ243" s="220"/>
      <c r="RDK243" s="220"/>
      <c r="RDL243" s="220"/>
      <c r="RDM243" s="220"/>
      <c r="RDN243" s="220"/>
      <c r="RDO243" s="220"/>
      <c r="RDP243" s="220"/>
      <c r="RDQ243" s="220"/>
      <c r="RDR243" s="220"/>
      <c r="RDS243" s="220"/>
      <c r="RDT243" s="220"/>
      <c r="RDU243" s="220"/>
      <c r="RDV243" s="220"/>
      <c r="RDW243" s="220"/>
      <c r="RDX243" s="220"/>
      <c r="RDY243" s="220"/>
      <c r="RDZ243" s="220"/>
      <c r="REA243" s="220"/>
      <c r="REB243" s="220"/>
      <c r="REC243" s="220"/>
      <c r="RED243" s="220"/>
      <c r="REE243" s="220"/>
      <c r="REF243" s="220"/>
      <c r="REG243" s="220"/>
      <c r="REH243" s="220"/>
      <c r="REI243" s="220"/>
      <c r="REJ243" s="220"/>
      <c r="REK243" s="220"/>
      <c r="REL243" s="220"/>
      <c r="REM243" s="220"/>
      <c r="REN243" s="220"/>
      <c r="REO243" s="220"/>
      <c r="REP243" s="220"/>
      <c r="REQ243" s="220"/>
      <c r="RER243" s="220"/>
      <c r="RES243" s="220"/>
      <c r="RET243" s="220"/>
      <c r="REU243" s="220"/>
      <c r="REV243" s="220"/>
      <c r="REW243" s="220"/>
      <c r="REX243" s="220"/>
      <c r="REY243" s="220"/>
      <c r="REZ243" s="220"/>
      <c r="RFA243" s="220"/>
      <c r="RFB243" s="220"/>
      <c r="RFC243" s="220"/>
      <c r="RFD243" s="220"/>
      <c r="RFE243" s="220"/>
      <c r="RFF243" s="220"/>
      <c r="RFG243" s="220"/>
      <c r="RFH243" s="220"/>
      <c r="RFI243" s="220"/>
      <c r="RFJ243" s="220"/>
      <c r="RFK243" s="220"/>
      <c r="RFL243" s="220"/>
      <c r="RFM243" s="220"/>
      <c r="RFN243" s="220"/>
      <c r="RFO243" s="220"/>
      <c r="RFP243" s="220"/>
      <c r="RFQ243" s="220"/>
      <c r="RFR243" s="220"/>
      <c r="RFS243" s="220"/>
      <c r="RFT243" s="220"/>
      <c r="RFU243" s="220"/>
      <c r="RFV243" s="220"/>
      <c r="RFW243" s="220"/>
      <c r="RFX243" s="220"/>
      <c r="RFY243" s="220"/>
      <c r="RFZ243" s="220"/>
      <c r="RGA243" s="220"/>
      <c r="RGB243" s="220"/>
      <c r="RGC243" s="220"/>
      <c r="RGD243" s="220"/>
      <c r="RGE243" s="220"/>
      <c r="RGF243" s="220"/>
      <c r="RGG243" s="220"/>
      <c r="RGH243" s="220"/>
      <c r="RGI243" s="220"/>
      <c r="RGJ243" s="220"/>
      <c r="RGK243" s="220"/>
      <c r="RGL243" s="220"/>
      <c r="RGM243" s="220"/>
      <c r="RGN243" s="220"/>
      <c r="RGO243" s="220"/>
      <c r="RGP243" s="220"/>
      <c r="RGQ243" s="220"/>
      <c r="RGR243" s="220"/>
      <c r="RGS243" s="220"/>
      <c r="RGT243" s="220"/>
      <c r="RGU243" s="220"/>
      <c r="RGV243" s="220"/>
      <c r="RGW243" s="220"/>
      <c r="RGX243" s="220"/>
      <c r="RGY243" s="220"/>
      <c r="RGZ243" s="220"/>
      <c r="RHA243" s="220"/>
      <c r="RHB243" s="220"/>
      <c r="RHC243" s="220"/>
      <c r="RHD243" s="220"/>
      <c r="RHE243" s="220"/>
      <c r="RHF243" s="220"/>
      <c r="RHG243" s="220"/>
      <c r="RHH243" s="220"/>
      <c r="RHI243" s="220"/>
      <c r="RHJ243" s="220"/>
      <c r="RHK243" s="220"/>
      <c r="RHL243" s="220"/>
      <c r="RHM243" s="220"/>
      <c r="RHN243" s="220"/>
      <c r="RHO243" s="220"/>
      <c r="RHP243" s="220"/>
      <c r="RHQ243" s="220"/>
      <c r="RHR243" s="220"/>
      <c r="RHS243" s="220"/>
      <c r="RHT243" s="220"/>
      <c r="RHU243" s="220"/>
      <c r="RHV243" s="220"/>
      <c r="RHW243" s="220"/>
      <c r="RHX243" s="220"/>
      <c r="RHY243" s="220"/>
      <c r="RHZ243" s="220"/>
      <c r="RIA243" s="220"/>
      <c r="RIB243" s="220"/>
      <c r="RIC243" s="220"/>
      <c r="RID243" s="220"/>
      <c r="RIE243" s="220"/>
      <c r="RIF243" s="220"/>
      <c r="RIG243" s="220"/>
      <c r="RIH243" s="220"/>
      <c r="RII243" s="220"/>
      <c r="RIJ243" s="220"/>
      <c r="RIK243" s="220"/>
      <c r="RIL243" s="220"/>
      <c r="RIM243" s="220"/>
      <c r="RIN243" s="220"/>
      <c r="RIO243" s="220"/>
      <c r="RIP243" s="220"/>
      <c r="RIQ243" s="220"/>
      <c r="RIR243" s="220"/>
      <c r="RIS243" s="220"/>
      <c r="RIT243" s="220"/>
      <c r="RIU243" s="220"/>
      <c r="RIV243" s="220"/>
      <c r="RIW243" s="220"/>
      <c r="RIX243" s="220"/>
      <c r="RIY243" s="220"/>
      <c r="RIZ243" s="220"/>
      <c r="RJA243" s="220"/>
      <c r="RJB243" s="220"/>
      <c r="RJC243" s="220"/>
      <c r="RJD243" s="220"/>
      <c r="RJE243" s="220"/>
      <c r="RJF243" s="220"/>
      <c r="RJG243" s="220"/>
      <c r="RJH243" s="220"/>
      <c r="RJI243" s="220"/>
      <c r="RJJ243" s="220"/>
      <c r="RJK243" s="220"/>
      <c r="RJL243" s="220"/>
      <c r="RJM243" s="220"/>
      <c r="RJN243" s="220"/>
      <c r="RJO243" s="220"/>
      <c r="RJP243" s="220"/>
      <c r="RJQ243" s="220"/>
      <c r="RJR243" s="220"/>
      <c r="RJS243" s="220"/>
      <c r="RJT243" s="220"/>
      <c r="RJU243" s="220"/>
      <c r="RJV243" s="220"/>
      <c r="RJW243" s="220"/>
      <c r="RJX243" s="220"/>
      <c r="RJY243" s="220"/>
      <c r="RJZ243" s="220"/>
      <c r="RKA243" s="220"/>
      <c r="RKB243" s="220"/>
      <c r="RKC243" s="220"/>
      <c r="RKD243" s="220"/>
      <c r="RKE243" s="220"/>
      <c r="RKF243" s="220"/>
      <c r="RKG243" s="220"/>
      <c r="RKH243" s="220"/>
      <c r="RKI243" s="220"/>
      <c r="RKJ243" s="220"/>
      <c r="RKK243" s="220"/>
      <c r="RKL243" s="220"/>
      <c r="RKM243" s="220"/>
      <c r="RKN243" s="220"/>
      <c r="RKO243" s="220"/>
      <c r="RKP243" s="220"/>
      <c r="RKQ243" s="220"/>
      <c r="RKR243" s="220"/>
      <c r="RKS243" s="220"/>
      <c r="RKT243" s="220"/>
      <c r="RKU243" s="220"/>
      <c r="RKV243" s="220"/>
      <c r="RKW243" s="220"/>
      <c r="RKX243" s="220"/>
      <c r="RKY243" s="220"/>
      <c r="RKZ243" s="220"/>
      <c r="RLA243" s="220"/>
      <c r="RLB243" s="220"/>
      <c r="RLC243" s="220"/>
      <c r="RLD243" s="220"/>
      <c r="RLE243" s="220"/>
      <c r="RLF243" s="220"/>
      <c r="RLG243" s="220"/>
      <c r="RLH243" s="220"/>
      <c r="RLI243" s="220"/>
      <c r="RLJ243" s="220"/>
      <c r="RLK243" s="220"/>
      <c r="RLL243" s="220"/>
      <c r="RLM243" s="220"/>
      <c r="RLN243" s="220"/>
      <c r="RLO243" s="220"/>
      <c r="RLP243" s="220"/>
      <c r="RLQ243" s="220"/>
      <c r="RLR243" s="220"/>
      <c r="RLS243" s="220"/>
      <c r="RLT243" s="220"/>
      <c r="RLU243" s="220"/>
      <c r="RLV243" s="220"/>
      <c r="RLW243" s="220"/>
      <c r="RLX243" s="220"/>
      <c r="RLY243" s="220"/>
      <c r="RLZ243" s="220"/>
      <c r="RMA243" s="220"/>
      <c r="RMB243" s="220"/>
      <c r="RMC243" s="220"/>
      <c r="RMD243" s="220"/>
      <c r="RME243" s="220"/>
      <c r="RMF243" s="220"/>
      <c r="RMG243" s="220"/>
      <c r="RMH243" s="220"/>
      <c r="RMI243" s="220"/>
      <c r="RMJ243" s="220"/>
      <c r="RMK243" s="220"/>
      <c r="RML243" s="220"/>
      <c r="RMM243" s="220"/>
      <c r="RMN243" s="220"/>
      <c r="RMO243" s="220"/>
      <c r="RMP243" s="220"/>
      <c r="RMQ243" s="220"/>
      <c r="RMR243" s="220"/>
      <c r="RMS243" s="220"/>
      <c r="RMT243" s="220"/>
      <c r="RMU243" s="220"/>
      <c r="RMV243" s="220"/>
      <c r="RMW243" s="220"/>
      <c r="RMX243" s="220"/>
      <c r="RMY243" s="220"/>
      <c r="RMZ243" s="220"/>
      <c r="RNA243" s="220"/>
      <c r="RNB243" s="220"/>
      <c r="RNC243" s="220"/>
      <c r="RND243" s="220"/>
      <c r="RNE243" s="220"/>
      <c r="RNF243" s="220"/>
      <c r="RNG243" s="220"/>
      <c r="RNH243" s="220"/>
      <c r="RNI243" s="220"/>
      <c r="RNJ243" s="220"/>
      <c r="RNK243" s="220"/>
      <c r="RNL243" s="220"/>
      <c r="RNM243" s="220"/>
      <c r="RNN243" s="220"/>
      <c r="RNO243" s="220"/>
      <c r="RNP243" s="220"/>
      <c r="RNQ243" s="220"/>
      <c r="RNR243" s="220"/>
      <c r="RNS243" s="220"/>
      <c r="RNT243" s="220"/>
      <c r="RNU243" s="220"/>
      <c r="RNV243" s="220"/>
      <c r="RNW243" s="220"/>
      <c r="RNX243" s="220"/>
      <c r="RNY243" s="220"/>
      <c r="RNZ243" s="220"/>
      <c r="ROA243" s="220"/>
      <c r="ROB243" s="220"/>
      <c r="ROC243" s="220"/>
      <c r="ROD243" s="220"/>
      <c r="ROE243" s="220"/>
      <c r="ROF243" s="220"/>
      <c r="ROG243" s="220"/>
      <c r="ROH243" s="220"/>
      <c r="ROI243" s="220"/>
      <c r="ROJ243" s="220"/>
      <c r="ROK243" s="220"/>
      <c r="ROL243" s="220"/>
      <c r="ROM243" s="220"/>
      <c r="RON243" s="220"/>
      <c r="ROO243" s="220"/>
      <c r="ROP243" s="220"/>
      <c r="ROQ243" s="220"/>
      <c r="ROR243" s="220"/>
      <c r="ROS243" s="220"/>
      <c r="ROT243" s="220"/>
      <c r="ROU243" s="220"/>
      <c r="ROV243" s="220"/>
      <c r="ROW243" s="220"/>
      <c r="ROX243" s="220"/>
      <c r="ROY243" s="220"/>
      <c r="ROZ243" s="220"/>
      <c r="RPA243" s="220"/>
      <c r="RPB243" s="220"/>
      <c r="RPC243" s="220"/>
      <c r="RPD243" s="220"/>
      <c r="RPE243" s="220"/>
      <c r="RPF243" s="220"/>
      <c r="RPG243" s="220"/>
      <c r="RPH243" s="220"/>
      <c r="RPI243" s="220"/>
      <c r="RPJ243" s="220"/>
      <c r="RPK243" s="220"/>
      <c r="RPL243" s="220"/>
      <c r="RPM243" s="220"/>
      <c r="RPN243" s="220"/>
      <c r="RPO243" s="220"/>
      <c r="RPP243" s="220"/>
      <c r="RPQ243" s="220"/>
      <c r="RPR243" s="220"/>
      <c r="RPS243" s="220"/>
      <c r="RPT243" s="220"/>
      <c r="RPU243" s="220"/>
      <c r="RPV243" s="220"/>
      <c r="RPW243" s="220"/>
      <c r="RPX243" s="220"/>
      <c r="RPY243" s="220"/>
      <c r="RPZ243" s="220"/>
      <c r="RQA243" s="220"/>
      <c r="RQB243" s="220"/>
      <c r="RQC243" s="220"/>
      <c r="RQD243" s="220"/>
      <c r="RQE243" s="220"/>
      <c r="RQF243" s="220"/>
      <c r="RQG243" s="220"/>
      <c r="RQH243" s="220"/>
      <c r="RQI243" s="220"/>
      <c r="RQJ243" s="220"/>
      <c r="RQK243" s="220"/>
      <c r="RQL243" s="220"/>
      <c r="RQM243" s="220"/>
      <c r="RQN243" s="220"/>
      <c r="RQO243" s="220"/>
      <c r="RQP243" s="220"/>
      <c r="RQQ243" s="220"/>
      <c r="RQR243" s="220"/>
      <c r="RQS243" s="220"/>
      <c r="RQT243" s="220"/>
      <c r="RQU243" s="220"/>
      <c r="RQV243" s="220"/>
      <c r="RQW243" s="220"/>
      <c r="RQX243" s="220"/>
      <c r="RQY243" s="220"/>
      <c r="RQZ243" s="220"/>
      <c r="RRA243" s="220"/>
      <c r="RRB243" s="220"/>
      <c r="RRC243" s="220"/>
      <c r="RRD243" s="220"/>
      <c r="RRE243" s="220"/>
      <c r="RRF243" s="220"/>
      <c r="RRG243" s="220"/>
      <c r="RRH243" s="220"/>
      <c r="RRI243" s="220"/>
      <c r="RRJ243" s="220"/>
      <c r="RRK243" s="220"/>
      <c r="RRL243" s="220"/>
      <c r="RRM243" s="220"/>
      <c r="RRN243" s="220"/>
      <c r="RRO243" s="220"/>
      <c r="RRP243" s="220"/>
      <c r="RRQ243" s="220"/>
      <c r="RRR243" s="220"/>
      <c r="RRS243" s="220"/>
      <c r="RRT243" s="220"/>
      <c r="RRU243" s="220"/>
      <c r="RRV243" s="220"/>
      <c r="RRW243" s="220"/>
      <c r="RRX243" s="220"/>
      <c r="RRY243" s="220"/>
      <c r="RRZ243" s="220"/>
      <c r="RSA243" s="220"/>
      <c r="RSB243" s="220"/>
      <c r="RSC243" s="220"/>
      <c r="RSD243" s="220"/>
      <c r="RSE243" s="220"/>
      <c r="RSF243" s="220"/>
      <c r="RSG243" s="220"/>
      <c r="RSH243" s="220"/>
      <c r="RSI243" s="220"/>
      <c r="RSJ243" s="220"/>
      <c r="RSK243" s="220"/>
      <c r="RSL243" s="220"/>
      <c r="RSM243" s="220"/>
      <c r="RSN243" s="220"/>
      <c r="RSO243" s="220"/>
      <c r="RSP243" s="220"/>
      <c r="RSQ243" s="220"/>
      <c r="RSR243" s="220"/>
      <c r="RSS243" s="220"/>
      <c r="RST243" s="220"/>
      <c r="RSU243" s="220"/>
      <c r="RSV243" s="220"/>
      <c r="RSW243" s="220"/>
      <c r="RSX243" s="220"/>
      <c r="RSY243" s="220"/>
      <c r="RSZ243" s="220"/>
      <c r="RTA243" s="220"/>
      <c r="RTB243" s="220"/>
      <c r="RTC243" s="220"/>
      <c r="RTD243" s="220"/>
      <c r="RTE243" s="220"/>
      <c r="RTF243" s="220"/>
      <c r="RTG243" s="220"/>
      <c r="RTH243" s="220"/>
      <c r="RTI243" s="220"/>
      <c r="RTJ243" s="220"/>
      <c r="RTK243" s="220"/>
      <c r="RTL243" s="220"/>
      <c r="RTM243" s="220"/>
      <c r="RTN243" s="220"/>
      <c r="RTO243" s="220"/>
      <c r="RTP243" s="220"/>
      <c r="RTQ243" s="220"/>
      <c r="RTR243" s="220"/>
      <c r="RTS243" s="220"/>
      <c r="RTT243" s="220"/>
      <c r="RTU243" s="220"/>
      <c r="RTV243" s="220"/>
      <c r="RTW243" s="220"/>
      <c r="RTX243" s="220"/>
      <c r="RTY243" s="220"/>
      <c r="RTZ243" s="220"/>
      <c r="RUA243" s="220"/>
      <c r="RUB243" s="220"/>
      <c r="RUC243" s="220"/>
      <c r="RUD243" s="220"/>
      <c r="RUE243" s="220"/>
      <c r="RUF243" s="220"/>
      <c r="RUG243" s="220"/>
      <c r="RUH243" s="220"/>
      <c r="RUI243" s="220"/>
      <c r="RUJ243" s="220"/>
      <c r="RUK243" s="220"/>
      <c r="RUL243" s="220"/>
      <c r="RUM243" s="220"/>
      <c r="RUN243" s="220"/>
      <c r="RUO243" s="220"/>
      <c r="RUP243" s="220"/>
      <c r="RUQ243" s="220"/>
      <c r="RUR243" s="220"/>
      <c r="RUS243" s="220"/>
      <c r="RUT243" s="220"/>
      <c r="RUU243" s="220"/>
      <c r="RUV243" s="220"/>
      <c r="RUW243" s="220"/>
      <c r="RUX243" s="220"/>
      <c r="RUY243" s="220"/>
      <c r="RUZ243" s="220"/>
      <c r="RVA243" s="220"/>
      <c r="RVB243" s="220"/>
      <c r="RVC243" s="220"/>
      <c r="RVD243" s="220"/>
      <c r="RVE243" s="220"/>
      <c r="RVF243" s="220"/>
      <c r="RVG243" s="220"/>
      <c r="RVH243" s="220"/>
      <c r="RVI243" s="220"/>
      <c r="RVJ243" s="220"/>
      <c r="RVK243" s="220"/>
      <c r="RVL243" s="220"/>
      <c r="RVM243" s="220"/>
      <c r="RVN243" s="220"/>
      <c r="RVO243" s="220"/>
      <c r="RVP243" s="220"/>
      <c r="RVQ243" s="220"/>
      <c r="RVR243" s="220"/>
      <c r="RVS243" s="220"/>
      <c r="RVT243" s="220"/>
      <c r="RVU243" s="220"/>
      <c r="RVV243" s="220"/>
      <c r="RVW243" s="220"/>
      <c r="RVX243" s="220"/>
      <c r="RVY243" s="220"/>
      <c r="RVZ243" s="220"/>
      <c r="RWA243" s="220"/>
      <c r="RWB243" s="220"/>
      <c r="RWC243" s="220"/>
      <c r="RWD243" s="220"/>
      <c r="RWE243" s="220"/>
      <c r="RWF243" s="220"/>
      <c r="RWG243" s="220"/>
      <c r="RWH243" s="220"/>
      <c r="RWI243" s="220"/>
      <c r="RWJ243" s="220"/>
      <c r="RWK243" s="220"/>
      <c r="RWL243" s="220"/>
      <c r="RWM243" s="220"/>
      <c r="RWN243" s="220"/>
      <c r="RWO243" s="220"/>
      <c r="RWP243" s="220"/>
      <c r="RWQ243" s="220"/>
      <c r="RWR243" s="220"/>
      <c r="RWS243" s="220"/>
      <c r="RWT243" s="220"/>
      <c r="RWU243" s="220"/>
      <c r="RWV243" s="220"/>
      <c r="RWW243" s="220"/>
      <c r="RWX243" s="220"/>
      <c r="RWY243" s="220"/>
      <c r="RWZ243" s="220"/>
      <c r="RXA243" s="220"/>
      <c r="RXB243" s="220"/>
      <c r="RXC243" s="220"/>
      <c r="RXD243" s="220"/>
      <c r="RXE243" s="220"/>
      <c r="RXF243" s="220"/>
      <c r="RXG243" s="220"/>
      <c r="RXH243" s="220"/>
      <c r="RXI243" s="220"/>
      <c r="RXJ243" s="220"/>
      <c r="RXK243" s="220"/>
      <c r="RXL243" s="220"/>
      <c r="RXM243" s="220"/>
      <c r="RXN243" s="220"/>
      <c r="RXO243" s="220"/>
      <c r="RXP243" s="220"/>
      <c r="RXQ243" s="220"/>
      <c r="RXR243" s="220"/>
      <c r="RXS243" s="220"/>
      <c r="RXT243" s="220"/>
      <c r="RXU243" s="220"/>
      <c r="RXV243" s="220"/>
      <c r="RXW243" s="220"/>
      <c r="RXX243" s="220"/>
      <c r="RXY243" s="220"/>
      <c r="RXZ243" s="220"/>
      <c r="RYA243" s="220"/>
      <c r="RYB243" s="220"/>
      <c r="RYC243" s="220"/>
      <c r="RYD243" s="220"/>
      <c r="RYE243" s="220"/>
      <c r="RYF243" s="220"/>
      <c r="RYG243" s="220"/>
      <c r="RYH243" s="220"/>
      <c r="RYI243" s="220"/>
      <c r="RYJ243" s="220"/>
      <c r="RYK243" s="220"/>
      <c r="RYL243" s="220"/>
      <c r="RYM243" s="220"/>
      <c r="RYN243" s="220"/>
      <c r="RYO243" s="220"/>
      <c r="RYP243" s="220"/>
      <c r="RYQ243" s="220"/>
      <c r="RYR243" s="220"/>
      <c r="RYS243" s="220"/>
      <c r="RYT243" s="220"/>
      <c r="RYU243" s="220"/>
      <c r="RYV243" s="220"/>
      <c r="RYW243" s="220"/>
      <c r="RYX243" s="220"/>
      <c r="RYY243" s="220"/>
      <c r="RYZ243" s="220"/>
      <c r="RZA243" s="220"/>
      <c r="RZB243" s="220"/>
      <c r="RZC243" s="220"/>
      <c r="RZD243" s="220"/>
      <c r="RZE243" s="220"/>
      <c r="RZF243" s="220"/>
      <c r="RZG243" s="220"/>
      <c r="RZH243" s="220"/>
      <c r="RZI243" s="220"/>
      <c r="RZJ243" s="220"/>
      <c r="RZK243" s="220"/>
      <c r="RZL243" s="220"/>
      <c r="RZM243" s="220"/>
      <c r="RZN243" s="220"/>
      <c r="RZO243" s="220"/>
      <c r="RZP243" s="220"/>
      <c r="RZQ243" s="220"/>
      <c r="RZR243" s="220"/>
      <c r="RZS243" s="220"/>
      <c r="RZT243" s="220"/>
      <c r="RZU243" s="220"/>
      <c r="RZV243" s="220"/>
      <c r="RZW243" s="220"/>
      <c r="RZX243" s="220"/>
      <c r="RZY243" s="220"/>
      <c r="RZZ243" s="220"/>
      <c r="SAA243" s="220"/>
      <c r="SAB243" s="220"/>
      <c r="SAC243" s="220"/>
      <c r="SAD243" s="220"/>
      <c r="SAE243" s="220"/>
      <c r="SAF243" s="220"/>
      <c r="SAG243" s="220"/>
      <c r="SAH243" s="220"/>
      <c r="SAI243" s="220"/>
      <c r="SAJ243" s="220"/>
      <c r="SAK243" s="220"/>
      <c r="SAL243" s="220"/>
      <c r="SAM243" s="220"/>
      <c r="SAN243" s="220"/>
      <c r="SAO243" s="220"/>
      <c r="SAP243" s="220"/>
      <c r="SAQ243" s="220"/>
      <c r="SAR243" s="220"/>
      <c r="SAS243" s="220"/>
      <c r="SAT243" s="220"/>
      <c r="SAU243" s="220"/>
      <c r="SAV243" s="220"/>
      <c r="SAW243" s="220"/>
      <c r="SAX243" s="220"/>
      <c r="SAY243" s="220"/>
      <c r="SAZ243" s="220"/>
      <c r="SBA243" s="220"/>
      <c r="SBB243" s="220"/>
      <c r="SBC243" s="220"/>
      <c r="SBD243" s="220"/>
      <c r="SBE243" s="220"/>
      <c r="SBF243" s="220"/>
      <c r="SBG243" s="220"/>
      <c r="SBH243" s="220"/>
      <c r="SBI243" s="220"/>
      <c r="SBJ243" s="220"/>
      <c r="SBK243" s="220"/>
      <c r="SBL243" s="220"/>
      <c r="SBM243" s="220"/>
      <c r="SBN243" s="220"/>
      <c r="SBO243" s="220"/>
      <c r="SBP243" s="220"/>
      <c r="SBQ243" s="220"/>
      <c r="SBR243" s="220"/>
      <c r="SBS243" s="220"/>
      <c r="SBT243" s="220"/>
      <c r="SBU243" s="220"/>
      <c r="SBV243" s="220"/>
      <c r="SBW243" s="220"/>
      <c r="SBX243" s="220"/>
      <c r="SBY243" s="220"/>
      <c r="SBZ243" s="220"/>
      <c r="SCA243" s="220"/>
      <c r="SCB243" s="220"/>
      <c r="SCC243" s="220"/>
      <c r="SCD243" s="220"/>
      <c r="SCE243" s="220"/>
      <c r="SCF243" s="220"/>
      <c r="SCG243" s="220"/>
      <c r="SCH243" s="220"/>
      <c r="SCI243" s="220"/>
      <c r="SCJ243" s="220"/>
      <c r="SCK243" s="220"/>
      <c r="SCL243" s="220"/>
      <c r="SCM243" s="220"/>
      <c r="SCN243" s="220"/>
      <c r="SCO243" s="220"/>
      <c r="SCP243" s="220"/>
      <c r="SCQ243" s="220"/>
      <c r="SCR243" s="220"/>
      <c r="SCS243" s="220"/>
      <c r="SCT243" s="220"/>
      <c r="SCU243" s="220"/>
      <c r="SCV243" s="220"/>
      <c r="SCW243" s="220"/>
      <c r="SCX243" s="220"/>
      <c r="SCY243" s="220"/>
      <c r="SCZ243" s="220"/>
      <c r="SDA243" s="220"/>
      <c r="SDB243" s="220"/>
      <c r="SDC243" s="220"/>
      <c r="SDD243" s="220"/>
      <c r="SDE243" s="220"/>
      <c r="SDF243" s="220"/>
      <c r="SDG243" s="220"/>
      <c r="SDH243" s="220"/>
      <c r="SDI243" s="220"/>
      <c r="SDJ243" s="220"/>
      <c r="SDK243" s="220"/>
      <c r="SDL243" s="220"/>
      <c r="SDM243" s="220"/>
      <c r="SDN243" s="220"/>
      <c r="SDO243" s="220"/>
      <c r="SDP243" s="220"/>
      <c r="SDQ243" s="220"/>
      <c r="SDR243" s="220"/>
      <c r="SDS243" s="220"/>
      <c r="SDT243" s="220"/>
      <c r="SDU243" s="220"/>
      <c r="SDV243" s="220"/>
      <c r="SDW243" s="220"/>
      <c r="SDX243" s="220"/>
      <c r="SDY243" s="220"/>
      <c r="SDZ243" s="220"/>
      <c r="SEA243" s="220"/>
      <c r="SEB243" s="220"/>
      <c r="SEC243" s="220"/>
      <c r="SED243" s="220"/>
      <c r="SEE243" s="220"/>
      <c r="SEF243" s="220"/>
      <c r="SEG243" s="220"/>
      <c r="SEH243" s="220"/>
      <c r="SEI243" s="220"/>
      <c r="SEJ243" s="220"/>
      <c r="SEK243" s="220"/>
      <c r="SEL243" s="220"/>
      <c r="SEM243" s="220"/>
      <c r="SEN243" s="220"/>
      <c r="SEO243" s="220"/>
      <c r="SEP243" s="220"/>
      <c r="SEQ243" s="220"/>
      <c r="SER243" s="220"/>
      <c r="SES243" s="220"/>
      <c r="SET243" s="220"/>
      <c r="SEU243" s="220"/>
      <c r="SEV243" s="220"/>
      <c r="SEW243" s="220"/>
      <c r="SEX243" s="220"/>
      <c r="SEY243" s="220"/>
      <c r="SEZ243" s="220"/>
      <c r="SFA243" s="220"/>
      <c r="SFB243" s="220"/>
      <c r="SFC243" s="220"/>
      <c r="SFD243" s="220"/>
      <c r="SFE243" s="220"/>
      <c r="SFF243" s="220"/>
      <c r="SFG243" s="220"/>
      <c r="SFH243" s="220"/>
      <c r="SFI243" s="220"/>
      <c r="SFJ243" s="220"/>
      <c r="SFK243" s="220"/>
      <c r="SFL243" s="220"/>
      <c r="SFM243" s="220"/>
      <c r="SFN243" s="220"/>
      <c r="SFO243" s="220"/>
      <c r="SFP243" s="220"/>
      <c r="SFQ243" s="220"/>
      <c r="SFR243" s="220"/>
      <c r="SFS243" s="220"/>
      <c r="SFT243" s="220"/>
      <c r="SFU243" s="220"/>
      <c r="SFV243" s="220"/>
      <c r="SFW243" s="220"/>
      <c r="SFX243" s="220"/>
      <c r="SFY243" s="220"/>
      <c r="SFZ243" s="220"/>
      <c r="SGA243" s="220"/>
      <c r="SGB243" s="220"/>
      <c r="SGC243" s="220"/>
      <c r="SGD243" s="220"/>
      <c r="SGE243" s="220"/>
      <c r="SGF243" s="220"/>
      <c r="SGG243" s="220"/>
      <c r="SGH243" s="220"/>
      <c r="SGI243" s="220"/>
      <c r="SGJ243" s="220"/>
      <c r="SGK243" s="220"/>
      <c r="SGL243" s="220"/>
      <c r="SGM243" s="220"/>
      <c r="SGN243" s="220"/>
      <c r="SGO243" s="220"/>
      <c r="SGP243" s="220"/>
      <c r="SGQ243" s="220"/>
      <c r="SGR243" s="220"/>
      <c r="SGS243" s="220"/>
      <c r="SGT243" s="220"/>
      <c r="SGU243" s="220"/>
      <c r="SGV243" s="220"/>
      <c r="SGW243" s="220"/>
      <c r="SGX243" s="220"/>
      <c r="SGY243" s="220"/>
      <c r="SGZ243" s="220"/>
      <c r="SHA243" s="220"/>
      <c r="SHB243" s="220"/>
      <c r="SHC243" s="220"/>
      <c r="SHD243" s="220"/>
      <c r="SHE243" s="220"/>
      <c r="SHF243" s="220"/>
      <c r="SHG243" s="220"/>
      <c r="SHH243" s="220"/>
      <c r="SHI243" s="220"/>
      <c r="SHJ243" s="220"/>
      <c r="SHK243" s="220"/>
      <c r="SHL243" s="220"/>
      <c r="SHM243" s="220"/>
      <c r="SHN243" s="220"/>
      <c r="SHO243" s="220"/>
      <c r="SHP243" s="220"/>
      <c r="SHQ243" s="220"/>
      <c r="SHR243" s="220"/>
      <c r="SHS243" s="220"/>
      <c r="SHT243" s="220"/>
      <c r="SHU243" s="220"/>
      <c r="SHV243" s="220"/>
      <c r="SHW243" s="220"/>
      <c r="SHX243" s="220"/>
      <c r="SHY243" s="220"/>
      <c r="SHZ243" s="220"/>
      <c r="SIA243" s="220"/>
      <c r="SIB243" s="220"/>
      <c r="SIC243" s="220"/>
      <c r="SID243" s="220"/>
      <c r="SIE243" s="220"/>
      <c r="SIF243" s="220"/>
      <c r="SIG243" s="220"/>
      <c r="SIH243" s="220"/>
      <c r="SII243" s="220"/>
      <c r="SIJ243" s="220"/>
      <c r="SIK243" s="220"/>
      <c r="SIL243" s="220"/>
      <c r="SIM243" s="220"/>
      <c r="SIN243" s="220"/>
      <c r="SIO243" s="220"/>
      <c r="SIP243" s="220"/>
      <c r="SIQ243" s="220"/>
      <c r="SIR243" s="220"/>
      <c r="SIS243" s="220"/>
      <c r="SIT243" s="220"/>
      <c r="SIU243" s="220"/>
      <c r="SIV243" s="220"/>
      <c r="SIW243" s="220"/>
      <c r="SIX243" s="220"/>
      <c r="SIY243" s="220"/>
      <c r="SIZ243" s="220"/>
      <c r="SJA243" s="220"/>
      <c r="SJB243" s="220"/>
      <c r="SJC243" s="220"/>
      <c r="SJD243" s="220"/>
      <c r="SJE243" s="220"/>
      <c r="SJF243" s="220"/>
      <c r="SJG243" s="220"/>
      <c r="SJH243" s="220"/>
      <c r="SJI243" s="220"/>
      <c r="SJJ243" s="220"/>
      <c r="SJK243" s="220"/>
      <c r="SJL243" s="220"/>
      <c r="SJM243" s="220"/>
      <c r="SJN243" s="220"/>
      <c r="SJO243" s="220"/>
      <c r="SJP243" s="220"/>
      <c r="SJQ243" s="220"/>
      <c r="SJR243" s="220"/>
      <c r="SJS243" s="220"/>
      <c r="SJT243" s="220"/>
      <c r="SJU243" s="220"/>
      <c r="SJV243" s="220"/>
      <c r="SJW243" s="220"/>
      <c r="SJX243" s="220"/>
      <c r="SJY243" s="220"/>
      <c r="SJZ243" s="220"/>
      <c r="SKA243" s="220"/>
      <c r="SKB243" s="220"/>
      <c r="SKC243" s="220"/>
      <c r="SKD243" s="220"/>
      <c r="SKE243" s="220"/>
      <c r="SKF243" s="220"/>
      <c r="SKG243" s="220"/>
      <c r="SKH243" s="220"/>
      <c r="SKI243" s="220"/>
      <c r="SKJ243" s="220"/>
      <c r="SKK243" s="220"/>
      <c r="SKL243" s="220"/>
      <c r="SKM243" s="220"/>
      <c r="SKN243" s="220"/>
      <c r="SKO243" s="220"/>
      <c r="SKP243" s="220"/>
      <c r="SKQ243" s="220"/>
      <c r="SKR243" s="220"/>
      <c r="SKS243" s="220"/>
      <c r="SKT243" s="220"/>
      <c r="SKU243" s="220"/>
      <c r="SKV243" s="220"/>
      <c r="SKW243" s="220"/>
      <c r="SKX243" s="220"/>
      <c r="SKY243" s="220"/>
      <c r="SKZ243" s="220"/>
      <c r="SLA243" s="220"/>
      <c r="SLB243" s="220"/>
      <c r="SLC243" s="220"/>
      <c r="SLD243" s="220"/>
      <c r="SLE243" s="220"/>
      <c r="SLF243" s="220"/>
      <c r="SLG243" s="220"/>
      <c r="SLH243" s="220"/>
      <c r="SLI243" s="220"/>
      <c r="SLJ243" s="220"/>
      <c r="SLK243" s="220"/>
      <c r="SLL243" s="220"/>
      <c r="SLM243" s="220"/>
      <c r="SLN243" s="220"/>
      <c r="SLO243" s="220"/>
      <c r="SLP243" s="220"/>
      <c r="SLQ243" s="220"/>
      <c r="SLR243" s="220"/>
      <c r="SLS243" s="220"/>
      <c r="SLT243" s="220"/>
      <c r="SLU243" s="220"/>
      <c r="SLV243" s="220"/>
      <c r="SLW243" s="220"/>
      <c r="SLX243" s="220"/>
      <c r="SLY243" s="220"/>
      <c r="SLZ243" s="220"/>
      <c r="SMA243" s="220"/>
      <c r="SMB243" s="220"/>
      <c r="SMC243" s="220"/>
      <c r="SMD243" s="220"/>
      <c r="SME243" s="220"/>
      <c r="SMF243" s="220"/>
      <c r="SMG243" s="220"/>
      <c r="SMH243" s="220"/>
      <c r="SMI243" s="220"/>
      <c r="SMJ243" s="220"/>
      <c r="SMK243" s="220"/>
      <c r="SML243" s="220"/>
      <c r="SMM243" s="220"/>
      <c r="SMN243" s="220"/>
      <c r="SMO243" s="220"/>
      <c r="SMP243" s="220"/>
      <c r="SMQ243" s="220"/>
      <c r="SMR243" s="220"/>
      <c r="SMS243" s="220"/>
      <c r="SMT243" s="220"/>
      <c r="SMU243" s="220"/>
      <c r="SMV243" s="220"/>
      <c r="SMW243" s="220"/>
      <c r="SMX243" s="220"/>
      <c r="SMY243" s="220"/>
      <c r="SMZ243" s="220"/>
      <c r="SNA243" s="220"/>
      <c r="SNB243" s="220"/>
      <c r="SNC243" s="220"/>
      <c r="SND243" s="220"/>
      <c r="SNE243" s="220"/>
      <c r="SNF243" s="220"/>
      <c r="SNG243" s="220"/>
      <c r="SNH243" s="220"/>
      <c r="SNI243" s="220"/>
      <c r="SNJ243" s="220"/>
      <c r="SNK243" s="220"/>
      <c r="SNL243" s="220"/>
      <c r="SNM243" s="220"/>
      <c r="SNN243" s="220"/>
      <c r="SNO243" s="220"/>
      <c r="SNP243" s="220"/>
      <c r="SNQ243" s="220"/>
      <c r="SNR243" s="220"/>
      <c r="SNS243" s="220"/>
      <c r="SNT243" s="220"/>
      <c r="SNU243" s="220"/>
      <c r="SNV243" s="220"/>
      <c r="SNW243" s="220"/>
      <c r="SNX243" s="220"/>
      <c r="SNY243" s="220"/>
      <c r="SNZ243" s="220"/>
      <c r="SOA243" s="220"/>
      <c r="SOB243" s="220"/>
      <c r="SOC243" s="220"/>
      <c r="SOD243" s="220"/>
      <c r="SOE243" s="220"/>
      <c r="SOF243" s="220"/>
      <c r="SOG243" s="220"/>
      <c r="SOH243" s="220"/>
      <c r="SOI243" s="220"/>
      <c r="SOJ243" s="220"/>
      <c r="SOK243" s="220"/>
      <c r="SOL243" s="220"/>
      <c r="SOM243" s="220"/>
      <c r="SON243" s="220"/>
      <c r="SOO243" s="220"/>
      <c r="SOP243" s="220"/>
      <c r="SOQ243" s="220"/>
      <c r="SOR243" s="220"/>
      <c r="SOS243" s="220"/>
      <c r="SOT243" s="220"/>
      <c r="SOU243" s="220"/>
      <c r="SOV243" s="220"/>
      <c r="SOW243" s="220"/>
      <c r="SOX243" s="220"/>
      <c r="SOY243" s="220"/>
      <c r="SOZ243" s="220"/>
      <c r="SPA243" s="220"/>
      <c r="SPB243" s="220"/>
      <c r="SPC243" s="220"/>
      <c r="SPD243" s="220"/>
      <c r="SPE243" s="220"/>
      <c r="SPF243" s="220"/>
      <c r="SPG243" s="220"/>
      <c r="SPH243" s="220"/>
      <c r="SPI243" s="220"/>
      <c r="SPJ243" s="220"/>
      <c r="SPK243" s="220"/>
      <c r="SPL243" s="220"/>
      <c r="SPM243" s="220"/>
      <c r="SPN243" s="220"/>
      <c r="SPO243" s="220"/>
      <c r="SPP243" s="220"/>
      <c r="SPQ243" s="220"/>
      <c r="SPR243" s="220"/>
      <c r="SPS243" s="220"/>
      <c r="SPT243" s="220"/>
      <c r="SPU243" s="220"/>
      <c r="SPV243" s="220"/>
      <c r="SPW243" s="220"/>
      <c r="SPX243" s="220"/>
      <c r="SPY243" s="220"/>
      <c r="SPZ243" s="220"/>
      <c r="SQA243" s="220"/>
      <c r="SQB243" s="220"/>
      <c r="SQC243" s="220"/>
      <c r="SQD243" s="220"/>
      <c r="SQE243" s="220"/>
      <c r="SQF243" s="220"/>
      <c r="SQG243" s="220"/>
      <c r="SQH243" s="220"/>
      <c r="SQI243" s="220"/>
      <c r="SQJ243" s="220"/>
      <c r="SQK243" s="220"/>
      <c r="SQL243" s="220"/>
      <c r="SQM243" s="220"/>
      <c r="SQN243" s="220"/>
      <c r="SQO243" s="220"/>
      <c r="SQP243" s="220"/>
      <c r="SQQ243" s="220"/>
      <c r="SQR243" s="220"/>
      <c r="SQS243" s="220"/>
      <c r="SQT243" s="220"/>
      <c r="SQU243" s="220"/>
      <c r="SQV243" s="220"/>
      <c r="SQW243" s="220"/>
      <c r="SQX243" s="220"/>
      <c r="SQY243" s="220"/>
      <c r="SQZ243" s="220"/>
      <c r="SRA243" s="220"/>
      <c r="SRB243" s="220"/>
      <c r="SRC243" s="220"/>
      <c r="SRD243" s="220"/>
      <c r="SRE243" s="220"/>
      <c r="SRF243" s="220"/>
      <c r="SRG243" s="220"/>
      <c r="SRH243" s="220"/>
      <c r="SRI243" s="220"/>
      <c r="SRJ243" s="220"/>
      <c r="SRK243" s="220"/>
      <c r="SRL243" s="220"/>
      <c r="SRM243" s="220"/>
      <c r="SRN243" s="220"/>
      <c r="SRO243" s="220"/>
      <c r="SRP243" s="220"/>
      <c r="SRQ243" s="220"/>
      <c r="SRR243" s="220"/>
      <c r="SRS243" s="220"/>
      <c r="SRT243" s="220"/>
      <c r="SRU243" s="220"/>
      <c r="SRV243" s="220"/>
      <c r="SRW243" s="220"/>
      <c r="SRX243" s="220"/>
      <c r="SRY243" s="220"/>
      <c r="SRZ243" s="220"/>
      <c r="SSA243" s="220"/>
      <c r="SSB243" s="220"/>
      <c r="SSC243" s="220"/>
      <c r="SSD243" s="220"/>
      <c r="SSE243" s="220"/>
      <c r="SSF243" s="220"/>
      <c r="SSG243" s="220"/>
      <c r="SSH243" s="220"/>
      <c r="SSI243" s="220"/>
      <c r="SSJ243" s="220"/>
      <c r="SSK243" s="220"/>
      <c r="SSL243" s="220"/>
      <c r="SSM243" s="220"/>
      <c r="SSN243" s="220"/>
      <c r="SSO243" s="220"/>
      <c r="SSP243" s="220"/>
      <c r="SSQ243" s="220"/>
      <c r="SSR243" s="220"/>
      <c r="SSS243" s="220"/>
      <c r="SST243" s="220"/>
      <c r="SSU243" s="220"/>
      <c r="SSV243" s="220"/>
      <c r="SSW243" s="220"/>
      <c r="SSX243" s="220"/>
      <c r="SSY243" s="220"/>
      <c r="SSZ243" s="220"/>
      <c r="STA243" s="220"/>
      <c r="STB243" s="220"/>
      <c r="STC243" s="220"/>
      <c r="STD243" s="220"/>
      <c r="STE243" s="220"/>
      <c r="STF243" s="220"/>
      <c r="STG243" s="220"/>
      <c r="STH243" s="220"/>
      <c r="STI243" s="220"/>
      <c r="STJ243" s="220"/>
      <c r="STK243" s="220"/>
      <c r="STL243" s="220"/>
      <c r="STM243" s="220"/>
      <c r="STN243" s="220"/>
      <c r="STO243" s="220"/>
      <c r="STP243" s="220"/>
      <c r="STQ243" s="220"/>
      <c r="STR243" s="220"/>
      <c r="STS243" s="220"/>
      <c r="STT243" s="220"/>
      <c r="STU243" s="220"/>
      <c r="STV243" s="220"/>
      <c r="STW243" s="220"/>
      <c r="STX243" s="220"/>
      <c r="STY243" s="220"/>
      <c r="STZ243" s="220"/>
      <c r="SUA243" s="220"/>
      <c r="SUB243" s="220"/>
      <c r="SUC243" s="220"/>
      <c r="SUD243" s="220"/>
      <c r="SUE243" s="220"/>
      <c r="SUF243" s="220"/>
      <c r="SUG243" s="220"/>
      <c r="SUH243" s="220"/>
      <c r="SUI243" s="220"/>
      <c r="SUJ243" s="220"/>
      <c r="SUK243" s="220"/>
      <c r="SUL243" s="220"/>
      <c r="SUM243" s="220"/>
      <c r="SUN243" s="220"/>
      <c r="SUO243" s="220"/>
      <c r="SUP243" s="220"/>
      <c r="SUQ243" s="220"/>
      <c r="SUR243" s="220"/>
      <c r="SUS243" s="220"/>
      <c r="SUT243" s="220"/>
      <c r="SUU243" s="220"/>
      <c r="SUV243" s="220"/>
      <c r="SUW243" s="220"/>
      <c r="SUX243" s="220"/>
      <c r="SUY243" s="220"/>
      <c r="SUZ243" s="220"/>
      <c r="SVA243" s="220"/>
      <c r="SVB243" s="220"/>
      <c r="SVC243" s="220"/>
      <c r="SVD243" s="220"/>
      <c r="SVE243" s="220"/>
      <c r="SVF243" s="220"/>
      <c r="SVG243" s="220"/>
      <c r="SVH243" s="220"/>
      <c r="SVI243" s="220"/>
      <c r="SVJ243" s="220"/>
      <c r="SVK243" s="220"/>
      <c r="SVL243" s="220"/>
      <c r="SVM243" s="220"/>
      <c r="SVN243" s="220"/>
      <c r="SVO243" s="220"/>
      <c r="SVP243" s="220"/>
      <c r="SVQ243" s="220"/>
      <c r="SVR243" s="220"/>
      <c r="SVS243" s="220"/>
      <c r="SVT243" s="220"/>
      <c r="SVU243" s="220"/>
      <c r="SVV243" s="220"/>
      <c r="SVW243" s="220"/>
      <c r="SVX243" s="220"/>
      <c r="SVY243" s="220"/>
      <c r="SVZ243" s="220"/>
      <c r="SWA243" s="220"/>
      <c r="SWB243" s="220"/>
      <c r="SWC243" s="220"/>
      <c r="SWD243" s="220"/>
      <c r="SWE243" s="220"/>
      <c r="SWF243" s="220"/>
      <c r="SWG243" s="220"/>
      <c r="SWH243" s="220"/>
      <c r="SWI243" s="220"/>
      <c r="SWJ243" s="220"/>
      <c r="SWK243" s="220"/>
      <c r="SWL243" s="220"/>
      <c r="SWM243" s="220"/>
      <c r="SWN243" s="220"/>
      <c r="SWO243" s="220"/>
      <c r="SWP243" s="220"/>
      <c r="SWQ243" s="220"/>
      <c r="SWR243" s="220"/>
      <c r="SWS243" s="220"/>
      <c r="SWT243" s="220"/>
      <c r="SWU243" s="220"/>
      <c r="SWV243" s="220"/>
      <c r="SWW243" s="220"/>
      <c r="SWX243" s="220"/>
      <c r="SWY243" s="220"/>
      <c r="SWZ243" s="220"/>
      <c r="SXA243" s="220"/>
      <c r="SXB243" s="220"/>
      <c r="SXC243" s="220"/>
      <c r="SXD243" s="220"/>
      <c r="SXE243" s="220"/>
      <c r="SXF243" s="220"/>
      <c r="SXG243" s="220"/>
      <c r="SXH243" s="220"/>
      <c r="SXI243" s="220"/>
      <c r="SXJ243" s="220"/>
      <c r="SXK243" s="220"/>
      <c r="SXL243" s="220"/>
      <c r="SXM243" s="220"/>
      <c r="SXN243" s="220"/>
      <c r="SXO243" s="220"/>
      <c r="SXP243" s="220"/>
      <c r="SXQ243" s="220"/>
      <c r="SXR243" s="220"/>
      <c r="SXS243" s="220"/>
      <c r="SXT243" s="220"/>
      <c r="SXU243" s="220"/>
      <c r="SXV243" s="220"/>
      <c r="SXW243" s="220"/>
      <c r="SXX243" s="220"/>
      <c r="SXY243" s="220"/>
      <c r="SXZ243" s="220"/>
      <c r="SYA243" s="220"/>
      <c r="SYB243" s="220"/>
      <c r="SYC243" s="220"/>
      <c r="SYD243" s="220"/>
      <c r="SYE243" s="220"/>
      <c r="SYF243" s="220"/>
      <c r="SYG243" s="220"/>
      <c r="SYH243" s="220"/>
      <c r="SYI243" s="220"/>
      <c r="SYJ243" s="220"/>
      <c r="SYK243" s="220"/>
      <c r="SYL243" s="220"/>
      <c r="SYM243" s="220"/>
      <c r="SYN243" s="220"/>
      <c r="SYO243" s="220"/>
      <c r="SYP243" s="220"/>
      <c r="SYQ243" s="220"/>
      <c r="SYR243" s="220"/>
      <c r="SYS243" s="220"/>
      <c r="SYT243" s="220"/>
      <c r="SYU243" s="220"/>
      <c r="SYV243" s="220"/>
      <c r="SYW243" s="220"/>
      <c r="SYX243" s="220"/>
      <c r="SYY243" s="220"/>
      <c r="SYZ243" s="220"/>
      <c r="SZA243" s="220"/>
      <c r="SZB243" s="220"/>
      <c r="SZC243" s="220"/>
      <c r="SZD243" s="220"/>
      <c r="SZE243" s="220"/>
      <c r="SZF243" s="220"/>
      <c r="SZG243" s="220"/>
      <c r="SZH243" s="220"/>
      <c r="SZI243" s="220"/>
      <c r="SZJ243" s="220"/>
      <c r="SZK243" s="220"/>
      <c r="SZL243" s="220"/>
      <c r="SZM243" s="220"/>
      <c r="SZN243" s="220"/>
      <c r="SZO243" s="220"/>
      <c r="SZP243" s="220"/>
      <c r="SZQ243" s="220"/>
      <c r="SZR243" s="220"/>
      <c r="SZS243" s="220"/>
      <c r="SZT243" s="220"/>
      <c r="SZU243" s="220"/>
      <c r="SZV243" s="220"/>
      <c r="SZW243" s="220"/>
      <c r="SZX243" s="220"/>
      <c r="SZY243" s="220"/>
      <c r="SZZ243" s="220"/>
      <c r="TAA243" s="220"/>
      <c r="TAB243" s="220"/>
      <c r="TAC243" s="220"/>
      <c r="TAD243" s="220"/>
      <c r="TAE243" s="220"/>
      <c r="TAF243" s="220"/>
      <c r="TAG243" s="220"/>
      <c r="TAH243" s="220"/>
      <c r="TAI243" s="220"/>
      <c r="TAJ243" s="220"/>
      <c r="TAK243" s="220"/>
      <c r="TAL243" s="220"/>
      <c r="TAM243" s="220"/>
      <c r="TAN243" s="220"/>
      <c r="TAO243" s="220"/>
      <c r="TAP243" s="220"/>
      <c r="TAQ243" s="220"/>
      <c r="TAR243" s="220"/>
      <c r="TAS243" s="220"/>
      <c r="TAT243" s="220"/>
      <c r="TAU243" s="220"/>
      <c r="TAV243" s="220"/>
      <c r="TAW243" s="220"/>
      <c r="TAX243" s="220"/>
      <c r="TAY243" s="220"/>
      <c r="TAZ243" s="220"/>
      <c r="TBA243" s="220"/>
      <c r="TBB243" s="220"/>
      <c r="TBC243" s="220"/>
      <c r="TBD243" s="220"/>
      <c r="TBE243" s="220"/>
      <c r="TBF243" s="220"/>
      <c r="TBG243" s="220"/>
      <c r="TBH243" s="220"/>
      <c r="TBI243" s="220"/>
      <c r="TBJ243" s="220"/>
      <c r="TBK243" s="220"/>
      <c r="TBL243" s="220"/>
      <c r="TBM243" s="220"/>
      <c r="TBN243" s="220"/>
      <c r="TBO243" s="220"/>
      <c r="TBP243" s="220"/>
      <c r="TBQ243" s="220"/>
      <c r="TBR243" s="220"/>
      <c r="TBS243" s="220"/>
      <c r="TBT243" s="220"/>
      <c r="TBU243" s="220"/>
      <c r="TBV243" s="220"/>
      <c r="TBW243" s="220"/>
      <c r="TBX243" s="220"/>
      <c r="TBY243" s="220"/>
      <c r="TBZ243" s="220"/>
      <c r="TCA243" s="220"/>
      <c r="TCB243" s="220"/>
      <c r="TCC243" s="220"/>
      <c r="TCD243" s="220"/>
      <c r="TCE243" s="220"/>
      <c r="TCF243" s="220"/>
      <c r="TCG243" s="220"/>
      <c r="TCH243" s="220"/>
      <c r="TCI243" s="220"/>
      <c r="TCJ243" s="220"/>
      <c r="TCK243" s="220"/>
      <c r="TCL243" s="220"/>
      <c r="TCM243" s="220"/>
      <c r="TCN243" s="220"/>
      <c r="TCO243" s="220"/>
      <c r="TCP243" s="220"/>
      <c r="TCQ243" s="220"/>
      <c r="TCR243" s="220"/>
      <c r="TCS243" s="220"/>
      <c r="TCT243" s="220"/>
      <c r="TCU243" s="220"/>
      <c r="TCV243" s="220"/>
      <c r="TCW243" s="220"/>
      <c r="TCX243" s="220"/>
      <c r="TCY243" s="220"/>
      <c r="TCZ243" s="220"/>
      <c r="TDA243" s="220"/>
      <c r="TDB243" s="220"/>
      <c r="TDC243" s="220"/>
      <c r="TDD243" s="220"/>
      <c r="TDE243" s="220"/>
      <c r="TDF243" s="220"/>
      <c r="TDG243" s="220"/>
      <c r="TDH243" s="220"/>
      <c r="TDI243" s="220"/>
      <c r="TDJ243" s="220"/>
      <c r="TDK243" s="220"/>
      <c r="TDL243" s="220"/>
      <c r="TDM243" s="220"/>
      <c r="TDN243" s="220"/>
      <c r="TDO243" s="220"/>
      <c r="TDP243" s="220"/>
      <c r="TDQ243" s="220"/>
      <c r="TDR243" s="220"/>
      <c r="TDS243" s="220"/>
      <c r="TDT243" s="220"/>
      <c r="TDU243" s="220"/>
      <c r="TDV243" s="220"/>
      <c r="TDW243" s="220"/>
      <c r="TDX243" s="220"/>
      <c r="TDY243" s="220"/>
      <c r="TDZ243" s="220"/>
      <c r="TEA243" s="220"/>
      <c r="TEB243" s="220"/>
      <c r="TEC243" s="220"/>
      <c r="TED243" s="220"/>
      <c r="TEE243" s="220"/>
      <c r="TEF243" s="220"/>
      <c r="TEG243" s="220"/>
      <c r="TEH243" s="220"/>
      <c r="TEI243" s="220"/>
      <c r="TEJ243" s="220"/>
      <c r="TEK243" s="220"/>
      <c r="TEL243" s="220"/>
      <c r="TEM243" s="220"/>
      <c r="TEN243" s="220"/>
      <c r="TEO243" s="220"/>
      <c r="TEP243" s="220"/>
      <c r="TEQ243" s="220"/>
      <c r="TER243" s="220"/>
      <c r="TES243" s="220"/>
      <c r="TET243" s="220"/>
      <c r="TEU243" s="220"/>
      <c r="TEV243" s="220"/>
      <c r="TEW243" s="220"/>
      <c r="TEX243" s="220"/>
      <c r="TEY243" s="220"/>
      <c r="TEZ243" s="220"/>
      <c r="TFA243" s="220"/>
      <c r="TFB243" s="220"/>
      <c r="TFC243" s="220"/>
      <c r="TFD243" s="220"/>
      <c r="TFE243" s="220"/>
      <c r="TFF243" s="220"/>
      <c r="TFG243" s="220"/>
      <c r="TFH243" s="220"/>
      <c r="TFI243" s="220"/>
      <c r="TFJ243" s="220"/>
      <c r="TFK243" s="220"/>
      <c r="TFL243" s="220"/>
      <c r="TFM243" s="220"/>
      <c r="TFN243" s="220"/>
      <c r="TFO243" s="220"/>
      <c r="TFP243" s="220"/>
      <c r="TFQ243" s="220"/>
      <c r="TFR243" s="220"/>
      <c r="TFS243" s="220"/>
      <c r="TFT243" s="220"/>
      <c r="TFU243" s="220"/>
      <c r="TFV243" s="220"/>
      <c r="TFW243" s="220"/>
      <c r="TFX243" s="220"/>
      <c r="TFY243" s="220"/>
      <c r="TFZ243" s="220"/>
      <c r="TGA243" s="220"/>
      <c r="TGB243" s="220"/>
      <c r="TGC243" s="220"/>
      <c r="TGD243" s="220"/>
      <c r="TGE243" s="220"/>
      <c r="TGF243" s="220"/>
      <c r="TGG243" s="220"/>
      <c r="TGH243" s="220"/>
      <c r="TGI243" s="220"/>
      <c r="TGJ243" s="220"/>
      <c r="TGK243" s="220"/>
      <c r="TGL243" s="220"/>
      <c r="TGM243" s="220"/>
      <c r="TGN243" s="220"/>
      <c r="TGO243" s="220"/>
      <c r="TGP243" s="220"/>
      <c r="TGQ243" s="220"/>
      <c r="TGR243" s="220"/>
      <c r="TGS243" s="220"/>
      <c r="TGT243" s="220"/>
      <c r="TGU243" s="220"/>
      <c r="TGV243" s="220"/>
      <c r="TGW243" s="220"/>
      <c r="TGX243" s="220"/>
      <c r="TGY243" s="220"/>
      <c r="TGZ243" s="220"/>
      <c r="THA243" s="220"/>
      <c r="THB243" s="220"/>
      <c r="THC243" s="220"/>
      <c r="THD243" s="220"/>
      <c r="THE243" s="220"/>
      <c r="THF243" s="220"/>
      <c r="THG243" s="220"/>
      <c r="THH243" s="220"/>
      <c r="THI243" s="220"/>
      <c r="THJ243" s="220"/>
      <c r="THK243" s="220"/>
      <c r="THL243" s="220"/>
      <c r="THM243" s="220"/>
      <c r="THN243" s="220"/>
      <c r="THO243" s="220"/>
      <c r="THP243" s="220"/>
      <c r="THQ243" s="220"/>
      <c r="THR243" s="220"/>
      <c r="THS243" s="220"/>
      <c r="THT243" s="220"/>
      <c r="THU243" s="220"/>
      <c r="THV243" s="220"/>
      <c r="THW243" s="220"/>
      <c r="THX243" s="220"/>
      <c r="THY243" s="220"/>
      <c r="THZ243" s="220"/>
      <c r="TIA243" s="220"/>
      <c r="TIB243" s="220"/>
      <c r="TIC243" s="220"/>
      <c r="TID243" s="220"/>
      <c r="TIE243" s="220"/>
      <c r="TIF243" s="220"/>
      <c r="TIG243" s="220"/>
      <c r="TIH243" s="220"/>
      <c r="TII243" s="220"/>
      <c r="TIJ243" s="220"/>
      <c r="TIK243" s="220"/>
      <c r="TIL243" s="220"/>
      <c r="TIM243" s="220"/>
      <c r="TIN243" s="220"/>
      <c r="TIO243" s="220"/>
      <c r="TIP243" s="220"/>
      <c r="TIQ243" s="220"/>
      <c r="TIR243" s="220"/>
      <c r="TIS243" s="220"/>
      <c r="TIT243" s="220"/>
      <c r="TIU243" s="220"/>
      <c r="TIV243" s="220"/>
      <c r="TIW243" s="220"/>
      <c r="TIX243" s="220"/>
      <c r="TIY243" s="220"/>
      <c r="TIZ243" s="220"/>
      <c r="TJA243" s="220"/>
      <c r="TJB243" s="220"/>
      <c r="TJC243" s="220"/>
      <c r="TJD243" s="220"/>
      <c r="TJE243" s="220"/>
      <c r="TJF243" s="220"/>
      <c r="TJG243" s="220"/>
      <c r="TJH243" s="220"/>
      <c r="TJI243" s="220"/>
      <c r="TJJ243" s="220"/>
      <c r="TJK243" s="220"/>
      <c r="TJL243" s="220"/>
      <c r="TJM243" s="220"/>
      <c r="TJN243" s="220"/>
      <c r="TJO243" s="220"/>
      <c r="TJP243" s="220"/>
      <c r="TJQ243" s="220"/>
      <c r="TJR243" s="220"/>
      <c r="TJS243" s="220"/>
      <c r="TJT243" s="220"/>
      <c r="TJU243" s="220"/>
      <c r="TJV243" s="220"/>
      <c r="TJW243" s="220"/>
      <c r="TJX243" s="220"/>
      <c r="TJY243" s="220"/>
      <c r="TJZ243" s="220"/>
      <c r="TKA243" s="220"/>
      <c r="TKB243" s="220"/>
      <c r="TKC243" s="220"/>
      <c r="TKD243" s="220"/>
      <c r="TKE243" s="220"/>
      <c r="TKF243" s="220"/>
      <c r="TKG243" s="220"/>
      <c r="TKH243" s="220"/>
      <c r="TKI243" s="220"/>
      <c r="TKJ243" s="220"/>
      <c r="TKK243" s="220"/>
      <c r="TKL243" s="220"/>
      <c r="TKM243" s="220"/>
      <c r="TKN243" s="220"/>
      <c r="TKO243" s="220"/>
      <c r="TKP243" s="220"/>
      <c r="TKQ243" s="220"/>
      <c r="TKR243" s="220"/>
      <c r="TKS243" s="220"/>
      <c r="TKT243" s="220"/>
      <c r="TKU243" s="220"/>
      <c r="TKV243" s="220"/>
      <c r="TKW243" s="220"/>
      <c r="TKX243" s="220"/>
      <c r="TKY243" s="220"/>
      <c r="TKZ243" s="220"/>
      <c r="TLA243" s="220"/>
      <c r="TLB243" s="220"/>
      <c r="TLC243" s="220"/>
      <c r="TLD243" s="220"/>
      <c r="TLE243" s="220"/>
      <c r="TLF243" s="220"/>
      <c r="TLG243" s="220"/>
      <c r="TLH243" s="220"/>
      <c r="TLI243" s="220"/>
      <c r="TLJ243" s="220"/>
      <c r="TLK243" s="220"/>
      <c r="TLL243" s="220"/>
      <c r="TLM243" s="220"/>
      <c r="TLN243" s="220"/>
      <c r="TLO243" s="220"/>
      <c r="TLP243" s="220"/>
      <c r="TLQ243" s="220"/>
      <c r="TLR243" s="220"/>
      <c r="TLS243" s="220"/>
      <c r="TLT243" s="220"/>
      <c r="TLU243" s="220"/>
      <c r="TLV243" s="220"/>
      <c r="TLW243" s="220"/>
      <c r="TLX243" s="220"/>
      <c r="TLY243" s="220"/>
      <c r="TLZ243" s="220"/>
      <c r="TMA243" s="220"/>
      <c r="TMB243" s="220"/>
      <c r="TMC243" s="220"/>
      <c r="TMD243" s="220"/>
      <c r="TME243" s="220"/>
      <c r="TMF243" s="220"/>
      <c r="TMG243" s="220"/>
      <c r="TMH243" s="220"/>
      <c r="TMI243" s="220"/>
      <c r="TMJ243" s="220"/>
      <c r="TMK243" s="220"/>
      <c r="TML243" s="220"/>
      <c r="TMM243" s="220"/>
      <c r="TMN243" s="220"/>
      <c r="TMO243" s="220"/>
      <c r="TMP243" s="220"/>
      <c r="TMQ243" s="220"/>
      <c r="TMR243" s="220"/>
      <c r="TMS243" s="220"/>
      <c r="TMT243" s="220"/>
      <c r="TMU243" s="220"/>
      <c r="TMV243" s="220"/>
      <c r="TMW243" s="220"/>
      <c r="TMX243" s="220"/>
      <c r="TMY243" s="220"/>
      <c r="TMZ243" s="220"/>
      <c r="TNA243" s="220"/>
      <c r="TNB243" s="220"/>
      <c r="TNC243" s="220"/>
      <c r="TND243" s="220"/>
      <c r="TNE243" s="220"/>
      <c r="TNF243" s="220"/>
      <c r="TNG243" s="220"/>
      <c r="TNH243" s="220"/>
      <c r="TNI243" s="220"/>
      <c r="TNJ243" s="220"/>
      <c r="TNK243" s="220"/>
      <c r="TNL243" s="220"/>
      <c r="TNM243" s="220"/>
      <c r="TNN243" s="220"/>
      <c r="TNO243" s="220"/>
      <c r="TNP243" s="220"/>
      <c r="TNQ243" s="220"/>
      <c r="TNR243" s="220"/>
      <c r="TNS243" s="220"/>
      <c r="TNT243" s="220"/>
      <c r="TNU243" s="220"/>
      <c r="TNV243" s="220"/>
      <c r="TNW243" s="220"/>
      <c r="TNX243" s="220"/>
      <c r="TNY243" s="220"/>
      <c r="TNZ243" s="220"/>
      <c r="TOA243" s="220"/>
      <c r="TOB243" s="220"/>
      <c r="TOC243" s="220"/>
      <c r="TOD243" s="220"/>
      <c r="TOE243" s="220"/>
      <c r="TOF243" s="220"/>
      <c r="TOG243" s="220"/>
      <c r="TOH243" s="220"/>
      <c r="TOI243" s="220"/>
      <c r="TOJ243" s="220"/>
      <c r="TOK243" s="220"/>
      <c r="TOL243" s="220"/>
      <c r="TOM243" s="220"/>
      <c r="TON243" s="220"/>
      <c r="TOO243" s="220"/>
      <c r="TOP243" s="220"/>
      <c r="TOQ243" s="220"/>
      <c r="TOR243" s="220"/>
      <c r="TOS243" s="220"/>
      <c r="TOT243" s="220"/>
      <c r="TOU243" s="220"/>
      <c r="TOV243" s="220"/>
      <c r="TOW243" s="220"/>
      <c r="TOX243" s="220"/>
      <c r="TOY243" s="220"/>
      <c r="TOZ243" s="220"/>
      <c r="TPA243" s="220"/>
      <c r="TPB243" s="220"/>
      <c r="TPC243" s="220"/>
      <c r="TPD243" s="220"/>
      <c r="TPE243" s="220"/>
      <c r="TPF243" s="220"/>
      <c r="TPG243" s="220"/>
      <c r="TPH243" s="220"/>
      <c r="TPI243" s="220"/>
      <c r="TPJ243" s="220"/>
      <c r="TPK243" s="220"/>
      <c r="TPL243" s="220"/>
      <c r="TPM243" s="220"/>
      <c r="TPN243" s="220"/>
      <c r="TPO243" s="220"/>
      <c r="TPP243" s="220"/>
      <c r="TPQ243" s="220"/>
      <c r="TPR243" s="220"/>
      <c r="TPS243" s="220"/>
      <c r="TPT243" s="220"/>
      <c r="TPU243" s="220"/>
      <c r="TPV243" s="220"/>
      <c r="TPW243" s="220"/>
      <c r="TPX243" s="220"/>
      <c r="TPY243" s="220"/>
      <c r="TPZ243" s="220"/>
      <c r="TQA243" s="220"/>
      <c r="TQB243" s="220"/>
      <c r="TQC243" s="220"/>
      <c r="TQD243" s="220"/>
      <c r="TQE243" s="220"/>
      <c r="TQF243" s="220"/>
      <c r="TQG243" s="220"/>
      <c r="TQH243" s="220"/>
      <c r="TQI243" s="220"/>
      <c r="TQJ243" s="220"/>
      <c r="TQK243" s="220"/>
      <c r="TQL243" s="220"/>
      <c r="TQM243" s="220"/>
      <c r="TQN243" s="220"/>
      <c r="TQO243" s="220"/>
      <c r="TQP243" s="220"/>
      <c r="TQQ243" s="220"/>
      <c r="TQR243" s="220"/>
      <c r="TQS243" s="220"/>
      <c r="TQT243" s="220"/>
      <c r="TQU243" s="220"/>
      <c r="TQV243" s="220"/>
      <c r="TQW243" s="220"/>
      <c r="TQX243" s="220"/>
      <c r="TQY243" s="220"/>
      <c r="TQZ243" s="220"/>
      <c r="TRA243" s="220"/>
      <c r="TRB243" s="220"/>
      <c r="TRC243" s="220"/>
      <c r="TRD243" s="220"/>
      <c r="TRE243" s="220"/>
      <c r="TRF243" s="220"/>
      <c r="TRG243" s="220"/>
      <c r="TRH243" s="220"/>
      <c r="TRI243" s="220"/>
      <c r="TRJ243" s="220"/>
      <c r="TRK243" s="220"/>
      <c r="TRL243" s="220"/>
      <c r="TRM243" s="220"/>
      <c r="TRN243" s="220"/>
      <c r="TRO243" s="220"/>
      <c r="TRP243" s="220"/>
      <c r="TRQ243" s="220"/>
      <c r="TRR243" s="220"/>
      <c r="TRS243" s="220"/>
      <c r="TRT243" s="220"/>
      <c r="TRU243" s="220"/>
      <c r="TRV243" s="220"/>
      <c r="TRW243" s="220"/>
      <c r="TRX243" s="220"/>
      <c r="TRY243" s="220"/>
      <c r="TRZ243" s="220"/>
      <c r="TSA243" s="220"/>
      <c r="TSB243" s="220"/>
      <c r="TSC243" s="220"/>
      <c r="TSD243" s="220"/>
      <c r="TSE243" s="220"/>
      <c r="TSF243" s="220"/>
      <c r="TSG243" s="220"/>
      <c r="TSH243" s="220"/>
      <c r="TSI243" s="220"/>
      <c r="TSJ243" s="220"/>
      <c r="TSK243" s="220"/>
      <c r="TSL243" s="220"/>
      <c r="TSM243" s="220"/>
      <c r="TSN243" s="220"/>
      <c r="TSO243" s="220"/>
      <c r="TSP243" s="220"/>
      <c r="TSQ243" s="220"/>
      <c r="TSR243" s="220"/>
      <c r="TSS243" s="220"/>
      <c r="TST243" s="220"/>
      <c r="TSU243" s="220"/>
      <c r="TSV243" s="220"/>
      <c r="TSW243" s="220"/>
      <c r="TSX243" s="220"/>
      <c r="TSY243" s="220"/>
      <c r="TSZ243" s="220"/>
      <c r="TTA243" s="220"/>
      <c r="TTB243" s="220"/>
      <c r="TTC243" s="220"/>
      <c r="TTD243" s="220"/>
      <c r="TTE243" s="220"/>
      <c r="TTF243" s="220"/>
      <c r="TTG243" s="220"/>
      <c r="TTH243" s="220"/>
      <c r="TTI243" s="220"/>
      <c r="TTJ243" s="220"/>
      <c r="TTK243" s="220"/>
      <c r="TTL243" s="220"/>
      <c r="TTM243" s="220"/>
      <c r="TTN243" s="220"/>
      <c r="TTO243" s="220"/>
      <c r="TTP243" s="220"/>
      <c r="TTQ243" s="220"/>
      <c r="TTR243" s="220"/>
      <c r="TTS243" s="220"/>
      <c r="TTT243" s="220"/>
      <c r="TTU243" s="220"/>
      <c r="TTV243" s="220"/>
      <c r="TTW243" s="220"/>
      <c r="TTX243" s="220"/>
      <c r="TTY243" s="220"/>
      <c r="TTZ243" s="220"/>
      <c r="TUA243" s="220"/>
      <c r="TUB243" s="220"/>
      <c r="TUC243" s="220"/>
      <c r="TUD243" s="220"/>
      <c r="TUE243" s="220"/>
      <c r="TUF243" s="220"/>
      <c r="TUG243" s="220"/>
      <c r="TUH243" s="220"/>
      <c r="TUI243" s="220"/>
      <c r="TUJ243" s="220"/>
      <c r="TUK243" s="220"/>
      <c r="TUL243" s="220"/>
      <c r="TUM243" s="220"/>
      <c r="TUN243" s="220"/>
      <c r="TUO243" s="220"/>
      <c r="TUP243" s="220"/>
      <c r="TUQ243" s="220"/>
      <c r="TUR243" s="220"/>
      <c r="TUS243" s="220"/>
      <c r="TUT243" s="220"/>
      <c r="TUU243" s="220"/>
      <c r="TUV243" s="220"/>
      <c r="TUW243" s="220"/>
      <c r="TUX243" s="220"/>
      <c r="TUY243" s="220"/>
      <c r="TUZ243" s="220"/>
      <c r="TVA243" s="220"/>
      <c r="TVB243" s="220"/>
      <c r="TVC243" s="220"/>
      <c r="TVD243" s="220"/>
      <c r="TVE243" s="220"/>
      <c r="TVF243" s="220"/>
      <c r="TVG243" s="220"/>
      <c r="TVH243" s="220"/>
      <c r="TVI243" s="220"/>
      <c r="TVJ243" s="220"/>
      <c r="TVK243" s="220"/>
      <c r="TVL243" s="220"/>
      <c r="TVM243" s="220"/>
      <c r="TVN243" s="220"/>
      <c r="TVO243" s="220"/>
      <c r="TVP243" s="220"/>
      <c r="TVQ243" s="220"/>
      <c r="TVR243" s="220"/>
      <c r="TVS243" s="220"/>
      <c r="TVT243" s="220"/>
      <c r="TVU243" s="220"/>
      <c r="TVV243" s="220"/>
      <c r="TVW243" s="220"/>
      <c r="TVX243" s="220"/>
      <c r="TVY243" s="220"/>
      <c r="TVZ243" s="220"/>
      <c r="TWA243" s="220"/>
      <c r="TWB243" s="220"/>
      <c r="TWC243" s="220"/>
      <c r="TWD243" s="220"/>
      <c r="TWE243" s="220"/>
      <c r="TWF243" s="220"/>
      <c r="TWG243" s="220"/>
      <c r="TWH243" s="220"/>
      <c r="TWI243" s="220"/>
      <c r="TWJ243" s="220"/>
      <c r="TWK243" s="220"/>
      <c r="TWL243" s="220"/>
      <c r="TWM243" s="220"/>
      <c r="TWN243" s="220"/>
      <c r="TWO243" s="220"/>
      <c r="TWP243" s="220"/>
      <c r="TWQ243" s="220"/>
      <c r="TWR243" s="220"/>
      <c r="TWS243" s="220"/>
      <c r="TWT243" s="220"/>
      <c r="TWU243" s="220"/>
      <c r="TWV243" s="220"/>
      <c r="TWW243" s="220"/>
      <c r="TWX243" s="220"/>
      <c r="TWY243" s="220"/>
      <c r="TWZ243" s="220"/>
      <c r="TXA243" s="220"/>
      <c r="TXB243" s="220"/>
      <c r="TXC243" s="220"/>
      <c r="TXD243" s="220"/>
      <c r="TXE243" s="220"/>
      <c r="TXF243" s="220"/>
      <c r="TXG243" s="220"/>
      <c r="TXH243" s="220"/>
      <c r="TXI243" s="220"/>
      <c r="TXJ243" s="220"/>
      <c r="TXK243" s="220"/>
      <c r="TXL243" s="220"/>
      <c r="TXM243" s="220"/>
      <c r="TXN243" s="220"/>
      <c r="TXO243" s="220"/>
      <c r="TXP243" s="220"/>
      <c r="TXQ243" s="220"/>
      <c r="TXR243" s="220"/>
      <c r="TXS243" s="220"/>
      <c r="TXT243" s="220"/>
      <c r="TXU243" s="220"/>
      <c r="TXV243" s="220"/>
      <c r="TXW243" s="220"/>
      <c r="TXX243" s="220"/>
      <c r="TXY243" s="220"/>
      <c r="TXZ243" s="220"/>
      <c r="TYA243" s="220"/>
      <c r="TYB243" s="220"/>
      <c r="TYC243" s="220"/>
      <c r="TYD243" s="220"/>
      <c r="TYE243" s="220"/>
      <c r="TYF243" s="220"/>
      <c r="TYG243" s="220"/>
      <c r="TYH243" s="220"/>
      <c r="TYI243" s="220"/>
      <c r="TYJ243" s="220"/>
      <c r="TYK243" s="220"/>
      <c r="TYL243" s="220"/>
      <c r="TYM243" s="220"/>
      <c r="TYN243" s="220"/>
      <c r="TYO243" s="220"/>
      <c r="TYP243" s="220"/>
      <c r="TYQ243" s="220"/>
      <c r="TYR243" s="220"/>
      <c r="TYS243" s="220"/>
      <c r="TYT243" s="220"/>
      <c r="TYU243" s="220"/>
      <c r="TYV243" s="220"/>
      <c r="TYW243" s="220"/>
      <c r="TYX243" s="220"/>
      <c r="TYY243" s="220"/>
      <c r="TYZ243" s="220"/>
      <c r="TZA243" s="220"/>
      <c r="TZB243" s="220"/>
      <c r="TZC243" s="220"/>
      <c r="TZD243" s="220"/>
      <c r="TZE243" s="220"/>
      <c r="TZF243" s="220"/>
      <c r="TZG243" s="220"/>
      <c r="TZH243" s="220"/>
      <c r="TZI243" s="220"/>
      <c r="TZJ243" s="220"/>
      <c r="TZK243" s="220"/>
      <c r="TZL243" s="220"/>
      <c r="TZM243" s="220"/>
      <c r="TZN243" s="220"/>
      <c r="TZO243" s="220"/>
      <c r="TZP243" s="220"/>
      <c r="TZQ243" s="220"/>
      <c r="TZR243" s="220"/>
      <c r="TZS243" s="220"/>
      <c r="TZT243" s="220"/>
      <c r="TZU243" s="220"/>
      <c r="TZV243" s="220"/>
      <c r="TZW243" s="220"/>
      <c r="TZX243" s="220"/>
      <c r="TZY243" s="220"/>
      <c r="TZZ243" s="220"/>
      <c r="UAA243" s="220"/>
      <c r="UAB243" s="220"/>
      <c r="UAC243" s="220"/>
      <c r="UAD243" s="220"/>
      <c r="UAE243" s="220"/>
      <c r="UAF243" s="220"/>
      <c r="UAG243" s="220"/>
      <c r="UAH243" s="220"/>
      <c r="UAI243" s="220"/>
      <c r="UAJ243" s="220"/>
      <c r="UAK243" s="220"/>
      <c r="UAL243" s="220"/>
      <c r="UAM243" s="220"/>
      <c r="UAN243" s="220"/>
      <c r="UAO243" s="220"/>
      <c r="UAP243" s="220"/>
      <c r="UAQ243" s="220"/>
      <c r="UAR243" s="220"/>
      <c r="UAS243" s="220"/>
      <c r="UAT243" s="220"/>
      <c r="UAU243" s="220"/>
      <c r="UAV243" s="220"/>
      <c r="UAW243" s="220"/>
      <c r="UAX243" s="220"/>
      <c r="UAY243" s="220"/>
      <c r="UAZ243" s="220"/>
      <c r="UBA243" s="220"/>
      <c r="UBB243" s="220"/>
      <c r="UBC243" s="220"/>
      <c r="UBD243" s="220"/>
      <c r="UBE243" s="220"/>
      <c r="UBF243" s="220"/>
      <c r="UBG243" s="220"/>
      <c r="UBH243" s="220"/>
      <c r="UBI243" s="220"/>
      <c r="UBJ243" s="220"/>
      <c r="UBK243" s="220"/>
      <c r="UBL243" s="220"/>
      <c r="UBM243" s="220"/>
      <c r="UBN243" s="220"/>
      <c r="UBO243" s="220"/>
      <c r="UBP243" s="220"/>
      <c r="UBQ243" s="220"/>
      <c r="UBR243" s="220"/>
      <c r="UBS243" s="220"/>
      <c r="UBT243" s="220"/>
      <c r="UBU243" s="220"/>
      <c r="UBV243" s="220"/>
      <c r="UBW243" s="220"/>
      <c r="UBX243" s="220"/>
      <c r="UBY243" s="220"/>
      <c r="UBZ243" s="220"/>
      <c r="UCA243" s="220"/>
      <c r="UCB243" s="220"/>
      <c r="UCC243" s="220"/>
      <c r="UCD243" s="220"/>
      <c r="UCE243" s="220"/>
      <c r="UCF243" s="220"/>
      <c r="UCG243" s="220"/>
      <c r="UCH243" s="220"/>
      <c r="UCI243" s="220"/>
      <c r="UCJ243" s="220"/>
      <c r="UCK243" s="220"/>
      <c r="UCL243" s="220"/>
      <c r="UCM243" s="220"/>
      <c r="UCN243" s="220"/>
      <c r="UCO243" s="220"/>
      <c r="UCP243" s="220"/>
      <c r="UCQ243" s="220"/>
      <c r="UCR243" s="220"/>
      <c r="UCS243" s="220"/>
      <c r="UCT243" s="220"/>
      <c r="UCU243" s="220"/>
      <c r="UCV243" s="220"/>
      <c r="UCW243" s="220"/>
      <c r="UCX243" s="220"/>
      <c r="UCY243" s="220"/>
      <c r="UCZ243" s="220"/>
      <c r="UDA243" s="220"/>
      <c r="UDB243" s="220"/>
      <c r="UDC243" s="220"/>
      <c r="UDD243" s="220"/>
      <c r="UDE243" s="220"/>
      <c r="UDF243" s="220"/>
      <c r="UDG243" s="220"/>
      <c r="UDH243" s="220"/>
      <c r="UDI243" s="220"/>
      <c r="UDJ243" s="220"/>
      <c r="UDK243" s="220"/>
      <c r="UDL243" s="220"/>
      <c r="UDM243" s="220"/>
      <c r="UDN243" s="220"/>
      <c r="UDO243" s="220"/>
      <c r="UDP243" s="220"/>
      <c r="UDQ243" s="220"/>
      <c r="UDR243" s="220"/>
      <c r="UDS243" s="220"/>
      <c r="UDT243" s="220"/>
      <c r="UDU243" s="220"/>
      <c r="UDV243" s="220"/>
      <c r="UDW243" s="220"/>
      <c r="UDX243" s="220"/>
      <c r="UDY243" s="220"/>
      <c r="UDZ243" s="220"/>
      <c r="UEA243" s="220"/>
      <c r="UEB243" s="220"/>
      <c r="UEC243" s="220"/>
      <c r="UED243" s="220"/>
      <c r="UEE243" s="220"/>
      <c r="UEF243" s="220"/>
      <c r="UEG243" s="220"/>
      <c r="UEH243" s="220"/>
      <c r="UEI243" s="220"/>
      <c r="UEJ243" s="220"/>
      <c r="UEK243" s="220"/>
      <c r="UEL243" s="220"/>
      <c r="UEM243" s="220"/>
      <c r="UEN243" s="220"/>
      <c r="UEO243" s="220"/>
      <c r="UEP243" s="220"/>
      <c r="UEQ243" s="220"/>
      <c r="UER243" s="220"/>
      <c r="UES243" s="220"/>
      <c r="UET243" s="220"/>
      <c r="UEU243" s="220"/>
      <c r="UEV243" s="220"/>
      <c r="UEW243" s="220"/>
      <c r="UEX243" s="220"/>
      <c r="UEY243" s="220"/>
      <c r="UEZ243" s="220"/>
      <c r="UFA243" s="220"/>
      <c r="UFB243" s="220"/>
      <c r="UFC243" s="220"/>
      <c r="UFD243" s="220"/>
      <c r="UFE243" s="220"/>
      <c r="UFF243" s="220"/>
      <c r="UFG243" s="220"/>
      <c r="UFH243" s="220"/>
      <c r="UFI243" s="220"/>
      <c r="UFJ243" s="220"/>
      <c r="UFK243" s="220"/>
      <c r="UFL243" s="220"/>
      <c r="UFM243" s="220"/>
      <c r="UFN243" s="220"/>
      <c r="UFO243" s="220"/>
      <c r="UFP243" s="220"/>
      <c r="UFQ243" s="220"/>
      <c r="UFR243" s="220"/>
      <c r="UFS243" s="220"/>
      <c r="UFT243" s="220"/>
      <c r="UFU243" s="220"/>
      <c r="UFV243" s="220"/>
      <c r="UFW243" s="220"/>
      <c r="UFX243" s="220"/>
      <c r="UFY243" s="220"/>
      <c r="UFZ243" s="220"/>
      <c r="UGA243" s="220"/>
      <c r="UGB243" s="220"/>
      <c r="UGC243" s="220"/>
      <c r="UGD243" s="220"/>
      <c r="UGE243" s="220"/>
      <c r="UGF243" s="220"/>
      <c r="UGG243" s="220"/>
      <c r="UGH243" s="220"/>
      <c r="UGI243" s="220"/>
      <c r="UGJ243" s="220"/>
      <c r="UGK243" s="220"/>
      <c r="UGL243" s="220"/>
      <c r="UGM243" s="220"/>
      <c r="UGN243" s="220"/>
      <c r="UGO243" s="220"/>
      <c r="UGP243" s="220"/>
      <c r="UGQ243" s="220"/>
      <c r="UGR243" s="220"/>
      <c r="UGS243" s="220"/>
      <c r="UGT243" s="220"/>
      <c r="UGU243" s="220"/>
      <c r="UGV243" s="220"/>
      <c r="UGW243" s="220"/>
      <c r="UGX243" s="220"/>
      <c r="UGY243" s="220"/>
      <c r="UGZ243" s="220"/>
      <c r="UHA243" s="220"/>
      <c r="UHB243" s="220"/>
      <c r="UHC243" s="220"/>
      <c r="UHD243" s="220"/>
      <c r="UHE243" s="220"/>
      <c r="UHF243" s="220"/>
      <c r="UHG243" s="220"/>
      <c r="UHH243" s="220"/>
      <c r="UHI243" s="220"/>
      <c r="UHJ243" s="220"/>
      <c r="UHK243" s="220"/>
      <c r="UHL243" s="220"/>
      <c r="UHM243" s="220"/>
      <c r="UHN243" s="220"/>
      <c r="UHO243" s="220"/>
      <c r="UHP243" s="220"/>
      <c r="UHQ243" s="220"/>
      <c r="UHR243" s="220"/>
      <c r="UHS243" s="220"/>
      <c r="UHT243" s="220"/>
      <c r="UHU243" s="220"/>
      <c r="UHV243" s="220"/>
      <c r="UHW243" s="220"/>
      <c r="UHX243" s="220"/>
      <c r="UHY243" s="220"/>
      <c r="UHZ243" s="220"/>
      <c r="UIA243" s="220"/>
      <c r="UIB243" s="220"/>
      <c r="UIC243" s="220"/>
      <c r="UID243" s="220"/>
      <c r="UIE243" s="220"/>
      <c r="UIF243" s="220"/>
      <c r="UIG243" s="220"/>
      <c r="UIH243" s="220"/>
      <c r="UII243" s="220"/>
      <c r="UIJ243" s="220"/>
      <c r="UIK243" s="220"/>
      <c r="UIL243" s="220"/>
      <c r="UIM243" s="220"/>
      <c r="UIN243" s="220"/>
      <c r="UIO243" s="220"/>
      <c r="UIP243" s="220"/>
      <c r="UIQ243" s="220"/>
      <c r="UIR243" s="220"/>
      <c r="UIS243" s="220"/>
      <c r="UIT243" s="220"/>
      <c r="UIU243" s="220"/>
      <c r="UIV243" s="220"/>
      <c r="UIW243" s="220"/>
      <c r="UIX243" s="220"/>
      <c r="UIY243" s="220"/>
      <c r="UIZ243" s="220"/>
      <c r="UJA243" s="220"/>
      <c r="UJB243" s="220"/>
      <c r="UJC243" s="220"/>
      <c r="UJD243" s="220"/>
      <c r="UJE243" s="220"/>
      <c r="UJF243" s="220"/>
      <c r="UJG243" s="220"/>
      <c r="UJH243" s="220"/>
      <c r="UJI243" s="220"/>
      <c r="UJJ243" s="220"/>
      <c r="UJK243" s="220"/>
      <c r="UJL243" s="220"/>
      <c r="UJM243" s="220"/>
      <c r="UJN243" s="220"/>
      <c r="UJO243" s="220"/>
      <c r="UJP243" s="220"/>
      <c r="UJQ243" s="220"/>
      <c r="UJR243" s="220"/>
      <c r="UJS243" s="220"/>
      <c r="UJT243" s="220"/>
      <c r="UJU243" s="220"/>
      <c r="UJV243" s="220"/>
      <c r="UJW243" s="220"/>
      <c r="UJX243" s="220"/>
      <c r="UJY243" s="220"/>
      <c r="UJZ243" s="220"/>
      <c r="UKA243" s="220"/>
      <c r="UKB243" s="220"/>
      <c r="UKC243" s="220"/>
      <c r="UKD243" s="220"/>
      <c r="UKE243" s="220"/>
      <c r="UKF243" s="220"/>
      <c r="UKG243" s="220"/>
      <c r="UKH243" s="220"/>
      <c r="UKI243" s="220"/>
      <c r="UKJ243" s="220"/>
      <c r="UKK243" s="220"/>
      <c r="UKL243" s="220"/>
      <c r="UKM243" s="220"/>
      <c r="UKN243" s="220"/>
      <c r="UKO243" s="220"/>
      <c r="UKP243" s="220"/>
      <c r="UKQ243" s="220"/>
      <c r="UKR243" s="220"/>
      <c r="UKS243" s="220"/>
      <c r="UKT243" s="220"/>
      <c r="UKU243" s="220"/>
      <c r="UKV243" s="220"/>
      <c r="UKW243" s="220"/>
      <c r="UKX243" s="220"/>
      <c r="UKY243" s="220"/>
      <c r="UKZ243" s="220"/>
      <c r="ULA243" s="220"/>
      <c r="ULB243" s="220"/>
      <c r="ULC243" s="220"/>
      <c r="ULD243" s="220"/>
      <c r="ULE243" s="220"/>
      <c r="ULF243" s="220"/>
      <c r="ULG243" s="220"/>
      <c r="ULH243" s="220"/>
      <c r="ULI243" s="220"/>
      <c r="ULJ243" s="220"/>
      <c r="ULK243" s="220"/>
      <c r="ULL243" s="220"/>
      <c r="ULM243" s="220"/>
      <c r="ULN243" s="220"/>
      <c r="ULO243" s="220"/>
      <c r="ULP243" s="220"/>
      <c r="ULQ243" s="220"/>
      <c r="ULR243" s="220"/>
      <c r="ULS243" s="220"/>
      <c r="ULT243" s="220"/>
      <c r="ULU243" s="220"/>
      <c r="ULV243" s="220"/>
      <c r="ULW243" s="220"/>
      <c r="ULX243" s="220"/>
      <c r="ULY243" s="220"/>
      <c r="ULZ243" s="220"/>
      <c r="UMA243" s="220"/>
      <c r="UMB243" s="220"/>
      <c r="UMC243" s="220"/>
      <c r="UMD243" s="220"/>
      <c r="UME243" s="220"/>
      <c r="UMF243" s="220"/>
      <c r="UMG243" s="220"/>
      <c r="UMH243" s="220"/>
      <c r="UMI243" s="220"/>
      <c r="UMJ243" s="220"/>
      <c r="UMK243" s="220"/>
      <c r="UML243" s="220"/>
      <c r="UMM243" s="220"/>
      <c r="UMN243" s="220"/>
      <c r="UMO243" s="220"/>
      <c r="UMP243" s="220"/>
      <c r="UMQ243" s="220"/>
      <c r="UMR243" s="220"/>
      <c r="UMS243" s="220"/>
      <c r="UMT243" s="220"/>
      <c r="UMU243" s="220"/>
      <c r="UMV243" s="220"/>
      <c r="UMW243" s="220"/>
      <c r="UMX243" s="220"/>
      <c r="UMY243" s="220"/>
      <c r="UMZ243" s="220"/>
      <c r="UNA243" s="220"/>
      <c r="UNB243" s="220"/>
      <c r="UNC243" s="220"/>
      <c r="UND243" s="220"/>
      <c r="UNE243" s="220"/>
      <c r="UNF243" s="220"/>
      <c r="UNG243" s="220"/>
      <c r="UNH243" s="220"/>
      <c r="UNI243" s="220"/>
      <c r="UNJ243" s="220"/>
      <c r="UNK243" s="220"/>
      <c r="UNL243" s="220"/>
      <c r="UNM243" s="220"/>
      <c r="UNN243" s="220"/>
      <c r="UNO243" s="220"/>
      <c r="UNP243" s="220"/>
      <c r="UNQ243" s="220"/>
      <c r="UNR243" s="220"/>
      <c r="UNS243" s="220"/>
      <c r="UNT243" s="220"/>
      <c r="UNU243" s="220"/>
      <c r="UNV243" s="220"/>
      <c r="UNW243" s="220"/>
      <c r="UNX243" s="220"/>
      <c r="UNY243" s="220"/>
      <c r="UNZ243" s="220"/>
      <c r="UOA243" s="220"/>
      <c r="UOB243" s="220"/>
      <c r="UOC243" s="220"/>
      <c r="UOD243" s="220"/>
      <c r="UOE243" s="220"/>
      <c r="UOF243" s="220"/>
      <c r="UOG243" s="220"/>
      <c r="UOH243" s="220"/>
      <c r="UOI243" s="220"/>
      <c r="UOJ243" s="220"/>
      <c r="UOK243" s="220"/>
      <c r="UOL243" s="220"/>
      <c r="UOM243" s="220"/>
      <c r="UON243" s="220"/>
      <c r="UOO243" s="220"/>
      <c r="UOP243" s="220"/>
      <c r="UOQ243" s="220"/>
      <c r="UOR243" s="220"/>
      <c r="UOS243" s="220"/>
      <c r="UOT243" s="220"/>
      <c r="UOU243" s="220"/>
      <c r="UOV243" s="220"/>
      <c r="UOW243" s="220"/>
      <c r="UOX243" s="220"/>
      <c r="UOY243" s="220"/>
      <c r="UOZ243" s="220"/>
      <c r="UPA243" s="220"/>
      <c r="UPB243" s="220"/>
      <c r="UPC243" s="220"/>
      <c r="UPD243" s="220"/>
      <c r="UPE243" s="220"/>
      <c r="UPF243" s="220"/>
      <c r="UPG243" s="220"/>
      <c r="UPH243" s="220"/>
      <c r="UPI243" s="220"/>
      <c r="UPJ243" s="220"/>
      <c r="UPK243" s="220"/>
      <c r="UPL243" s="220"/>
      <c r="UPM243" s="220"/>
      <c r="UPN243" s="220"/>
      <c r="UPO243" s="220"/>
      <c r="UPP243" s="220"/>
      <c r="UPQ243" s="220"/>
      <c r="UPR243" s="220"/>
      <c r="UPS243" s="220"/>
      <c r="UPT243" s="220"/>
      <c r="UPU243" s="220"/>
      <c r="UPV243" s="220"/>
      <c r="UPW243" s="220"/>
      <c r="UPX243" s="220"/>
      <c r="UPY243" s="220"/>
      <c r="UPZ243" s="220"/>
      <c r="UQA243" s="220"/>
      <c r="UQB243" s="220"/>
      <c r="UQC243" s="220"/>
      <c r="UQD243" s="220"/>
      <c r="UQE243" s="220"/>
      <c r="UQF243" s="220"/>
      <c r="UQG243" s="220"/>
      <c r="UQH243" s="220"/>
      <c r="UQI243" s="220"/>
      <c r="UQJ243" s="220"/>
      <c r="UQK243" s="220"/>
      <c r="UQL243" s="220"/>
      <c r="UQM243" s="220"/>
      <c r="UQN243" s="220"/>
      <c r="UQO243" s="220"/>
      <c r="UQP243" s="220"/>
      <c r="UQQ243" s="220"/>
      <c r="UQR243" s="220"/>
      <c r="UQS243" s="220"/>
      <c r="UQT243" s="220"/>
      <c r="UQU243" s="220"/>
      <c r="UQV243" s="220"/>
      <c r="UQW243" s="220"/>
      <c r="UQX243" s="220"/>
      <c r="UQY243" s="220"/>
      <c r="UQZ243" s="220"/>
      <c r="URA243" s="220"/>
      <c r="URB243" s="220"/>
      <c r="URC243" s="220"/>
      <c r="URD243" s="220"/>
      <c r="URE243" s="220"/>
      <c r="URF243" s="220"/>
      <c r="URG243" s="220"/>
      <c r="URH243" s="220"/>
      <c r="URI243" s="220"/>
      <c r="URJ243" s="220"/>
      <c r="URK243" s="220"/>
      <c r="URL243" s="220"/>
      <c r="URM243" s="220"/>
      <c r="URN243" s="220"/>
      <c r="URO243" s="220"/>
      <c r="URP243" s="220"/>
      <c r="URQ243" s="220"/>
      <c r="URR243" s="220"/>
      <c r="URS243" s="220"/>
      <c r="URT243" s="220"/>
      <c r="URU243" s="220"/>
      <c r="URV243" s="220"/>
      <c r="URW243" s="220"/>
      <c r="URX243" s="220"/>
      <c r="URY243" s="220"/>
      <c r="URZ243" s="220"/>
      <c r="USA243" s="220"/>
      <c r="USB243" s="220"/>
      <c r="USC243" s="220"/>
      <c r="USD243" s="220"/>
      <c r="USE243" s="220"/>
      <c r="USF243" s="220"/>
      <c r="USG243" s="220"/>
      <c r="USH243" s="220"/>
      <c r="USI243" s="220"/>
      <c r="USJ243" s="220"/>
      <c r="USK243" s="220"/>
      <c r="USL243" s="220"/>
      <c r="USM243" s="220"/>
      <c r="USN243" s="220"/>
      <c r="USO243" s="220"/>
      <c r="USP243" s="220"/>
      <c r="USQ243" s="220"/>
      <c r="USR243" s="220"/>
      <c r="USS243" s="220"/>
      <c r="UST243" s="220"/>
      <c r="USU243" s="220"/>
      <c r="USV243" s="220"/>
      <c r="USW243" s="220"/>
      <c r="USX243" s="220"/>
      <c r="USY243" s="220"/>
      <c r="USZ243" s="220"/>
      <c r="UTA243" s="220"/>
      <c r="UTB243" s="220"/>
      <c r="UTC243" s="220"/>
      <c r="UTD243" s="220"/>
      <c r="UTE243" s="220"/>
      <c r="UTF243" s="220"/>
      <c r="UTG243" s="220"/>
      <c r="UTH243" s="220"/>
      <c r="UTI243" s="220"/>
      <c r="UTJ243" s="220"/>
      <c r="UTK243" s="220"/>
      <c r="UTL243" s="220"/>
      <c r="UTM243" s="220"/>
      <c r="UTN243" s="220"/>
      <c r="UTO243" s="220"/>
      <c r="UTP243" s="220"/>
      <c r="UTQ243" s="220"/>
      <c r="UTR243" s="220"/>
      <c r="UTS243" s="220"/>
      <c r="UTT243" s="220"/>
      <c r="UTU243" s="220"/>
      <c r="UTV243" s="220"/>
      <c r="UTW243" s="220"/>
      <c r="UTX243" s="220"/>
      <c r="UTY243" s="220"/>
      <c r="UTZ243" s="220"/>
      <c r="UUA243" s="220"/>
      <c r="UUB243" s="220"/>
      <c r="UUC243" s="220"/>
      <c r="UUD243" s="220"/>
      <c r="UUE243" s="220"/>
      <c r="UUF243" s="220"/>
      <c r="UUG243" s="220"/>
      <c r="UUH243" s="220"/>
      <c r="UUI243" s="220"/>
      <c r="UUJ243" s="220"/>
      <c r="UUK243" s="220"/>
      <c r="UUL243" s="220"/>
      <c r="UUM243" s="220"/>
      <c r="UUN243" s="220"/>
      <c r="UUO243" s="220"/>
      <c r="UUP243" s="220"/>
      <c r="UUQ243" s="220"/>
      <c r="UUR243" s="220"/>
      <c r="UUS243" s="220"/>
      <c r="UUT243" s="220"/>
      <c r="UUU243" s="220"/>
      <c r="UUV243" s="220"/>
      <c r="UUW243" s="220"/>
      <c r="UUX243" s="220"/>
      <c r="UUY243" s="220"/>
      <c r="UUZ243" s="220"/>
      <c r="UVA243" s="220"/>
      <c r="UVB243" s="220"/>
      <c r="UVC243" s="220"/>
      <c r="UVD243" s="220"/>
      <c r="UVE243" s="220"/>
      <c r="UVF243" s="220"/>
      <c r="UVG243" s="220"/>
      <c r="UVH243" s="220"/>
      <c r="UVI243" s="220"/>
      <c r="UVJ243" s="220"/>
      <c r="UVK243" s="220"/>
      <c r="UVL243" s="220"/>
      <c r="UVM243" s="220"/>
      <c r="UVN243" s="220"/>
      <c r="UVO243" s="220"/>
      <c r="UVP243" s="220"/>
      <c r="UVQ243" s="220"/>
      <c r="UVR243" s="220"/>
      <c r="UVS243" s="220"/>
      <c r="UVT243" s="220"/>
      <c r="UVU243" s="220"/>
      <c r="UVV243" s="220"/>
      <c r="UVW243" s="220"/>
      <c r="UVX243" s="220"/>
      <c r="UVY243" s="220"/>
      <c r="UVZ243" s="220"/>
      <c r="UWA243" s="220"/>
      <c r="UWB243" s="220"/>
      <c r="UWC243" s="220"/>
      <c r="UWD243" s="220"/>
      <c r="UWE243" s="220"/>
      <c r="UWF243" s="220"/>
      <c r="UWG243" s="220"/>
      <c r="UWH243" s="220"/>
      <c r="UWI243" s="220"/>
      <c r="UWJ243" s="220"/>
      <c r="UWK243" s="220"/>
      <c r="UWL243" s="220"/>
      <c r="UWM243" s="220"/>
      <c r="UWN243" s="220"/>
      <c r="UWO243" s="220"/>
      <c r="UWP243" s="220"/>
      <c r="UWQ243" s="220"/>
      <c r="UWR243" s="220"/>
      <c r="UWS243" s="220"/>
      <c r="UWT243" s="220"/>
      <c r="UWU243" s="220"/>
      <c r="UWV243" s="220"/>
      <c r="UWW243" s="220"/>
      <c r="UWX243" s="220"/>
      <c r="UWY243" s="220"/>
      <c r="UWZ243" s="220"/>
      <c r="UXA243" s="220"/>
      <c r="UXB243" s="220"/>
      <c r="UXC243" s="220"/>
      <c r="UXD243" s="220"/>
      <c r="UXE243" s="220"/>
      <c r="UXF243" s="220"/>
      <c r="UXG243" s="220"/>
      <c r="UXH243" s="220"/>
      <c r="UXI243" s="220"/>
      <c r="UXJ243" s="220"/>
      <c r="UXK243" s="220"/>
      <c r="UXL243" s="220"/>
      <c r="UXM243" s="220"/>
      <c r="UXN243" s="220"/>
      <c r="UXO243" s="220"/>
      <c r="UXP243" s="220"/>
      <c r="UXQ243" s="220"/>
      <c r="UXR243" s="220"/>
      <c r="UXS243" s="220"/>
      <c r="UXT243" s="220"/>
      <c r="UXU243" s="220"/>
      <c r="UXV243" s="220"/>
      <c r="UXW243" s="220"/>
      <c r="UXX243" s="220"/>
      <c r="UXY243" s="220"/>
      <c r="UXZ243" s="220"/>
      <c r="UYA243" s="220"/>
      <c r="UYB243" s="220"/>
      <c r="UYC243" s="220"/>
      <c r="UYD243" s="220"/>
      <c r="UYE243" s="220"/>
      <c r="UYF243" s="220"/>
      <c r="UYG243" s="220"/>
      <c r="UYH243" s="220"/>
      <c r="UYI243" s="220"/>
      <c r="UYJ243" s="220"/>
      <c r="UYK243" s="220"/>
      <c r="UYL243" s="220"/>
      <c r="UYM243" s="220"/>
      <c r="UYN243" s="220"/>
      <c r="UYO243" s="220"/>
      <c r="UYP243" s="220"/>
      <c r="UYQ243" s="220"/>
      <c r="UYR243" s="220"/>
      <c r="UYS243" s="220"/>
      <c r="UYT243" s="220"/>
      <c r="UYU243" s="220"/>
      <c r="UYV243" s="220"/>
      <c r="UYW243" s="220"/>
      <c r="UYX243" s="220"/>
      <c r="UYY243" s="220"/>
      <c r="UYZ243" s="220"/>
      <c r="UZA243" s="220"/>
      <c r="UZB243" s="220"/>
      <c r="UZC243" s="220"/>
      <c r="UZD243" s="220"/>
      <c r="UZE243" s="220"/>
      <c r="UZF243" s="220"/>
      <c r="UZG243" s="220"/>
      <c r="UZH243" s="220"/>
      <c r="UZI243" s="220"/>
      <c r="UZJ243" s="220"/>
      <c r="UZK243" s="220"/>
      <c r="UZL243" s="220"/>
      <c r="UZM243" s="220"/>
      <c r="UZN243" s="220"/>
      <c r="UZO243" s="220"/>
      <c r="UZP243" s="220"/>
      <c r="UZQ243" s="220"/>
      <c r="UZR243" s="220"/>
      <c r="UZS243" s="220"/>
      <c r="UZT243" s="220"/>
      <c r="UZU243" s="220"/>
      <c r="UZV243" s="220"/>
      <c r="UZW243" s="220"/>
      <c r="UZX243" s="220"/>
      <c r="UZY243" s="220"/>
      <c r="UZZ243" s="220"/>
      <c r="VAA243" s="220"/>
      <c r="VAB243" s="220"/>
      <c r="VAC243" s="220"/>
      <c r="VAD243" s="220"/>
      <c r="VAE243" s="220"/>
      <c r="VAF243" s="220"/>
      <c r="VAG243" s="220"/>
      <c r="VAH243" s="220"/>
      <c r="VAI243" s="220"/>
      <c r="VAJ243" s="220"/>
      <c r="VAK243" s="220"/>
      <c r="VAL243" s="220"/>
      <c r="VAM243" s="220"/>
      <c r="VAN243" s="220"/>
      <c r="VAO243" s="220"/>
      <c r="VAP243" s="220"/>
      <c r="VAQ243" s="220"/>
      <c r="VAR243" s="220"/>
      <c r="VAS243" s="220"/>
      <c r="VAT243" s="220"/>
      <c r="VAU243" s="220"/>
      <c r="VAV243" s="220"/>
      <c r="VAW243" s="220"/>
      <c r="VAX243" s="220"/>
      <c r="VAY243" s="220"/>
      <c r="VAZ243" s="220"/>
      <c r="VBA243" s="220"/>
      <c r="VBB243" s="220"/>
      <c r="VBC243" s="220"/>
      <c r="VBD243" s="220"/>
      <c r="VBE243" s="220"/>
      <c r="VBF243" s="220"/>
      <c r="VBG243" s="220"/>
      <c r="VBH243" s="220"/>
      <c r="VBI243" s="220"/>
      <c r="VBJ243" s="220"/>
      <c r="VBK243" s="220"/>
      <c r="VBL243" s="220"/>
      <c r="VBM243" s="220"/>
      <c r="VBN243" s="220"/>
      <c r="VBO243" s="220"/>
      <c r="VBP243" s="220"/>
      <c r="VBQ243" s="220"/>
      <c r="VBR243" s="220"/>
      <c r="VBS243" s="220"/>
      <c r="VBT243" s="220"/>
      <c r="VBU243" s="220"/>
      <c r="VBV243" s="220"/>
      <c r="VBW243" s="220"/>
      <c r="VBX243" s="220"/>
      <c r="VBY243" s="220"/>
      <c r="VBZ243" s="220"/>
      <c r="VCA243" s="220"/>
      <c r="VCB243" s="220"/>
      <c r="VCC243" s="220"/>
      <c r="VCD243" s="220"/>
      <c r="VCE243" s="220"/>
      <c r="VCF243" s="220"/>
      <c r="VCG243" s="220"/>
      <c r="VCH243" s="220"/>
      <c r="VCI243" s="220"/>
      <c r="VCJ243" s="220"/>
      <c r="VCK243" s="220"/>
      <c r="VCL243" s="220"/>
      <c r="VCM243" s="220"/>
      <c r="VCN243" s="220"/>
      <c r="VCO243" s="220"/>
      <c r="VCP243" s="220"/>
      <c r="VCQ243" s="220"/>
      <c r="VCR243" s="220"/>
      <c r="VCS243" s="220"/>
      <c r="VCT243" s="220"/>
      <c r="VCU243" s="220"/>
      <c r="VCV243" s="220"/>
      <c r="VCW243" s="220"/>
      <c r="VCX243" s="220"/>
      <c r="VCY243" s="220"/>
      <c r="VCZ243" s="220"/>
      <c r="VDA243" s="220"/>
      <c r="VDB243" s="220"/>
      <c r="VDC243" s="220"/>
      <c r="VDD243" s="220"/>
      <c r="VDE243" s="220"/>
      <c r="VDF243" s="220"/>
      <c r="VDG243" s="220"/>
      <c r="VDH243" s="220"/>
      <c r="VDI243" s="220"/>
      <c r="VDJ243" s="220"/>
      <c r="VDK243" s="220"/>
      <c r="VDL243" s="220"/>
      <c r="VDM243" s="220"/>
      <c r="VDN243" s="220"/>
      <c r="VDO243" s="220"/>
      <c r="VDP243" s="220"/>
      <c r="VDQ243" s="220"/>
      <c r="VDR243" s="220"/>
      <c r="VDS243" s="220"/>
      <c r="VDT243" s="220"/>
      <c r="VDU243" s="220"/>
      <c r="VDV243" s="220"/>
      <c r="VDW243" s="220"/>
      <c r="VDX243" s="220"/>
      <c r="VDY243" s="220"/>
      <c r="VDZ243" s="220"/>
      <c r="VEA243" s="220"/>
      <c r="VEB243" s="220"/>
      <c r="VEC243" s="220"/>
      <c r="VED243" s="220"/>
      <c r="VEE243" s="220"/>
      <c r="VEF243" s="220"/>
      <c r="VEG243" s="220"/>
      <c r="VEH243" s="220"/>
      <c r="VEI243" s="220"/>
      <c r="VEJ243" s="220"/>
      <c r="VEK243" s="220"/>
      <c r="VEL243" s="220"/>
      <c r="VEM243" s="220"/>
      <c r="VEN243" s="220"/>
      <c r="VEO243" s="220"/>
      <c r="VEP243" s="220"/>
      <c r="VEQ243" s="220"/>
      <c r="VER243" s="220"/>
      <c r="VES243" s="220"/>
      <c r="VET243" s="220"/>
      <c r="VEU243" s="220"/>
      <c r="VEV243" s="220"/>
      <c r="VEW243" s="220"/>
      <c r="VEX243" s="220"/>
      <c r="VEY243" s="220"/>
      <c r="VEZ243" s="220"/>
      <c r="VFA243" s="220"/>
      <c r="VFB243" s="220"/>
      <c r="VFC243" s="220"/>
      <c r="VFD243" s="220"/>
      <c r="VFE243" s="220"/>
      <c r="VFF243" s="220"/>
      <c r="VFG243" s="220"/>
      <c r="VFH243" s="220"/>
      <c r="VFI243" s="220"/>
      <c r="VFJ243" s="220"/>
      <c r="VFK243" s="220"/>
      <c r="VFL243" s="220"/>
      <c r="VFM243" s="220"/>
      <c r="VFN243" s="220"/>
      <c r="VFO243" s="220"/>
      <c r="VFP243" s="220"/>
      <c r="VFQ243" s="220"/>
      <c r="VFR243" s="220"/>
      <c r="VFS243" s="220"/>
      <c r="VFT243" s="220"/>
      <c r="VFU243" s="220"/>
      <c r="VFV243" s="220"/>
      <c r="VFW243" s="220"/>
      <c r="VFX243" s="220"/>
      <c r="VFY243" s="220"/>
      <c r="VFZ243" s="220"/>
      <c r="VGA243" s="220"/>
      <c r="VGB243" s="220"/>
      <c r="VGC243" s="220"/>
      <c r="VGD243" s="220"/>
      <c r="VGE243" s="220"/>
      <c r="VGF243" s="220"/>
      <c r="VGG243" s="220"/>
      <c r="VGH243" s="220"/>
      <c r="VGI243" s="220"/>
      <c r="VGJ243" s="220"/>
      <c r="VGK243" s="220"/>
      <c r="VGL243" s="220"/>
      <c r="VGM243" s="220"/>
      <c r="VGN243" s="220"/>
      <c r="VGO243" s="220"/>
      <c r="VGP243" s="220"/>
      <c r="VGQ243" s="220"/>
      <c r="VGR243" s="220"/>
      <c r="VGS243" s="220"/>
      <c r="VGT243" s="220"/>
      <c r="VGU243" s="220"/>
      <c r="VGV243" s="220"/>
      <c r="VGW243" s="220"/>
      <c r="VGX243" s="220"/>
      <c r="VGY243" s="220"/>
      <c r="VGZ243" s="220"/>
      <c r="VHA243" s="220"/>
      <c r="VHB243" s="220"/>
      <c r="VHC243" s="220"/>
      <c r="VHD243" s="220"/>
      <c r="VHE243" s="220"/>
      <c r="VHF243" s="220"/>
      <c r="VHG243" s="220"/>
      <c r="VHH243" s="220"/>
      <c r="VHI243" s="220"/>
      <c r="VHJ243" s="220"/>
      <c r="VHK243" s="220"/>
      <c r="VHL243" s="220"/>
      <c r="VHM243" s="220"/>
      <c r="VHN243" s="220"/>
      <c r="VHO243" s="220"/>
      <c r="VHP243" s="220"/>
      <c r="VHQ243" s="220"/>
      <c r="VHR243" s="220"/>
      <c r="VHS243" s="220"/>
      <c r="VHT243" s="220"/>
      <c r="VHU243" s="220"/>
      <c r="VHV243" s="220"/>
      <c r="VHW243" s="220"/>
      <c r="VHX243" s="220"/>
      <c r="VHY243" s="220"/>
      <c r="VHZ243" s="220"/>
      <c r="VIA243" s="220"/>
      <c r="VIB243" s="220"/>
      <c r="VIC243" s="220"/>
      <c r="VID243" s="220"/>
      <c r="VIE243" s="220"/>
      <c r="VIF243" s="220"/>
      <c r="VIG243" s="220"/>
      <c r="VIH243" s="220"/>
      <c r="VII243" s="220"/>
      <c r="VIJ243" s="220"/>
      <c r="VIK243" s="220"/>
      <c r="VIL243" s="220"/>
      <c r="VIM243" s="220"/>
      <c r="VIN243" s="220"/>
      <c r="VIO243" s="220"/>
      <c r="VIP243" s="220"/>
      <c r="VIQ243" s="220"/>
      <c r="VIR243" s="220"/>
      <c r="VIS243" s="220"/>
      <c r="VIT243" s="220"/>
      <c r="VIU243" s="220"/>
      <c r="VIV243" s="220"/>
      <c r="VIW243" s="220"/>
      <c r="VIX243" s="220"/>
      <c r="VIY243" s="220"/>
      <c r="VIZ243" s="220"/>
      <c r="VJA243" s="220"/>
      <c r="VJB243" s="220"/>
      <c r="VJC243" s="220"/>
      <c r="VJD243" s="220"/>
      <c r="VJE243" s="220"/>
      <c r="VJF243" s="220"/>
      <c r="VJG243" s="220"/>
      <c r="VJH243" s="220"/>
      <c r="VJI243" s="220"/>
      <c r="VJJ243" s="220"/>
      <c r="VJK243" s="220"/>
      <c r="VJL243" s="220"/>
      <c r="VJM243" s="220"/>
      <c r="VJN243" s="220"/>
      <c r="VJO243" s="220"/>
      <c r="VJP243" s="220"/>
      <c r="VJQ243" s="220"/>
      <c r="VJR243" s="220"/>
      <c r="VJS243" s="220"/>
      <c r="VJT243" s="220"/>
      <c r="VJU243" s="220"/>
      <c r="VJV243" s="220"/>
      <c r="VJW243" s="220"/>
      <c r="VJX243" s="220"/>
      <c r="VJY243" s="220"/>
      <c r="VJZ243" s="220"/>
      <c r="VKA243" s="220"/>
      <c r="VKB243" s="220"/>
      <c r="VKC243" s="220"/>
      <c r="VKD243" s="220"/>
      <c r="VKE243" s="220"/>
      <c r="VKF243" s="220"/>
      <c r="VKG243" s="220"/>
      <c r="VKH243" s="220"/>
      <c r="VKI243" s="220"/>
      <c r="VKJ243" s="220"/>
      <c r="VKK243" s="220"/>
      <c r="VKL243" s="220"/>
      <c r="VKM243" s="220"/>
      <c r="VKN243" s="220"/>
      <c r="VKO243" s="220"/>
      <c r="VKP243" s="220"/>
      <c r="VKQ243" s="220"/>
      <c r="VKR243" s="220"/>
      <c r="VKS243" s="220"/>
      <c r="VKT243" s="220"/>
      <c r="VKU243" s="220"/>
      <c r="VKV243" s="220"/>
      <c r="VKW243" s="220"/>
      <c r="VKX243" s="220"/>
      <c r="VKY243" s="220"/>
      <c r="VKZ243" s="220"/>
      <c r="VLA243" s="220"/>
      <c r="VLB243" s="220"/>
      <c r="VLC243" s="220"/>
      <c r="VLD243" s="220"/>
      <c r="VLE243" s="220"/>
      <c r="VLF243" s="220"/>
      <c r="VLG243" s="220"/>
      <c r="VLH243" s="220"/>
      <c r="VLI243" s="220"/>
      <c r="VLJ243" s="220"/>
      <c r="VLK243" s="220"/>
      <c r="VLL243" s="220"/>
      <c r="VLM243" s="220"/>
      <c r="VLN243" s="220"/>
      <c r="VLO243" s="220"/>
      <c r="VLP243" s="220"/>
      <c r="VLQ243" s="220"/>
      <c r="VLR243" s="220"/>
      <c r="VLS243" s="220"/>
      <c r="VLT243" s="220"/>
      <c r="VLU243" s="220"/>
      <c r="VLV243" s="220"/>
      <c r="VLW243" s="220"/>
      <c r="VLX243" s="220"/>
      <c r="VLY243" s="220"/>
      <c r="VLZ243" s="220"/>
      <c r="VMA243" s="220"/>
      <c r="VMB243" s="220"/>
      <c r="VMC243" s="220"/>
      <c r="VMD243" s="220"/>
      <c r="VME243" s="220"/>
      <c r="VMF243" s="220"/>
      <c r="VMG243" s="220"/>
      <c r="VMH243" s="220"/>
      <c r="VMI243" s="220"/>
      <c r="VMJ243" s="220"/>
      <c r="VMK243" s="220"/>
      <c r="VML243" s="220"/>
      <c r="VMM243" s="220"/>
      <c r="VMN243" s="220"/>
      <c r="VMO243" s="220"/>
      <c r="VMP243" s="220"/>
      <c r="VMQ243" s="220"/>
      <c r="VMR243" s="220"/>
      <c r="VMS243" s="220"/>
      <c r="VMT243" s="220"/>
      <c r="VMU243" s="220"/>
      <c r="VMV243" s="220"/>
      <c r="VMW243" s="220"/>
      <c r="VMX243" s="220"/>
      <c r="VMY243" s="220"/>
      <c r="VMZ243" s="220"/>
      <c r="VNA243" s="220"/>
      <c r="VNB243" s="220"/>
      <c r="VNC243" s="220"/>
      <c r="VND243" s="220"/>
      <c r="VNE243" s="220"/>
      <c r="VNF243" s="220"/>
      <c r="VNG243" s="220"/>
      <c r="VNH243" s="220"/>
      <c r="VNI243" s="220"/>
      <c r="VNJ243" s="220"/>
      <c r="VNK243" s="220"/>
      <c r="VNL243" s="220"/>
      <c r="VNM243" s="220"/>
      <c r="VNN243" s="220"/>
      <c r="VNO243" s="220"/>
      <c r="VNP243" s="220"/>
      <c r="VNQ243" s="220"/>
      <c r="VNR243" s="220"/>
      <c r="VNS243" s="220"/>
      <c r="VNT243" s="220"/>
      <c r="VNU243" s="220"/>
      <c r="VNV243" s="220"/>
      <c r="VNW243" s="220"/>
      <c r="VNX243" s="220"/>
      <c r="VNY243" s="220"/>
      <c r="VNZ243" s="220"/>
      <c r="VOA243" s="220"/>
      <c r="VOB243" s="220"/>
      <c r="VOC243" s="220"/>
      <c r="VOD243" s="220"/>
      <c r="VOE243" s="220"/>
      <c r="VOF243" s="220"/>
      <c r="VOG243" s="220"/>
      <c r="VOH243" s="220"/>
      <c r="VOI243" s="220"/>
      <c r="VOJ243" s="220"/>
      <c r="VOK243" s="220"/>
      <c r="VOL243" s="220"/>
      <c r="VOM243" s="220"/>
      <c r="VON243" s="220"/>
      <c r="VOO243" s="220"/>
      <c r="VOP243" s="220"/>
      <c r="VOQ243" s="220"/>
      <c r="VOR243" s="220"/>
      <c r="VOS243" s="220"/>
      <c r="VOT243" s="220"/>
      <c r="VOU243" s="220"/>
      <c r="VOV243" s="220"/>
      <c r="VOW243" s="220"/>
      <c r="VOX243" s="220"/>
      <c r="VOY243" s="220"/>
      <c r="VOZ243" s="220"/>
      <c r="VPA243" s="220"/>
      <c r="VPB243" s="220"/>
      <c r="VPC243" s="220"/>
      <c r="VPD243" s="220"/>
      <c r="VPE243" s="220"/>
      <c r="VPF243" s="220"/>
      <c r="VPG243" s="220"/>
      <c r="VPH243" s="220"/>
      <c r="VPI243" s="220"/>
      <c r="VPJ243" s="220"/>
      <c r="VPK243" s="220"/>
      <c r="VPL243" s="220"/>
      <c r="VPM243" s="220"/>
      <c r="VPN243" s="220"/>
      <c r="VPO243" s="220"/>
      <c r="VPP243" s="220"/>
      <c r="VPQ243" s="220"/>
      <c r="VPR243" s="220"/>
      <c r="VPS243" s="220"/>
      <c r="VPT243" s="220"/>
      <c r="VPU243" s="220"/>
      <c r="VPV243" s="220"/>
      <c r="VPW243" s="220"/>
      <c r="VPX243" s="220"/>
      <c r="VPY243" s="220"/>
      <c r="VPZ243" s="220"/>
      <c r="VQA243" s="220"/>
      <c r="VQB243" s="220"/>
      <c r="VQC243" s="220"/>
      <c r="VQD243" s="220"/>
      <c r="VQE243" s="220"/>
      <c r="VQF243" s="220"/>
      <c r="VQG243" s="220"/>
      <c r="VQH243" s="220"/>
      <c r="VQI243" s="220"/>
      <c r="VQJ243" s="220"/>
      <c r="VQK243" s="220"/>
      <c r="VQL243" s="220"/>
      <c r="VQM243" s="220"/>
      <c r="VQN243" s="220"/>
      <c r="VQO243" s="220"/>
      <c r="VQP243" s="220"/>
      <c r="VQQ243" s="220"/>
      <c r="VQR243" s="220"/>
      <c r="VQS243" s="220"/>
      <c r="VQT243" s="220"/>
      <c r="VQU243" s="220"/>
      <c r="VQV243" s="220"/>
      <c r="VQW243" s="220"/>
      <c r="VQX243" s="220"/>
      <c r="VQY243" s="220"/>
      <c r="VQZ243" s="220"/>
      <c r="VRA243" s="220"/>
      <c r="VRB243" s="220"/>
      <c r="VRC243" s="220"/>
      <c r="VRD243" s="220"/>
      <c r="VRE243" s="220"/>
      <c r="VRF243" s="220"/>
      <c r="VRG243" s="220"/>
      <c r="VRH243" s="220"/>
      <c r="VRI243" s="220"/>
      <c r="VRJ243" s="220"/>
      <c r="VRK243" s="220"/>
      <c r="VRL243" s="220"/>
      <c r="VRM243" s="220"/>
      <c r="VRN243" s="220"/>
      <c r="VRO243" s="220"/>
      <c r="VRP243" s="220"/>
      <c r="VRQ243" s="220"/>
      <c r="VRR243" s="220"/>
      <c r="VRS243" s="220"/>
      <c r="VRT243" s="220"/>
      <c r="VRU243" s="220"/>
      <c r="VRV243" s="220"/>
      <c r="VRW243" s="220"/>
      <c r="VRX243" s="220"/>
      <c r="VRY243" s="220"/>
      <c r="VRZ243" s="220"/>
      <c r="VSA243" s="220"/>
      <c r="VSB243" s="220"/>
      <c r="VSC243" s="220"/>
      <c r="VSD243" s="220"/>
      <c r="VSE243" s="220"/>
      <c r="VSF243" s="220"/>
      <c r="VSG243" s="220"/>
      <c r="VSH243" s="220"/>
      <c r="VSI243" s="220"/>
      <c r="VSJ243" s="220"/>
      <c r="VSK243" s="220"/>
      <c r="VSL243" s="220"/>
      <c r="VSM243" s="220"/>
      <c r="VSN243" s="220"/>
      <c r="VSO243" s="220"/>
      <c r="VSP243" s="220"/>
      <c r="VSQ243" s="220"/>
      <c r="VSR243" s="220"/>
      <c r="VSS243" s="220"/>
      <c r="VST243" s="220"/>
      <c r="VSU243" s="220"/>
      <c r="VSV243" s="220"/>
      <c r="VSW243" s="220"/>
      <c r="VSX243" s="220"/>
      <c r="VSY243" s="220"/>
      <c r="VSZ243" s="220"/>
      <c r="VTA243" s="220"/>
      <c r="VTB243" s="220"/>
      <c r="VTC243" s="220"/>
      <c r="VTD243" s="220"/>
      <c r="VTE243" s="220"/>
      <c r="VTF243" s="220"/>
      <c r="VTG243" s="220"/>
      <c r="VTH243" s="220"/>
      <c r="VTI243" s="220"/>
      <c r="VTJ243" s="220"/>
      <c r="VTK243" s="220"/>
      <c r="VTL243" s="220"/>
      <c r="VTM243" s="220"/>
      <c r="VTN243" s="220"/>
      <c r="VTO243" s="220"/>
      <c r="VTP243" s="220"/>
      <c r="VTQ243" s="220"/>
      <c r="VTR243" s="220"/>
      <c r="VTS243" s="220"/>
      <c r="VTT243" s="220"/>
      <c r="VTU243" s="220"/>
      <c r="VTV243" s="220"/>
      <c r="VTW243" s="220"/>
      <c r="VTX243" s="220"/>
      <c r="VTY243" s="220"/>
      <c r="VTZ243" s="220"/>
      <c r="VUA243" s="220"/>
      <c r="VUB243" s="220"/>
      <c r="VUC243" s="220"/>
      <c r="VUD243" s="220"/>
      <c r="VUE243" s="220"/>
      <c r="VUF243" s="220"/>
      <c r="VUG243" s="220"/>
      <c r="VUH243" s="220"/>
      <c r="VUI243" s="220"/>
      <c r="VUJ243" s="220"/>
      <c r="VUK243" s="220"/>
      <c r="VUL243" s="220"/>
      <c r="VUM243" s="220"/>
      <c r="VUN243" s="220"/>
      <c r="VUO243" s="220"/>
      <c r="VUP243" s="220"/>
      <c r="VUQ243" s="220"/>
      <c r="VUR243" s="220"/>
      <c r="VUS243" s="220"/>
      <c r="VUT243" s="220"/>
      <c r="VUU243" s="220"/>
      <c r="VUV243" s="220"/>
      <c r="VUW243" s="220"/>
      <c r="VUX243" s="220"/>
      <c r="VUY243" s="220"/>
      <c r="VUZ243" s="220"/>
      <c r="VVA243" s="220"/>
      <c r="VVB243" s="220"/>
      <c r="VVC243" s="220"/>
      <c r="VVD243" s="220"/>
      <c r="VVE243" s="220"/>
      <c r="VVF243" s="220"/>
      <c r="VVG243" s="220"/>
      <c r="VVH243" s="220"/>
      <c r="VVI243" s="220"/>
      <c r="VVJ243" s="220"/>
      <c r="VVK243" s="220"/>
      <c r="VVL243" s="220"/>
      <c r="VVM243" s="220"/>
      <c r="VVN243" s="220"/>
      <c r="VVO243" s="220"/>
      <c r="VVP243" s="220"/>
      <c r="VVQ243" s="220"/>
      <c r="VVR243" s="220"/>
      <c r="VVS243" s="220"/>
      <c r="VVT243" s="220"/>
      <c r="VVU243" s="220"/>
      <c r="VVV243" s="220"/>
      <c r="VVW243" s="220"/>
      <c r="VVX243" s="220"/>
      <c r="VVY243" s="220"/>
      <c r="VVZ243" s="220"/>
      <c r="VWA243" s="220"/>
      <c r="VWB243" s="220"/>
      <c r="VWC243" s="220"/>
      <c r="VWD243" s="220"/>
      <c r="VWE243" s="220"/>
      <c r="VWF243" s="220"/>
      <c r="VWG243" s="220"/>
      <c r="VWH243" s="220"/>
      <c r="VWI243" s="220"/>
      <c r="VWJ243" s="220"/>
      <c r="VWK243" s="220"/>
      <c r="VWL243" s="220"/>
      <c r="VWM243" s="220"/>
      <c r="VWN243" s="220"/>
      <c r="VWO243" s="220"/>
      <c r="VWP243" s="220"/>
      <c r="VWQ243" s="220"/>
      <c r="VWR243" s="220"/>
      <c r="VWS243" s="220"/>
      <c r="VWT243" s="220"/>
      <c r="VWU243" s="220"/>
      <c r="VWV243" s="220"/>
      <c r="VWW243" s="220"/>
      <c r="VWX243" s="220"/>
      <c r="VWY243" s="220"/>
      <c r="VWZ243" s="220"/>
      <c r="VXA243" s="220"/>
      <c r="VXB243" s="220"/>
      <c r="VXC243" s="220"/>
      <c r="VXD243" s="220"/>
      <c r="VXE243" s="220"/>
      <c r="VXF243" s="220"/>
      <c r="VXG243" s="220"/>
      <c r="VXH243" s="220"/>
      <c r="VXI243" s="220"/>
      <c r="VXJ243" s="220"/>
      <c r="VXK243" s="220"/>
      <c r="VXL243" s="220"/>
      <c r="VXM243" s="220"/>
      <c r="VXN243" s="220"/>
      <c r="VXO243" s="220"/>
      <c r="VXP243" s="220"/>
      <c r="VXQ243" s="220"/>
      <c r="VXR243" s="220"/>
      <c r="VXS243" s="220"/>
      <c r="VXT243" s="220"/>
      <c r="VXU243" s="220"/>
      <c r="VXV243" s="220"/>
      <c r="VXW243" s="220"/>
      <c r="VXX243" s="220"/>
      <c r="VXY243" s="220"/>
      <c r="VXZ243" s="220"/>
      <c r="VYA243" s="220"/>
      <c r="VYB243" s="220"/>
      <c r="VYC243" s="220"/>
      <c r="VYD243" s="220"/>
      <c r="VYE243" s="220"/>
      <c r="VYF243" s="220"/>
      <c r="VYG243" s="220"/>
      <c r="VYH243" s="220"/>
      <c r="VYI243" s="220"/>
      <c r="VYJ243" s="220"/>
      <c r="VYK243" s="220"/>
      <c r="VYL243" s="220"/>
      <c r="VYM243" s="220"/>
      <c r="VYN243" s="220"/>
      <c r="VYO243" s="220"/>
      <c r="VYP243" s="220"/>
      <c r="VYQ243" s="220"/>
      <c r="VYR243" s="220"/>
      <c r="VYS243" s="220"/>
      <c r="VYT243" s="220"/>
      <c r="VYU243" s="220"/>
      <c r="VYV243" s="220"/>
      <c r="VYW243" s="220"/>
      <c r="VYX243" s="220"/>
      <c r="VYY243" s="220"/>
      <c r="VYZ243" s="220"/>
      <c r="VZA243" s="220"/>
      <c r="VZB243" s="220"/>
      <c r="VZC243" s="220"/>
      <c r="VZD243" s="220"/>
      <c r="VZE243" s="220"/>
      <c r="VZF243" s="220"/>
      <c r="VZG243" s="220"/>
      <c r="VZH243" s="220"/>
      <c r="VZI243" s="220"/>
      <c r="VZJ243" s="220"/>
      <c r="VZK243" s="220"/>
      <c r="VZL243" s="220"/>
      <c r="VZM243" s="220"/>
      <c r="VZN243" s="220"/>
      <c r="VZO243" s="220"/>
      <c r="VZP243" s="220"/>
      <c r="VZQ243" s="220"/>
      <c r="VZR243" s="220"/>
      <c r="VZS243" s="220"/>
      <c r="VZT243" s="220"/>
      <c r="VZU243" s="220"/>
      <c r="VZV243" s="220"/>
      <c r="VZW243" s="220"/>
      <c r="VZX243" s="220"/>
      <c r="VZY243" s="220"/>
      <c r="VZZ243" s="220"/>
      <c r="WAA243" s="220"/>
      <c r="WAB243" s="220"/>
      <c r="WAC243" s="220"/>
      <c r="WAD243" s="220"/>
      <c r="WAE243" s="220"/>
      <c r="WAF243" s="220"/>
      <c r="WAG243" s="220"/>
      <c r="WAH243" s="220"/>
      <c r="WAI243" s="220"/>
      <c r="WAJ243" s="220"/>
      <c r="WAK243" s="220"/>
      <c r="WAL243" s="220"/>
      <c r="WAM243" s="220"/>
      <c r="WAN243" s="220"/>
      <c r="WAO243" s="220"/>
      <c r="WAP243" s="220"/>
      <c r="WAQ243" s="220"/>
      <c r="WAR243" s="220"/>
      <c r="WAS243" s="220"/>
      <c r="WAT243" s="220"/>
      <c r="WAU243" s="220"/>
      <c r="WAV243" s="220"/>
      <c r="WAW243" s="220"/>
      <c r="WAX243" s="220"/>
      <c r="WAY243" s="220"/>
      <c r="WAZ243" s="220"/>
      <c r="WBA243" s="220"/>
      <c r="WBB243" s="220"/>
      <c r="WBC243" s="220"/>
      <c r="WBD243" s="220"/>
      <c r="WBE243" s="220"/>
      <c r="WBF243" s="220"/>
      <c r="WBG243" s="220"/>
      <c r="WBH243" s="220"/>
      <c r="WBI243" s="220"/>
      <c r="WBJ243" s="220"/>
      <c r="WBK243" s="220"/>
      <c r="WBL243" s="220"/>
      <c r="WBM243" s="220"/>
      <c r="WBN243" s="220"/>
      <c r="WBO243" s="220"/>
      <c r="WBP243" s="220"/>
      <c r="WBQ243" s="220"/>
      <c r="WBR243" s="220"/>
      <c r="WBS243" s="220"/>
      <c r="WBT243" s="220"/>
      <c r="WBU243" s="220"/>
      <c r="WBV243" s="220"/>
      <c r="WBW243" s="220"/>
      <c r="WBX243" s="220"/>
      <c r="WBY243" s="220"/>
      <c r="WBZ243" s="220"/>
      <c r="WCA243" s="220"/>
      <c r="WCB243" s="220"/>
      <c r="WCC243" s="220"/>
      <c r="WCD243" s="220"/>
      <c r="WCE243" s="220"/>
      <c r="WCF243" s="220"/>
      <c r="WCG243" s="220"/>
      <c r="WCH243" s="220"/>
      <c r="WCI243" s="220"/>
      <c r="WCJ243" s="220"/>
      <c r="WCK243" s="220"/>
      <c r="WCL243" s="220"/>
      <c r="WCM243" s="220"/>
      <c r="WCN243" s="220"/>
      <c r="WCO243" s="220"/>
      <c r="WCP243" s="220"/>
      <c r="WCQ243" s="220"/>
      <c r="WCR243" s="220"/>
      <c r="WCS243" s="220"/>
      <c r="WCT243" s="220"/>
      <c r="WCU243" s="220"/>
      <c r="WCV243" s="220"/>
      <c r="WCW243" s="220"/>
      <c r="WCX243" s="220"/>
      <c r="WCY243" s="220"/>
      <c r="WCZ243" s="220"/>
      <c r="WDA243" s="220"/>
      <c r="WDB243" s="220"/>
      <c r="WDC243" s="220"/>
      <c r="WDD243" s="220"/>
      <c r="WDE243" s="220"/>
      <c r="WDF243" s="220"/>
      <c r="WDG243" s="220"/>
      <c r="WDH243" s="220"/>
      <c r="WDI243" s="220"/>
      <c r="WDJ243" s="220"/>
      <c r="WDK243" s="220"/>
      <c r="WDL243" s="220"/>
      <c r="WDM243" s="220"/>
      <c r="WDN243" s="220"/>
      <c r="WDO243" s="220"/>
      <c r="WDP243" s="220"/>
      <c r="WDQ243" s="220"/>
      <c r="WDR243" s="220"/>
      <c r="WDS243" s="220"/>
      <c r="WDT243" s="220"/>
      <c r="WDU243" s="220"/>
      <c r="WDV243" s="220"/>
      <c r="WDW243" s="220"/>
      <c r="WDX243" s="220"/>
      <c r="WDY243" s="220"/>
      <c r="WDZ243" s="220"/>
      <c r="WEA243" s="220"/>
      <c r="WEB243" s="220"/>
      <c r="WEC243" s="220"/>
      <c r="WED243" s="220"/>
      <c r="WEE243" s="220"/>
      <c r="WEF243" s="220"/>
      <c r="WEG243" s="220"/>
      <c r="WEH243" s="220"/>
      <c r="WEI243" s="220"/>
      <c r="WEJ243" s="220"/>
      <c r="WEK243" s="220"/>
      <c r="WEL243" s="220"/>
      <c r="WEM243" s="220"/>
      <c r="WEN243" s="220"/>
      <c r="WEO243" s="220"/>
      <c r="WEP243" s="220"/>
      <c r="WEQ243" s="220"/>
      <c r="WER243" s="220"/>
      <c r="WES243" s="220"/>
      <c r="WET243" s="220"/>
      <c r="WEU243" s="220"/>
      <c r="WEV243" s="220"/>
      <c r="WEW243" s="220"/>
      <c r="WEX243" s="220"/>
      <c r="WEY243" s="220"/>
      <c r="WEZ243" s="220"/>
      <c r="WFA243" s="220"/>
      <c r="WFB243" s="220"/>
      <c r="WFC243" s="220"/>
      <c r="WFD243" s="220"/>
      <c r="WFE243" s="220"/>
      <c r="WFF243" s="220"/>
      <c r="WFG243" s="220"/>
      <c r="WFH243" s="220"/>
      <c r="WFI243" s="220"/>
      <c r="WFJ243" s="220"/>
      <c r="WFK243" s="220"/>
      <c r="WFL243" s="220"/>
      <c r="WFM243" s="220"/>
      <c r="WFN243" s="220"/>
      <c r="WFO243" s="220"/>
      <c r="WFP243" s="220"/>
      <c r="WFQ243" s="220"/>
      <c r="WFR243" s="220"/>
      <c r="WFS243" s="220"/>
      <c r="WFT243" s="220"/>
      <c r="WFU243" s="220"/>
      <c r="WFV243" s="220"/>
      <c r="WFW243" s="220"/>
      <c r="WFX243" s="220"/>
      <c r="WFY243" s="220"/>
      <c r="WFZ243" s="220"/>
      <c r="WGA243" s="220"/>
      <c r="WGB243" s="220"/>
      <c r="WGC243" s="220"/>
      <c r="WGD243" s="220"/>
      <c r="WGE243" s="220"/>
      <c r="WGF243" s="220"/>
      <c r="WGG243" s="220"/>
      <c r="WGH243" s="220"/>
      <c r="WGI243" s="220"/>
      <c r="WGJ243" s="220"/>
      <c r="WGK243" s="220"/>
      <c r="WGL243" s="220"/>
      <c r="WGM243" s="220"/>
      <c r="WGN243" s="220"/>
      <c r="WGO243" s="220"/>
      <c r="WGP243" s="220"/>
      <c r="WGQ243" s="220"/>
      <c r="WGR243" s="220"/>
      <c r="WGS243" s="220"/>
      <c r="WGT243" s="220"/>
      <c r="WGU243" s="220"/>
      <c r="WGV243" s="220"/>
      <c r="WGW243" s="220"/>
      <c r="WGX243" s="220"/>
      <c r="WGY243" s="220"/>
      <c r="WGZ243" s="220"/>
      <c r="WHA243" s="220"/>
      <c r="WHB243" s="220"/>
      <c r="WHC243" s="220"/>
      <c r="WHD243" s="220"/>
      <c r="WHE243" s="220"/>
      <c r="WHF243" s="220"/>
      <c r="WHG243" s="220"/>
      <c r="WHH243" s="220"/>
      <c r="WHI243" s="220"/>
      <c r="WHJ243" s="220"/>
      <c r="WHK243" s="220"/>
      <c r="WHL243" s="220"/>
      <c r="WHM243" s="220"/>
      <c r="WHN243" s="220"/>
      <c r="WHO243" s="220"/>
      <c r="WHP243" s="220"/>
      <c r="WHQ243" s="220"/>
      <c r="WHR243" s="220"/>
      <c r="WHS243" s="220"/>
      <c r="WHT243" s="220"/>
      <c r="WHU243" s="220"/>
      <c r="WHV243" s="220"/>
      <c r="WHW243" s="220"/>
      <c r="WHX243" s="220"/>
      <c r="WHY243" s="220"/>
      <c r="WHZ243" s="220"/>
      <c r="WIA243" s="220"/>
      <c r="WIB243" s="220"/>
      <c r="WIC243" s="220"/>
      <c r="WID243" s="220"/>
      <c r="WIE243" s="220"/>
      <c r="WIF243" s="220"/>
      <c r="WIG243" s="220"/>
      <c r="WIH243" s="220"/>
      <c r="WII243" s="220"/>
      <c r="WIJ243" s="220"/>
      <c r="WIK243" s="220"/>
      <c r="WIL243" s="220"/>
      <c r="WIM243" s="220"/>
      <c r="WIN243" s="220"/>
      <c r="WIO243" s="220"/>
      <c r="WIP243" s="220"/>
      <c r="WIQ243" s="220"/>
      <c r="WIR243" s="220"/>
      <c r="WIS243" s="220"/>
      <c r="WIT243" s="220"/>
      <c r="WIU243" s="220"/>
      <c r="WIV243" s="220"/>
      <c r="WIW243" s="220"/>
      <c r="WIX243" s="220"/>
      <c r="WIY243" s="220"/>
      <c r="WIZ243" s="220"/>
      <c r="WJA243" s="220"/>
      <c r="WJB243" s="220"/>
      <c r="WJC243" s="220"/>
      <c r="WJD243" s="220"/>
      <c r="WJE243" s="220"/>
      <c r="WJF243" s="220"/>
      <c r="WJG243" s="220"/>
      <c r="WJH243" s="220"/>
      <c r="WJI243" s="220"/>
      <c r="WJJ243" s="220"/>
      <c r="WJK243" s="220"/>
      <c r="WJL243" s="220"/>
      <c r="WJM243" s="220"/>
      <c r="WJN243" s="220"/>
      <c r="WJO243" s="220"/>
      <c r="WJP243" s="220"/>
      <c r="WJQ243" s="220"/>
      <c r="WJR243" s="220"/>
      <c r="WJS243" s="220"/>
      <c r="WJT243" s="220"/>
      <c r="WJU243" s="220"/>
      <c r="WJV243" s="220"/>
      <c r="WJW243" s="220"/>
      <c r="WJX243" s="220"/>
      <c r="WJY243" s="220"/>
      <c r="WJZ243" s="220"/>
      <c r="WKA243" s="220"/>
      <c r="WKB243" s="220"/>
      <c r="WKC243" s="220"/>
      <c r="WKD243" s="220"/>
      <c r="WKE243" s="220"/>
      <c r="WKF243" s="220"/>
      <c r="WKG243" s="220"/>
      <c r="WKH243" s="220"/>
      <c r="WKI243" s="220"/>
      <c r="WKJ243" s="220"/>
      <c r="WKK243" s="220"/>
      <c r="WKL243" s="220"/>
      <c r="WKM243" s="220"/>
      <c r="WKN243" s="220"/>
      <c r="WKO243" s="220"/>
      <c r="WKP243" s="220"/>
      <c r="WKQ243" s="220"/>
      <c r="WKR243" s="220"/>
      <c r="WKS243" s="220"/>
      <c r="WKT243" s="220"/>
      <c r="WKU243" s="220"/>
      <c r="WKV243" s="220"/>
      <c r="WKW243" s="220"/>
      <c r="WKX243" s="220"/>
      <c r="WKY243" s="220"/>
      <c r="WKZ243" s="220"/>
      <c r="WLA243" s="220"/>
      <c r="WLB243" s="220"/>
      <c r="WLC243" s="220"/>
      <c r="WLD243" s="220"/>
      <c r="WLE243" s="220"/>
      <c r="WLF243" s="220"/>
      <c r="WLG243" s="220"/>
      <c r="WLH243" s="220"/>
      <c r="WLI243" s="220"/>
      <c r="WLJ243" s="220"/>
      <c r="WLK243" s="220"/>
      <c r="WLL243" s="220"/>
      <c r="WLM243" s="220"/>
      <c r="WLN243" s="220"/>
      <c r="WLO243" s="220"/>
      <c r="WLP243" s="220"/>
      <c r="WLQ243" s="220"/>
      <c r="WLR243" s="220"/>
      <c r="WLS243" s="220"/>
      <c r="WLT243" s="220"/>
      <c r="WLU243" s="220"/>
      <c r="WLV243" s="220"/>
      <c r="WLW243" s="220"/>
      <c r="WLX243" s="220"/>
      <c r="WLY243" s="220"/>
      <c r="WLZ243" s="220"/>
      <c r="WMA243" s="220"/>
      <c r="WMB243" s="220"/>
      <c r="WMC243" s="220"/>
      <c r="WMD243" s="220"/>
      <c r="WME243" s="220"/>
      <c r="WMF243" s="220"/>
      <c r="WMG243" s="220"/>
      <c r="WMH243" s="220"/>
      <c r="WMI243" s="220"/>
      <c r="WMJ243" s="220"/>
      <c r="WMK243" s="220"/>
      <c r="WML243" s="220"/>
      <c r="WMM243" s="220"/>
      <c r="WMN243" s="220"/>
      <c r="WMO243" s="220"/>
      <c r="WMP243" s="220"/>
      <c r="WMQ243" s="220"/>
      <c r="WMR243" s="220"/>
      <c r="WMS243" s="220"/>
      <c r="WMT243" s="220"/>
      <c r="WMU243" s="220"/>
      <c r="WMV243" s="220"/>
      <c r="WMW243" s="220"/>
      <c r="WMX243" s="220"/>
      <c r="WMY243" s="220"/>
      <c r="WMZ243" s="220"/>
      <c r="WNA243" s="220"/>
      <c r="WNB243" s="220"/>
      <c r="WNC243" s="220"/>
      <c r="WND243" s="220"/>
      <c r="WNE243" s="220"/>
      <c r="WNF243" s="220"/>
      <c r="WNG243" s="220"/>
      <c r="WNH243" s="220"/>
      <c r="WNI243" s="220"/>
      <c r="WNJ243" s="220"/>
      <c r="WNK243" s="220"/>
      <c r="WNL243" s="220"/>
      <c r="WNM243" s="220"/>
      <c r="WNN243" s="220"/>
      <c r="WNO243" s="220"/>
      <c r="WNP243" s="220"/>
      <c r="WNQ243" s="220"/>
      <c r="WNR243" s="220"/>
      <c r="WNS243" s="220"/>
      <c r="WNT243" s="220"/>
      <c r="WNU243" s="220"/>
      <c r="WNV243" s="220"/>
      <c r="WNW243" s="220"/>
      <c r="WNX243" s="220"/>
      <c r="WNY243" s="220"/>
      <c r="WNZ243" s="220"/>
      <c r="WOA243" s="220"/>
      <c r="WOB243" s="220"/>
      <c r="WOC243" s="220"/>
      <c r="WOD243" s="220"/>
      <c r="WOE243" s="220"/>
      <c r="WOF243" s="220"/>
      <c r="WOG243" s="220"/>
      <c r="WOH243" s="220"/>
      <c r="WOI243" s="220"/>
      <c r="WOJ243" s="220"/>
      <c r="WOK243" s="220"/>
      <c r="WOL243" s="220"/>
      <c r="WOM243" s="220"/>
      <c r="WON243" s="220"/>
      <c r="WOO243" s="220"/>
      <c r="WOP243" s="220"/>
      <c r="WOQ243" s="220"/>
      <c r="WOR243" s="220"/>
      <c r="WOS243" s="220"/>
      <c r="WOT243" s="220"/>
      <c r="WOU243" s="220"/>
      <c r="WOV243" s="220"/>
      <c r="WOW243" s="220"/>
      <c r="WOX243" s="220"/>
      <c r="WOY243" s="220"/>
      <c r="WOZ243" s="220"/>
      <c r="WPA243" s="220"/>
      <c r="WPB243" s="220"/>
      <c r="WPC243" s="220"/>
      <c r="WPD243" s="220"/>
      <c r="WPE243" s="220"/>
      <c r="WPF243" s="220"/>
      <c r="WPG243" s="220"/>
      <c r="WPH243" s="220"/>
      <c r="WPI243" s="220"/>
      <c r="WPJ243" s="220"/>
      <c r="WPK243" s="220"/>
      <c r="WPL243" s="220"/>
      <c r="WPM243" s="220"/>
      <c r="WPN243" s="220"/>
      <c r="WPO243" s="220"/>
      <c r="WPP243" s="220"/>
      <c r="WPQ243" s="220"/>
      <c r="WPR243" s="220"/>
      <c r="WPS243" s="220"/>
      <c r="WPT243" s="220"/>
      <c r="WPU243" s="220"/>
      <c r="WPV243" s="220"/>
      <c r="WPW243" s="220"/>
      <c r="WPX243" s="220"/>
      <c r="WPY243" s="220"/>
      <c r="WPZ243" s="220"/>
      <c r="WQA243" s="220"/>
      <c r="WQB243" s="220"/>
      <c r="WQC243" s="220"/>
      <c r="WQD243" s="220"/>
      <c r="WQE243" s="220"/>
      <c r="WQF243" s="220"/>
      <c r="WQG243" s="220"/>
      <c r="WQH243" s="220"/>
      <c r="WQI243" s="220"/>
      <c r="WQJ243" s="220"/>
      <c r="WQK243" s="220"/>
      <c r="WQL243" s="220"/>
      <c r="WQM243" s="220"/>
      <c r="WQN243" s="220"/>
      <c r="WQO243" s="220"/>
      <c r="WQP243" s="220"/>
      <c r="WQQ243" s="220"/>
      <c r="WQR243" s="220"/>
      <c r="WQS243" s="220"/>
      <c r="WQT243" s="220"/>
      <c r="WQU243" s="220"/>
      <c r="WQV243" s="220"/>
      <c r="WQW243" s="220"/>
      <c r="WQX243" s="220"/>
      <c r="WQY243" s="220"/>
      <c r="WQZ243" s="220"/>
      <c r="WRA243" s="220"/>
      <c r="WRB243" s="220"/>
      <c r="WRC243" s="220"/>
      <c r="WRD243" s="220"/>
      <c r="WRE243" s="220"/>
      <c r="WRF243" s="220"/>
      <c r="WRG243" s="220"/>
      <c r="WRH243" s="220"/>
      <c r="WRI243" s="220"/>
      <c r="WRJ243" s="220"/>
      <c r="WRK243" s="220"/>
      <c r="WRL243" s="220"/>
      <c r="WRM243" s="220"/>
      <c r="WRN243" s="220"/>
      <c r="WRO243" s="220"/>
      <c r="WRP243" s="220"/>
      <c r="WRQ243" s="220"/>
      <c r="WRR243" s="220"/>
      <c r="WRS243" s="220"/>
      <c r="WRT243" s="220"/>
      <c r="WRU243" s="220"/>
      <c r="WRV243" s="220"/>
      <c r="WRW243" s="220"/>
      <c r="WRX243" s="220"/>
      <c r="WRY243" s="220"/>
      <c r="WRZ243" s="220"/>
      <c r="WSA243" s="220"/>
      <c r="WSB243" s="220"/>
      <c r="WSC243" s="220"/>
      <c r="WSD243" s="220"/>
      <c r="WSE243" s="220"/>
      <c r="WSF243" s="220"/>
      <c r="WSG243" s="220"/>
      <c r="WSH243" s="220"/>
      <c r="WSI243" s="220"/>
      <c r="WSJ243" s="220"/>
      <c r="WSK243" s="220"/>
      <c r="WSL243" s="220"/>
      <c r="WSM243" s="220"/>
      <c r="WSN243" s="220"/>
      <c r="WSO243" s="220"/>
      <c r="WSP243" s="220"/>
      <c r="WSQ243" s="220"/>
      <c r="WSR243" s="220"/>
      <c r="WSS243" s="220"/>
      <c r="WST243" s="220"/>
      <c r="WSU243" s="220"/>
      <c r="WSV243" s="220"/>
      <c r="WSW243" s="220"/>
      <c r="WSX243" s="220"/>
      <c r="WSY243" s="220"/>
      <c r="WSZ243" s="220"/>
      <c r="WTA243" s="220"/>
      <c r="WTB243" s="220"/>
      <c r="WTC243" s="220"/>
      <c r="WTD243" s="220"/>
      <c r="WTE243" s="220"/>
      <c r="WTF243" s="220"/>
      <c r="WTG243" s="220"/>
      <c r="WTH243" s="220"/>
      <c r="WTI243" s="220"/>
      <c r="WTJ243" s="220"/>
      <c r="WTK243" s="220"/>
      <c r="WTL243" s="220"/>
      <c r="WTM243" s="220"/>
      <c r="WTN243" s="220"/>
      <c r="WTO243" s="220"/>
      <c r="WTP243" s="220"/>
      <c r="WTQ243" s="220"/>
      <c r="WTR243" s="220"/>
      <c r="WTS243" s="220"/>
      <c r="WTT243" s="220"/>
      <c r="WTU243" s="220"/>
      <c r="WTV243" s="220"/>
      <c r="WTW243" s="220"/>
      <c r="WTX243" s="220"/>
      <c r="WTY243" s="220"/>
      <c r="WTZ243" s="220"/>
      <c r="WUA243" s="220"/>
      <c r="WUB243" s="220"/>
      <c r="WUC243" s="220"/>
      <c r="WUD243" s="220"/>
      <c r="WUE243" s="220"/>
      <c r="WUF243" s="220"/>
      <c r="WUG243" s="220"/>
      <c r="WUH243" s="220"/>
      <c r="WUI243" s="220"/>
      <c r="WUJ243" s="220"/>
      <c r="WUK243" s="220"/>
      <c r="WUL243" s="220"/>
      <c r="WUM243" s="220"/>
      <c r="WUN243" s="220"/>
      <c r="WUO243" s="220"/>
      <c r="WUP243" s="220"/>
      <c r="WUQ243" s="220"/>
      <c r="WUR243" s="220"/>
      <c r="WUS243" s="220"/>
      <c r="WUT243" s="220"/>
      <c r="WUU243" s="220"/>
      <c r="WUV243" s="220"/>
      <c r="WUW243" s="220"/>
      <c r="WUX243" s="220"/>
      <c r="WUY243" s="220"/>
      <c r="WUZ243" s="220"/>
      <c r="WVA243" s="220"/>
      <c r="WVB243" s="220"/>
      <c r="WVC243" s="220"/>
      <c r="WVD243" s="220"/>
      <c r="WVE243" s="220"/>
      <c r="WVF243" s="220"/>
      <c r="WVG243" s="220"/>
      <c r="WVH243" s="220"/>
      <c r="WVI243" s="220"/>
      <c r="WVJ243" s="220"/>
      <c r="WVK243" s="220"/>
      <c r="WVL243" s="220"/>
      <c r="WVM243" s="220"/>
      <c r="WVN243" s="220"/>
      <c r="WVO243" s="220"/>
      <c r="WVP243" s="220"/>
      <c r="WVQ243" s="220"/>
      <c r="WVR243" s="220"/>
      <c r="WVS243" s="220"/>
      <c r="WVT243" s="220"/>
      <c r="WVU243" s="220"/>
      <c r="WVV243" s="220"/>
      <c r="WVW243" s="220"/>
      <c r="WVX243" s="220"/>
      <c r="WVY243" s="220"/>
      <c r="WVZ243" s="220"/>
      <c r="WWA243" s="220"/>
      <c r="WWB243" s="220"/>
      <c r="WWC243" s="220"/>
      <c r="WWD243" s="220"/>
      <c r="WWE243" s="220"/>
      <c r="WWF243" s="220"/>
      <c r="WWG243" s="220"/>
      <c r="WWH243" s="220"/>
      <c r="WWI243" s="220"/>
      <c r="WWJ243" s="220"/>
      <c r="WWK243" s="220"/>
      <c r="WWL243" s="220"/>
      <c r="WWM243" s="220"/>
      <c r="WWN243" s="220"/>
      <c r="WWO243" s="220"/>
      <c r="WWP243" s="220"/>
      <c r="WWQ243" s="220"/>
      <c r="WWR243" s="220"/>
      <c r="WWS243" s="220"/>
      <c r="WWT243" s="220"/>
      <c r="WWU243" s="220"/>
      <c r="WWV243" s="220"/>
      <c r="WWW243" s="220"/>
      <c r="WWX243" s="220"/>
      <c r="WWY243" s="220"/>
      <c r="WWZ243" s="220"/>
      <c r="WXA243" s="220"/>
      <c r="WXB243" s="220"/>
      <c r="WXC243" s="220"/>
      <c r="WXD243" s="220"/>
      <c r="WXE243" s="220"/>
      <c r="WXF243" s="220"/>
      <c r="WXG243" s="220"/>
      <c r="WXH243" s="220"/>
      <c r="WXI243" s="220"/>
      <c r="WXJ243" s="220"/>
      <c r="WXK243" s="220"/>
      <c r="WXL243" s="220"/>
      <c r="WXM243" s="220"/>
      <c r="WXN243" s="220"/>
      <c r="WXO243" s="220"/>
      <c r="WXP243" s="220"/>
      <c r="WXQ243" s="220"/>
      <c r="WXR243" s="220"/>
      <c r="WXS243" s="220"/>
      <c r="WXT243" s="220"/>
      <c r="WXU243" s="220"/>
      <c r="WXV243" s="220"/>
      <c r="WXW243" s="220"/>
      <c r="WXX243" s="220"/>
      <c r="WXY243" s="220"/>
      <c r="WXZ243" s="220"/>
      <c r="WYA243" s="220"/>
      <c r="WYB243" s="220"/>
      <c r="WYC243" s="220"/>
      <c r="WYD243" s="220"/>
      <c r="WYE243" s="220"/>
      <c r="WYF243" s="220"/>
      <c r="WYG243" s="220"/>
      <c r="WYH243" s="220"/>
      <c r="WYI243" s="220"/>
      <c r="WYJ243" s="220"/>
      <c r="WYK243" s="220"/>
      <c r="WYL243" s="220"/>
      <c r="WYM243" s="220"/>
      <c r="WYN243" s="220"/>
      <c r="WYO243" s="220"/>
      <c r="WYP243" s="220"/>
      <c r="WYQ243" s="220"/>
      <c r="WYR243" s="220"/>
      <c r="WYS243" s="220"/>
      <c r="WYT243" s="220"/>
      <c r="WYU243" s="220"/>
      <c r="WYV243" s="220"/>
      <c r="WYW243" s="220"/>
      <c r="WYX243" s="220"/>
      <c r="WYY243" s="220"/>
      <c r="WYZ243" s="220"/>
      <c r="WZA243" s="220"/>
      <c r="WZB243" s="220"/>
      <c r="WZC243" s="220"/>
      <c r="WZD243" s="220"/>
      <c r="WZE243" s="220"/>
      <c r="WZF243" s="220"/>
      <c r="WZG243" s="220"/>
      <c r="WZH243" s="220"/>
      <c r="WZI243" s="220"/>
      <c r="WZJ243" s="220"/>
      <c r="WZK243" s="220"/>
      <c r="WZL243" s="220"/>
      <c r="WZM243" s="220"/>
      <c r="WZN243" s="220"/>
      <c r="WZO243" s="220"/>
      <c r="WZP243" s="220"/>
      <c r="WZQ243" s="220"/>
      <c r="WZR243" s="220"/>
      <c r="WZS243" s="220"/>
      <c r="WZT243" s="220"/>
      <c r="WZU243" s="220"/>
      <c r="WZV243" s="220"/>
      <c r="WZW243" s="220"/>
      <c r="WZX243" s="220"/>
      <c r="WZY243" s="220"/>
      <c r="WZZ243" s="220"/>
      <c r="XAA243" s="220"/>
      <c r="XAB243" s="220"/>
      <c r="XAC243" s="220"/>
      <c r="XAD243" s="220"/>
      <c r="XAE243" s="220"/>
      <c r="XAF243" s="220"/>
      <c r="XAG243" s="220"/>
      <c r="XAH243" s="220"/>
      <c r="XAI243" s="220"/>
      <c r="XAJ243" s="220"/>
      <c r="XAK243" s="220"/>
      <c r="XAL243" s="220"/>
      <c r="XAM243" s="220"/>
      <c r="XAN243" s="220"/>
      <c r="XAO243" s="220"/>
      <c r="XAP243" s="220"/>
      <c r="XAQ243" s="220"/>
      <c r="XAR243" s="220"/>
      <c r="XAS243" s="220"/>
      <c r="XAT243" s="220"/>
      <c r="XAU243" s="220"/>
      <c r="XAV243" s="220"/>
      <c r="XAW243" s="220"/>
      <c r="XAX243" s="220"/>
      <c r="XAY243" s="220"/>
      <c r="XAZ243" s="220"/>
      <c r="XBA243" s="220"/>
      <c r="XBB243" s="220"/>
      <c r="XBC243" s="220"/>
      <c r="XBD243" s="220"/>
      <c r="XBE243" s="220"/>
      <c r="XBF243" s="220"/>
      <c r="XBG243" s="220"/>
      <c r="XBH243" s="220"/>
      <c r="XBI243" s="220"/>
      <c r="XBJ243" s="220"/>
      <c r="XBK243" s="220"/>
      <c r="XBL243" s="220"/>
    </row>
    <row r="244" spans="1:16288" outlineLevel="1">
      <c r="A244" s="378" t="s">
        <v>220</v>
      </c>
      <c r="B244" s="378" t="s">
        <v>207</v>
      </c>
      <c r="C244" s="379" t="s">
        <v>208</v>
      </c>
      <c r="D244" s="380">
        <v>5000</v>
      </c>
      <c r="E244" s="381">
        <v>12.82</v>
      </c>
      <c r="F244" s="380">
        <v>9962</v>
      </c>
      <c r="G244" s="381">
        <v>6.43</v>
      </c>
      <c r="H244" s="382">
        <v>641</v>
      </c>
      <c r="I244" s="383">
        <v>641</v>
      </c>
      <c r="J244" s="384"/>
      <c r="K244" s="220"/>
      <c r="L244" s="385"/>
      <c r="M244" s="385"/>
      <c r="N244" s="387"/>
      <c r="O244" s="220"/>
      <c r="P244" s="386"/>
      <c r="Q244" s="220"/>
      <c r="R244" s="220"/>
      <c r="S244" s="385"/>
      <c r="T244" s="220"/>
      <c r="U244" s="386"/>
      <c r="V244" s="220"/>
      <c r="W244" s="220"/>
      <c r="X244" s="386"/>
      <c r="Y244" s="388"/>
      <c r="Z244" s="388"/>
      <c r="AA244" s="220"/>
      <c r="AB244" s="388"/>
      <c r="AC244" s="388"/>
      <c r="AD244" s="220"/>
      <c r="AE244" s="220"/>
      <c r="AF244" s="386"/>
      <c r="AG244" s="220"/>
      <c r="AH244" s="220"/>
      <c r="AI244" s="386"/>
      <c r="AJ244" s="220"/>
      <c r="AK244" s="386"/>
      <c r="AL244" s="220"/>
      <c r="AM244" s="220"/>
      <c r="AN244" s="386"/>
      <c r="AO244" s="220"/>
      <c r="AQ244" s="386"/>
      <c r="AR244" s="220"/>
      <c r="AS244" s="386">
        <v>1500</v>
      </c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20"/>
      <c r="CB244" s="220"/>
      <c r="CC244" s="220"/>
      <c r="CD244" s="220"/>
      <c r="CE244" s="220"/>
      <c r="CF244" s="220"/>
      <c r="CG244" s="220"/>
      <c r="CH244" s="220"/>
      <c r="CI244" s="220"/>
      <c r="CJ244" s="220"/>
      <c r="CK244" s="220"/>
      <c r="CL244" s="220"/>
      <c r="CM244" s="220"/>
      <c r="CN244" s="220"/>
      <c r="CO244" s="220"/>
      <c r="CP244" s="220"/>
      <c r="CQ244" s="220"/>
      <c r="CR244" s="220"/>
      <c r="CS244" s="220"/>
      <c r="CT244" s="220"/>
      <c r="CU244" s="220"/>
      <c r="CV244" s="220"/>
      <c r="CW244" s="220"/>
      <c r="CX244" s="220"/>
      <c r="CY244" s="220"/>
      <c r="CZ244" s="220"/>
      <c r="DA244" s="220"/>
      <c r="DB244" s="220"/>
      <c r="DC244" s="220"/>
      <c r="DD244" s="220"/>
      <c r="DE244" s="220"/>
      <c r="DF244" s="220"/>
      <c r="DG244" s="220"/>
      <c r="DH244" s="220"/>
      <c r="DI244" s="220"/>
      <c r="DJ244" s="220"/>
      <c r="DK244" s="220"/>
      <c r="DL244" s="220"/>
      <c r="DM244" s="220"/>
      <c r="DN244" s="220"/>
      <c r="DO244" s="220"/>
      <c r="DP244" s="220"/>
      <c r="DQ244" s="220"/>
      <c r="DR244" s="220"/>
      <c r="DS244" s="220"/>
      <c r="DT244" s="220"/>
      <c r="DU244" s="220"/>
      <c r="DV244" s="220"/>
      <c r="DW244" s="220"/>
      <c r="DX244" s="220"/>
      <c r="DY244" s="220"/>
      <c r="DZ244" s="220"/>
      <c r="EA244" s="220"/>
      <c r="EB244" s="220"/>
      <c r="EC244" s="220"/>
      <c r="ED244" s="220"/>
      <c r="EE244" s="220"/>
      <c r="EF244" s="220"/>
      <c r="EG244" s="220"/>
      <c r="EH244" s="220"/>
      <c r="EI244" s="386"/>
      <c r="EJ244" s="220"/>
      <c r="EK244" s="220">
        <v>1000</v>
      </c>
      <c r="EL244" s="220"/>
      <c r="EM244" s="220"/>
      <c r="EN244" s="220"/>
      <c r="EO244" s="220"/>
      <c r="EP244" s="220"/>
      <c r="EQ244" s="220"/>
      <c r="ER244" s="220"/>
      <c r="ES244" s="220"/>
      <c r="ET244" s="220"/>
      <c r="EU244" s="220"/>
      <c r="EV244" s="220"/>
      <c r="EW244" s="220"/>
      <c r="EX244" s="220"/>
      <c r="EY244" s="220"/>
      <c r="EZ244" s="220"/>
      <c r="FA244" s="220"/>
      <c r="FB244" s="220"/>
      <c r="FC244" s="220"/>
      <c r="FD244" s="220"/>
      <c r="FE244" s="220"/>
      <c r="FF244" s="220"/>
      <c r="FG244" s="220"/>
      <c r="FH244" s="220"/>
      <c r="FI244" s="220"/>
      <c r="FJ244" s="220"/>
      <c r="FK244" s="220"/>
      <c r="FL244" s="220"/>
      <c r="FM244" s="220"/>
      <c r="FN244" s="220"/>
      <c r="FO244" s="220"/>
      <c r="FP244" s="220"/>
      <c r="FQ244" s="220"/>
      <c r="FR244" s="220"/>
      <c r="FS244" s="220"/>
      <c r="FT244" s="220"/>
      <c r="FU244" s="220"/>
      <c r="FV244" s="220"/>
      <c r="FW244" s="220"/>
      <c r="FX244" s="220"/>
      <c r="FY244" s="220"/>
      <c r="FZ244" s="220"/>
      <c r="GA244" s="220"/>
      <c r="GB244" s="220"/>
      <c r="GC244" s="220"/>
      <c r="GD244" s="220"/>
      <c r="GE244" s="220"/>
      <c r="GF244" s="220"/>
      <c r="GG244" s="220"/>
      <c r="GH244" s="220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  <c r="HF244" s="220"/>
      <c r="HG244" s="220"/>
      <c r="HH244" s="220"/>
      <c r="HI244" s="220"/>
      <c r="HJ244" s="220"/>
      <c r="HK244" s="220"/>
      <c r="HL244" s="220"/>
      <c r="HM244" s="220"/>
      <c r="HN244" s="220"/>
      <c r="HO244" s="220"/>
      <c r="HP244" s="220"/>
      <c r="HQ244" s="220"/>
      <c r="HR244" s="220"/>
      <c r="HS244" s="220"/>
      <c r="HT244" s="220"/>
      <c r="HU244" s="220"/>
      <c r="HV244" s="220"/>
      <c r="HW244" s="220"/>
      <c r="HX244" s="220"/>
      <c r="HY244" s="220"/>
      <c r="HZ244" s="220"/>
      <c r="IA244" s="220"/>
      <c r="IB244" s="220"/>
      <c r="IC244" s="220"/>
      <c r="ID244" s="220"/>
      <c r="IE244" s="220"/>
      <c r="IF244" s="220"/>
      <c r="IG244" s="220"/>
      <c r="IH244" s="220"/>
      <c r="II244" s="220"/>
      <c r="IJ244" s="220"/>
      <c r="IK244" s="220"/>
      <c r="IL244" s="220"/>
      <c r="IM244" s="220"/>
      <c r="IN244" s="220"/>
      <c r="IO244" s="220"/>
      <c r="IP244" s="220"/>
      <c r="IQ244" s="220"/>
      <c r="IR244" s="220"/>
      <c r="IS244" s="220"/>
      <c r="IT244" s="220"/>
      <c r="IU244" s="220"/>
      <c r="IV244" s="220"/>
      <c r="IW244" s="220"/>
      <c r="IX244" s="220"/>
      <c r="IY244" s="220"/>
      <c r="IZ244" s="220"/>
      <c r="JA244" s="220"/>
      <c r="JB244" s="220"/>
      <c r="JC244" s="220"/>
      <c r="JD244" s="220"/>
      <c r="JE244" s="220"/>
      <c r="JF244" s="220"/>
      <c r="JG244" s="220"/>
      <c r="JH244" s="220"/>
      <c r="JI244" s="220"/>
      <c r="JJ244" s="220"/>
      <c r="JK244" s="220"/>
      <c r="JL244" s="220"/>
      <c r="JM244" s="220"/>
      <c r="JN244" s="220"/>
      <c r="JO244" s="220"/>
      <c r="JP244" s="220"/>
      <c r="JQ244" s="220"/>
      <c r="JR244" s="220"/>
      <c r="JS244" s="220"/>
      <c r="JT244" s="220"/>
      <c r="JU244" s="220"/>
      <c r="JV244" s="220"/>
      <c r="JW244" s="220"/>
      <c r="JX244" s="220"/>
      <c r="JY244" s="220"/>
      <c r="JZ244" s="220"/>
      <c r="KA244" s="220"/>
      <c r="KB244" s="220"/>
      <c r="KC244" s="220"/>
      <c r="KD244" s="220"/>
      <c r="KE244" s="220"/>
      <c r="KF244" s="220"/>
      <c r="KG244" s="220"/>
      <c r="KH244" s="220"/>
      <c r="KI244" s="220"/>
      <c r="KJ244" s="220"/>
      <c r="KK244" s="220"/>
      <c r="KL244" s="220"/>
      <c r="KM244" s="220"/>
      <c r="KN244" s="220"/>
      <c r="KO244" s="220"/>
      <c r="KP244" s="220"/>
      <c r="KQ244" s="220"/>
      <c r="KR244" s="220"/>
      <c r="KS244" s="220"/>
      <c r="KT244" s="220"/>
      <c r="KU244" s="220"/>
      <c r="KV244" s="220"/>
      <c r="KW244" s="220"/>
      <c r="KX244" s="220"/>
      <c r="KY244" s="220"/>
      <c r="KZ244" s="220"/>
      <c r="LA244" s="220"/>
      <c r="LB244" s="220"/>
      <c r="LC244" s="220"/>
      <c r="LD244" s="220"/>
      <c r="LE244" s="220"/>
      <c r="LF244" s="220"/>
      <c r="LG244" s="220"/>
      <c r="LH244" s="220"/>
      <c r="LI244" s="220"/>
      <c r="LJ244" s="220"/>
      <c r="LK244" s="220"/>
      <c r="LL244" s="220"/>
      <c r="LM244" s="220"/>
      <c r="LN244" s="220"/>
      <c r="LO244" s="220"/>
      <c r="LP244" s="220"/>
      <c r="LQ244" s="220"/>
      <c r="LR244" s="220"/>
      <c r="LS244" s="220"/>
      <c r="LT244" s="220"/>
      <c r="LU244" s="220"/>
      <c r="LV244" s="220"/>
      <c r="LW244" s="220"/>
      <c r="LX244" s="220"/>
      <c r="LY244" s="220"/>
      <c r="LZ244" s="220"/>
      <c r="MA244" s="220"/>
      <c r="MB244" s="220"/>
      <c r="MC244" s="220"/>
      <c r="MD244" s="220"/>
      <c r="ME244" s="220"/>
      <c r="MF244" s="220"/>
      <c r="MG244" s="220"/>
      <c r="MH244" s="220"/>
      <c r="MI244" s="220"/>
      <c r="MJ244" s="220"/>
      <c r="MK244" s="220"/>
      <c r="ML244" s="220"/>
      <c r="MM244" s="220"/>
      <c r="MN244" s="220"/>
      <c r="MO244" s="220"/>
      <c r="MP244" s="220"/>
      <c r="MQ244" s="220"/>
      <c r="MR244" s="220"/>
      <c r="MS244" s="220"/>
      <c r="MT244" s="220"/>
      <c r="MU244" s="220"/>
      <c r="MV244" s="220"/>
      <c r="MW244" s="220"/>
      <c r="MX244" s="220"/>
      <c r="MY244" s="220"/>
      <c r="MZ244" s="220"/>
      <c r="NA244" s="220"/>
      <c r="NB244" s="220"/>
      <c r="NC244" s="220"/>
      <c r="ND244" s="220"/>
      <c r="NE244" s="220"/>
      <c r="NF244" s="220"/>
      <c r="NG244" s="220"/>
      <c r="NH244" s="220"/>
      <c r="NI244" s="220"/>
      <c r="NJ244" s="220"/>
      <c r="NK244" s="220"/>
      <c r="NL244" s="220"/>
      <c r="NM244" s="220"/>
      <c r="NN244" s="220"/>
      <c r="NO244" s="220"/>
      <c r="NP244" s="220"/>
      <c r="NQ244" s="220"/>
      <c r="NR244" s="220"/>
      <c r="NS244" s="220"/>
      <c r="NT244" s="220"/>
      <c r="NU244" s="220"/>
      <c r="NV244" s="220"/>
      <c r="NW244" s="220"/>
      <c r="NX244" s="220"/>
      <c r="NY244" s="220"/>
      <c r="NZ244" s="220"/>
      <c r="OA244" s="220"/>
      <c r="OB244" s="220"/>
      <c r="OC244" s="220"/>
      <c r="OD244" s="220"/>
      <c r="OE244" s="220"/>
      <c r="OF244" s="220"/>
      <c r="OG244" s="220"/>
      <c r="OH244" s="220"/>
      <c r="OI244" s="220"/>
      <c r="OJ244" s="220"/>
      <c r="OK244" s="220"/>
      <c r="OL244" s="220"/>
      <c r="OM244" s="220"/>
      <c r="ON244" s="220"/>
      <c r="OO244" s="220"/>
      <c r="OP244" s="220"/>
      <c r="OQ244" s="220"/>
      <c r="OR244" s="220"/>
      <c r="OS244" s="220"/>
      <c r="OT244" s="220"/>
      <c r="OU244" s="220"/>
      <c r="OV244" s="220"/>
      <c r="OW244" s="220"/>
      <c r="OX244" s="220"/>
      <c r="OY244" s="220"/>
      <c r="OZ244" s="220"/>
      <c r="PA244" s="220"/>
      <c r="PB244" s="220"/>
      <c r="PC244" s="220"/>
      <c r="PD244" s="220"/>
      <c r="PE244" s="220"/>
      <c r="PF244" s="220"/>
      <c r="PG244" s="220"/>
      <c r="PH244" s="220"/>
      <c r="PI244" s="220"/>
      <c r="PJ244" s="220"/>
      <c r="PK244" s="220"/>
      <c r="PL244" s="220"/>
      <c r="PM244" s="220"/>
      <c r="PN244" s="220"/>
      <c r="PO244" s="220"/>
      <c r="PP244" s="220"/>
      <c r="PQ244" s="220"/>
      <c r="PR244" s="220"/>
      <c r="PS244" s="220"/>
      <c r="PT244" s="220"/>
      <c r="PU244" s="220"/>
      <c r="PV244" s="220"/>
      <c r="PW244" s="220"/>
      <c r="PX244" s="220"/>
      <c r="PY244" s="220"/>
      <c r="PZ244" s="220"/>
      <c r="QA244" s="220"/>
      <c r="QB244" s="220"/>
      <c r="QC244" s="220"/>
      <c r="QD244" s="220"/>
      <c r="QE244" s="220"/>
      <c r="QF244" s="220"/>
      <c r="QG244" s="220"/>
      <c r="QH244" s="220"/>
      <c r="QI244" s="220"/>
      <c r="QJ244" s="220"/>
      <c r="QK244" s="220"/>
      <c r="QL244" s="220"/>
      <c r="QM244" s="220"/>
      <c r="QN244" s="220"/>
      <c r="QO244" s="220"/>
      <c r="QP244" s="220"/>
      <c r="QQ244" s="220"/>
      <c r="QR244" s="220"/>
      <c r="QS244" s="220"/>
      <c r="QT244" s="220"/>
      <c r="QU244" s="220"/>
      <c r="QV244" s="220"/>
      <c r="QW244" s="220"/>
      <c r="QX244" s="220"/>
      <c r="QY244" s="220"/>
      <c r="QZ244" s="220"/>
      <c r="RA244" s="220"/>
      <c r="RB244" s="220"/>
      <c r="RC244" s="220"/>
      <c r="RD244" s="220"/>
      <c r="RE244" s="220"/>
      <c r="RF244" s="220"/>
      <c r="RG244" s="220"/>
      <c r="RH244" s="220"/>
      <c r="RI244" s="220"/>
      <c r="RJ244" s="220"/>
      <c r="RK244" s="220"/>
      <c r="RL244" s="220"/>
      <c r="RM244" s="220"/>
      <c r="RN244" s="220"/>
      <c r="RO244" s="220"/>
      <c r="RP244" s="220"/>
      <c r="RQ244" s="220"/>
      <c r="RR244" s="220"/>
      <c r="RS244" s="220"/>
      <c r="RT244" s="220"/>
      <c r="RU244" s="220"/>
      <c r="RV244" s="220"/>
      <c r="RW244" s="220"/>
      <c r="RX244" s="220"/>
      <c r="RY244" s="220"/>
      <c r="RZ244" s="220"/>
      <c r="SA244" s="220"/>
      <c r="SB244" s="220"/>
      <c r="SC244" s="220"/>
      <c r="SD244" s="220"/>
      <c r="SE244" s="220"/>
      <c r="SF244" s="220"/>
      <c r="SG244" s="220"/>
      <c r="SH244" s="220"/>
      <c r="SI244" s="220"/>
      <c r="SJ244" s="220"/>
      <c r="SK244" s="220"/>
      <c r="SL244" s="220"/>
      <c r="SM244" s="220"/>
      <c r="SN244" s="220"/>
      <c r="SO244" s="220"/>
      <c r="SP244" s="220"/>
      <c r="SQ244" s="220"/>
      <c r="SR244" s="220"/>
      <c r="SS244" s="220"/>
      <c r="ST244" s="220"/>
      <c r="SU244" s="220"/>
      <c r="SV244" s="220"/>
      <c r="SW244" s="220"/>
      <c r="SX244" s="220"/>
      <c r="SY244" s="220"/>
      <c r="SZ244" s="220"/>
      <c r="TA244" s="220"/>
      <c r="TB244" s="220"/>
      <c r="TC244" s="220"/>
      <c r="TD244" s="220"/>
      <c r="TE244" s="220"/>
      <c r="TF244" s="220"/>
      <c r="TG244" s="220"/>
      <c r="TH244" s="220"/>
      <c r="TI244" s="220"/>
      <c r="TJ244" s="220"/>
      <c r="TK244" s="220"/>
      <c r="TL244" s="220"/>
      <c r="TM244" s="220"/>
      <c r="TN244" s="220"/>
      <c r="TO244" s="220"/>
      <c r="TP244" s="220"/>
      <c r="TQ244" s="220"/>
      <c r="TR244" s="220"/>
      <c r="TS244" s="220"/>
      <c r="TT244" s="220"/>
      <c r="TU244" s="220"/>
      <c r="TV244" s="220"/>
      <c r="TW244" s="220"/>
      <c r="TX244" s="220"/>
      <c r="TY244" s="220"/>
      <c r="TZ244" s="220"/>
      <c r="UA244" s="220"/>
      <c r="UB244" s="220"/>
      <c r="UC244" s="220"/>
      <c r="UD244" s="220"/>
      <c r="UE244" s="220"/>
      <c r="UF244" s="220"/>
      <c r="UG244" s="220"/>
      <c r="UH244" s="220"/>
      <c r="UI244" s="220"/>
      <c r="UJ244" s="220"/>
      <c r="UK244" s="220"/>
      <c r="UL244" s="220"/>
      <c r="UM244" s="220"/>
      <c r="UN244" s="220"/>
      <c r="UO244" s="220"/>
      <c r="UP244" s="220"/>
      <c r="UQ244" s="220"/>
      <c r="UR244" s="220"/>
      <c r="US244" s="220"/>
      <c r="UT244" s="220"/>
      <c r="UU244" s="220"/>
      <c r="UV244" s="220"/>
      <c r="UW244" s="220"/>
      <c r="UX244" s="220"/>
      <c r="UY244" s="220"/>
      <c r="UZ244" s="220"/>
      <c r="VA244" s="220"/>
      <c r="VB244" s="220"/>
      <c r="VC244" s="220"/>
      <c r="VD244" s="220"/>
      <c r="VE244" s="220"/>
      <c r="VF244" s="220"/>
      <c r="VG244" s="220"/>
      <c r="VH244" s="220"/>
      <c r="VI244" s="220"/>
      <c r="VJ244" s="220"/>
      <c r="VK244" s="220"/>
      <c r="VL244" s="220"/>
      <c r="VM244" s="220"/>
      <c r="VN244" s="220"/>
      <c r="VO244" s="220"/>
      <c r="VP244" s="220"/>
      <c r="VQ244" s="220"/>
      <c r="VR244" s="220"/>
      <c r="VS244" s="220"/>
      <c r="VT244" s="220"/>
      <c r="VU244" s="220"/>
      <c r="VV244" s="220"/>
      <c r="VW244" s="220"/>
      <c r="VX244" s="220"/>
      <c r="VY244" s="220"/>
      <c r="VZ244" s="220"/>
      <c r="WA244" s="220"/>
      <c r="WB244" s="220"/>
      <c r="WC244" s="220"/>
      <c r="WD244" s="220"/>
      <c r="WE244" s="220"/>
      <c r="WF244" s="220"/>
      <c r="WG244" s="220"/>
      <c r="WH244" s="220"/>
      <c r="WI244" s="220"/>
      <c r="WJ244" s="220"/>
      <c r="WK244" s="220"/>
      <c r="WL244" s="220"/>
      <c r="WM244" s="220"/>
      <c r="WN244" s="220"/>
      <c r="WO244" s="220"/>
      <c r="WP244" s="220"/>
      <c r="WQ244" s="220"/>
      <c r="WR244" s="220"/>
      <c r="WS244" s="220"/>
      <c r="WT244" s="220"/>
      <c r="WU244" s="220"/>
      <c r="WV244" s="220"/>
      <c r="WW244" s="220"/>
      <c r="WX244" s="220"/>
      <c r="WY244" s="220"/>
      <c r="WZ244" s="220"/>
      <c r="XA244" s="220"/>
      <c r="XB244" s="220"/>
      <c r="XC244" s="220"/>
      <c r="XD244" s="220"/>
      <c r="XE244" s="220"/>
      <c r="XF244" s="220"/>
      <c r="XG244" s="220"/>
      <c r="XH244" s="220"/>
      <c r="XI244" s="220"/>
      <c r="XJ244" s="220"/>
      <c r="XK244" s="220"/>
      <c r="XL244" s="220"/>
      <c r="XM244" s="220"/>
      <c r="XN244" s="220"/>
      <c r="XO244" s="220"/>
      <c r="XP244" s="220"/>
      <c r="XQ244" s="220"/>
      <c r="XR244" s="220"/>
      <c r="XS244" s="220"/>
      <c r="XT244" s="220"/>
      <c r="XU244" s="220"/>
      <c r="XV244" s="220"/>
      <c r="XW244" s="220"/>
      <c r="XX244" s="220"/>
      <c r="XY244" s="220"/>
      <c r="XZ244" s="220"/>
      <c r="YA244" s="220"/>
      <c r="YB244" s="220"/>
      <c r="YC244" s="220"/>
      <c r="YD244" s="220"/>
      <c r="YE244" s="220"/>
      <c r="YF244" s="220"/>
      <c r="YG244" s="220"/>
      <c r="YH244" s="220"/>
      <c r="YI244" s="220"/>
      <c r="YJ244" s="220"/>
      <c r="YK244" s="220"/>
      <c r="YL244" s="220"/>
      <c r="YM244" s="220"/>
      <c r="YN244" s="220"/>
      <c r="YO244" s="220"/>
      <c r="YP244" s="220"/>
      <c r="YQ244" s="220"/>
      <c r="YR244" s="220"/>
      <c r="YS244" s="220"/>
      <c r="YT244" s="220"/>
      <c r="YU244" s="220"/>
      <c r="YV244" s="220"/>
      <c r="YW244" s="220"/>
      <c r="YX244" s="220"/>
      <c r="YY244" s="220"/>
      <c r="YZ244" s="220"/>
      <c r="ZA244" s="220"/>
      <c r="ZB244" s="220"/>
      <c r="ZC244" s="220"/>
      <c r="ZD244" s="220"/>
      <c r="ZE244" s="220"/>
      <c r="ZF244" s="220"/>
      <c r="ZG244" s="220"/>
      <c r="ZH244" s="220"/>
      <c r="ZI244" s="220"/>
      <c r="ZJ244" s="220"/>
      <c r="ZK244" s="220"/>
      <c r="ZL244" s="220"/>
      <c r="ZM244" s="220"/>
      <c r="ZN244" s="220"/>
      <c r="ZO244" s="220"/>
      <c r="ZP244" s="220"/>
      <c r="ZQ244" s="220"/>
      <c r="ZR244" s="220"/>
      <c r="ZS244" s="220"/>
      <c r="ZT244" s="220"/>
      <c r="ZU244" s="220"/>
      <c r="ZV244" s="220"/>
      <c r="ZW244" s="220"/>
      <c r="ZX244" s="220"/>
      <c r="ZY244" s="220"/>
      <c r="ZZ244" s="220"/>
      <c r="AAA244" s="220"/>
      <c r="AAB244" s="220"/>
      <c r="AAC244" s="220"/>
      <c r="AAD244" s="220"/>
      <c r="AAE244" s="220"/>
      <c r="AAF244" s="220"/>
      <c r="AAG244" s="220"/>
      <c r="AAH244" s="220"/>
      <c r="AAI244" s="220"/>
      <c r="AAJ244" s="220"/>
      <c r="AAK244" s="220"/>
      <c r="AAL244" s="220"/>
      <c r="AAM244" s="220"/>
      <c r="AAN244" s="220"/>
      <c r="AAO244" s="220"/>
      <c r="AAP244" s="220"/>
      <c r="AAQ244" s="220"/>
      <c r="AAR244" s="220"/>
      <c r="AAS244" s="220"/>
      <c r="AAT244" s="220"/>
      <c r="AAU244" s="220"/>
      <c r="AAV244" s="220"/>
      <c r="AAW244" s="220"/>
      <c r="AAX244" s="220"/>
      <c r="AAY244" s="220"/>
      <c r="AAZ244" s="220"/>
      <c r="ABA244" s="220"/>
      <c r="ABB244" s="220"/>
      <c r="ABC244" s="220"/>
      <c r="ABD244" s="220"/>
      <c r="ABE244" s="220"/>
      <c r="ABF244" s="220"/>
      <c r="ABG244" s="220"/>
      <c r="ABH244" s="220"/>
      <c r="ABI244" s="220"/>
      <c r="ABJ244" s="220"/>
      <c r="ABK244" s="220"/>
      <c r="ABL244" s="220"/>
      <c r="ABM244" s="220"/>
      <c r="ABN244" s="220"/>
      <c r="ABO244" s="220"/>
      <c r="ABP244" s="220"/>
      <c r="ABQ244" s="220"/>
      <c r="ABR244" s="220"/>
      <c r="ABS244" s="220"/>
      <c r="ABT244" s="220"/>
      <c r="ABU244" s="220"/>
      <c r="ABV244" s="220"/>
      <c r="ABW244" s="220"/>
      <c r="ABX244" s="220"/>
      <c r="ABY244" s="220"/>
      <c r="ABZ244" s="220"/>
      <c r="ACA244" s="220"/>
      <c r="ACB244" s="220"/>
      <c r="ACC244" s="220"/>
      <c r="ACD244" s="220"/>
      <c r="ACE244" s="220"/>
      <c r="ACF244" s="220"/>
      <c r="ACG244" s="220"/>
      <c r="ACH244" s="220"/>
      <c r="ACI244" s="220"/>
      <c r="ACJ244" s="220"/>
      <c r="ACK244" s="220"/>
      <c r="ACL244" s="220"/>
      <c r="ACM244" s="220"/>
      <c r="ACN244" s="220"/>
      <c r="ACO244" s="220"/>
      <c r="ACP244" s="220"/>
      <c r="ACQ244" s="220"/>
      <c r="ACR244" s="220"/>
      <c r="ACS244" s="220"/>
      <c r="ACT244" s="220"/>
      <c r="ACU244" s="220"/>
      <c r="ACV244" s="220"/>
      <c r="ACW244" s="220"/>
      <c r="ACX244" s="220"/>
      <c r="ACY244" s="220"/>
      <c r="ACZ244" s="220"/>
      <c r="ADA244" s="220"/>
      <c r="ADB244" s="220"/>
      <c r="ADC244" s="220"/>
      <c r="ADD244" s="220"/>
      <c r="ADE244" s="220"/>
      <c r="ADF244" s="220"/>
      <c r="ADG244" s="220"/>
      <c r="ADH244" s="220"/>
      <c r="ADI244" s="220"/>
      <c r="ADJ244" s="220"/>
      <c r="ADK244" s="220"/>
      <c r="ADL244" s="220"/>
      <c r="ADM244" s="220"/>
      <c r="ADN244" s="220"/>
      <c r="ADO244" s="220"/>
      <c r="ADP244" s="220"/>
      <c r="ADQ244" s="220"/>
      <c r="ADR244" s="220"/>
      <c r="ADS244" s="220"/>
      <c r="ADT244" s="220"/>
      <c r="ADU244" s="220"/>
      <c r="ADV244" s="220"/>
      <c r="ADW244" s="220"/>
      <c r="ADX244" s="220"/>
      <c r="ADY244" s="220"/>
      <c r="ADZ244" s="220"/>
      <c r="AEA244" s="220"/>
      <c r="AEB244" s="220"/>
      <c r="AEC244" s="220"/>
      <c r="AED244" s="220"/>
      <c r="AEE244" s="220"/>
      <c r="AEF244" s="220"/>
      <c r="AEG244" s="220"/>
      <c r="AEH244" s="220"/>
      <c r="AEI244" s="220"/>
      <c r="AEJ244" s="220"/>
      <c r="AEK244" s="220"/>
      <c r="AEL244" s="220"/>
      <c r="AEM244" s="220"/>
      <c r="AEN244" s="220"/>
      <c r="AEO244" s="220"/>
      <c r="AEP244" s="220"/>
      <c r="AEQ244" s="220"/>
      <c r="AER244" s="220"/>
      <c r="AES244" s="220"/>
      <c r="AET244" s="220"/>
      <c r="AEU244" s="220"/>
      <c r="AEV244" s="220"/>
      <c r="AEW244" s="220"/>
      <c r="AEX244" s="220"/>
      <c r="AEY244" s="220"/>
      <c r="AEZ244" s="220"/>
      <c r="AFA244" s="220"/>
      <c r="AFB244" s="220"/>
      <c r="AFC244" s="220"/>
      <c r="AFD244" s="220"/>
      <c r="AFE244" s="220"/>
      <c r="AFF244" s="220"/>
      <c r="AFG244" s="220"/>
      <c r="AFH244" s="220"/>
      <c r="AFI244" s="220"/>
      <c r="AFJ244" s="220"/>
      <c r="AFK244" s="220"/>
      <c r="AFL244" s="220"/>
      <c r="AFM244" s="220"/>
      <c r="AFN244" s="220"/>
      <c r="AFO244" s="220"/>
      <c r="AFP244" s="220"/>
      <c r="AFQ244" s="220"/>
      <c r="AFR244" s="220"/>
      <c r="AFS244" s="220"/>
      <c r="AFT244" s="220"/>
      <c r="AFU244" s="220"/>
      <c r="AFV244" s="220"/>
      <c r="AFW244" s="220"/>
      <c r="AFX244" s="220"/>
      <c r="AFY244" s="220"/>
      <c r="AFZ244" s="220"/>
      <c r="AGA244" s="220"/>
      <c r="AGB244" s="220"/>
      <c r="AGC244" s="220"/>
      <c r="AGD244" s="220"/>
      <c r="AGE244" s="220"/>
      <c r="AGF244" s="220"/>
      <c r="AGG244" s="220"/>
      <c r="AGH244" s="220"/>
      <c r="AGI244" s="220"/>
      <c r="AGJ244" s="220"/>
      <c r="AGK244" s="220"/>
      <c r="AGL244" s="220"/>
      <c r="AGM244" s="220"/>
      <c r="AGN244" s="220"/>
      <c r="AGO244" s="220"/>
      <c r="AGP244" s="220"/>
      <c r="AGQ244" s="220"/>
      <c r="AGR244" s="220"/>
      <c r="AGS244" s="220"/>
      <c r="AGT244" s="220"/>
      <c r="AGU244" s="220"/>
      <c r="AGV244" s="220"/>
      <c r="AGW244" s="220"/>
      <c r="AGX244" s="220"/>
      <c r="AGY244" s="220"/>
      <c r="AGZ244" s="220"/>
      <c r="AHA244" s="220"/>
      <c r="AHB244" s="220"/>
      <c r="AHC244" s="220"/>
      <c r="AHD244" s="220"/>
      <c r="AHE244" s="220"/>
      <c r="AHF244" s="220"/>
      <c r="AHG244" s="220"/>
      <c r="AHH244" s="220"/>
      <c r="AHI244" s="220"/>
      <c r="AHJ244" s="220"/>
      <c r="AHK244" s="220"/>
      <c r="AHL244" s="220"/>
      <c r="AHM244" s="220"/>
      <c r="AHN244" s="220"/>
      <c r="AHO244" s="220"/>
      <c r="AHP244" s="220"/>
      <c r="AHQ244" s="220"/>
      <c r="AHR244" s="220"/>
      <c r="AHS244" s="220"/>
      <c r="AHT244" s="220"/>
      <c r="AHU244" s="220"/>
      <c r="AHV244" s="220"/>
      <c r="AHW244" s="220"/>
      <c r="AHX244" s="220"/>
      <c r="AHY244" s="220"/>
      <c r="AHZ244" s="220"/>
      <c r="AIA244" s="220"/>
      <c r="AIB244" s="220"/>
      <c r="AIC244" s="220"/>
      <c r="AID244" s="220"/>
      <c r="AIE244" s="220"/>
      <c r="AIF244" s="220"/>
      <c r="AIG244" s="220"/>
      <c r="AIH244" s="220"/>
      <c r="AII244" s="220"/>
      <c r="AIJ244" s="220"/>
      <c r="AIK244" s="220"/>
      <c r="AIL244" s="220"/>
      <c r="AIM244" s="220"/>
      <c r="AIN244" s="220"/>
      <c r="AIO244" s="220"/>
      <c r="AIP244" s="220"/>
      <c r="AIQ244" s="220"/>
      <c r="AIR244" s="220"/>
      <c r="AIS244" s="220"/>
      <c r="AIT244" s="220"/>
      <c r="AIU244" s="220"/>
      <c r="AIV244" s="220"/>
      <c r="AIW244" s="220"/>
      <c r="AIX244" s="220"/>
      <c r="AIY244" s="220"/>
      <c r="AIZ244" s="220"/>
      <c r="AJA244" s="220"/>
      <c r="AJB244" s="220"/>
      <c r="AJC244" s="220"/>
      <c r="AJD244" s="220"/>
      <c r="AJE244" s="220"/>
      <c r="AJF244" s="220"/>
      <c r="AJG244" s="220"/>
      <c r="AJH244" s="220"/>
      <c r="AJI244" s="220"/>
      <c r="AJJ244" s="220"/>
      <c r="AJK244" s="220"/>
      <c r="AJL244" s="220"/>
      <c r="AJM244" s="220"/>
      <c r="AJN244" s="220"/>
      <c r="AJO244" s="220"/>
      <c r="AJP244" s="220"/>
      <c r="AJQ244" s="220"/>
      <c r="AJR244" s="220"/>
      <c r="AJS244" s="220"/>
      <c r="AJT244" s="220"/>
      <c r="AJU244" s="220"/>
      <c r="AJV244" s="220"/>
      <c r="AJW244" s="220"/>
      <c r="AJX244" s="220"/>
      <c r="AJY244" s="220"/>
      <c r="AJZ244" s="220"/>
      <c r="AKA244" s="220"/>
      <c r="AKB244" s="220"/>
      <c r="AKC244" s="220"/>
      <c r="AKD244" s="220"/>
      <c r="AKE244" s="220"/>
      <c r="AKF244" s="220"/>
      <c r="AKG244" s="220"/>
      <c r="AKH244" s="220"/>
      <c r="AKI244" s="220"/>
      <c r="AKJ244" s="220"/>
      <c r="AKK244" s="220"/>
      <c r="AKL244" s="220"/>
      <c r="AKM244" s="220"/>
      <c r="AKN244" s="220"/>
      <c r="AKO244" s="220"/>
      <c r="AKP244" s="220"/>
      <c r="AKQ244" s="220"/>
      <c r="AKR244" s="220"/>
      <c r="AKS244" s="220"/>
      <c r="AKT244" s="220"/>
      <c r="AKU244" s="220"/>
      <c r="AKV244" s="220"/>
      <c r="AKW244" s="220"/>
      <c r="AKX244" s="220"/>
      <c r="AKY244" s="220"/>
      <c r="AKZ244" s="220"/>
      <c r="ALA244" s="220"/>
      <c r="ALB244" s="220"/>
      <c r="ALC244" s="220"/>
      <c r="ALD244" s="220"/>
      <c r="ALE244" s="220"/>
      <c r="ALF244" s="220"/>
      <c r="ALG244" s="220"/>
      <c r="ALH244" s="220"/>
      <c r="ALI244" s="220"/>
      <c r="ALJ244" s="220"/>
      <c r="ALK244" s="220"/>
      <c r="ALL244" s="220"/>
      <c r="ALM244" s="220"/>
      <c r="ALN244" s="220"/>
      <c r="ALO244" s="220"/>
      <c r="ALP244" s="220"/>
      <c r="ALQ244" s="220"/>
      <c r="ALR244" s="220"/>
      <c r="ALS244" s="220"/>
      <c r="ALT244" s="220"/>
      <c r="ALU244" s="220"/>
      <c r="ALV244" s="220"/>
      <c r="ALW244" s="220"/>
      <c r="ALX244" s="220"/>
      <c r="ALY244" s="220"/>
      <c r="ALZ244" s="220"/>
      <c r="AMA244" s="220"/>
      <c r="AMB244" s="220"/>
      <c r="AMC244" s="220"/>
      <c r="AMD244" s="220"/>
      <c r="AME244" s="220"/>
      <c r="AMF244" s="220"/>
      <c r="AMG244" s="220"/>
      <c r="AMH244" s="220"/>
      <c r="AMI244" s="220"/>
      <c r="AMJ244" s="220"/>
      <c r="AMK244" s="220"/>
      <c r="AML244" s="220"/>
      <c r="AMM244" s="220"/>
      <c r="AMN244" s="220"/>
      <c r="AMO244" s="220"/>
      <c r="AMP244" s="220"/>
      <c r="AMQ244" s="220"/>
      <c r="AMR244" s="220"/>
      <c r="AMS244" s="220"/>
      <c r="AMT244" s="220"/>
      <c r="AMU244" s="220"/>
      <c r="AMV244" s="220"/>
      <c r="AMW244" s="220"/>
      <c r="AMX244" s="220"/>
      <c r="AMY244" s="220"/>
      <c r="AMZ244" s="220"/>
      <c r="ANA244" s="220"/>
      <c r="ANB244" s="220"/>
      <c r="ANC244" s="220"/>
      <c r="AND244" s="220"/>
      <c r="ANE244" s="220"/>
      <c r="ANF244" s="220"/>
      <c r="ANG244" s="220"/>
      <c r="ANH244" s="220"/>
      <c r="ANI244" s="220"/>
      <c r="ANJ244" s="220"/>
      <c r="ANK244" s="220"/>
      <c r="ANL244" s="220"/>
      <c r="ANM244" s="220"/>
      <c r="ANN244" s="220"/>
      <c r="ANO244" s="220"/>
      <c r="ANP244" s="220"/>
      <c r="ANQ244" s="220"/>
      <c r="ANR244" s="220"/>
      <c r="ANS244" s="220"/>
      <c r="ANT244" s="220"/>
      <c r="ANU244" s="220"/>
      <c r="ANV244" s="220"/>
      <c r="ANW244" s="220"/>
      <c r="ANX244" s="220"/>
      <c r="ANY244" s="220"/>
      <c r="ANZ244" s="220"/>
      <c r="AOA244" s="220"/>
      <c r="AOB244" s="220"/>
      <c r="AOC244" s="220"/>
      <c r="AOD244" s="220"/>
      <c r="AOE244" s="220"/>
      <c r="AOF244" s="220"/>
      <c r="AOG244" s="220"/>
      <c r="AOH244" s="220"/>
      <c r="AOI244" s="220"/>
      <c r="AOJ244" s="220"/>
      <c r="AOK244" s="220"/>
      <c r="AOL244" s="220"/>
      <c r="AOM244" s="220"/>
      <c r="AON244" s="220"/>
      <c r="AOO244" s="220"/>
      <c r="AOP244" s="220"/>
      <c r="AOQ244" s="220"/>
      <c r="AOR244" s="220"/>
      <c r="AOS244" s="220"/>
      <c r="AOT244" s="220"/>
      <c r="AOU244" s="220"/>
      <c r="AOV244" s="220"/>
      <c r="AOW244" s="220"/>
      <c r="AOX244" s="220"/>
      <c r="AOY244" s="220"/>
      <c r="AOZ244" s="220"/>
      <c r="APA244" s="220"/>
      <c r="APB244" s="220"/>
      <c r="APC244" s="220"/>
      <c r="APD244" s="220"/>
      <c r="APE244" s="220"/>
      <c r="APF244" s="220"/>
      <c r="APG244" s="220"/>
      <c r="APH244" s="220"/>
      <c r="API244" s="220"/>
      <c r="APJ244" s="220"/>
      <c r="APK244" s="220"/>
      <c r="APL244" s="220"/>
      <c r="APM244" s="220"/>
      <c r="APN244" s="220"/>
      <c r="APO244" s="220"/>
      <c r="APP244" s="220"/>
      <c r="APQ244" s="220"/>
      <c r="APR244" s="220"/>
      <c r="APS244" s="220"/>
      <c r="APT244" s="220"/>
      <c r="APU244" s="220"/>
      <c r="APV244" s="220"/>
      <c r="APW244" s="220"/>
      <c r="APX244" s="220"/>
      <c r="APY244" s="220"/>
      <c r="APZ244" s="220"/>
      <c r="AQA244" s="220"/>
      <c r="AQB244" s="220"/>
      <c r="AQC244" s="220"/>
      <c r="AQD244" s="220"/>
      <c r="AQE244" s="220"/>
      <c r="AQF244" s="220"/>
      <c r="AQG244" s="220"/>
      <c r="AQH244" s="220"/>
      <c r="AQI244" s="220"/>
      <c r="AQJ244" s="220"/>
      <c r="AQK244" s="220"/>
      <c r="AQL244" s="220"/>
      <c r="AQM244" s="220"/>
      <c r="AQN244" s="220"/>
      <c r="AQO244" s="220"/>
      <c r="AQP244" s="220"/>
      <c r="AQQ244" s="220"/>
      <c r="AQR244" s="220"/>
      <c r="AQS244" s="220"/>
      <c r="AQT244" s="220"/>
      <c r="AQU244" s="220"/>
      <c r="AQV244" s="220"/>
      <c r="AQW244" s="220"/>
      <c r="AQX244" s="220"/>
      <c r="AQY244" s="220"/>
      <c r="AQZ244" s="220"/>
      <c r="ARA244" s="220"/>
      <c r="ARB244" s="220"/>
      <c r="ARC244" s="220"/>
      <c r="ARD244" s="220"/>
      <c r="ARE244" s="220"/>
      <c r="ARF244" s="220"/>
      <c r="ARG244" s="220"/>
      <c r="ARH244" s="220"/>
      <c r="ARI244" s="220"/>
      <c r="ARJ244" s="220"/>
      <c r="ARK244" s="220"/>
      <c r="ARL244" s="220"/>
      <c r="ARM244" s="220"/>
      <c r="ARN244" s="220"/>
      <c r="ARO244" s="220"/>
      <c r="ARP244" s="220"/>
      <c r="ARQ244" s="220"/>
      <c r="ARR244" s="220"/>
      <c r="ARS244" s="220"/>
      <c r="ART244" s="220"/>
      <c r="ARU244" s="220"/>
      <c r="ARV244" s="220"/>
      <c r="ARW244" s="220"/>
      <c r="ARX244" s="220"/>
      <c r="ARY244" s="220"/>
      <c r="ARZ244" s="220"/>
      <c r="ASA244" s="220"/>
      <c r="ASB244" s="220"/>
      <c r="ASC244" s="220"/>
      <c r="ASD244" s="220"/>
      <c r="ASE244" s="220"/>
      <c r="ASF244" s="220"/>
      <c r="ASG244" s="220"/>
      <c r="ASH244" s="220"/>
      <c r="ASI244" s="220"/>
      <c r="ASJ244" s="220"/>
      <c r="ASK244" s="220"/>
      <c r="ASL244" s="220"/>
      <c r="ASM244" s="220"/>
      <c r="ASN244" s="220"/>
      <c r="ASO244" s="220"/>
      <c r="ASP244" s="220"/>
      <c r="ASQ244" s="220"/>
      <c r="ASR244" s="220"/>
      <c r="ASS244" s="220"/>
      <c r="AST244" s="220"/>
      <c r="ASU244" s="220"/>
      <c r="ASV244" s="220"/>
      <c r="ASW244" s="220"/>
      <c r="ASX244" s="220"/>
      <c r="ASY244" s="220"/>
      <c r="ASZ244" s="220"/>
      <c r="ATA244" s="220"/>
      <c r="ATB244" s="220"/>
      <c r="ATC244" s="220"/>
      <c r="ATD244" s="220"/>
      <c r="ATE244" s="220"/>
      <c r="ATF244" s="220"/>
      <c r="ATG244" s="220"/>
      <c r="ATH244" s="220"/>
      <c r="ATI244" s="220"/>
      <c r="ATJ244" s="220"/>
      <c r="ATK244" s="220"/>
      <c r="ATL244" s="220"/>
      <c r="ATM244" s="220"/>
      <c r="ATN244" s="220"/>
      <c r="ATO244" s="220"/>
      <c r="ATP244" s="220"/>
      <c r="ATQ244" s="220"/>
      <c r="ATR244" s="220"/>
      <c r="ATS244" s="220"/>
      <c r="ATT244" s="220"/>
      <c r="ATU244" s="220"/>
      <c r="ATV244" s="220"/>
      <c r="ATW244" s="220"/>
      <c r="ATX244" s="220"/>
      <c r="ATY244" s="220"/>
      <c r="ATZ244" s="220"/>
      <c r="AUA244" s="220"/>
      <c r="AUB244" s="220"/>
      <c r="AUC244" s="220"/>
      <c r="AUD244" s="220"/>
      <c r="AUE244" s="220"/>
      <c r="AUF244" s="220"/>
      <c r="AUG244" s="220"/>
      <c r="AUH244" s="220"/>
      <c r="AUI244" s="220"/>
      <c r="AUJ244" s="220"/>
      <c r="AUK244" s="220"/>
      <c r="AUL244" s="220"/>
      <c r="AUM244" s="220"/>
      <c r="AUN244" s="220"/>
      <c r="AUO244" s="220"/>
      <c r="AUP244" s="220"/>
      <c r="AUQ244" s="220"/>
      <c r="AUR244" s="220"/>
      <c r="AUS244" s="220"/>
      <c r="AUT244" s="220"/>
      <c r="AUU244" s="220"/>
      <c r="AUV244" s="220"/>
      <c r="AUW244" s="220"/>
      <c r="AUX244" s="220"/>
      <c r="AUY244" s="220"/>
      <c r="AUZ244" s="220"/>
      <c r="AVA244" s="220"/>
      <c r="AVB244" s="220"/>
      <c r="AVC244" s="220"/>
      <c r="AVD244" s="220"/>
      <c r="AVE244" s="220"/>
      <c r="AVF244" s="220"/>
      <c r="AVG244" s="220"/>
      <c r="AVH244" s="220"/>
      <c r="AVI244" s="220"/>
      <c r="AVJ244" s="220"/>
      <c r="AVK244" s="220"/>
      <c r="AVL244" s="220"/>
      <c r="AVM244" s="220"/>
      <c r="AVN244" s="220"/>
      <c r="AVO244" s="220"/>
      <c r="AVP244" s="220"/>
      <c r="AVQ244" s="220"/>
      <c r="AVR244" s="220"/>
      <c r="AVS244" s="220"/>
      <c r="AVT244" s="220"/>
      <c r="AVU244" s="220"/>
      <c r="AVV244" s="220"/>
      <c r="AVW244" s="220"/>
      <c r="AVX244" s="220"/>
      <c r="AVY244" s="220"/>
      <c r="AVZ244" s="220"/>
      <c r="AWA244" s="220"/>
      <c r="AWB244" s="220"/>
      <c r="AWC244" s="220"/>
      <c r="AWD244" s="220"/>
      <c r="AWE244" s="220"/>
      <c r="AWF244" s="220"/>
      <c r="AWG244" s="220"/>
      <c r="AWH244" s="220"/>
      <c r="AWI244" s="220"/>
      <c r="AWJ244" s="220"/>
      <c r="AWK244" s="220"/>
      <c r="AWL244" s="220"/>
      <c r="AWM244" s="220"/>
      <c r="AWN244" s="220"/>
      <c r="AWO244" s="220"/>
      <c r="AWP244" s="220"/>
      <c r="AWQ244" s="220"/>
      <c r="AWR244" s="220"/>
      <c r="AWS244" s="220"/>
      <c r="AWT244" s="220"/>
      <c r="AWU244" s="220"/>
      <c r="AWV244" s="220"/>
      <c r="AWW244" s="220"/>
      <c r="AWX244" s="220"/>
      <c r="AWY244" s="220"/>
      <c r="AWZ244" s="220"/>
      <c r="AXA244" s="220"/>
      <c r="AXB244" s="220"/>
      <c r="AXC244" s="220"/>
      <c r="AXD244" s="220"/>
      <c r="AXE244" s="220"/>
      <c r="AXF244" s="220"/>
      <c r="AXG244" s="220"/>
      <c r="AXH244" s="220"/>
      <c r="AXI244" s="220"/>
      <c r="AXJ244" s="220"/>
      <c r="AXK244" s="220"/>
      <c r="AXL244" s="220"/>
      <c r="AXM244" s="220"/>
      <c r="AXN244" s="220"/>
      <c r="AXO244" s="220"/>
      <c r="AXP244" s="220"/>
      <c r="AXQ244" s="220"/>
      <c r="AXR244" s="220"/>
      <c r="AXS244" s="220"/>
      <c r="AXT244" s="220"/>
      <c r="AXU244" s="220"/>
      <c r="AXV244" s="220"/>
      <c r="AXW244" s="220"/>
      <c r="AXX244" s="220"/>
      <c r="AXY244" s="220"/>
      <c r="AXZ244" s="220"/>
      <c r="AYA244" s="220"/>
      <c r="AYB244" s="220"/>
      <c r="AYC244" s="220"/>
      <c r="AYD244" s="220"/>
      <c r="AYE244" s="220"/>
      <c r="AYF244" s="220"/>
      <c r="AYG244" s="220"/>
      <c r="AYH244" s="220"/>
      <c r="AYI244" s="220"/>
      <c r="AYJ244" s="220"/>
      <c r="AYK244" s="220"/>
      <c r="AYL244" s="220"/>
      <c r="AYM244" s="220"/>
      <c r="AYN244" s="220"/>
      <c r="AYO244" s="220"/>
      <c r="AYP244" s="220"/>
      <c r="AYQ244" s="220"/>
      <c r="AYR244" s="220"/>
      <c r="AYS244" s="220"/>
      <c r="AYT244" s="220"/>
      <c r="AYU244" s="220"/>
      <c r="AYV244" s="220"/>
      <c r="AYW244" s="220"/>
      <c r="AYX244" s="220"/>
      <c r="AYY244" s="220"/>
      <c r="AYZ244" s="220"/>
      <c r="AZA244" s="220"/>
      <c r="AZB244" s="220"/>
      <c r="AZC244" s="220"/>
      <c r="AZD244" s="220"/>
      <c r="AZE244" s="220"/>
      <c r="AZF244" s="220"/>
      <c r="AZG244" s="220"/>
      <c r="AZH244" s="220"/>
      <c r="AZI244" s="220"/>
      <c r="AZJ244" s="220"/>
      <c r="AZK244" s="220"/>
      <c r="AZL244" s="220"/>
      <c r="AZM244" s="220"/>
      <c r="AZN244" s="220"/>
      <c r="AZO244" s="220"/>
      <c r="AZP244" s="220"/>
      <c r="AZQ244" s="220"/>
      <c r="AZR244" s="220"/>
      <c r="AZS244" s="220"/>
      <c r="AZT244" s="220"/>
      <c r="AZU244" s="220"/>
      <c r="AZV244" s="220"/>
      <c r="AZW244" s="220"/>
      <c r="AZX244" s="220"/>
      <c r="AZY244" s="220"/>
      <c r="AZZ244" s="220"/>
      <c r="BAA244" s="220"/>
      <c r="BAB244" s="220"/>
      <c r="BAC244" s="220"/>
      <c r="BAD244" s="220"/>
      <c r="BAE244" s="220"/>
      <c r="BAF244" s="220"/>
      <c r="BAG244" s="220"/>
      <c r="BAH244" s="220"/>
      <c r="BAI244" s="220"/>
      <c r="BAJ244" s="220"/>
      <c r="BAK244" s="220"/>
      <c r="BAL244" s="220"/>
      <c r="BAM244" s="220"/>
      <c r="BAN244" s="220"/>
      <c r="BAO244" s="220"/>
      <c r="BAP244" s="220"/>
      <c r="BAQ244" s="220"/>
      <c r="BAR244" s="220"/>
      <c r="BAS244" s="220"/>
      <c r="BAT244" s="220"/>
      <c r="BAU244" s="220"/>
      <c r="BAV244" s="220"/>
      <c r="BAW244" s="220"/>
      <c r="BAX244" s="220"/>
      <c r="BAY244" s="220"/>
      <c r="BAZ244" s="220"/>
      <c r="BBA244" s="220"/>
      <c r="BBB244" s="220"/>
      <c r="BBC244" s="220"/>
      <c r="BBD244" s="220"/>
      <c r="BBE244" s="220"/>
      <c r="BBF244" s="220"/>
      <c r="BBG244" s="220"/>
      <c r="BBH244" s="220"/>
      <c r="BBI244" s="220"/>
      <c r="BBJ244" s="220"/>
      <c r="BBK244" s="220"/>
      <c r="BBL244" s="220"/>
      <c r="BBM244" s="220"/>
      <c r="BBN244" s="220"/>
      <c r="BBO244" s="220"/>
      <c r="BBP244" s="220"/>
      <c r="BBQ244" s="220"/>
      <c r="BBR244" s="220"/>
      <c r="BBS244" s="220"/>
      <c r="BBT244" s="220"/>
      <c r="BBU244" s="220"/>
      <c r="BBV244" s="220"/>
      <c r="BBW244" s="220"/>
      <c r="BBX244" s="220"/>
      <c r="BBY244" s="220"/>
      <c r="BBZ244" s="220"/>
      <c r="BCA244" s="220"/>
      <c r="BCB244" s="220"/>
      <c r="BCC244" s="220"/>
      <c r="BCD244" s="220"/>
      <c r="BCE244" s="220"/>
      <c r="BCF244" s="220"/>
      <c r="BCG244" s="220"/>
      <c r="BCH244" s="220"/>
      <c r="BCI244" s="220"/>
      <c r="BCJ244" s="220"/>
      <c r="BCK244" s="220"/>
      <c r="BCL244" s="220"/>
      <c r="BCM244" s="220"/>
      <c r="BCN244" s="220"/>
      <c r="BCO244" s="220"/>
      <c r="BCP244" s="220"/>
      <c r="BCQ244" s="220"/>
      <c r="BCR244" s="220"/>
      <c r="BCS244" s="220"/>
      <c r="BCT244" s="220"/>
      <c r="BCU244" s="220"/>
      <c r="BCV244" s="220"/>
      <c r="BCW244" s="220"/>
      <c r="BCX244" s="220"/>
      <c r="BCY244" s="220"/>
      <c r="BCZ244" s="220"/>
      <c r="BDA244" s="220"/>
      <c r="BDB244" s="220"/>
      <c r="BDC244" s="220"/>
      <c r="BDD244" s="220"/>
      <c r="BDE244" s="220"/>
      <c r="BDF244" s="220"/>
      <c r="BDG244" s="220"/>
      <c r="BDH244" s="220"/>
      <c r="BDI244" s="220"/>
      <c r="BDJ244" s="220"/>
      <c r="BDK244" s="220"/>
      <c r="BDL244" s="220"/>
      <c r="BDM244" s="220"/>
      <c r="BDN244" s="220"/>
      <c r="BDO244" s="220"/>
      <c r="BDP244" s="220"/>
      <c r="BDQ244" s="220"/>
      <c r="BDR244" s="220"/>
      <c r="BDS244" s="220"/>
      <c r="BDT244" s="220"/>
      <c r="BDU244" s="220"/>
      <c r="BDV244" s="220"/>
      <c r="BDW244" s="220"/>
      <c r="BDX244" s="220"/>
      <c r="BDY244" s="220"/>
      <c r="BDZ244" s="220"/>
      <c r="BEA244" s="220"/>
      <c r="BEB244" s="220"/>
      <c r="BEC244" s="220"/>
      <c r="BED244" s="220"/>
      <c r="BEE244" s="220"/>
      <c r="BEF244" s="220"/>
      <c r="BEG244" s="220"/>
      <c r="BEH244" s="220"/>
      <c r="BEI244" s="220"/>
      <c r="BEJ244" s="220"/>
      <c r="BEK244" s="220"/>
      <c r="BEL244" s="220"/>
      <c r="BEM244" s="220"/>
      <c r="BEN244" s="220"/>
      <c r="BEO244" s="220"/>
      <c r="BEP244" s="220"/>
      <c r="BEQ244" s="220"/>
      <c r="BER244" s="220"/>
      <c r="BES244" s="220"/>
      <c r="BET244" s="220"/>
      <c r="BEU244" s="220"/>
      <c r="BEV244" s="220"/>
      <c r="BEW244" s="220"/>
      <c r="BEX244" s="220"/>
      <c r="BEY244" s="220"/>
      <c r="BEZ244" s="220"/>
      <c r="BFA244" s="220"/>
      <c r="BFB244" s="220"/>
      <c r="BFC244" s="220"/>
      <c r="BFD244" s="220"/>
      <c r="BFE244" s="220"/>
      <c r="BFF244" s="220"/>
      <c r="BFG244" s="220"/>
      <c r="BFH244" s="220"/>
      <c r="BFI244" s="220"/>
      <c r="BFJ244" s="220"/>
      <c r="BFK244" s="220"/>
      <c r="BFL244" s="220"/>
      <c r="BFM244" s="220"/>
      <c r="BFN244" s="220"/>
      <c r="BFO244" s="220"/>
      <c r="BFP244" s="220"/>
      <c r="BFQ244" s="220"/>
      <c r="BFR244" s="220"/>
      <c r="BFS244" s="220"/>
      <c r="BFT244" s="220"/>
      <c r="BFU244" s="220"/>
      <c r="BFV244" s="220"/>
      <c r="BFW244" s="220"/>
      <c r="BFX244" s="220"/>
      <c r="BFY244" s="220"/>
      <c r="BFZ244" s="220"/>
      <c r="BGA244" s="220"/>
      <c r="BGB244" s="220"/>
      <c r="BGC244" s="220"/>
      <c r="BGD244" s="220"/>
      <c r="BGE244" s="220"/>
      <c r="BGF244" s="220"/>
      <c r="BGG244" s="220"/>
      <c r="BGH244" s="220"/>
      <c r="BGI244" s="220"/>
      <c r="BGJ244" s="220"/>
      <c r="BGK244" s="220"/>
      <c r="BGL244" s="220"/>
      <c r="BGM244" s="220"/>
      <c r="BGN244" s="220"/>
      <c r="BGO244" s="220"/>
      <c r="BGP244" s="220"/>
      <c r="BGQ244" s="220"/>
      <c r="BGR244" s="220"/>
      <c r="BGS244" s="220"/>
      <c r="BGT244" s="220"/>
      <c r="BGU244" s="220"/>
      <c r="BGV244" s="220"/>
      <c r="BGW244" s="220"/>
      <c r="BGX244" s="220"/>
      <c r="BGY244" s="220"/>
      <c r="BGZ244" s="220"/>
      <c r="BHA244" s="220"/>
      <c r="BHB244" s="220"/>
      <c r="BHC244" s="220"/>
      <c r="BHD244" s="220"/>
      <c r="BHE244" s="220"/>
      <c r="BHF244" s="220"/>
      <c r="BHG244" s="220"/>
      <c r="BHH244" s="220"/>
      <c r="BHI244" s="220"/>
      <c r="BHJ244" s="220"/>
      <c r="BHK244" s="220"/>
      <c r="BHL244" s="220"/>
      <c r="BHM244" s="220"/>
      <c r="BHN244" s="220"/>
      <c r="BHO244" s="220"/>
      <c r="BHP244" s="220"/>
      <c r="BHQ244" s="220"/>
      <c r="BHR244" s="220"/>
      <c r="BHS244" s="220"/>
      <c r="BHT244" s="220"/>
      <c r="BHU244" s="220"/>
      <c r="BHV244" s="220"/>
      <c r="BHW244" s="220"/>
      <c r="BHX244" s="220"/>
      <c r="BHY244" s="220"/>
      <c r="BHZ244" s="220"/>
      <c r="BIA244" s="220"/>
      <c r="BIB244" s="220"/>
      <c r="BIC244" s="220"/>
      <c r="BID244" s="220"/>
      <c r="BIE244" s="220"/>
      <c r="BIF244" s="220"/>
      <c r="BIG244" s="220"/>
      <c r="BIH244" s="220"/>
      <c r="BII244" s="220"/>
      <c r="BIJ244" s="220"/>
      <c r="BIK244" s="220"/>
      <c r="BIL244" s="220"/>
      <c r="BIM244" s="220"/>
      <c r="BIN244" s="220"/>
      <c r="BIO244" s="220"/>
      <c r="BIP244" s="220"/>
      <c r="BIQ244" s="220"/>
      <c r="BIR244" s="220"/>
      <c r="BIS244" s="220"/>
      <c r="BIT244" s="220"/>
      <c r="BIU244" s="220"/>
      <c r="BIV244" s="220"/>
      <c r="BIW244" s="220"/>
      <c r="BIX244" s="220"/>
      <c r="BIY244" s="220"/>
      <c r="BIZ244" s="220"/>
      <c r="BJA244" s="220"/>
      <c r="BJB244" s="220"/>
      <c r="BJC244" s="220"/>
      <c r="BJD244" s="220"/>
      <c r="BJE244" s="220"/>
      <c r="BJF244" s="220"/>
      <c r="BJG244" s="220"/>
      <c r="BJH244" s="220"/>
      <c r="BJI244" s="220"/>
      <c r="BJJ244" s="220"/>
      <c r="BJK244" s="220"/>
      <c r="BJL244" s="220"/>
      <c r="BJM244" s="220"/>
      <c r="BJN244" s="220"/>
      <c r="BJO244" s="220"/>
      <c r="BJP244" s="220"/>
      <c r="BJQ244" s="220"/>
      <c r="BJR244" s="220"/>
      <c r="BJS244" s="220"/>
      <c r="BJT244" s="220"/>
      <c r="BJU244" s="220"/>
      <c r="BJV244" s="220"/>
      <c r="BJW244" s="220"/>
      <c r="BJX244" s="220"/>
      <c r="BJY244" s="220"/>
      <c r="BJZ244" s="220"/>
      <c r="BKA244" s="220"/>
      <c r="BKB244" s="220"/>
      <c r="BKC244" s="220"/>
      <c r="BKD244" s="220"/>
      <c r="BKE244" s="220"/>
      <c r="BKF244" s="220"/>
      <c r="BKG244" s="220"/>
      <c r="BKH244" s="220"/>
      <c r="BKI244" s="220"/>
      <c r="BKJ244" s="220"/>
      <c r="BKK244" s="220"/>
      <c r="BKL244" s="220"/>
      <c r="BKM244" s="220"/>
      <c r="BKN244" s="220"/>
      <c r="BKO244" s="220"/>
      <c r="BKP244" s="220"/>
      <c r="BKQ244" s="220"/>
      <c r="BKR244" s="220"/>
      <c r="BKS244" s="220"/>
      <c r="BKT244" s="220"/>
      <c r="BKU244" s="220"/>
      <c r="BKV244" s="220"/>
      <c r="BKW244" s="220"/>
      <c r="BKX244" s="220"/>
      <c r="BKY244" s="220"/>
      <c r="BKZ244" s="220"/>
      <c r="BLA244" s="220"/>
      <c r="BLB244" s="220"/>
      <c r="BLC244" s="220"/>
      <c r="BLD244" s="220"/>
      <c r="BLE244" s="220"/>
      <c r="BLF244" s="220"/>
      <c r="BLG244" s="220"/>
      <c r="BLH244" s="220"/>
      <c r="BLI244" s="220"/>
      <c r="BLJ244" s="220"/>
      <c r="BLK244" s="220"/>
      <c r="BLL244" s="220"/>
      <c r="BLM244" s="220"/>
      <c r="BLN244" s="220"/>
      <c r="BLO244" s="220"/>
      <c r="BLP244" s="220"/>
      <c r="BLQ244" s="220"/>
      <c r="BLR244" s="220"/>
      <c r="BLS244" s="220"/>
      <c r="BLT244" s="220"/>
      <c r="BLU244" s="220"/>
      <c r="BLV244" s="220"/>
      <c r="BLW244" s="220"/>
      <c r="BLX244" s="220"/>
      <c r="BLY244" s="220"/>
      <c r="BLZ244" s="220"/>
      <c r="BMA244" s="220"/>
      <c r="BMB244" s="220"/>
      <c r="BMC244" s="220"/>
      <c r="BMD244" s="220"/>
      <c r="BME244" s="220"/>
      <c r="BMF244" s="220"/>
      <c r="BMG244" s="220"/>
      <c r="BMH244" s="220"/>
      <c r="BMI244" s="220"/>
      <c r="BMJ244" s="220"/>
      <c r="BMK244" s="220"/>
      <c r="BML244" s="220"/>
      <c r="BMM244" s="220"/>
      <c r="BMN244" s="220"/>
      <c r="BMO244" s="220"/>
      <c r="BMP244" s="220"/>
      <c r="BMQ244" s="220"/>
      <c r="BMR244" s="220"/>
      <c r="BMS244" s="220"/>
      <c r="BMT244" s="220"/>
      <c r="BMU244" s="220"/>
      <c r="BMV244" s="220"/>
      <c r="BMW244" s="220"/>
      <c r="BMX244" s="220"/>
      <c r="BMY244" s="220"/>
      <c r="BMZ244" s="220"/>
      <c r="BNA244" s="220"/>
      <c r="BNB244" s="220"/>
      <c r="BNC244" s="220"/>
      <c r="BND244" s="220"/>
      <c r="BNE244" s="220"/>
      <c r="BNF244" s="220"/>
      <c r="BNG244" s="220"/>
      <c r="BNH244" s="220"/>
      <c r="BNI244" s="220"/>
      <c r="BNJ244" s="220"/>
      <c r="BNK244" s="220"/>
      <c r="BNL244" s="220"/>
      <c r="BNM244" s="220"/>
      <c r="BNN244" s="220"/>
      <c r="BNO244" s="220"/>
      <c r="BNP244" s="220"/>
      <c r="BNQ244" s="220"/>
      <c r="BNR244" s="220"/>
      <c r="BNS244" s="220"/>
      <c r="BNT244" s="220"/>
      <c r="BNU244" s="220"/>
      <c r="BNV244" s="220"/>
      <c r="BNW244" s="220"/>
      <c r="BNX244" s="220"/>
      <c r="BNY244" s="220"/>
      <c r="BNZ244" s="220"/>
      <c r="BOA244" s="220"/>
      <c r="BOB244" s="220"/>
      <c r="BOC244" s="220"/>
      <c r="BOD244" s="220"/>
      <c r="BOE244" s="220"/>
      <c r="BOF244" s="220"/>
      <c r="BOG244" s="220"/>
      <c r="BOH244" s="220"/>
      <c r="BOI244" s="220"/>
      <c r="BOJ244" s="220"/>
      <c r="BOK244" s="220"/>
      <c r="BOL244" s="220"/>
      <c r="BOM244" s="220"/>
      <c r="BON244" s="220"/>
      <c r="BOO244" s="220"/>
      <c r="BOP244" s="220"/>
      <c r="BOQ244" s="220"/>
      <c r="BOR244" s="220"/>
      <c r="BOS244" s="220"/>
      <c r="BOT244" s="220"/>
      <c r="BOU244" s="220"/>
      <c r="BOV244" s="220"/>
      <c r="BOW244" s="220"/>
      <c r="BOX244" s="220"/>
      <c r="BOY244" s="220"/>
      <c r="BOZ244" s="220"/>
      <c r="BPA244" s="220"/>
      <c r="BPB244" s="220"/>
      <c r="BPC244" s="220"/>
      <c r="BPD244" s="220"/>
      <c r="BPE244" s="220"/>
      <c r="BPF244" s="220"/>
      <c r="BPG244" s="220"/>
      <c r="BPH244" s="220"/>
      <c r="BPI244" s="220"/>
      <c r="BPJ244" s="220"/>
      <c r="BPK244" s="220"/>
      <c r="BPL244" s="220"/>
      <c r="BPM244" s="220"/>
      <c r="BPN244" s="220"/>
      <c r="BPO244" s="220"/>
      <c r="BPP244" s="220"/>
      <c r="BPQ244" s="220"/>
      <c r="BPR244" s="220"/>
      <c r="BPS244" s="220"/>
      <c r="BPT244" s="220"/>
      <c r="BPU244" s="220"/>
      <c r="BPV244" s="220"/>
      <c r="BPW244" s="220"/>
      <c r="BPX244" s="220"/>
      <c r="BPY244" s="220"/>
      <c r="BPZ244" s="220"/>
      <c r="BQA244" s="220"/>
      <c r="BQB244" s="220"/>
      <c r="BQC244" s="220"/>
      <c r="BQD244" s="220"/>
      <c r="BQE244" s="220"/>
      <c r="BQF244" s="220"/>
      <c r="BQG244" s="220"/>
      <c r="BQH244" s="220"/>
      <c r="BQI244" s="220"/>
      <c r="BQJ244" s="220"/>
      <c r="BQK244" s="220"/>
      <c r="BQL244" s="220"/>
      <c r="BQM244" s="220"/>
      <c r="BQN244" s="220"/>
      <c r="BQO244" s="220"/>
      <c r="BQP244" s="220"/>
      <c r="BQQ244" s="220"/>
      <c r="BQR244" s="220"/>
      <c r="BQS244" s="220"/>
      <c r="BQT244" s="220"/>
      <c r="BQU244" s="220"/>
      <c r="BQV244" s="220"/>
      <c r="BQW244" s="220"/>
      <c r="BQX244" s="220"/>
      <c r="BQY244" s="220"/>
      <c r="BQZ244" s="220"/>
      <c r="BRA244" s="220"/>
      <c r="BRB244" s="220"/>
      <c r="BRC244" s="220"/>
      <c r="BRD244" s="220"/>
      <c r="BRE244" s="220"/>
      <c r="BRF244" s="220"/>
      <c r="BRG244" s="220"/>
      <c r="BRH244" s="220"/>
      <c r="BRI244" s="220"/>
      <c r="BRJ244" s="220"/>
      <c r="BRK244" s="220"/>
      <c r="BRL244" s="220"/>
      <c r="BRM244" s="220"/>
      <c r="BRN244" s="220"/>
      <c r="BRO244" s="220"/>
      <c r="BRP244" s="220"/>
      <c r="BRQ244" s="220"/>
      <c r="BRR244" s="220"/>
      <c r="BRS244" s="220"/>
      <c r="BRT244" s="220"/>
      <c r="BRU244" s="220"/>
      <c r="BRV244" s="220"/>
      <c r="BRW244" s="220"/>
      <c r="BRX244" s="220"/>
      <c r="BRY244" s="220"/>
      <c r="BRZ244" s="220"/>
      <c r="BSA244" s="220"/>
      <c r="BSB244" s="220"/>
      <c r="BSC244" s="220"/>
      <c r="BSD244" s="220"/>
      <c r="BSE244" s="220"/>
      <c r="BSF244" s="220"/>
      <c r="BSG244" s="220"/>
      <c r="BSH244" s="220"/>
      <c r="BSI244" s="220"/>
      <c r="BSJ244" s="220"/>
      <c r="BSK244" s="220"/>
      <c r="BSL244" s="220"/>
      <c r="BSM244" s="220"/>
      <c r="BSN244" s="220"/>
      <c r="BSO244" s="220"/>
      <c r="BSP244" s="220"/>
      <c r="BSQ244" s="220"/>
      <c r="BSR244" s="220"/>
      <c r="BSS244" s="220"/>
      <c r="BST244" s="220"/>
      <c r="BSU244" s="220"/>
      <c r="BSV244" s="220"/>
      <c r="BSW244" s="220"/>
      <c r="BSX244" s="220"/>
      <c r="BSY244" s="220"/>
      <c r="BSZ244" s="220"/>
      <c r="BTA244" s="220"/>
      <c r="BTB244" s="220"/>
      <c r="BTC244" s="220"/>
      <c r="BTD244" s="220"/>
      <c r="BTE244" s="220"/>
      <c r="BTF244" s="220"/>
      <c r="BTG244" s="220"/>
      <c r="BTH244" s="220"/>
      <c r="BTI244" s="220"/>
      <c r="BTJ244" s="220"/>
      <c r="BTK244" s="220"/>
      <c r="BTL244" s="220"/>
      <c r="BTM244" s="220"/>
      <c r="BTN244" s="220"/>
      <c r="BTO244" s="220"/>
      <c r="BTP244" s="220"/>
      <c r="BTQ244" s="220"/>
      <c r="BTR244" s="220"/>
      <c r="BTS244" s="220"/>
      <c r="BTT244" s="220"/>
      <c r="BTU244" s="220"/>
      <c r="BTV244" s="220"/>
      <c r="BTW244" s="220"/>
      <c r="BTX244" s="220"/>
      <c r="BTY244" s="220"/>
      <c r="BTZ244" s="220"/>
      <c r="BUA244" s="220"/>
      <c r="BUB244" s="220"/>
      <c r="BUC244" s="220"/>
      <c r="BUD244" s="220"/>
      <c r="BUE244" s="220"/>
      <c r="BUF244" s="220"/>
      <c r="BUG244" s="220"/>
      <c r="BUH244" s="220"/>
      <c r="BUI244" s="220"/>
      <c r="BUJ244" s="220"/>
      <c r="BUK244" s="220"/>
      <c r="BUL244" s="220"/>
      <c r="BUM244" s="220"/>
      <c r="BUN244" s="220"/>
      <c r="BUO244" s="220"/>
      <c r="BUP244" s="220"/>
      <c r="BUQ244" s="220"/>
      <c r="BUR244" s="220"/>
      <c r="BUS244" s="220"/>
      <c r="BUT244" s="220"/>
      <c r="BUU244" s="220"/>
      <c r="BUV244" s="220"/>
      <c r="BUW244" s="220"/>
      <c r="BUX244" s="220"/>
      <c r="BUY244" s="220"/>
      <c r="BUZ244" s="220"/>
      <c r="BVA244" s="220"/>
      <c r="BVB244" s="220"/>
      <c r="BVC244" s="220"/>
      <c r="BVD244" s="220"/>
      <c r="BVE244" s="220"/>
      <c r="BVF244" s="220"/>
      <c r="BVG244" s="220"/>
      <c r="BVH244" s="220"/>
      <c r="BVI244" s="220"/>
      <c r="BVJ244" s="220"/>
      <c r="BVK244" s="220"/>
      <c r="BVL244" s="220"/>
      <c r="BVM244" s="220"/>
      <c r="BVN244" s="220"/>
      <c r="BVO244" s="220"/>
      <c r="BVP244" s="220"/>
      <c r="BVQ244" s="220"/>
      <c r="BVR244" s="220"/>
      <c r="BVS244" s="220"/>
      <c r="BVT244" s="220"/>
      <c r="BVU244" s="220"/>
      <c r="BVV244" s="220"/>
      <c r="BVW244" s="220"/>
      <c r="BVX244" s="220"/>
      <c r="BVY244" s="220"/>
      <c r="BVZ244" s="220"/>
      <c r="BWA244" s="220"/>
      <c r="BWB244" s="220"/>
      <c r="BWC244" s="220"/>
      <c r="BWD244" s="220"/>
      <c r="BWE244" s="220"/>
      <c r="BWF244" s="220"/>
      <c r="BWG244" s="220"/>
      <c r="BWH244" s="220"/>
      <c r="BWI244" s="220"/>
      <c r="BWJ244" s="220"/>
      <c r="BWK244" s="220"/>
      <c r="BWL244" s="220"/>
      <c r="BWM244" s="220"/>
      <c r="BWN244" s="220"/>
      <c r="BWO244" s="220"/>
      <c r="BWP244" s="220"/>
      <c r="BWQ244" s="220"/>
      <c r="BWR244" s="220"/>
      <c r="BWS244" s="220"/>
      <c r="BWT244" s="220"/>
      <c r="BWU244" s="220"/>
      <c r="BWV244" s="220"/>
      <c r="BWW244" s="220"/>
      <c r="BWX244" s="220"/>
      <c r="BWY244" s="220"/>
      <c r="BWZ244" s="220"/>
      <c r="BXA244" s="220"/>
      <c r="BXB244" s="220"/>
      <c r="BXC244" s="220"/>
      <c r="BXD244" s="220"/>
      <c r="BXE244" s="220"/>
      <c r="BXF244" s="220"/>
      <c r="BXG244" s="220"/>
      <c r="BXH244" s="220"/>
      <c r="BXI244" s="220"/>
      <c r="BXJ244" s="220"/>
      <c r="BXK244" s="220"/>
      <c r="BXL244" s="220"/>
      <c r="BXM244" s="220"/>
      <c r="BXN244" s="220"/>
      <c r="BXO244" s="220"/>
      <c r="BXP244" s="220"/>
      <c r="BXQ244" s="220"/>
      <c r="BXR244" s="220"/>
      <c r="BXS244" s="220"/>
      <c r="BXT244" s="220"/>
      <c r="BXU244" s="220"/>
      <c r="BXV244" s="220"/>
      <c r="BXW244" s="220"/>
      <c r="BXX244" s="220"/>
      <c r="BXY244" s="220"/>
      <c r="BXZ244" s="220"/>
      <c r="BYA244" s="220"/>
      <c r="BYB244" s="220"/>
      <c r="BYC244" s="220"/>
      <c r="BYD244" s="220"/>
      <c r="BYE244" s="220"/>
      <c r="BYF244" s="220"/>
      <c r="BYG244" s="220"/>
      <c r="BYH244" s="220"/>
      <c r="BYI244" s="220"/>
      <c r="BYJ244" s="220"/>
      <c r="BYK244" s="220"/>
      <c r="BYL244" s="220"/>
      <c r="BYM244" s="220"/>
      <c r="BYN244" s="220"/>
      <c r="BYO244" s="220"/>
      <c r="BYP244" s="220"/>
      <c r="BYQ244" s="220"/>
      <c r="BYR244" s="220"/>
      <c r="BYS244" s="220"/>
      <c r="BYT244" s="220"/>
      <c r="BYU244" s="220"/>
      <c r="BYV244" s="220"/>
      <c r="BYW244" s="220"/>
      <c r="BYX244" s="220"/>
      <c r="BYY244" s="220"/>
      <c r="BYZ244" s="220"/>
      <c r="BZA244" s="220"/>
      <c r="BZB244" s="220"/>
      <c r="BZC244" s="220"/>
      <c r="BZD244" s="220"/>
      <c r="BZE244" s="220"/>
      <c r="BZF244" s="220"/>
      <c r="BZG244" s="220"/>
      <c r="BZH244" s="220"/>
      <c r="BZI244" s="220"/>
      <c r="BZJ244" s="220"/>
      <c r="BZK244" s="220"/>
      <c r="BZL244" s="220"/>
      <c r="BZM244" s="220"/>
      <c r="BZN244" s="220"/>
      <c r="BZO244" s="220"/>
      <c r="BZP244" s="220"/>
      <c r="BZQ244" s="220"/>
      <c r="BZR244" s="220"/>
      <c r="BZS244" s="220"/>
      <c r="BZT244" s="220"/>
      <c r="BZU244" s="220"/>
      <c r="BZV244" s="220"/>
      <c r="BZW244" s="220"/>
      <c r="BZX244" s="220"/>
      <c r="BZY244" s="220"/>
      <c r="BZZ244" s="220"/>
      <c r="CAA244" s="220"/>
      <c r="CAB244" s="220"/>
      <c r="CAC244" s="220"/>
      <c r="CAD244" s="220"/>
      <c r="CAE244" s="220"/>
      <c r="CAF244" s="220"/>
      <c r="CAG244" s="220"/>
      <c r="CAH244" s="220"/>
      <c r="CAI244" s="220"/>
      <c r="CAJ244" s="220"/>
      <c r="CAK244" s="220"/>
      <c r="CAL244" s="220"/>
      <c r="CAM244" s="220"/>
      <c r="CAN244" s="220"/>
      <c r="CAO244" s="220"/>
      <c r="CAP244" s="220"/>
      <c r="CAQ244" s="220"/>
      <c r="CAR244" s="220"/>
      <c r="CAS244" s="220"/>
      <c r="CAT244" s="220"/>
      <c r="CAU244" s="220"/>
      <c r="CAV244" s="220"/>
      <c r="CAW244" s="220"/>
      <c r="CAX244" s="220"/>
      <c r="CAY244" s="220"/>
      <c r="CAZ244" s="220"/>
      <c r="CBA244" s="220"/>
      <c r="CBB244" s="220"/>
      <c r="CBC244" s="220"/>
      <c r="CBD244" s="220"/>
      <c r="CBE244" s="220"/>
      <c r="CBF244" s="220"/>
      <c r="CBG244" s="220"/>
      <c r="CBH244" s="220"/>
      <c r="CBI244" s="220"/>
      <c r="CBJ244" s="220"/>
      <c r="CBK244" s="220"/>
      <c r="CBL244" s="220"/>
      <c r="CBM244" s="220"/>
      <c r="CBN244" s="220"/>
      <c r="CBO244" s="220"/>
      <c r="CBP244" s="220"/>
      <c r="CBQ244" s="220"/>
      <c r="CBR244" s="220"/>
      <c r="CBS244" s="220"/>
      <c r="CBT244" s="220"/>
      <c r="CBU244" s="220"/>
      <c r="CBV244" s="220"/>
      <c r="CBW244" s="220"/>
      <c r="CBX244" s="220"/>
      <c r="CBY244" s="220"/>
      <c r="CBZ244" s="220"/>
      <c r="CCA244" s="220"/>
      <c r="CCB244" s="220"/>
      <c r="CCC244" s="220"/>
      <c r="CCD244" s="220"/>
      <c r="CCE244" s="220"/>
      <c r="CCF244" s="220"/>
      <c r="CCG244" s="220"/>
      <c r="CCH244" s="220"/>
      <c r="CCI244" s="220"/>
      <c r="CCJ244" s="220"/>
      <c r="CCK244" s="220"/>
      <c r="CCL244" s="220"/>
      <c r="CCM244" s="220"/>
      <c r="CCN244" s="220"/>
      <c r="CCO244" s="220"/>
      <c r="CCP244" s="220"/>
      <c r="CCQ244" s="220"/>
      <c r="CCR244" s="220"/>
      <c r="CCS244" s="220"/>
      <c r="CCT244" s="220"/>
      <c r="CCU244" s="220"/>
      <c r="CCV244" s="220"/>
      <c r="CCW244" s="220"/>
      <c r="CCX244" s="220"/>
      <c r="CCY244" s="220"/>
      <c r="CCZ244" s="220"/>
      <c r="CDA244" s="220"/>
      <c r="CDB244" s="220"/>
      <c r="CDC244" s="220"/>
      <c r="CDD244" s="220"/>
      <c r="CDE244" s="220"/>
      <c r="CDF244" s="220"/>
      <c r="CDG244" s="220"/>
      <c r="CDH244" s="220"/>
      <c r="CDI244" s="220"/>
      <c r="CDJ244" s="220"/>
      <c r="CDK244" s="220"/>
      <c r="CDL244" s="220"/>
      <c r="CDM244" s="220"/>
      <c r="CDN244" s="220"/>
      <c r="CDO244" s="220"/>
      <c r="CDP244" s="220"/>
      <c r="CDQ244" s="220"/>
      <c r="CDR244" s="220"/>
      <c r="CDS244" s="220"/>
      <c r="CDT244" s="220"/>
      <c r="CDU244" s="220"/>
      <c r="CDV244" s="220"/>
      <c r="CDW244" s="220"/>
      <c r="CDX244" s="220"/>
      <c r="CDY244" s="220"/>
      <c r="CDZ244" s="220"/>
      <c r="CEA244" s="220"/>
      <c r="CEB244" s="220"/>
      <c r="CEC244" s="220"/>
      <c r="CED244" s="220"/>
      <c r="CEE244" s="220"/>
      <c r="CEF244" s="220"/>
      <c r="CEG244" s="220"/>
      <c r="CEH244" s="220"/>
      <c r="CEI244" s="220"/>
      <c r="CEJ244" s="220"/>
      <c r="CEK244" s="220"/>
      <c r="CEL244" s="220"/>
      <c r="CEM244" s="220"/>
      <c r="CEN244" s="220"/>
      <c r="CEO244" s="220"/>
      <c r="CEP244" s="220"/>
      <c r="CEQ244" s="220"/>
      <c r="CER244" s="220"/>
      <c r="CES244" s="220"/>
      <c r="CET244" s="220"/>
      <c r="CEU244" s="220"/>
      <c r="CEV244" s="220"/>
      <c r="CEW244" s="220"/>
      <c r="CEX244" s="220"/>
      <c r="CEY244" s="220"/>
      <c r="CEZ244" s="220"/>
      <c r="CFA244" s="220"/>
      <c r="CFB244" s="220"/>
      <c r="CFC244" s="220"/>
      <c r="CFD244" s="220"/>
      <c r="CFE244" s="220"/>
      <c r="CFF244" s="220"/>
      <c r="CFG244" s="220"/>
      <c r="CFH244" s="220"/>
      <c r="CFI244" s="220"/>
      <c r="CFJ244" s="220"/>
      <c r="CFK244" s="220"/>
      <c r="CFL244" s="220"/>
      <c r="CFM244" s="220"/>
      <c r="CFN244" s="220"/>
      <c r="CFO244" s="220"/>
      <c r="CFP244" s="220"/>
      <c r="CFQ244" s="220"/>
      <c r="CFR244" s="220"/>
      <c r="CFS244" s="220"/>
      <c r="CFT244" s="220"/>
      <c r="CFU244" s="220"/>
      <c r="CFV244" s="220"/>
      <c r="CFW244" s="220"/>
      <c r="CFX244" s="220"/>
      <c r="CFY244" s="220"/>
      <c r="CFZ244" s="220"/>
      <c r="CGA244" s="220"/>
      <c r="CGB244" s="220"/>
      <c r="CGC244" s="220"/>
      <c r="CGD244" s="220"/>
      <c r="CGE244" s="220"/>
      <c r="CGF244" s="220"/>
      <c r="CGG244" s="220"/>
      <c r="CGH244" s="220"/>
      <c r="CGI244" s="220"/>
      <c r="CGJ244" s="220"/>
      <c r="CGK244" s="220"/>
      <c r="CGL244" s="220"/>
      <c r="CGM244" s="220"/>
      <c r="CGN244" s="220"/>
      <c r="CGO244" s="220"/>
      <c r="CGP244" s="220"/>
      <c r="CGQ244" s="220"/>
      <c r="CGR244" s="220"/>
      <c r="CGS244" s="220"/>
      <c r="CGT244" s="220"/>
      <c r="CGU244" s="220"/>
      <c r="CGV244" s="220"/>
      <c r="CGW244" s="220"/>
      <c r="CGX244" s="220"/>
      <c r="CGY244" s="220"/>
      <c r="CGZ244" s="220"/>
      <c r="CHA244" s="220"/>
      <c r="CHB244" s="220"/>
      <c r="CHC244" s="220"/>
      <c r="CHD244" s="220"/>
      <c r="CHE244" s="220"/>
      <c r="CHF244" s="220"/>
      <c r="CHG244" s="220"/>
      <c r="CHH244" s="220"/>
      <c r="CHI244" s="220"/>
      <c r="CHJ244" s="220"/>
      <c r="CHK244" s="220"/>
      <c r="CHL244" s="220"/>
      <c r="CHM244" s="220"/>
      <c r="CHN244" s="220"/>
      <c r="CHO244" s="220"/>
      <c r="CHP244" s="220"/>
      <c r="CHQ244" s="220"/>
      <c r="CHR244" s="220"/>
      <c r="CHS244" s="220"/>
      <c r="CHT244" s="220"/>
      <c r="CHU244" s="220"/>
      <c r="CHV244" s="220"/>
      <c r="CHW244" s="220"/>
      <c r="CHX244" s="220"/>
      <c r="CHY244" s="220"/>
      <c r="CHZ244" s="220"/>
      <c r="CIA244" s="220"/>
      <c r="CIB244" s="220"/>
      <c r="CIC244" s="220"/>
      <c r="CID244" s="220"/>
      <c r="CIE244" s="220"/>
      <c r="CIF244" s="220"/>
      <c r="CIG244" s="220"/>
      <c r="CIH244" s="220"/>
      <c r="CII244" s="220"/>
      <c r="CIJ244" s="220"/>
      <c r="CIK244" s="220"/>
      <c r="CIL244" s="220"/>
      <c r="CIM244" s="220"/>
      <c r="CIN244" s="220"/>
      <c r="CIO244" s="220"/>
      <c r="CIP244" s="220"/>
      <c r="CIQ244" s="220"/>
      <c r="CIR244" s="220"/>
      <c r="CIS244" s="220"/>
      <c r="CIT244" s="220"/>
      <c r="CIU244" s="220"/>
      <c r="CIV244" s="220"/>
      <c r="CIW244" s="220"/>
      <c r="CIX244" s="220"/>
      <c r="CIY244" s="220"/>
      <c r="CIZ244" s="220"/>
      <c r="CJA244" s="220"/>
      <c r="CJB244" s="220"/>
      <c r="CJC244" s="220"/>
      <c r="CJD244" s="220"/>
      <c r="CJE244" s="220"/>
      <c r="CJF244" s="220"/>
      <c r="CJG244" s="220"/>
      <c r="CJH244" s="220"/>
      <c r="CJI244" s="220"/>
      <c r="CJJ244" s="220"/>
      <c r="CJK244" s="220"/>
      <c r="CJL244" s="220"/>
      <c r="CJM244" s="220"/>
      <c r="CJN244" s="220"/>
      <c r="CJO244" s="220"/>
      <c r="CJP244" s="220"/>
      <c r="CJQ244" s="220"/>
      <c r="CJR244" s="220"/>
      <c r="CJS244" s="220"/>
      <c r="CJT244" s="220"/>
      <c r="CJU244" s="220"/>
      <c r="CJV244" s="220"/>
      <c r="CJW244" s="220"/>
      <c r="CJX244" s="220"/>
      <c r="CJY244" s="220"/>
      <c r="CJZ244" s="220"/>
      <c r="CKA244" s="220"/>
      <c r="CKB244" s="220"/>
      <c r="CKC244" s="220"/>
      <c r="CKD244" s="220"/>
      <c r="CKE244" s="220"/>
      <c r="CKF244" s="220"/>
      <c r="CKG244" s="220"/>
      <c r="CKH244" s="220"/>
      <c r="CKI244" s="220"/>
      <c r="CKJ244" s="220"/>
      <c r="CKK244" s="220"/>
      <c r="CKL244" s="220"/>
      <c r="CKM244" s="220"/>
      <c r="CKN244" s="220"/>
      <c r="CKO244" s="220"/>
      <c r="CKP244" s="220"/>
      <c r="CKQ244" s="220"/>
      <c r="CKR244" s="220"/>
      <c r="CKS244" s="220"/>
      <c r="CKT244" s="220"/>
      <c r="CKU244" s="220"/>
      <c r="CKV244" s="220"/>
      <c r="CKW244" s="220"/>
      <c r="CKX244" s="220"/>
      <c r="CKY244" s="220"/>
      <c r="CKZ244" s="220"/>
      <c r="CLA244" s="220"/>
      <c r="CLB244" s="220"/>
      <c r="CLC244" s="220"/>
      <c r="CLD244" s="220"/>
      <c r="CLE244" s="220"/>
      <c r="CLF244" s="220"/>
      <c r="CLG244" s="220"/>
      <c r="CLH244" s="220"/>
      <c r="CLI244" s="220"/>
      <c r="CLJ244" s="220"/>
      <c r="CLK244" s="220"/>
      <c r="CLL244" s="220"/>
      <c r="CLM244" s="220"/>
      <c r="CLN244" s="220"/>
      <c r="CLO244" s="220"/>
      <c r="CLP244" s="220"/>
      <c r="CLQ244" s="220"/>
      <c r="CLR244" s="220"/>
      <c r="CLS244" s="220"/>
      <c r="CLT244" s="220"/>
      <c r="CLU244" s="220"/>
      <c r="CLV244" s="220"/>
      <c r="CLW244" s="220"/>
      <c r="CLX244" s="220"/>
      <c r="CLY244" s="220"/>
      <c r="CLZ244" s="220"/>
      <c r="CMA244" s="220"/>
      <c r="CMB244" s="220"/>
      <c r="CMC244" s="220"/>
      <c r="CMD244" s="220"/>
      <c r="CME244" s="220"/>
      <c r="CMF244" s="220"/>
      <c r="CMG244" s="220"/>
      <c r="CMH244" s="220"/>
      <c r="CMI244" s="220"/>
      <c r="CMJ244" s="220"/>
      <c r="CMK244" s="220"/>
      <c r="CML244" s="220"/>
      <c r="CMM244" s="220"/>
      <c r="CMN244" s="220"/>
      <c r="CMO244" s="220"/>
      <c r="CMP244" s="220"/>
      <c r="CMQ244" s="220"/>
      <c r="CMR244" s="220"/>
      <c r="CMS244" s="220"/>
      <c r="CMT244" s="220"/>
      <c r="CMU244" s="220"/>
      <c r="CMV244" s="220"/>
      <c r="CMW244" s="220"/>
      <c r="CMX244" s="220"/>
      <c r="CMY244" s="220"/>
      <c r="CMZ244" s="220"/>
      <c r="CNA244" s="220"/>
      <c r="CNB244" s="220"/>
      <c r="CNC244" s="220"/>
      <c r="CND244" s="220"/>
      <c r="CNE244" s="220"/>
      <c r="CNF244" s="220"/>
      <c r="CNG244" s="220"/>
      <c r="CNH244" s="220"/>
      <c r="CNI244" s="220"/>
      <c r="CNJ244" s="220"/>
      <c r="CNK244" s="220"/>
      <c r="CNL244" s="220"/>
      <c r="CNM244" s="220"/>
      <c r="CNN244" s="220"/>
      <c r="CNO244" s="220"/>
      <c r="CNP244" s="220"/>
      <c r="CNQ244" s="220"/>
      <c r="CNR244" s="220"/>
      <c r="CNS244" s="220"/>
      <c r="CNT244" s="220"/>
      <c r="CNU244" s="220"/>
      <c r="CNV244" s="220"/>
      <c r="CNW244" s="220"/>
      <c r="CNX244" s="220"/>
      <c r="CNY244" s="220"/>
      <c r="CNZ244" s="220"/>
      <c r="COA244" s="220"/>
      <c r="COB244" s="220"/>
      <c r="COC244" s="220"/>
      <c r="COD244" s="220"/>
      <c r="COE244" s="220"/>
      <c r="COF244" s="220"/>
      <c r="COG244" s="220"/>
      <c r="COH244" s="220"/>
      <c r="COI244" s="220"/>
      <c r="COJ244" s="220"/>
      <c r="COK244" s="220"/>
      <c r="COL244" s="220"/>
      <c r="COM244" s="220"/>
      <c r="CON244" s="220"/>
      <c r="COO244" s="220"/>
      <c r="COP244" s="220"/>
      <c r="COQ244" s="220"/>
      <c r="COR244" s="220"/>
      <c r="COS244" s="220"/>
      <c r="COT244" s="220"/>
      <c r="COU244" s="220"/>
      <c r="COV244" s="220"/>
      <c r="COW244" s="220"/>
      <c r="COX244" s="220"/>
      <c r="COY244" s="220"/>
      <c r="COZ244" s="220"/>
      <c r="CPA244" s="220"/>
      <c r="CPB244" s="220"/>
      <c r="CPC244" s="220"/>
      <c r="CPD244" s="220"/>
      <c r="CPE244" s="220"/>
      <c r="CPF244" s="220"/>
      <c r="CPG244" s="220"/>
      <c r="CPH244" s="220"/>
      <c r="CPI244" s="220"/>
      <c r="CPJ244" s="220"/>
      <c r="CPK244" s="220"/>
      <c r="CPL244" s="220"/>
      <c r="CPM244" s="220"/>
      <c r="CPN244" s="220"/>
      <c r="CPO244" s="220"/>
      <c r="CPP244" s="220"/>
      <c r="CPQ244" s="220"/>
      <c r="CPR244" s="220"/>
      <c r="CPS244" s="220"/>
      <c r="CPT244" s="220"/>
      <c r="CPU244" s="220"/>
      <c r="CPV244" s="220"/>
      <c r="CPW244" s="220"/>
      <c r="CPX244" s="220"/>
      <c r="CPY244" s="220"/>
      <c r="CPZ244" s="220"/>
      <c r="CQA244" s="220"/>
      <c r="CQB244" s="220"/>
      <c r="CQC244" s="220"/>
      <c r="CQD244" s="220"/>
      <c r="CQE244" s="220"/>
      <c r="CQF244" s="220"/>
      <c r="CQG244" s="220"/>
      <c r="CQH244" s="220"/>
      <c r="CQI244" s="220"/>
      <c r="CQJ244" s="220"/>
      <c r="CQK244" s="220"/>
      <c r="CQL244" s="220"/>
      <c r="CQM244" s="220"/>
      <c r="CQN244" s="220"/>
      <c r="CQO244" s="220"/>
      <c r="CQP244" s="220"/>
      <c r="CQQ244" s="220"/>
      <c r="CQR244" s="220"/>
      <c r="CQS244" s="220"/>
      <c r="CQT244" s="220"/>
      <c r="CQU244" s="220"/>
      <c r="CQV244" s="220"/>
      <c r="CQW244" s="220"/>
      <c r="CQX244" s="220"/>
      <c r="CQY244" s="220"/>
      <c r="CQZ244" s="220"/>
      <c r="CRA244" s="220"/>
      <c r="CRB244" s="220"/>
      <c r="CRC244" s="220"/>
      <c r="CRD244" s="220"/>
      <c r="CRE244" s="220"/>
      <c r="CRF244" s="220"/>
      <c r="CRG244" s="220"/>
      <c r="CRH244" s="220"/>
      <c r="CRI244" s="220"/>
      <c r="CRJ244" s="220"/>
      <c r="CRK244" s="220"/>
      <c r="CRL244" s="220"/>
      <c r="CRM244" s="220"/>
      <c r="CRN244" s="220"/>
      <c r="CRO244" s="220"/>
      <c r="CRP244" s="220"/>
      <c r="CRQ244" s="220"/>
      <c r="CRR244" s="220"/>
      <c r="CRS244" s="220"/>
      <c r="CRT244" s="220"/>
      <c r="CRU244" s="220"/>
      <c r="CRV244" s="220"/>
      <c r="CRW244" s="220"/>
      <c r="CRX244" s="220"/>
      <c r="CRY244" s="220"/>
      <c r="CRZ244" s="220"/>
      <c r="CSA244" s="220"/>
      <c r="CSB244" s="220"/>
      <c r="CSC244" s="220"/>
      <c r="CSD244" s="220"/>
      <c r="CSE244" s="220"/>
      <c r="CSF244" s="220"/>
      <c r="CSG244" s="220"/>
      <c r="CSH244" s="220"/>
      <c r="CSI244" s="220"/>
      <c r="CSJ244" s="220"/>
      <c r="CSK244" s="220"/>
      <c r="CSL244" s="220"/>
      <c r="CSM244" s="220"/>
      <c r="CSN244" s="220"/>
      <c r="CSO244" s="220"/>
      <c r="CSP244" s="220"/>
      <c r="CSQ244" s="220"/>
      <c r="CSR244" s="220"/>
      <c r="CSS244" s="220"/>
      <c r="CST244" s="220"/>
      <c r="CSU244" s="220"/>
      <c r="CSV244" s="220"/>
      <c r="CSW244" s="220"/>
      <c r="CSX244" s="220"/>
      <c r="CSY244" s="220"/>
      <c r="CSZ244" s="220"/>
      <c r="CTA244" s="220"/>
      <c r="CTB244" s="220"/>
      <c r="CTC244" s="220"/>
      <c r="CTD244" s="220"/>
      <c r="CTE244" s="220"/>
      <c r="CTF244" s="220"/>
      <c r="CTG244" s="220"/>
      <c r="CTH244" s="220"/>
      <c r="CTI244" s="220"/>
      <c r="CTJ244" s="220"/>
      <c r="CTK244" s="220"/>
      <c r="CTL244" s="220"/>
      <c r="CTM244" s="220"/>
      <c r="CTN244" s="220"/>
      <c r="CTO244" s="220"/>
      <c r="CTP244" s="220"/>
      <c r="CTQ244" s="220"/>
      <c r="CTR244" s="220"/>
      <c r="CTS244" s="220"/>
      <c r="CTT244" s="220"/>
      <c r="CTU244" s="220"/>
      <c r="CTV244" s="220"/>
      <c r="CTW244" s="220"/>
      <c r="CTX244" s="220"/>
      <c r="CTY244" s="220"/>
      <c r="CTZ244" s="220"/>
      <c r="CUA244" s="220"/>
      <c r="CUB244" s="220"/>
      <c r="CUC244" s="220"/>
      <c r="CUD244" s="220"/>
      <c r="CUE244" s="220"/>
      <c r="CUF244" s="220"/>
      <c r="CUG244" s="220"/>
      <c r="CUH244" s="220"/>
      <c r="CUI244" s="220"/>
      <c r="CUJ244" s="220"/>
      <c r="CUK244" s="220"/>
      <c r="CUL244" s="220"/>
      <c r="CUM244" s="220"/>
      <c r="CUN244" s="220"/>
      <c r="CUO244" s="220"/>
      <c r="CUP244" s="220"/>
      <c r="CUQ244" s="220"/>
      <c r="CUR244" s="220"/>
      <c r="CUS244" s="220"/>
      <c r="CUT244" s="220"/>
      <c r="CUU244" s="220"/>
      <c r="CUV244" s="220"/>
      <c r="CUW244" s="220"/>
      <c r="CUX244" s="220"/>
      <c r="CUY244" s="220"/>
      <c r="CUZ244" s="220"/>
      <c r="CVA244" s="220"/>
      <c r="CVB244" s="220"/>
      <c r="CVC244" s="220"/>
      <c r="CVD244" s="220"/>
      <c r="CVE244" s="220"/>
      <c r="CVF244" s="220"/>
      <c r="CVG244" s="220"/>
      <c r="CVH244" s="220"/>
      <c r="CVI244" s="220"/>
      <c r="CVJ244" s="220"/>
      <c r="CVK244" s="220"/>
      <c r="CVL244" s="220"/>
      <c r="CVM244" s="220"/>
      <c r="CVN244" s="220"/>
      <c r="CVO244" s="220"/>
      <c r="CVP244" s="220"/>
      <c r="CVQ244" s="220"/>
      <c r="CVR244" s="220"/>
      <c r="CVS244" s="220"/>
      <c r="CVT244" s="220"/>
      <c r="CVU244" s="220"/>
      <c r="CVV244" s="220"/>
      <c r="CVW244" s="220"/>
      <c r="CVX244" s="220"/>
      <c r="CVY244" s="220"/>
      <c r="CVZ244" s="220"/>
      <c r="CWA244" s="220"/>
      <c r="CWB244" s="220"/>
      <c r="CWC244" s="220"/>
      <c r="CWD244" s="220"/>
      <c r="CWE244" s="220"/>
      <c r="CWF244" s="220"/>
      <c r="CWG244" s="220"/>
      <c r="CWH244" s="220"/>
      <c r="CWI244" s="220"/>
      <c r="CWJ244" s="220"/>
      <c r="CWK244" s="220"/>
      <c r="CWL244" s="220"/>
      <c r="CWM244" s="220"/>
      <c r="CWN244" s="220"/>
      <c r="CWO244" s="220"/>
      <c r="CWP244" s="220"/>
      <c r="CWQ244" s="220"/>
      <c r="CWR244" s="220"/>
      <c r="CWS244" s="220"/>
      <c r="CWT244" s="220"/>
      <c r="CWU244" s="220"/>
      <c r="CWV244" s="220"/>
      <c r="CWW244" s="220"/>
      <c r="CWX244" s="220"/>
      <c r="CWY244" s="220"/>
      <c r="CWZ244" s="220"/>
      <c r="CXA244" s="220"/>
      <c r="CXB244" s="220"/>
      <c r="CXC244" s="220"/>
      <c r="CXD244" s="220"/>
      <c r="CXE244" s="220"/>
      <c r="CXF244" s="220"/>
      <c r="CXG244" s="220"/>
      <c r="CXH244" s="220"/>
      <c r="CXI244" s="220"/>
      <c r="CXJ244" s="220"/>
      <c r="CXK244" s="220"/>
      <c r="CXL244" s="220"/>
      <c r="CXM244" s="220"/>
      <c r="CXN244" s="220"/>
      <c r="CXO244" s="220"/>
      <c r="CXP244" s="220"/>
      <c r="CXQ244" s="220"/>
      <c r="CXR244" s="220"/>
      <c r="CXS244" s="220"/>
      <c r="CXT244" s="220"/>
      <c r="CXU244" s="220"/>
      <c r="CXV244" s="220"/>
      <c r="CXW244" s="220"/>
      <c r="CXX244" s="220"/>
      <c r="CXY244" s="220"/>
      <c r="CXZ244" s="220"/>
      <c r="CYA244" s="220"/>
      <c r="CYB244" s="220"/>
      <c r="CYC244" s="220"/>
      <c r="CYD244" s="220"/>
      <c r="CYE244" s="220"/>
      <c r="CYF244" s="220"/>
      <c r="CYG244" s="220"/>
      <c r="CYH244" s="220"/>
      <c r="CYI244" s="220"/>
      <c r="CYJ244" s="220"/>
      <c r="CYK244" s="220"/>
      <c r="CYL244" s="220"/>
      <c r="CYM244" s="220"/>
      <c r="CYN244" s="220"/>
      <c r="CYO244" s="220"/>
      <c r="CYP244" s="220"/>
      <c r="CYQ244" s="220"/>
      <c r="CYR244" s="220"/>
      <c r="CYS244" s="220"/>
      <c r="CYT244" s="220"/>
      <c r="CYU244" s="220"/>
      <c r="CYV244" s="220"/>
      <c r="CYW244" s="220"/>
      <c r="CYX244" s="220"/>
      <c r="CYY244" s="220"/>
      <c r="CYZ244" s="220"/>
      <c r="CZA244" s="220"/>
      <c r="CZB244" s="220"/>
      <c r="CZC244" s="220"/>
      <c r="CZD244" s="220"/>
      <c r="CZE244" s="220"/>
      <c r="CZF244" s="220"/>
      <c r="CZG244" s="220"/>
      <c r="CZH244" s="220"/>
      <c r="CZI244" s="220"/>
      <c r="CZJ244" s="220"/>
      <c r="CZK244" s="220"/>
      <c r="CZL244" s="220"/>
      <c r="CZM244" s="220"/>
      <c r="CZN244" s="220"/>
      <c r="CZO244" s="220"/>
      <c r="CZP244" s="220"/>
      <c r="CZQ244" s="220"/>
      <c r="CZR244" s="220"/>
      <c r="CZS244" s="220"/>
      <c r="CZT244" s="220"/>
      <c r="CZU244" s="220"/>
      <c r="CZV244" s="220"/>
      <c r="CZW244" s="220"/>
      <c r="CZX244" s="220"/>
      <c r="CZY244" s="220"/>
      <c r="CZZ244" s="220"/>
      <c r="DAA244" s="220"/>
      <c r="DAB244" s="220"/>
      <c r="DAC244" s="220"/>
      <c r="DAD244" s="220"/>
      <c r="DAE244" s="220"/>
      <c r="DAF244" s="220"/>
      <c r="DAG244" s="220"/>
      <c r="DAH244" s="220"/>
      <c r="DAI244" s="220"/>
      <c r="DAJ244" s="220"/>
      <c r="DAK244" s="220"/>
      <c r="DAL244" s="220"/>
      <c r="DAM244" s="220"/>
      <c r="DAN244" s="220"/>
      <c r="DAO244" s="220"/>
      <c r="DAP244" s="220"/>
      <c r="DAQ244" s="220"/>
      <c r="DAR244" s="220"/>
      <c r="DAS244" s="220"/>
      <c r="DAT244" s="220"/>
      <c r="DAU244" s="220"/>
      <c r="DAV244" s="220"/>
      <c r="DAW244" s="220"/>
      <c r="DAX244" s="220"/>
      <c r="DAY244" s="220"/>
      <c r="DAZ244" s="220"/>
      <c r="DBA244" s="220"/>
      <c r="DBB244" s="220"/>
      <c r="DBC244" s="220"/>
      <c r="DBD244" s="220"/>
      <c r="DBE244" s="220"/>
      <c r="DBF244" s="220"/>
      <c r="DBG244" s="220"/>
      <c r="DBH244" s="220"/>
      <c r="DBI244" s="220"/>
      <c r="DBJ244" s="220"/>
      <c r="DBK244" s="220"/>
      <c r="DBL244" s="220"/>
      <c r="DBM244" s="220"/>
      <c r="DBN244" s="220"/>
      <c r="DBO244" s="220"/>
      <c r="DBP244" s="220"/>
      <c r="DBQ244" s="220"/>
      <c r="DBR244" s="220"/>
      <c r="DBS244" s="220"/>
      <c r="DBT244" s="220"/>
      <c r="DBU244" s="220"/>
      <c r="DBV244" s="220"/>
      <c r="DBW244" s="220"/>
      <c r="DBX244" s="220"/>
      <c r="DBY244" s="220"/>
      <c r="DBZ244" s="220"/>
      <c r="DCA244" s="220"/>
      <c r="DCB244" s="220"/>
      <c r="DCC244" s="220"/>
      <c r="DCD244" s="220"/>
      <c r="DCE244" s="220"/>
      <c r="DCF244" s="220"/>
      <c r="DCG244" s="220"/>
      <c r="DCH244" s="220"/>
      <c r="DCI244" s="220"/>
      <c r="DCJ244" s="220"/>
      <c r="DCK244" s="220"/>
      <c r="DCL244" s="220"/>
      <c r="DCM244" s="220"/>
      <c r="DCN244" s="220"/>
      <c r="DCO244" s="220"/>
      <c r="DCP244" s="220"/>
      <c r="DCQ244" s="220"/>
      <c r="DCR244" s="220"/>
      <c r="DCS244" s="220"/>
      <c r="DCT244" s="220"/>
      <c r="DCU244" s="220"/>
      <c r="DCV244" s="220"/>
      <c r="DCW244" s="220"/>
      <c r="DCX244" s="220"/>
      <c r="DCY244" s="220"/>
      <c r="DCZ244" s="220"/>
      <c r="DDA244" s="220"/>
      <c r="DDB244" s="220"/>
      <c r="DDC244" s="220"/>
      <c r="DDD244" s="220"/>
      <c r="DDE244" s="220"/>
      <c r="DDF244" s="220"/>
      <c r="DDG244" s="220"/>
      <c r="DDH244" s="220"/>
      <c r="DDI244" s="220"/>
      <c r="DDJ244" s="220"/>
      <c r="DDK244" s="220"/>
      <c r="DDL244" s="220"/>
      <c r="DDM244" s="220"/>
      <c r="DDN244" s="220"/>
      <c r="DDO244" s="220"/>
      <c r="DDP244" s="220"/>
      <c r="DDQ244" s="220"/>
      <c r="DDR244" s="220"/>
      <c r="DDS244" s="220"/>
      <c r="DDT244" s="220"/>
      <c r="DDU244" s="220"/>
      <c r="DDV244" s="220"/>
      <c r="DDW244" s="220"/>
      <c r="DDX244" s="220"/>
      <c r="DDY244" s="220"/>
      <c r="DDZ244" s="220"/>
      <c r="DEA244" s="220"/>
      <c r="DEB244" s="220"/>
      <c r="DEC244" s="220"/>
      <c r="DED244" s="220"/>
      <c r="DEE244" s="220"/>
      <c r="DEF244" s="220"/>
      <c r="DEG244" s="220"/>
      <c r="DEH244" s="220"/>
      <c r="DEI244" s="220"/>
      <c r="DEJ244" s="220"/>
      <c r="DEK244" s="220"/>
      <c r="DEL244" s="220"/>
      <c r="DEM244" s="220"/>
      <c r="DEN244" s="220"/>
      <c r="DEO244" s="220"/>
      <c r="DEP244" s="220"/>
      <c r="DEQ244" s="220"/>
      <c r="DER244" s="220"/>
      <c r="DES244" s="220"/>
      <c r="DET244" s="220"/>
      <c r="DEU244" s="220"/>
      <c r="DEV244" s="220"/>
      <c r="DEW244" s="220"/>
      <c r="DEX244" s="220"/>
      <c r="DEY244" s="220"/>
      <c r="DEZ244" s="220"/>
      <c r="DFA244" s="220"/>
      <c r="DFB244" s="220"/>
      <c r="DFC244" s="220"/>
      <c r="DFD244" s="220"/>
      <c r="DFE244" s="220"/>
      <c r="DFF244" s="220"/>
      <c r="DFG244" s="220"/>
      <c r="DFH244" s="220"/>
      <c r="DFI244" s="220"/>
      <c r="DFJ244" s="220"/>
      <c r="DFK244" s="220"/>
      <c r="DFL244" s="220"/>
      <c r="DFM244" s="220"/>
      <c r="DFN244" s="220"/>
      <c r="DFO244" s="220"/>
      <c r="DFP244" s="220"/>
      <c r="DFQ244" s="220"/>
      <c r="DFR244" s="220"/>
      <c r="DFS244" s="220"/>
      <c r="DFT244" s="220"/>
      <c r="DFU244" s="220"/>
      <c r="DFV244" s="220"/>
      <c r="DFW244" s="220"/>
      <c r="DFX244" s="220"/>
      <c r="DFY244" s="220"/>
      <c r="DFZ244" s="220"/>
      <c r="DGA244" s="220"/>
      <c r="DGB244" s="220"/>
      <c r="DGC244" s="220"/>
      <c r="DGD244" s="220"/>
      <c r="DGE244" s="220"/>
      <c r="DGF244" s="220"/>
      <c r="DGG244" s="220"/>
      <c r="DGH244" s="220"/>
      <c r="DGI244" s="220"/>
      <c r="DGJ244" s="220"/>
      <c r="DGK244" s="220"/>
      <c r="DGL244" s="220"/>
      <c r="DGM244" s="220"/>
      <c r="DGN244" s="220"/>
      <c r="DGO244" s="220"/>
      <c r="DGP244" s="220"/>
      <c r="DGQ244" s="220"/>
      <c r="DGR244" s="220"/>
      <c r="DGS244" s="220"/>
      <c r="DGT244" s="220"/>
      <c r="DGU244" s="220"/>
      <c r="DGV244" s="220"/>
      <c r="DGW244" s="220"/>
      <c r="DGX244" s="220"/>
      <c r="DGY244" s="220"/>
      <c r="DGZ244" s="220"/>
      <c r="DHA244" s="220"/>
      <c r="DHB244" s="220"/>
      <c r="DHC244" s="220"/>
      <c r="DHD244" s="220"/>
      <c r="DHE244" s="220"/>
      <c r="DHF244" s="220"/>
      <c r="DHG244" s="220"/>
      <c r="DHH244" s="220"/>
      <c r="DHI244" s="220"/>
      <c r="DHJ244" s="220"/>
      <c r="DHK244" s="220"/>
      <c r="DHL244" s="220"/>
      <c r="DHM244" s="220"/>
      <c r="DHN244" s="220"/>
      <c r="DHO244" s="220"/>
      <c r="DHP244" s="220"/>
      <c r="DHQ244" s="220"/>
      <c r="DHR244" s="220"/>
      <c r="DHS244" s="220"/>
      <c r="DHT244" s="220"/>
      <c r="DHU244" s="220"/>
      <c r="DHV244" s="220"/>
      <c r="DHW244" s="220"/>
      <c r="DHX244" s="220"/>
      <c r="DHY244" s="220"/>
      <c r="DHZ244" s="220"/>
      <c r="DIA244" s="220"/>
      <c r="DIB244" s="220"/>
      <c r="DIC244" s="220"/>
      <c r="DID244" s="220"/>
      <c r="DIE244" s="220"/>
      <c r="DIF244" s="220"/>
      <c r="DIG244" s="220"/>
      <c r="DIH244" s="220"/>
      <c r="DII244" s="220"/>
      <c r="DIJ244" s="220"/>
      <c r="DIK244" s="220"/>
      <c r="DIL244" s="220"/>
      <c r="DIM244" s="220"/>
      <c r="DIN244" s="220"/>
      <c r="DIO244" s="220"/>
      <c r="DIP244" s="220"/>
      <c r="DIQ244" s="220"/>
      <c r="DIR244" s="220"/>
      <c r="DIS244" s="220"/>
      <c r="DIT244" s="220"/>
      <c r="DIU244" s="220"/>
      <c r="DIV244" s="220"/>
      <c r="DIW244" s="220"/>
      <c r="DIX244" s="220"/>
      <c r="DIY244" s="220"/>
      <c r="DIZ244" s="220"/>
      <c r="DJA244" s="220"/>
      <c r="DJB244" s="220"/>
      <c r="DJC244" s="220"/>
      <c r="DJD244" s="220"/>
      <c r="DJE244" s="220"/>
      <c r="DJF244" s="220"/>
      <c r="DJG244" s="220"/>
      <c r="DJH244" s="220"/>
      <c r="DJI244" s="220"/>
      <c r="DJJ244" s="220"/>
      <c r="DJK244" s="220"/>
      <c r="DJL244" s="220"/>
      <c r="DJM244" s="220"/>
      <c r="DJN244" s="220"/>
      <c r="DJO244" s="220"/>
      <c r="DJP244" s="220"/>
      <c r="DJQ244" s="220"/>
      <c r="DJR244" s="220"/>
      <c r="DJS244" s="220"/>
      <c r="DJT244" s="220"/>
      <c r="DJU244" s="220"/>
      <c r="DJV244" s="220"/>
      <c r="DJW244" s="220"/>
      <c r="DJX244" s="220"/>
      <c r="DJY244" s="220"/>
      <c r="DJZ244" s="220"/>
      <c r="DKA244" s="220"/>
      <c r="DKB244" s="220"/>
      <c r="DKC244" s="220"/>
      <c r="DKD244" s="220"/>
      <c r="DKE244" s="220"/>
      <c r="DKF244" s="220"/>
      <c r="DKG244" s="220"/>
      <c r="DKH244" s="220"/>
      <c r="DKI244" s="220"/>
      <c r="DKJ244" s="220"/>
      <c r="DKK244" s="220"/>
      <c r="DKL244" s="220"/>
      <c r="DKM244" s="220"/>
      <c r="DKN244" s="220"/>
      <c r="DKO244" s="220"/>
      <c r="DKP244" s="220"/>
      <c r="DKQ244" s="220"/>
      <c r="DKR244" s="220"/>
      <c r="DKS244" s="220"/>
      <c r="DKT244" s="220"/>
      <c r="DKU244" s="220"/>
      <c r="DKV244" s="220"/>
      <c r="DKW244" s="220"/>
      <c r="DKX244" s="220"/>
      <c r="DKY244" s="220"/>
      <c r="DKZ244" s="220"/>
      <c r="DLA244" s="220"/>
      <c r="DLB244" s="220"/>
      <c r="DLC244" s="220"/>
      <c r="DLD244" s="220"/>
      <c r="DLE244" s="220"/>
      <c r="DLF244" s="220"/>
      <c r="DLG244" s="220"/>
      <c r="DLH244" s="220"/>
      <c r="DLI244" s="220"/>
      <c r="DLJ244" s="220"/>
      <c r="DLK244" s="220"/>
      <c r="DLL244" s="220"/>
      <c r="DLM244" s="220"/>
      <c r="DLN244" s="220"/>
      <c r="DLO244" s="220"/>
      <c r="DLP244" s="220"/>
      <c r="DLQ244" s="220"/>
      <c r="DLR244" s="220"/>
      <c r="DLS244" s="220"/>
      <c r="DLT244" s="220"/>
      <c r="DLU244" s="220"/>
      <c r="DLV244" s="220"/>
      <c r="DLW244" s="220"/>
      <c r="DLX244" s="220"/>
      <c r="DLY244" s="220"/>
      <c r="DLZ244" s="220"/>
      <c r="DMA244" s="220"/>
      <c r="DMB244" s="220"/>
      <c r="DMC244" s="220"/>
      <c r="DMD244" s="220"/>
      <c r="DME244" s="220"/>
      <c r="DMF244" s="220"/>
      <c r="DMG244" s="220"/>
      <c r="DMH244" s="220"/>
      <c r="DMI244" s="220"/>
      <c r="DMJ244" s="220"/>
      <c r="DMK244" s="220"/>
      <c r="DML244" s="220"/>
      <c r="DMM244" s="220"/>
      <c r="DMN244" s="220"/>
      <c r="DMO244" s="220"/>
      <c r="DMP244" s="220"/>
      <c r="DMQ244" s="220"/>
      <c r="DMR244" s="220"/>
      <c r="DMS244" s="220"/>
      <c r="DMT244" s="220"/>
      <c r="DMU244" s="220"/>
      <c r="DMV244" s="220"/>
      <c r="DMW244" s="220"/>
      <c r="DMX244" s="220"/>
      <c r="DMY244" s="220"/>
      <c r="DMZ244" s="220"/>
      <c r="DNA244" s="220"/>
      <c r="DNB244" s="220"/>
      <c r="DNC244" s="220"/>
      <c r="DND244" s="220"/>
      <c r="DNE244" s="220"/>
      <c r="DNF244" s="220"/>
      <c r="DNG244" s="220"/>
      <c r="DNH244" s="220"/>
      <c r="DNI244" s="220"/>
      <c r="DNJ244" s="220"/>
      <c r="DNK244" s="220"/>
      <c r="DNL244" s="220"/>
      <c r="DNM244" s="220"/>
      <c r="DNN244" s="220"/>
      <c r="DNO244" s="220"/>
      <c r="DNP244" s="220"/>
      <c r="DNQ244" s="220"/>
      <c r="DNR244" s="220"/>
      <c r="DNS244" s="220"/>
      <c r="DNT244" s="220"/>
      <c r="DNU244" s="220"/>
      <c r="DNV244" s="220"/>
      <c r="DNW244" s="220"/>
      <c r="DNX244" s="220"/>
      <c r="DNY244" s="220"/>
      <c r="DNZ244" s="220"/>
      <c r="DOA244" s="220"/>
      <c r="DOB244" s="220"/>
      <c r="DOC244" s="220"/>
      <c r="DOD244" s="220"/>
      <c r="DOE244" s="220"/>
      <c r="DOF244" s="220"/>
      <c r="DOG244" s="220"/>
      <c r="DOH244" s="220"/>
      <c r="DOI244" s="220"/>
      <c r="DOJ244" s="220"/>
      <c r="DOK244" s="220"/>
      <c r="DOL244" s="220"/>
      <c r="DOM244" s="220"/>
      <c r="DON244" s="220"/>
      <c r="DOO244" s="220"/>
      <c r="DOP244" s="220"/>
      <c r="DOQ244" s="220"/>
      <c r="DOR244" s="220"/>
      <c r="DOS244" s="220"/>
      <c r="DOT244" s="220"/>
      <c r="DOU244" s="220"/>
      <c r="DOV244" s="220"/>
      <c r="DOW244" s="220"/>
      <c r="DOX244" s="220"/>
      <c r="DOY244" s="220"/>
      <c r="DOZ244" s="220"/>
      <c r="DPA244" s="220"/>
      <c r="DPB244" s="220"/>
      <c r="DPC244" s="220"/>
      <c r="DPD244" s="220"/>
      <c r="DPE244" s="220"/>
      <c r="DPF244" s="220"/>
      <c r="DPG244" s="220"/>
      <c r="DPH244" s="220"/>
      <c r="DPI244" s="220"/>
      <c r="DPJ244" s="220"/>
      <c r="DPK244" s="220"/>
      <c r="DPL244" s="220"/>
      <c r="DPM244" s="220"/>
      <c r="DPN244" s="220"/>
      <c r="DPO244" s="220"/>
      <c r="DPP244" s="220"/>
      <c r="DPQ244" s="220"/>
      <c r="DPR244" s="220"/>
      <c r="DPS244" s="220"/>
      <c r="DPT244" s="220"/>
      <c r="DPU244" s="220"/>
      <c r="DPV244" s="220"/>
      <c r="DPW244" s="220"/>
      <c r="DPX244" s="220"/>
      <c r="DPY244" s="220"/>
      <c r="DPZ244" s="220"/>
      <c r="DQA244" s="220"/>
      <c r="DQB244" s="220"/>
      <c r="DQC244" s="220"/>
      <c r="DQD244" s="220"/>
      <c r="DQE244" s="220"/>
      <c r="DQF244" s="220"/>
      <c r="DQG244" s="220"/>
      <c r="DQH244" s="220"/>
      <c r="DQI244" s="220"/>
      <c r="DQJ244" s="220"/>
      <c r="DQK244" s="220"/>
      <c r="DQL244" s="220"/>
      <c r="DQM244" s="220"/>
      <c r="DQN244" s="220"/>
      <c r="DQO244" s="220"/>
      <c r="DQP244" s="220"/>
      <c r="DQQ244" s="220"/>
      <c r="DQR244" s="220"/>
      <c r="DQS244" s="220"/>
      <c r="DQT244" s="220"/>
      <c r="DQU244" s="220"/>
      <c r="DQV244" s="220"/>
      <c r="DQW244" s="220"/>
      <c r="DQX244" s="220"/>
      <c r="DQY244" s="220"/>
      <c r="DQZ244" s="220"/>
      <c r="DRA244" s="220"/>
      <c r="DRB244" s="220"/>
      <c r="DRC244" s="220"/>
      <c r="DRD244" s="220"/>
      <c r="DRE244" s="220"/>
      <c r="DRF244" s="220"/>
      <c r="DRG244" s="220"/>
      <c r="DRH244" s="220"/>
      <c r="DRI244" s="220"/>
      <c r="DRJ244" s="220"/>
      <c r="DRK244" s="220"/>
      <c r="DRL244" s="220"/>
      <c r="DRM244" s="220"/>
      <c r="DRN244" s="220"/>
      <c r="DRO244" s="220"/>
      <c r="DRP244" s="220"/>
      <c r="DRQ244" s="220"/>
      <c r="DRR244" s="220"/>
      <c r="DRS244" s="220"/>
      <c r="DRT244" s="220"/>
      <c r="DRU244" s="220"/>
      <c r="DRV244" s="220"/>
      <c r="DRW244" s="220"/>
      <c r="DRX244" s="220"/>
      <c r="DRY244" s="220"/>
      <c r="DRZ244" s="220"/>
      <c r="DSA244" s="220"/>
      <c r="DSB244" s="220"/>
      <c r="DSC244" s="220"/>
      <c r="DSD244" s="220"/>
      <c r="DSE244" s="220"/>
      <c r="DSF244" s="220"/>
      <c r="DSG244" s="220"/>
      <c r="DSH244" s="220"/>
      <c r="DSI244" s="220"/>
      <c r="DSJ244" s="220"/>
      <c r="DSK244" s="220"/>
      <c r="DSL244" s="220"/>
      <c r="DSM244" s="220"/>
      <c r="DSN244" s="220"/>
      <c r="DSO244" s="220"/>
      <c r="DSP244" s="220"/>
      <c r="DSQ244" s="220"/>
      <c r="DSR244" s="220"/>
      <c r="DSS244" s="220"/>
      <c r="DST244" s="220"/>
      <c r="DSU244" s="220"/>
      <c r="DSV244" s="220"/>
      <c r="DSW244" s="220"/>
      <c r="DSX244" s="220"/>
      <c r="DSY244" s="220"/>
      <c r="DSZ244" s="220"/>
      <c r="DTA244" s="220"/>
      <c r="DTB244" s="220"/>
      <c r="DTC244" s="220"/>
      <c r="DTD244" s="220"/>
      <c r="DTE244" s="220"/>
      <c r="DTF244" s="220"/>
      <c r="DTG244" s="220"/>
      <c r="DTH244" s="220"/>
      <c r="DTI244" s="220"/>
      <c r="DTJ244" s="220"/>
      <c r="DTK244" s="220"/>
      <c r="DTL244" s="220"/>
      <c r="DTM244" s="220"/>
      <c r="DTN244" s="220"/>
      <c r="DTO244" s="220"/>
      <c r="DTP244" s="220"/>
      <c r="DTQ244" s="220"/>
      <c r="DTR244" s="220"/>
      <c r="DTS244" s="220"/>
      <c r="DTT244" s="220"/>
      <c r="DTU244" s="220"/>
      <c r="DTV244" s="220"/>
      <c r="DTW244" s="220"/>
      <c r="DTX244" s="220"/>
      <c r="DTY244" s="220"/>
      <c r="DTZ244" s="220"/>
      <c r="DUA244" s="220"/>
      <c r="DUB244" s="220"/>
      <c r="DUC244" s="220"/>
      <c r="DUD244" s="220"/>
      <c r="DUE244" s="220"/>
      <c r="DUF244" s="220"/>
      <c r="DUG244" s="220"/>
      <c r="DUH244" s="220"/>
      <c r="DUI244" s="220"/>
      <c r="DUJ244" s="220"/>
      <c r="DUK244" s="220"/>
      <c r="DUL244" s="220"/>
      <c r="DUM244" s="220"/>
      <c r="DUN244" s="220"/>
      <c r="DUO244" s="220"/>
      <c r="DUP244" s="220"/>
      <c r="DUQ244" s="220"/>
      <c r="DUR244" s="220"/>
      <c r="DUS244" s="220"/>
      <c r="DUT244" s="220"/>
      <c r="DUU244" s="220"/>
      <c r="DUV244" s="220"/>
      <c r="DUW244" s="220"/>
      <c r="DUX244" s="220"/>
      <c r="DUY244" s="220"/>
      <c r="DUZ244" s="220"/>
      <c r="DVA244" s="220"/>
      <c r="DVB244" s="220"/>
      <c r="DVC244" s="220"/>
      <c r="DVD244" s="220"/>
      <c r="DVE244" s="220"/>
      <c r="DVF244" s="220"/>
      <c r="DVG244" s="220"/>
      <c r="DVH244" s="220"/>
      <c r="DVI244" s="220"/>
      <c r="DVJ244" s="220"/>
      <c r="DVK244" s="220"/>
      <c r="DVL244" s="220"/>
      <c r="DVM244" s="220"/>
      <c r="DVN244" s="220"/>
      <c r="DVO244" s="220"/>
      <c r="DVP244" s="220"/>
      <c r="DVQ244" s="220"/>
      <c r="DVR244" s="220"/>
      <c r="DVS244" s="220"/>
      <c r="DVT244" s="220"/>
      <c r="DVU244" s="220"/>
      <c r="DVV244" s="220"/>
      <c r="DVW244" s="220"/>
      <c r="DVX244" s="220"/>
      <c r="DVY244" s="220"/>
      <c r="DVZ244" s="220"/>
      <c r="DWA244" s="220"/>
      <c r="DWB244" s="220"/>
      <c r="DWC244" s="220"/>
      <c r="DWD244" s="220"/>
      <c r="DWE244" s="220"/>
      <c r="DWF244" s="220"/>
      <c r="DWG244" s="220"/>
      <c r="DWH244" s="220"/>
      <c r="DWI244" s="220"/>
      <c r="DWJ244" s="220"/>
      <c r="DWK244" s="220"/>
      <c r="DWL244" s="220"/>
      <c r="DWM244" s="220"/>
      <c r="DWN244" s="220"/>
      <c r="DWO244" s="220"/>
      <c r="DWP244" s="220"/>
      <c r="DWQ244" s="220"/>
      <c r="DWR244" s="220"/>
      <c r="DWS244" s="220"/>
      <c r="DWT244" s="220"/>
      <c r="DWU244" s="220"/>
      <c r="DWV244" s="220"/>
      <c r="DWW244" s="220"/>
      <c r="DWX244" s="220"/>
      <c r="DWY244" s="220"/>
      <c r="DWZ244" s="220"/>
      <c r="DXA244" s="220"/>
      <c r="DXB244" s="220"/>
      <c r="DXC244" s="220"/>
      <c r="DXD244" s="220"/>
      <c r="DXE244" s="220"/>
      <c r="DXF244" s="220"/>
      <c r="DXG244" s="220"/>
      <c r="DXH244" s="220"/>
      <c r="DXI244" s="220"/>
      <c r="DXJ244" s="220"/>
      <c r="DXK244" s="220"/>
      <c r="DXL244" s="220"/>
      <c r="DXM244" s="220"/>
      <c r="DXN244" s="220"/>
      <c r="DXO244" s="220"/>
      <c r="DXP244" s="220"/>
      <c r="DXQ244" s="220"/>
      <c r="DXR244" s="220"/>
      <c r="DXS244" s="220"/>
      <c r="DXT244" s="220"/>
      <c r="DXU244" s="220"/>
      <c r="DXV244" s="220"/>
      <c r="DXW244" s="220"/>
      <c r="DXX244" s="220"/>
      <c r="DXY244" s="220"/>
      <c r="DXZ244" s="220"/>
      <c r="DYA244" s="220"/>
      <c r="DYB244" s="220"/>
      <c r="DYC244" s="220"/>
      <c r="DYD244" s="220"/>
      <c r="DYE244" s="220"/>
      <c r="DYF244" s="220"/>
      <c r="DYG244" s="220"/>
      <c r="DYH244" s="220"/>
      <c r="DYI244" s="220"/>
      <c r="DYJ244" s="220"/>
      <c r="DYK244" s="220"/>
      <c r="DYL244" s="220"/>
      <c r="DYM244" s="220"/>
      <c r="DYN244" s="220"/>
      <c r="DYO244" s="220"/>
      <c r="DYP244" s="220"/>
      <c r="DYQ244" s="220"/>
      <c r="DYR244" s="220"/>
      <c r="DYS244" s="220"/>
      <c r="DYT244" s="220"/>
      <c r="DYU244" s="220"/>
      <c r="DYV244" s="220"/>
      <c r="DYW244" s="220"/>
      <c r="DYX244" s="220"/>
      <c r="DYY244" s="220"/>
      <c r="DYZ244" s="220"/>
      <c r="DZA244" s="220"/>
      <c r="DZB244" s="220"/>
      <c r="DZC244" s="220"/>
      <c r="DZD244" s="220"/>
      <c r="DZE244" s="220"/>
      <c r="DZF244" s="220"/>
      <c r="DZG244" s="220"/>
      <c r="DZH244" s="220"/>
      <c r="DZI244" s="220"/>
      <c r="DZJ244" s="220"/>
      <c r="DZK244" s="220"/>
      <c r="DZL244" s="220"/>
      <c r="DZM244" s="220"/>
      <c r="DZN244" s="220"/>
      <c r="DZO244" s="220"/>
      <c r="DZP244" s="220"/>
      <c r="DZQ244" s="220"/>
      <c r="DZR244" s="220"/>
      <c r="DZS244" s="220"/>
      <c r="DZT244" s="220"/>
      <c r="DZU244" s="220"/>
      <c r="DZV244" s="220"/>
      <c r="DZW244" s="220"/>
      <c r="DZX244" s="220"/>
      <c r="DZY244" s="220"/>
      <c r="DZZ244" s="220"/>
      <c r="EAA244" s="220"/>
      <c r="EAB244" s="220"/>
      <c r="EAC244" s="220"/>
      <c r="EAD244" s="220"/>
      <c r="EAE244" s="220"/>
      <c r="EAF244" s="220"/>
      <c r="EAG244" s="220"/>
      <c r="EAH244" s="220"/>
      <c r="EAI244" s="220"/>
      <c r="EAJ244" s="220"/>
      <c r="EAK244" s="220"/>
      <c r="EAL244" s="220"/>
      <c r="EAM244" s="220"/>
      <c r="EAN244" s="220"/>
      <c r="EAO244" s="220"/>
      <c r="EAP244" s="220"/>
      <c r="EAQ244" s="220"/>
      <c r="EAR244" s="220"/>
      <c r="EAS244" s="220"/>
      <c r="EAT244" s="220"/>
      <c r="EAU244" s="220"/>
      <c r="EAV244" s="220"/>
      <c r="EAW244" s="220"/>
      <c r="EAX244" s="220"/>
      <c r="EAY244" s="220"/>
      <c r="EAZ244" s="220"/>
      <c r="EBA244" s="220"/>
      <c r="EBB244" s="220"/>
      <c r="EBC244" s="220"/>
      <c r="EBD244" s="220"/>
      <c r="EBE244" s="220"/>
      <c r="EBF244" s="220"/>
      <c r="EBG244" s="220"/>
      <c r="EBH244" s="220"/>
      <c r="EBI244" s="220"/>
      <c r="EBJ244" s="220"/>
      <c r="EBK244" s="220"/>
      <c r="EBL244" s="220"/>
      <c r="EBM244" s="220"/>
      <c r="EBN244" s="220"/>
      <c r="EBO244" s="220"/>
      <c r="EBP244" s="220"/>
      <c r="EBQ244" s="220"/>
      <c r="EBR244" s="220"/>
      <c r="EBS244" s="220"/>
      <c r="EBT244" s="220"/>
      <c r="EBU244" s="220"/>
      <c r="EBV244" s="220"/>
      <c r="EBW244" s="220"/>
      <c r="EBX244" s="220"/>
      <c r="EBY244" s="220"/>
      <c r="EBZ244" s="220"/>
      <c r="ECA244" s="220"/>
      <c r="ECB244" s="220"/>
      <c r="ECC244" s="220"/>
      <c r="ECD244" s="220"/>
      <c r="ECE244" s="220"/>
      <c r="ECF244" s="220"/>
      <c r="ECG244" s="220"/>
      <c r="ECH244" s="220"/>
      <c r="ECI244" s="220"/>
      <c r="ECJ244" s="220"/>
      <c r="ECK244" s="220"/>
      <c r="ECL244" s="220"/>
      <c r="ECM244" s="220"/>
      <c r="ECN244" s="220"/>
      <c r="ECO244" s="220"/>
      <c r="ECP244" s="220"/>
      <c r="ECQ244" s="220"/>
      <c r="ECR244" s="220"/>
      <c r="ECS244" s="220"/>
      <c r="ECT244" s="220"/>
      <c r="ECU244" s="220"/>
      <c r="ECV244" s="220"/>
      <c r="ECW244" s="220"/>
      <c r="ECX244" s="220"/>
      <c r="ECY244" s="220"/>
      <c r="ECZ244" s="220"/>
      <c r="EDA244" s="220"/>
      <c r="EDB244" s="220"/>
      <c r="EDC244" s="220"/>
      <c r="EDD244" s="220"/>
      <c r="EDE244" s="220"/>
      <c r="EDF244" s="220"/>
      <c r="EDG244" s="220"/>
      <c r="EDH244" s="220"/>
      <c r="EDI244" s="220"/>
      <c r="EDJ244" s="220"/>
      <c r="EDK244" s="220"/>
      <c r="EDL244" s="220"/>
      <c r="EDM244" s="220"/>
      <c r="EDN244" s="220"/>
      <c r="EDO244" s="220"/>
      <c r="EDP244" s="220"/>
      <c r="EDQ244" s="220"/>
      <c r="EDR244" s="220"/>
      <c r="EDS244" s="220"/>
      <c r="EDT244" s="220"/>
      <c r="EDU244" s="220"/>
      <c r="EDV244" s="220"/>
      <c r="EDW244" s="220"/>
      <c r="EDX244" s="220"/>
      <c r="EDY244" s="220"/>
      <c r="EDZ244" s="220"/>
      <c r="EEA244" s="220"/>
      <c r="EEB244" s="220"/>
      <c r="EEC244" s="220"/>
      <c r="EED244" s="220"/>
      <c r="EEE244" s="220"/>
      <c r="EEF244" s="220"/>
      <c r="EEG244" s="220"/>
      <c r="EEH244" s="220"/>
      <c r="EEI244" s="220"/>
      <c r="EEJ244" s="220"/>
      <c r="EEK244" s="220"/>
      <c r="EEL244" s="220"/>
      <c r="EEM244" s="220"/>
      <c r="EEN244" s="220"/>
      <c r="EEO244" s="220"/>
      <c r="EEP244" s="220"/>
      <c r="EEQ244" s="220"/>
      <c r="EER244" s="220"/>
      <c r="EES244" s="220"/>
      <c r="EET244" s="220"/>
      <c r="EEU244" s="220"/>
      <c r="EEV244" s="220"/>
      <c r="EEW244" s="220"/>
      <c r="EEX244" s="220"/>
      <c r="EEY244" s="220"/>
      <c r="EEZ244" s="220"/>
      <c r="EFA244" s="220"/>
      <c r="EFB244" s="220"/>
      <c r="EFC244" s="220"/>
      <c r="EFD244" s="220"/>
      <c r="EFE244" s="220"/>
      <c r="EFF244" s="220"/>
      <c r="EFG244" s="220"/>
      <c r="EFH244" s="220"/>
      <c r="EFI244" s="220"/>
      <c r="EFJ244" s="220"/>
      <c r="EFK244" s="220"/>
      <c r="EFL244" s="220"/>
      <c r="EFM244" s="220"/>
      <c r="EFN244" s="220"/>
      <c r="EFO244" s="220"/>
      <c r="EFP244" s="220"/>
      <c r="EFQ244" s="220"/>
      <c r="EFR244" s="220"/>
      <c r="EFS244" s="220"/>
      <c r="EFT244" s="220"/>
      <c r="EFU244" s="220"/>
      <c r="EFV244" s="220"/>
      <c r="EFW244" s="220"/>
      <c r="EFX244" s="220"/>
      <c r="EFY244" s="220"/>
      <c r="EFZ244" s="220"/>
      <c r="EGA244" s="220"/>
      <c r="EGB244" s="220"/>
      <c r="EGC244" s="220"/>
      <c r="EGD244" s="220"/>
      <c r="EGE244" s="220"/>
      <c r="EGF244" s="220"/>
      <c r="EGG244" s="220"/>
      <c r="EGH244" s="220"/>
      <c r="EGI244" s="220"/>
      <c r="EGJ244" s="220"/>
      <c r="EGK244" s="220"/>
      <c r="EGL244" s="220"/>
      <c r="EGM244" s="220"/>
      <c r="EGN244" s="220"/>
      <c r="EGO244" s="220"/>
      <c r="EGP244" s="220"/>
      <c r="EGQ244" s="220"/>
      <c r="EGR244" s="220"/>
      <c r="EGS244" s="220"/>
      <c r="EGT244" s="220"/>
      <c r="EGU244" s="220"/>
      <c r="EGV244" s="220"/>
      <c r="EGW244" s="220"/>
      <c r="EGX244" s="220"/>
      <c r="EGY244" s="220"/>
      <c r="EGZ244" s="220"/>
      <c r="EHA244" s="220"/>
      <c r="EHB244" s="220"/>
      <c r="EHC244" s="220"/>
      <c r="EHD244" s="220"/>
      <c r="EHE244" s="220"/>
      <c r="EHF244" s="220"/>
      <c r="EHG244" s="220"/>
      <c r="EHH244" s="220"/>
      <c r="EHI244" s="220"/>
      <c r="EHJ244" s="220"/>
      <c r="EHK244" s="220"/>
      <c r="EHL244" s="220"/>
      <c r="EHM244" s="220"/>
      <c r="EHN244" s="220"/>
      <c r="EHO244" s="220"/>
      <c r="EHP244" s="220"/>
      <c r="EHQ244" s="220"/>
      <c r="EHR244" s="220"/>
      <c r="EHS244" s="220"/>
      <c r="EHT244" s="220"/>
      <c r="EHU244" s="220"/>
      <c r="EHV244" s="220"/>
      <c r="EHW244" s="220"/>
      <c r="EHX244" s="220"/>
      <c r="EHY244" s="220"/>
      <c r="EHZ244" s="220"/>
      <c r="EIA244" s="220"/>
      <c r="EIB244" s="220"/>
      <c r="EIC244" s="220"/>
      <c r="EID244" s="220"/>
      <c r="EIE244" s="220"/>
      <c r="EIF244" s="220"/>
      <c r="EIG244" s="220"/>
      <c r="EIH244" s="220"/>
      <c r="EII244" s="220"/>
      <c r="EIJ244" s="220"/>
      <c r="EIK244" s="220"/>
      <c r="EIL244" s="220"/>
      <c r="EIM244" s="220"/>
      <c r="EIN244" s="220"/>
      <c r="EIO244" s="220"/>
      <c r="EIP244" s="220"/>
      <c r="EIQ244" s="220"/>
      <c r="EIR244" s="220"/>
      <c r="EIS244" s="220"/>
      <c r="EIT244" s="220"/>
      <c r="EIU244" s="220"/>
      <c r="EIV244" s="220"/>
      <c r="EIW244" s="220"/>
      <c r="EIX244" s="220"/>
      <c r="EIY244" s="220"/>
      <c r="EIZ244" s="220"/>
      <c r="EJA244" s="220"/>
      <c r="EJB244" s="220"/>
      <c r="EJC244" s="220"/>
      <c r="EJD244" s="220"/>
      <c r="EJE244" s="220"/>
      <c r="EJF244" s="220"/>
      <c r="EJG244" s="220"/>
      <c r="EJH244" s="220"/>
      <c r="EJI244" s="220"/>
      <c r="EJJ244" s="220"/>
      <c r="EJK244" s="220"/>
      <c r="EJL244" s="220"/>
      <c r="EJM244" s="220"/>
      <c r="EJN244" s="220"/>
      <c r="EJO244" s="220"/>
      <c r="EJP244" s="220"/>
      <c r="EJQ244" s="220"/>
      <c r="EJR244" s="220"/>
      <c r="EJS244" s="220"/>
      <c r="EJT244" s="220"/>
      <c r="EJU244" s="220"/>
      <c r="EJV244" s="220"/>
      <c r="EJW244" s="220"/>
      <c r="EJX244" s="220"/>
      <c r="EJY244" s="220"/>
      <c r="EJZ244" s="220"/>
      <c r="EKA244" s="220"/>
      <c r="EKB244" s="220"/>
      <c r="EKC244" s="220"/>
      <c r="EKD244" s="220"/>
      <c r="EKE244" s="220"/>
      <c r="EKF244" s="220"/>
      <c r="EKG244" s="220"/>
      <c r="EKH244" s="220"/>
      <c r="EKI244" s="220"/>
      <c r="EKJ244" s="220"/>
      <c r="EKK244" s="220"/>
      <c r="EKL244" s="220"/>
      <c r="EKM244" s="220"/>
      <c r="EKN244" s="220"/>
      <c r="EKO244" s="220"/>
      <c r="EKP244" s="220"/>
      <c r="EKQ244" s="220"/>
      <c r="EKR244" s="220"/>
      <c r="EKS244" s="220"/>
      <c r="EKT244" s="220"/>
      <c r="EKU244" s="220"/>
      <c r="EKV244" s="220"/>
      <c r="EKW244" s="220"/>
      <c r="EKX244" s="220"/>
      <c r="EKY244" s="220"/>
      <c r="EKZ244" s="220"/>
      <c r="ELA244" s="220"/>
      <c r="ELB244" s="220"/>
      <c r="ELC244" s="220"/>
      <c r="ELD244" s="220"/>
      <c r="ELE244" s="220"/>
      <c r="ELF244" s="220"/>
      <c r="ELG244" s="220"/>
      <c r="ELH244" s="220"/>
      <c r="ELI244" s="220"/>
      <c r="ELJ244" s="220"/>
      <c r="ELK244" s="220"/>
      <c r="ELL244" s="220"/>
      <c r="ELM244" s="220"/>
      <c r="ELN244" s="220"/>
      <c r="ELO244" s="220"/>
      <c r="ELP244" s="220"/>
      <c r="ELQ244" s="220"/>
      <c r="ELR244" s="220"/>
      <c r="ELS244" s="220"/>
      <c r="ELT244" s="220"/>
      <c r="ELU244" s="220"/>
      <c r="ELV244" s="220"/>
      <c r="ELW244" s="220"/>
      <c r="ELX244" s="220"/>
      <c r="ELY244" s="220"/>
      <c r="ELZ244" s="220"/>
      <c r="EMA244" s="220"/>
      <c r="EMB244" s="220"/>
      <c r="EMC244" s="220"/>
      <c r="EMD244" s="220"/>
      <c r="EME244" s="220"/>
      <c r="EMF244" s="220"/>
      <c r="EMG244" s="220"/>
      <c r="EMH244" s="220"/>
      <c r="EMI244" s="220"/>
      <c r="EMJ244" s="220"/>
      <c r="EMK244" s="220"/>
      <c r="EML244" s="220"/>
      <c r="EMM244" s="220"/>
      <c r="EMN244" s="220"/>
      <c r="EMO244" s="220"/>
      <c r="EMP244" s="220"/>
      <c r="EMQ244" s="220"/>
      <c r="EMR244" s="220"/>
      <c r="EMS244" s="220"/>
      <c r="EMT244" s="220"/>
      <c r="EMU244" s="220"/>
      <c r="EMV244" s="220"/>
      <c r="EMW244" s="220"/>
      <c r="EMX244" s="220"/>
      <c r="EMY244" s="220"/>
      <c r="EMZ244" s="220"/>
      <c r="ENA244" s="220"/>
      <c r="ENB244" s="220"/>
      <c r="ENC244" s="220"/>
      <c r="END244" s="220"/>
      <c r="ENE244" s="220"/>
      <c r="ENF244" s="220"/>
      <c r="ENG244" s="220"/>
      <c r="ENH244" s="220"/>
      <c r="ENI244" s="220"/>
      <c r="ENJ244" s="220"/>
      <c r="ENK244" s="220"/>
      <c r="ENL244" s="220"/>
      <c r="ENM244" s="220"/>
      <c r="ENN244" s="220"/>
      <c r="ENO244" s="220"/>
      <c r="ENP244" s="220"/>
      <c r="ENQ244" s="220"/>
      <c r="ENR244" s="220"/>
      <c r="ENS244" s="220"/>
      <c r="ENT244" s="220"/>
      <c r="ENU244" s="220"/>
      <c r="ENV244" s="220"/>
      <c r="ENW244" s="220"/>
      <c r="ENX244" s="220"/>
      <c r="ENY244" s="220"/>
      <c r="ENZ244" s="220"/>
      <c r="EOA244" s="220"/>
      <c r="EOB244" s="220"/>
      <c r="EOC244" s="220"/>
      <c r="EOD244" s="220"/>
      <c r="EOE244" s="220"/>
      <c r="EOF244" s="220"/>
      <c r="EOG244" s="220"/>
      <c r="EOH244" s="220"/>
      <c r="EOI244" s="220"/>
      <c r="EOJ244" s="220"/>
      <c r="EOK244" s="220"/>
      <c r="EOL244" s="220"/>
      <c r="EOM244" s="220"/>
      <c r="EON244" s="220"/>
      <c r="EOO244" s="220"/>
      <c r="EOP244" s="220"/>
      <c r="EOQ244" s="220"/>
      <c r="EOR244" s="220"/>
      <c r="EOS244" s="220"/>
      <c r="EOT244" s="220"/>
      <c r="EOU244" s="220"/>
      <c r="EOV244" s="220"/>
      <c r="EOW244" s="220"/>
      <c r="EOX244" s="220"/>
      <c r="EOY244" s="220"/>
      <c r="EOZ244" s="220"/>
      <c r="EPA244" s="220"/>
      <c r="EPB244" s="220"/>
      <c r="EPC244" s="220"/>
      <c r="EPD244" s="220"/>
      <c r="EPE244" s="220"/>
      <c r="EPF244" s="220"/>
      <c r="EPG244" s="220"/>
      <c r="EPH244" s="220"/>
      <c r="EPI244" s="220"/>
      <c r="EPJ244" s="220"/>
      <c r="EPK244" s="220"/>
      <c r="EPL244" s="220"/>
      <c r="EPM244" s="220"/>
      <c r="EPN244" s="220"/>
      <c r="EPO244" s="220"/>
      <c r="EPP244" s="220"/>
      <c r="EPQ244" s="220"/>
      <c r="EPR244" s="220"/>
      <c r="EPS244" s="220"/>
      <c r="EPT244" s="220"/>
      <c r="EPU244" s="220"/>
      <c r="EPV244" s="220"/>
      <c r="EPW244" s="220"/>
      <c r="EPX244" s="220"/>
      <c r="EPY244" s="220"/>
      <c r="EPZ244" s="220"/>
      <c r="EQA244" s="220"/>
      <c r="EQB244" s="220"/>
      <c r="EQC244" s="220"/>
      <c r="EQD244" s="220"/>
      <c r="EQE244" s="220"/>
      <c r="EQF244" s="220"/>
      <c r="EQG244" s="220"/>
      <c r="EQH244" s="220"/>
      <c r="EQI244" s="220"/>
      <c r="EQJ244" s="220"/>
      <c r="EQK244" s="220"/>
      <c r="EQL244" s="220"/>
      <c r="EQM244" s="220"/>
      <c r="EQN244" s="220"/>
      <c r="EQO244" s="220"/>
      <c r="EQP244" s="220"/>
      <c r="EQQ244" s="220"/>
      <c r="EQR244" s="220"/>
      <c r="EQS244" s="220"/>
      <c r="EQT244" s="220"/>
      <c r="EQU244" s="220"/>
      <c r="EQV244" s="220"/>
      <c r="EQW244" s="220"/>
      <c r="EQX244" s="220"/>
      <c r="EQY244" s="220"/>
      <c r="EQZ244" s="220"/>
      <c r="ERA244" s="220"/>
      <c r="ERB244" s="220"/>
      <c r="ERC244" s="220"/>
      <c r="ERD244" s="220"/>
      <c r="ERE244" s="220"/>
      <c r="ERF244" s="220"/>
      <c r="ERG244" s="220"/>
      <c r="ERH244" s="220"/>
      <c r="ERI244" s="220"/>
      <c r="ERJ244" s="220"/>
      <c r="ERK244" s="220"/>
      <c r="ERL244" s="220"/>
      <c r="ERM244" s="220"/>
      <c r="ERN244" s="220"/>
      <c r="ERO244" s="220"/>
      <c r="ERP244" s="220"/>
      <c r="ERQ244" s="220"/>
      <c r="ERR244" s="220"/>
      <c r="ERS244" s="220"/>
      <c r="ERT244" s="220"/>
      <c r="ERU244" s="220"/>
      <c r="ERV244" s="220"/>
      <c r="ERW244" s="220"/>
      <c r="ERX244" s="220"/>
      <c r="ERY244" s="220"/>
      <c r="ERZ244" s="220"/>
      <c r="ESA244" s="220"/>
      <c r="ESB244" s="220"/>
      <c r="ESC244" s="220"/>
      <c r="ESD244" s="220"/>
      <c r="ESE244" s="220"/>
      <c r="ESF244" s="220"/>
      <c r="ESG244" s="220"/>
      <c r="ESH244" s="220"/>
      <c r="ESI244" s="220"/>
      <c r="ESJ244" s="220"/>
      <c r="ESK244" s="220"/>
      <c r="ESL244" s="220"/>
      <c r="ESM244" s="220"/>
      <c r="ESN244" s="220"/>
      <c r="ESO244" s="220"/>
      <c r="ESP244" s="220"/>
      <c r="ESQ244" s="220"/>
      <c r="ESR244" s="220"/>
      <c r="ESS244" s="220"/>
      <c r="EST244" s="220"/>
      <c r="ESU244" s="220"/>
      <c r="ESV244" s="220"/>
      <c r="ESW244" s="220"/>
      <c r="ESX244" s="220"/>
      <c r="ESY244" s="220"/>
      <c r="ESZ244" s="220"/>
      <c r="ETA244" s="220"/>
      <c r="ETB244" s="220"/>
      <c r="ETC244" s="220"/>
      <c r="ETD244" s="220"/>
      <c r="ETE244" s="220"/>
      <c r="ETF244" s="220"/>
      <c r="ETG244" s="220"/>
      <c r="ETH244" s="220"/>
      <c r="ETI244" s="220"/>
      <c r="ETJ244" s="220"/>
      <c r="ETK244" s="220"/>
      <c r="ETL244" s="220"/>
      <c r="ETM244" s="220"/>
      <c r="ETN244" s="220"/>
      <c r="ETO244" s="220"/>
      <c r="ETP244" s="220"/>
      <c r="ETQ244" s="220"/>
      <c r="ETR244" s="220"/>
      <c r="ETS244" s="220"/>
      <c r="ETT244" s="220"/>
      <c r="ETU244" s="220"/>
      <c r="ETV244" s="220"/>
      <c r="ETW244" s="220"/>
      <c r="ETX244" s="220"/>
      <c r="ETY244" s="220"/>
      <c r="ETZ244" s="220"/>
      <c r="EUA244" s="220"/>
      <c r="EUB244" s="220"/>
      <c r="EUC244" s="220"/>
      <c r="EUD244" s="220"/>
      <c r="EUE244" s="220"/>
      <c r="EUF244" s="220"/>
      <c r="EUG244" s="220"/>
      <c r="EUH244" s="220"/>
      <c r="EUI244" s="220"/>
      <c r="EUJ244" s="220"/>
      <c r="EUK244" s="220"/>
      <c r="EUL244" s="220"/>
      <c r="EUM244" s="220"/>
      <c r="EUN244" s="220"/>
      <c r="EUO244" s="220"/>
      <c r="EUP244" s="220"/>
      <c r="EUQ244" s="220"/>
      <c r="EUR244" s="220"/>
      <c r="EUS244" s="220"/>
      <c r="EUT244" s="220"/>
      <c r="EUU244" s="220"/>
      <c r="EUV244" s="220"/>
      <c r="EUW244" s="220"/>
      <c r="EUX244" s="220"/>
      <c r="EUY244" s="220"/>
      <c r="EUZ244" s="220"/>
      <c r="EVA244" s="220"/>
      <c r="EVB244" s="220"/>
      <c r="EVC244" s="220"/>
      <c r="EVD244" s="220"/>
      <c r="EVE244" s="220"/>
      <c r="EVF244" s="220"/>
      <c r="EVG244" s="220"/>
      <c r="EVH244" s="220"/>
      <c r="EVI244" s="220"/>
      <c r="EVJ244" s="220"/>
      <c r="EVK244" s="220"/>
      <c r="EVL244" s="220"/>
      <c r="EVM244" s="220"/>
      <c r="EVN244" s="220"/>
      <c r="EVO244" s="220"/>
      <c r="EVP244" s="220"/>
      <c r="EVQ244" s="220"/>
      <c r="EVR244" s="220"/>
      <c r="EVS244" s="220"/>
      <c r="EVT244" s="220"/>
      <c r="EVU244" s="220"/>
      <c r="EVV244" s="220"/>
      <c r="EVW244" s="220"/>
      <c r="EVX244" s="220"/>
      <c r="EVY244" s="220"/>
      <c r="EVZ244" s="220"/>
      <c r="EWA244" s="220"/>
      <c r="EWB244" s="220"/>
      <c r="EWC244" s="220"/>
      <c r="EWD244" s="220"/>
      <c r="EWE244" s="220"/>
      <c r="EWF244" s="220"/>
      <c r="EWG244" s="220"/>
      <c r="EWH244" s="220"/>
      <c r="EWI244" s="220"/>
      <c r="EWJ244" s="220"/>
      <c r="EWK244" s="220"/>
      <c r="EWL244" s="220"/>
      <c r="EWM244" s="220"/>
      <c r="EWN244" s="220"/>
      <c r="EWO244" s="220"/>
      <c r="EWP244" s="220"/>
      <c r="EWQ244" s="220"/>
      <c r="EWR244" s="220"/>
      <c r="EWS244" s="220"/>
      <c r="EWT244" s="220"/>
      <c r="EWU244" s="220"/>
      <c r="EWV244" s="220"/>
      <c r="EWW244" s="220"/>
      <c r="EWX244" s="220"/>
      <c r="EWY244" s="220"/>
      <c r="EWZ244" s="220"/>
      <c r="EXA244" s="220"/>
      <c r="EXB244" s="220"/>
      <c r="EXC244" s="220"/>
      <c r="EXD244" s="220"/>
      <c r="EXE244" s="220"/>
      <c r="EXF244" s="220"/>
      <c r="EXG244" s="220"/>
      <c r="EXH244" s="220"/>
      <c r="EXI244" s="220"/>
      <c r="EXJ244" s="220"/>
      <c r="EXK244" s="220"/>
      <c r="EXL244" s="220"/>
      <c r="EXM244" s="220"/>
      <c r="EXN244" s="220"/>
      <c r="EXO244" s="220"/>
      <c r="EXP244" s="220"/>
      <c r="EXQ244" s="220"/>
      <c r="EXR244" s="220"/>
      <c r="EXS244" s="220"/>
      <c r="EXT244" s="220"/>
      <c r="EXU244" s="220"/>
      <c r="EXV244" s="220"/>
      <c r="EXW244" s="220"/>
      <c r="EXX244" s="220"/>
      <c r="EXY244" s="220"/>
      <c r="EXZ244" s="220"/>
      <c r="EYA244" s="220"/>
      <c r="EYB244" s="220"/>
      <c r="EYC244" s="220"/>
      <c r="EYD244" s="220"/>
      <c r="EYE244" s="220"/>
      <c r="EYF244" s="220"/>
      <c r="EYG244" s="220"/>
      <c r="EYH244" s="220"/>
      <c r="EYI244" s="220"/>
      <c r="EYJ244" s="220"/>
      <c r="EYK244" s="220"/>
      <c r="EYL244" s="220"/>
      <c r="EYM244" s="220"/>
      <c r="EYN244" s="220"/>
      <c r="EYO244" s="220"/>
      <c r="EYP244" s="220"/>
      <c r="EYQ244" s="220"/>
      <c r="EYR244" s="220"/>
      <c r="EYS244" s="220"/>
      <c r="EYT244" s="220"/>
      <c r="EYU244" s="220"/>
      <c r="EYV244" s="220"/>
      <c r="EYW244" s="220"/>
      <c r="EYX244" s="220"/>
      <c r="EYY244" s="220"/>
      <c r="EYZ244" s="220"/>
      <c r="EZA244" s="220"/>
      <c r="EZB244" s="220"/>
      <c r="EZC244" s="220"/>
      <c r="EZD244" s="220"/>
      <c r="EZE244" s="220"/>
      <c r="EZF244" s="220"/>
      <c r="EZG244" s="220"/>
      <c r="EZH244" s="220"/>
      <c r="EZI244" s="220"/>
      <c r="EZJ244" s="220"/>
      <c r="EZK244" s="220"/>
      <c r="EZL244" s="220"/>
      <c r="EZM244" s="220"/>
      <c r="EZN244" s="220"/>
      <c r="EZO244" s="220"/>
      <c r="EZP244" s="220"/>
      <c r="EZQ244" s="220"/>
      <c r="EZR244" s="220"/>
      <c r="EZS244" s="220"/>
      <c r="EZT244" s="220"/>
      <c r="EZU244" s="220"/>
      <c r="EZV244" s="220"/>
      <c r="EZW244" s="220"/>
      <c r="EZX244" s="220"/>
      <c r="EZY244" s="220"/>
      <c r="EZZ244" s="220"/>
      <c r="FAA244" s="220"/>
      <c r="FAB244" s="220"/>
      <c r="FAC244" s="220"/>
      <c r="FAD244" s="220"/>
      <c r="FAE244" s="220"/>
      <c r="FAF244" s="220"/>
      <c r="FAG244" s="220"/>
      <c r="FAH244" s="220"/>
      <c r="FAI244" s="220"/>
      <c r="FAJ244" s="220"/>
      <c r="FAK244" s="220"/>
      <c r="FAL244" s="220"/>
      <c r="FAM244" s="220"/>
      <c r="FAN244" s="220"/>
      <c r="FAO244" s="220"/>
      <c r="FAP244" s="220"/>
      <c r="FAQ244" s="220"/>
      <c r="FAR244" s="220"/>
      <c r="FAS244" s="220"/>
      <c r="FAT244" s="220"/>
      <c r="FAU244" s="220"/>
      <c r="FAV244" s="220"/>
      <c r="FAW244" s="220"/>
      <c r="FAX244" s="220"/>
      <c r="FAY244" s="220"/>
      <c r="FAZ244" s="220"/>
      <c r="FBA244" s="220"/>
      <c r="FBB244" s="220"/>
      <c r="FBC244" s="220"/>
      <c r="FBD244" s="220"/>
      <c r="FBE244" s="220"/>
      <c r="FBF244" s="220"/>
      <c r="FBG244" s="220"/>
      <c r="FBH244" s="220"/>
      <c r="FBI244" s="220"/>
      <c r="FBJ244" s="220"/>
      <c r="FBK244" s="220"/>
      <c r="FBL244" s="220"/>
      <c r="FBM244" s="220"/>
      <c r="FBN244" s="220"/>
      <c r="FBO244" s="220"/>
      <c r="FBP244" s="220"/>
      <c r="FBQ244" s="220"/>
      <c r="FBR244" s="220"/>
      <c r="FBS244" s="220"/>
      <c r="FBT244" s="220"/>
      <c r="FBU244" s="220"/>
      <c r="FBV244" s="220"/>
      <c r="FBW244" s="220"/>
      <c r="FBX244" s="220"/>
      <c r="FBY244" s="220"/>
      <c r="FBZ244" s="220"/>
      <c r="FCA244" s="220"/>
      <c r="FCB244" s="220"/>
      <c r="FCC244" s="220"/>
      <c r="FCD244" s="220"/>
      <c r="FCE244" s="220"/>
      <c r="FCF244" s="220"/>
      <c r="FCG244" s="220"/>
      <c r="FCH244" s="220"/>
      <c r="FCI244" s="220"/>
      <c r="FCJ244" s="220"/>
      <c r="FCK244" s="220"/>
      <c r="FCL244" s="220"/>
      <c r="FCM244" s="220"/>
      <c r="FCN244" s="220"/>
      <c r="FCO244" s="220"/>
      <c r="FCP244" s="220"/>
      <c r="FCQ244" s="220"/>
      <c r="FCR244" s="220"/>
      <c r="FCS244" s="220"/>
      <c r="FCT244" s="220"/>
      <c r="FCU244" s="220"/>
      <c r="FCV244" s="220"/>
      <c r="FCW244" s="220"/>
      <c r="FCX244" s="220"/>
      <c r="FCY244" s="220"/>
      <c r="FCZ244" s="220"/>
      <c r="FDA244" s="220"/>
      <c r="FDB244" s="220"/>
      <c r="FDC244" s="220"/>
      <c r="FDD244" s="220"/>
      <c r="FDE244" s="220"/>
      <c r="FDF244" s="220"/>
      <c r="FDG244" s="220"/>
      <c r="FDH244" s="220"/>
      <c r="FDI244" s="220"/>
      <c r="FDJ244" s="220"/>
      <c r="FDK244" s="220"/>
      <c r="FDL244" s="220"/>
      <c r="FDM244" s="220"/>
      <c r="FDN244" s="220"/>
      <c r="FDO244" s="220"/>
      <c r="FDP244" s="220"/>
      <c r="FDQ244" s="220"/>
      <c r="FDR244" s="220"/>
      <c r="FDS244" s="220"/>
      <c r="FDT244" s="220"/>
      <c r="FDU244" s="220"/>
      <c r="FDV244" s="220"/>
      <c r="FDW244" s="220"/>
      <c r="FDX244" s="220"/>
      <c r="FDY244" s="220"/>
      <c r="FDZ244" s="220"/>
      <c r="FEA244" s="220"/>
      <c r="FEB244" s="220"/>
      <c r="FEC244" s="220"/>
      <c r="FED244" s="220"/>
      <c r="FEE244" s="220"/>
      <c r="FEF244" s="220"/>
      <c r="FEG244" s="220"/>
      <c r="FEH244" s="220"/>
      <c r="FEI244" s="220"/>
      <c r="FEJ244" s="220"/>
      <c r="FEK244" s="220"/>
      <c r="FEL244" s="220"/>
      <c r="FEM244" s="220"/>
      <c r="FEN244" s="220"/>
      <c r="FEO244" s="220"/>
      <c r="FEP244" s="220"/>
      <c r="FEQ244" s="220"/>
      <c r="FER244" s="220"/>
      <c r="FES244" s="220"/>
      <c r="FET244" s="220"/>
      <c r="FEU244" s="220"/>
      <c r="FEV244" s="220"/>
      <c r="FEW244" s="220"/>
      <c r="FEX244" s="220"/>
      <c r="FEY244" s="220"/>
      <c r="FEZ244" s="220"/>
      <c r="FFA244" s="220"/>
      <c r="FFB244" s="220"/>
      <c r="FFC244" s="220"/>
      <c r="FFD244" s="220"/>
      <c r="FFE244" s="220"/>
      <c r="FFF244" s="220"/>
      <c r="FFG244" s="220"/>
      <c r="FFH244" s="220"/>
      <c r="FFI244" s="220"/>
      <c r="FFJ244" s="220"/>
      <c r="FFK244" s="220"/>
      <c r="FFL244" s="220"/>
      <c r="FFM244" s="220"/>
      <c r="FFN244" s="220"/>
      <c r="FFO244" s="220"/>
      <c r="FFP244" s="220"/>
      <c r="FFQ244" s="220"/>
      <c r="FFR244" s="220"/>
      <c r="FFS244" s="220"/>
      <c r="FFT244" s="220"/>
      <c r="FFU244" s="220"/>
      <c r="FFV244" s="220"/>
      <c r="FFW244" s="220"/>
      <c r="FFX244" s="220"/>
      <c r="FFY244" s="220"/>
      <c r="FFZ244" s="220"/>
      <c r="FGA244" s="220"/>
      <c r="FGB244" s="220"/>
      <c r="FGC244" s="220"/>
      <c r="FGD244" s="220"/>
      <c r="FGE244" s="220"/>
      <c r="FGF244" s="220"/>
      <c r="FGG244" s="220"/>
      <c r="FGH244" s="220"/>
      <c r="FGI244" s="220"/>
      <c r="FGJ244" s="220"/>
      <c r="FGK244" s="220"/>
      <c r="FGL244" s="220"/>
      <c r="FGM244" s="220"/>
      <c r="FGN244" s="220"/>
      <c r="FGO244" s="220"/>
      <c r="FGP244" s="220"/>
      <c r="FGQ244" s="220"/>
      <c r="FGR244" s="220"/>
      <c r="FGS244" s="220"/>
      <c r="FGT244" s="220"/>
      <c r="FGU244" s="220"/>
      <c r="FGV244" s="220"/>
      <c r="FGW244" s="220"/>
      <c r="FGX244" s="220"/>
      <c r="FGY244" s="220"/>
      <c r="FGZ244" s="220"/>
      <c r="FHA244" s="220"/>
      <c r="FHB244" s="220"/>
      <c r="FHC244" s="220"/>
      <c r="FHD244" s="220"/>
      <c r="FHE244" s="220"/>
      <c r="FHF244" s="220"/>
      <c r="FHG244" s="220"/>
      <c r="FHH244" s="220"/>
      <c r="FHI244" s="220"/>
      <c r="FHJ244" s="220"/>
      <c r="FHK244" s="220"/>
      <c r="FHL244" s="220"/>
      <c r="FHM244" s="220"/>
      <c r="FHN244" s="220"/>
      <c r="FHO244" s="220"/>
      <c r="FHP244" s="220"/>
      <c r="FHQ244" s="220"/>
      <c r="FHR244" s="220"/>
      <c r="FHS244" s="220"/>
      <c r="FHT244" s="220"/>
      <c r="FHU244" s="220"/>
      <c r="FHV244" s="220"/>
      <c r="FHW244" s="220"/>
      <c r="FHX244" s="220"/>
      <c r="FHY244" s="220"/>
      <c r="FHZ244" s="220"/>
      <c r="FIA244" s="220"/>
      <c r="FIB244" s="220"/>
      <c r="FIC244" s="220"/>
      <c r="FID244" s="220"/>
      <c r="FIE244" s="220"/>
      <c r="FIF244" s="220"/>
      <c r="FIG244" s="220"/>
      <c r="FIH244" s="220"/>
      <c r="FII244" s="220"/>
      <c r="FIJ244" s="220"/>
      <c r="FIK244" s="220"/>
      <c r="FIL244" s="220"/>
      <c r="FIM244" s="220"/>
      <c r="FIN244" s="220"/>
      <c r="FIO244" s="220"/>
      <c r="FIP244" s="220"/>
      <c r="FIQ244" s="220"/>
      <c r="FIR244" s="220"/>
      <c r="FIS244" s="220"/>
      <c r="FIT244" s="220"/>
      <c r="FIU244" s="220"/>
      <c r="FIV244" s="220"/>
      <c r="FIW244" s="220"/>
      <c r="FIX244" s="220"/>
      <c r="FIY244" s="220"/>
      <c r="FIZ244" s="220"/>
      <c r="FJA244" s="220"/>
      <c r="FJB244" s="220"/>
      <c r="FJC244" s="220"/>
      <c r="FJD244" s="220"/>
      <c r="FJE244" s="220"/>
      <c r="FJF244" s="220"/>
      <c r="FJG244" s="220"/>
      <c r="FJH244" s="220"/>
      <c r="FJI244" s="220"/>
      <c r="FJJ244" s="220"/>
      <c r="FJK244" s="220"/>
      <c r="FJL244" s="220"/>
      <c r="FJM244" s="220"/>
      <c r="FJN244" s="220"/>
      <c r="FJO244" s="220"/>
      <c r="FJP244" s="220"/>
      <c r="FJQ244" s="220"/>
      <c r="FJR244" s="220"/>
      <c r="FJS244" s="220"/>
      <c r="FJT244" s="220"/>
      <c r="FJU244" s="220"/>
      <c r="FJV244" s="220"/>
      <c r="FJW244" s="220"/>
      <c r="FJX244" s="220"/>
      <c r="FJY244" s="220"/>
      <c r="FJZ244" s="220"/>
      <c r="FKA244" s="220"/>
      <c r="FKB244" s="220"/>
      <c r="FKC244" s="220"/>
      <c r="FKD244" s="220"/>
      <c r="FKE244" s="220"/>
      <c r="FKF244" s="220"/>
      <c r="FKG244" s="220"/>
      <c r="FKH244" s="220"/>
      <c r="FKI244" s="220"/>
      <c r="FKJ244" s="220"/>
      <c r="FKK244" s="220"/>
      <c r="FKL244" s="220"/>
      <c r="FKM244" s="220"/>
      <c r="FKN244" s="220"/>
      <c r="FKO244" s="220"/>
      <c r="FKP244" s="220"/>
      <c r="FKQ244" s="220"/>
      <c r="FKR244" s="220"/>
      <c r="FKS244" s="220"/>
      <c r="FKT244" s="220"/>
      <c r="FKU244" s="220"/>
      <c r="FKV244" s="220"/>
      <c r="FKW244" s="220"/>
      <c r="FKX244" s="220"/>
      <c r="FKY244" s="220"/>
      <c r="FKZ244" s="220"/>
      <c r="FLA244" s="220"/>
      <c r="FLB244" s="220"/>
      <c r="FLC244" s="220"/>
      <c r="FLD244" s="220"/>
      <c r="FLE244" s="220"/>
      <c r="FLF244" s="220"/>
      <c r="FLG244" s="220"/>
      <c r="FLH244" s="220"/>
      <c r="FLI244" s="220"/>
      <c r="FLJ244" s="220"/>
      <c r="FLK244" s="220"/>
      <c r="FLL244" s="220"/>
      <c r="FLM244" s="220"/>
      <c r="FLN244" s="220"/>
      <c r="FLO244" s="220"/>
      <c r="FLP244" s="220"/>
      <c r="FLQ244" s="220"/>
      <c r="FLR244" s="220"/>
      <c r="FLS244" s="220"/>
      <c r="FLT244" s="220"/>
      <c r="FLU244" s="220"/>
      <c r="FLV244" s="220"/>
      <c r="FLW244" s="220"/>
      <c r="FLX244" s="220"/>
      <c r="FLY244" s="220"/>
      <c r="FLZ244" s="220"/>
      <c r="FMA244" s="220"/>
      <c r="FMB244" s="220"/>
      <c r="FMC244" s="220"/>
      <c r="FMD244" s="220"/>
      <c r="FME244" s="220"/>
      <c r="FMF244" s="220"/>
      <c r="FMG244" s="220"/>
      <c r="FMH244" s="220"/>
      <c r="FMI244" s="220"/>
      <c r="FMJ244" s="220"/>
      <c r="FMK244" s="220"/>
      <c r="FML244" s="220"/>
      <c r="FMM244" s="220"/>
      <c r="FMN244" s="220"/>
      <c r="FMO244" s="220"/>
      <c r="FMP244" s="220"/>
      <c r="FMQ244" s="220"/>
      <c r="FMR244" s="220"/>
      <c r="FMS244" s="220"/>
      <c r="FMT244" s="220"/>
      <c r="FMU244" s="220"/>
      <c r="FMV244" s="220"/>
      <c r="FMW244" s="220"/>
      <c r="FMX244" s="220"/>
      <c r="FMY244" s="220"/>
      <c r="FMZ244" s="220"/>
      <c r="FNA244" s="220"/>
      <c r="FNB244" s="220"/>
      <c r="FNC244" s="220"/>
      <c r="FND244" s="220"/>
      <c r="FNE244" s="220"/>
      <c r="FNF244" s="220"/>
      <c r="FNG244" s="220"/>
      <c r="FNH244" s="220"/>
      <c r="FNI244" s="220"/>
      <c r="FNJ244" s="220"/>
      <c r="FNK244" s="220"/>
      <c r="FNL244" s="220"/>
      <c r="FNM244" s="220"/>
      <c r="FNN244" s="220"/>
      <c r="FNO244" s="220"/>
      <c r="FNP244" s="220"/>
      <c r="FNQ244" s="220"/>
      <c r="FNR244" s="220"/>
      <c r="FNS244" s="220"/>
      <c r="FNT244" s="220"/>
      <c r="FNU244" s="220"/>
      <c r="FNV244" s="220"/>
      <c r="FNW244" s="220"/>
      <c r="FNX244" s="220"/>
      <c r="FNY244" s="220"/>
      <c r="FNZ244" s="220"/>
      <c r="FOA244" s="220"/>
      <c r="FOB244" s="220"/>
      <c r="FOC244" s="220"/>
      <c r="FOD244" s="220"/>
      <c r="FOE244" s="220"/>
      <c r="FOF244" s="220"/>
      <c r="FOG244" s="220"/>
      <c r="FOH244" s="220"/>
      <c r="FOI244" s="220"/>
      <c r="FOJ244" s="220"/>
      <c r="FOK244" s="220"/>
      <c r="FOL244" s="220"/>
      <c r="FOM244" s="220"/>
      <c r="FON244" s="220"/>
      <c r="FOO244" s="220"/>
      <c r="FOP244" s="220"/>
      <c r="FOQ244" s="220"/>
      <c r="FOR244" s="220"/>
      <c r="FOS244" s="220"/>
      <c r="FOT244" s="220"/>
      <c r="FOU244" s="220"/>
      <c r="FOV244" s="220"/>
      <c r="FOW244" s="220"/>
      <c r="FOX244" s="220"/>
      <c r="FOY244" s="220"/>
      <c r="FOZ244" s="220"/>
      <c r="FPA244" s="220"/>
      <c r="FPB244" s="220"/>
      <c r="FPC244" s="220"/>
      <c r="FPD244" s="220"/>
      <c r="FPE244" s="220"/>
      <c r="FPF244" s="220"/>
      <c r="FPG244" s="220"/>
      <c r="FPH244" s="220"/>
      <c r="FPI244" s="220"/>
      <c r="FPJ244" s="220"/>
      <c r="FPK244" s="220"/>
      <c r="FPL244" s="220"/>
      <c r="FPM244" s="220"/>
      <c r="FPN244" s="220"/>
      <c r="FPO244" s="220"/>
      <c r="FPP244" s="220"/>
      <c r="FPQ244" s="220"/>
      <c r="FPR244" s="220"/>
      <c r="FPS244" s="220"/>
      <c r="FPT244" s="220"/>
      <c r="FPU244" s="220"/>
      <c r="FPV244" s="220"/>
      <c r="FPW244" s="220"/>
      <c r="FPX244" s="220"/>
      <c r="FPY244" s="220"/>
      <c r="FPZ244" s="220"/>
      <c r="FQA244" s="220"/>
      <c r="FQB244" s="220"/>
      <c r="FQC244" s="220"/>
      <c r="FQD244" s="220"/>
      <c r="FQE244" s="220"/>
      <c r="FQF244" s="220"/>
      <c r="FQG244" s="220"/>
      <c r="FQH244" s="220"/>
      <c r="FQI244" s="220"/>
      <c r="FQJ244" s="220"/>
      <c r="FQK244" s="220"/>
      <c r="FQL244" s="220"/>
      <c r="FQM244" s="220"/>
      <c r="FQN244" s="220"/>
      <c r="FQO244" s="220"/>
      <c r="FQP244" s="220"/>
      <c r="FQQ244" s="220"/>
      <c r="FQR244" s="220"/>
      <c r="FQS244" s="220"/>
      <c r="FQT244" s="220"/>
      <c r="FQU244" s="220"/>
      <c r="FQV244" s="220"/>
      <c r="FQW244" s="220"/>
      <c r="FQX244" s="220"/>
      <c r="FQY244" s="220"/>
      <c r="FQZ244" s="220"/>
      <c r="FRA244" s="220"/>
      <c r="FRB244" s="220"/>
      <c r="FRC244" s="220"/>
      <c r="FRD244" s="220"/>
      <c r="FRE244" s="220"/>
      <c r="FRF244" s="220"/>
      <c r="FRG244" s="220"/>
      <c r="FRH244" s="220"/>
      <c r="FRI244" s="220"/>
      <c r="FRJ244" s="220"/>
      <c r="FRK244" s="220"/>
      <c r="FRL244" s="220"/>
      <c r="FRM244" s="220"/>
      <c r="FRN244" s="220"/>
      <c r="FRO244" s="220"/>
      <c r="FRP244" s="220"/>
      <c r="FRQ244" s="220"/>
      <c r="FRR244" s="220"/>
      <c r="FRS244" s="220"/>
      <c r="FRT244" s="220"/>
      <c r="FRU244" s="220"/>
      <c r="FRV244" s="220"/>
      <c r="FRW244" s="220"/>
      <c r="FRX244" s="220"/>
      <c r="FRY244" s="220"/>
      <c r="FRZ244" s="220"/>
      <c r="FSA244" s="220"/>
      <c r="FSB244" s="220"/>
      <c r="FSC244" s="220"/>
      <c r="FSD244" s="220"/>
      <c r="FSE244" s="220"/>
      <c r="FSF244" s="220"/>
      <c r="FSG244" s="220"/>
      <c r="FSH244" s="220"/>
      <c r="FSI244" s="220"/>
      <c r="FSJ244" s="220"/>
      <c r="FSK244" s="220"/>
      <c r="FSL244" s="220"/>
      <c r="FSM244" s="220"/>
      <c r="FSN244" s="220"/>
      <c r="FSO244" s="220"/>
      <c r="FSP244" s="220"/>
      <c r="FSQ244" s="220"/>
      <c r="FSR244" s="220"/>
      <c r="FSS244" s="220"/>
      <c r="FST244" s="220"/>
      <c r="FSU244" s="220"/>
      <c r="FSV244" s="220"/>
      <c r="FSW244" s="220"/>
      <c r="FSX244" s="220"/>
      <c r="FSY244" s="220"/>
      <c r="FSZ244" s="220"/>
      <c r="FTA244" s="220"/>
      <c r="FTB244" s="220"/>
      <c r="FTC244" s="220"/>
      <c r="FTD244" s="220"/>
      <c r="FTE244" s="220"/>
      <c r="FTF244" s="220"/>
      <c r="FTG244" s="220"/>
      <c r="FTH244" s="220"/>
      <c r="FTI244" s="220"/>
      <c r="FTJ244" s="220"/>
      <c r="FTK244" s="220"/>
      <c r="FTL244" s="220"/>
      <c r="FTM244" s="220"/>
      <c r="FTN244" s="220"/>
      <c r="FTO244" s="220"/>
      <c r="FTP244" s="220"/>
      <c r="FTQ244" s="220"/>
      <c r="FTR244" s="220"/>
      <c r="FTS244" s="220"/>
      <c r="FTT244" s="220"/>
      <c r="FTU244" s="220"/>
      <c r="FTV244" s="220"/>
      <c r="FTW244" s="220"/>
      <c r="FTX244" s="220"/>
      <c r="FTY244" s="220"/>
      <c r="FTZ244" s="220"/>
      <c r="FUA244" s="220"/>
      <c r="FUB244" s="220"/>
      <c r="FUC244" s="220"/>
      <c r="FUD244" s="220"/>
      <c r="FUE244" s="220"/>
      <c r="FUF244" s="220"/>
      <c r="FUG244" s="220"/>
      <c r="FUH244" s="220"/>
      <c r="FUI244" s="220"/>
      <c r="FUJ244" s="220"/>
      <c r="FUK244" s="220"/>
      <c r="FUL244" s="220"/>
      <c r="FUM244" s="220"/>
      <c r="FUN244" s="220"/>
      <c r="FUO244" s="220"/>
      <c r="FUP244" s="220"/>
      <c r="FUQ244" s="220"/>
      <c r="FUR244" s="220"/>
      <c r="FUS244" s="220"/>
      <c r="FUT244" s="220"/>
      <c r="FUU244" s="220"/>
      <c r="FUV244" s="220"/>
      <c r="FUW244" s="220"/>
      <c r="FUX244" s="220"/>
      <c r="FUY244" s="220"/>
      <c r="FUZ244" s="220"/>
      <c r="FVA244" s="220"/>
      <c r="FVB244" s="220"/>
      <c r="FVC244" s="220"/>
      <c r="FVD244" s="220"/>
      <c r="FVE244" s="220"/>
      <c r="FVF244" s="220"/>
      <c r="FVG244" s="220"/>
      <c r="FVH244" s="220"/>
      <c r="FVI244" s="220"/>
      <c r="FVJ244" s="220"/>
      <c r="FVK244" s="220"/>
      <c r="FVL244" s="220"/>
      <c r="FVM244" s="220"/>
      <c r="FVN244" s="220"/>
      <c r="FVO244" s="220"/>
      <c r="FVP244" s="220"/>
      <c r="FVQ244" s="220"/>
      <c r="FVR244" s="220"/>
      <c r="FVS244" s="220"/>
      <c r="FVT244" s="220"/>
      <c r="FVU244" s="220"/>
      <c r="FVV244" s="220"/>
      <c r="FVW244" s="220"/>
      <c r="FVX244" s="220"/>
      <c r="FVY244" s="220"/>
      <c r="FVZ244" s="220"/>
      <c r="FWA244" s="220"/>
      <c r="FWB244" s="220"/>
      <c r="FWC244" s="220"/>
      <c r="FWD244" s="220"/>
      <c r="FWE244" s="220"/>
      <c r="FWF244" s="220"/>
      <c r="FWG244" s="220"/>
      <c r="FWH244" s="220"/>
      <c r="FWI244" s="220"/>
      <c r="FWJ244" s="220"/>
      <c r="FWK244" s="220"/>
      <c r="FWL244" s="220"/>
      <c r="FWM244" s="220"/>
      <c r="FWN244" s="220"/>
      <c r="FWO244" s="220"/>
      <c r="FWP244" s="220"/>
      <c r="FWQ244" s="220"/>
      <c r="FWR244" s="220"/>
      <c r="FWS244" s="220"/>
      <c r="FWT244" s="220"/>
      <c r="FWU244" s="220"/>
      <c r="FWV244" s="220"/>
      <c r="FWW244" s="220"/>
      <c r="FWX244" s="220"/>
      <c r="FWY244" s="220"/>
      <c r="FWZ244" s="220"/>
      <c r="FXA244" s="220"/>
      <c r="FXB244" s="220"/>
      <c r="FXC244" s="220"/>
      <c r="FXD244" s="220"/>
      <c r="FXE244" s="220"/>
      <c r="FXF244" s="220"/>
      <c r="FXG244" s="220"/>
      <c r="FXH244" s="220"/>
      <c r="FXI244" s="220"/>
      <c r="FXJ244" s="220"/>
      <c r="FXK244" s="220"/>
      <c r="FXL244" s="220"/>
      <c r="FXM244" s="220"/>
      <c r="FXN244" s="220"/>
      <c r="FXO244" s="220"/>
      <c r="FXP244" s="220"/>
      <c r="FXQ244" s="220"/>
      <c r="FXR244" s="220"/>
      <c r="FXS244" s="220"/>
      <c r="FXT244" s="220"/>
      <c r="FXU244" s="220"/>
      <c r="FXV244" s="220"/>
      <c r="FXW244" s="220"/>
      <c r="FXX244" s="220"/>
      <c r="FXY244" s="220"/>
      <c r="FXZ244" s="220"/>
      <c r="FYA244" s="220"/>
      <c r="FYB244" s="220"/>
      <c r="FYC244" s="220"/>
      <c r="FYD244" s="220"/>
      <c r="FYE244" s="220"/>
      <c r="FYF244" s="220"/>
      <c r="FYG244" s="220"/>
      <c r="FYH244" s="220"/>
      <c r="FYI244" s="220"/>
      <c r="FYJ244" s="220"/>
      <c r="FYK244" s="220"/>
      <c r="FYL244" s="220"/>
      <c r="FYM244" s="220"/>
      <c r="FYN244" s="220"/>
      <c r="FYO244" s="220"/>
      <c r="FYP244" s="220"/>
      <c r="FYQ244" s="220"/>
      <c r="FYR244" s="220"/>
      <c r="FYS244" s="220"/>
      <c r="FYT244" s="220"/>
      <c r="FYU244" s="220"/>
      <c r="FYV244" s="220"/>
      <c r="FYW244" s="220"/>
      <c r="FYX244" s="220"/>
      <c r="FYY244" s="220"/>
      <c r="FYZ244" s="220"/>
      <c r="FZA244" s="220"/>
      <c r="FZB244" s="220"/>
      <c r="FZC244" s="220"/>
      <c r="FZD244" s="220"/>
      <c r="FZE244" s="220"/>
      <c r="FZF244" s="220"/>
      <c r="FZG244" s="220"/>
      <c r="FZH244" s="220"/>
      <c r="FZI244" s="220"/>
      <c r="FZJ244" s="220"/>
      <c r="FZK244" s="220"/>
      <c r="FZL244" s="220"/>
      <c r="FZM244" s="220"/>
      <c r="FZN244" s="220"/>
      <c r="FZO244" s="220"/>
      <c r="FZP244" s="220"/>
      <c r="FZQ244" s="220"/>
      <c r="FZR244" s="220"/>
      <c r="FZS244" s="220"/>
      <c r="FZT244" s="220"/>
      <c r="FZU244" s="220"/>
      <c r="FZV244" s="220"/>
      <c r="FZW244" s="220"/>
      <c r="FZX244" s="220"/>
      <c r="FZY244" s="220"/>
      <c r="FZZ244" s="220"/>
      <c r="GAA244" s="220"/>
      <c r="GAB244" s="220"/>
      <c r="GAC244" s="220"/>
      <c r="GAD244" s="220"/>
      <c r="GAE244" s="220"/>
      <c r="GAF244" s="220"/>
      <c r="GAG244" s="220"/>
      <c r="GAH244" s="220"/>
      <c r="GAI244" s="220"/>
      <c r="GAJ244" s="220"/>
      <c r="GAK244" s="220"/>
      <c r="GAL244" s="220"/>
      <c r="GAM244" s="220"/>
      <c r="GAN244" s="220"/>
      <c r="GAO244" s="220"/>
      <c r="GAP244" s="220"/>
      <c r="GAQ244" s="220"/>
      <c r="GAR244" s="220"/>
      <c r="GAS244" s="220"/>
      <c r="GAT244" s="220"/>
      <c r="GAU244" s="220"/>
      <c r="GAV244" s="220"/>
      <c r="GAW244" s="220"/>
      <c r="GAX244" s="220"/>
      <c r="GAY244" s="220"/>
      <c r="GAZ244" s="220"/>
      <c r="GBA244" s="220"/>
      <c r="GBB244" s="220"/>
      <c r="GBC244" s="220"/>
      <c r="GBD244" s="220"/>
      <c r="GBE244" s="220"/>
      <c r="GBF244" s="220"/>
      <c r="GBG244" s="220"/>
      <c r="GBH244" s="220"/>
      <c r="GBI244" s="220"/>
      <c r="GBJ244" s="220"/>
      <c r="GBK244" s="220"/>
      <c r="GBL244" s="220"/>
      <c r="GBM244" s="220"/>
      <c r="GBN244" s="220"/>
      <c r="GBO244" s="220"/>
      <c r="GBP244" s="220"/>
      <c r="GBQ244" s="220"/>
      <c r="GBR244" s="220"/>
      <c r="GBS244" s="220"/>
      <c r="GBT244" s="220"/>
      <c r="GBU244" s="220"/>
      <c r="GBV244" s="220"/>
      <c r="GBW244" s="220"/>
      <c r="GBX244" s="220"/>
      <c r="GBY244" s="220"/>
      <c r="GBZ244" s="220"/>
      <c r="GCA244" s="220"/>
      <c r="GCB244" s="220"/>
      <c r="GCC244" s="220"/>
      <c r="GCD244" s="220"/>
      <c r="GCE244" s="220"/>
      <c r="GCF244" s="220"/>
      <c r="GCG244" s="220"/>
      <c r="GCH244" s="220"/>
      <c r="GCI244" s="220"/>
      <c r="GCJ244" s="220"/>
      <c r="GCK244" s="220"/>
      <c r="GCL244" s="220"/>
      <c r="GCM244" s="220"/>
      <c r="GCN244" s="220"/>
      <c r="GCO244" s="220"/>
      <c r="GCP244" s="220"/>
      <c r="GCQ244" s="220"/>
      <c r="GCR244" s="220"/>
      <c r="GCS244" s="220"/>
      <c r="GCT244" s="220"/>
      <c r="GCU244" s="220"/>
      <c r="GCV244" s="220"/>
      <c r="GCW244" s="220"/>
      <c r="GCX244" s="220"/>
      <c r="GCY244" s="220"/>
      <c r="GCZ244" s="220"/>
      <c r="GDA244" s="220"/>
      <c r="GDB244" s="220"/>
      <c r="GDC244" s="220"/>
      <c r="GDD244" s="220"/>
      <c r="GDE244" s="220"/>
      <c r="GDF244" s="220"/>
      <c r="GDG244" s="220"/>
      <c r="GDH244" s="220"/>
      <c r="GDI244" s="220"/>
      <c r="GDJ244" s="220"/>
      <c r="GDK244" s="220"/>
      <c r="GDL244" s="220"/>
      <c r="GDM244" s="220"/>
      <c r="GDN244" s="220"/>
      <c r="GDO244" s="220"/>
      <c r="GDP244" s="220"/>
      <c r="GDQ244" s="220"/>
      <c r="GDR244" s="220"/>
      <c r="GDS244" s="220"/>
      <c r="GDT244" s="220"/>
      <c r="GDU244" s="220"/>
      <c r="GDV244" s="220"/>
      <c r="GDW244" s="220"/>
      <c r="GDX244" s="220"/>
      <c r="GDY244" s="220"/>
      <c r="GDZ244" s="220"/>
      <c r="GEA244" s="220"/>
      <c r="GEB244" s="220"/>
      <c r="GEC244" s="220"/>
      <c r="GED244" s="220"/>
      <c r="GEE244" s="220"/>
      <c r="GEF244" s="220"/>
      <c r="GEG244" s="220"/>
      <c r="GEH244" s="220"/>
      <c r="GEI244" s="220"/>
      <c r="GEJ244" s="220"/>
      <c r="GEK244" s="220"/>
      <c r="GEL244" s="220"/>
      <c r="GEM244" s="220"/>
      <c r="GEN244" s="220"/>
      <c r="GEO244" s="220"/>
      <c r="GEP244" s="220"/>
      <c r="GEQ244" s="220"/>
      <c r="GER244" s="220"/>
      <c r="GES244" s="220"/>
      <c r="GET244" s="220"/>
      <c r="GEU244" s="220"/>
      <c r="GEV244" s="220"/>
      <c r="GEW244" s="220"/>
      <c r="GEX244" s="220"/>
      <c r="GEY244" s="220"/>
      <c r="GEZ244" s="220"/>
      <c r="GFA244" s="220"/>
      <c r="GFB244" s="220"/>
      <c r="GFC244" s="220"/>
      <c r="GFD244" s="220"/>
      <c r="GFE244" s="220"/>
      <c r="GFF244" s="220"/>
      <c r="GFG244" s="220"/>
      <c r="GFH244" s="220"/>
      <c r="GFI244" s="220"/>
      <c r="GFJ244" s="220"/>
      <c r="GFK244" s="220"/>
      <c r="GFL244" s="220"/>
      <c r="GFM244" s="220"/>
      <c r="GFN244" s="220"/>
      <c r="GFO244" s="220"/>
      <c r="GFP244" s="220"/>
      <c r="GFQ244" s="220"/>
      <c r="GFR244" s="220"/>
      <c r="GFS244" s="220"/>
      <c r="GFT244" s="220"/>
      <c r="GFU244" s="220"/>
      <c r="GFV244" s="220"/>
      <c r="GFW244" s="220"/>
      <c r="GFX244" s="220"/>
      <c r="GFY244" s="220"/>
      <c r="GFZ244" s="220"/>
      <c r="GGA244" s="220"/>
      <c r="GGB244" s="220"/>
      <c r="GGC244" s="220"/>
      <c r="GGD244" s="220"/>
      <c r="GGE244" s="220"/>
      <c r="GGF244" s="220"/>
      <c r="GGG244" s="220"/>
      <c r="GGH244" s="220"/>
      <c r="GGI244" s="220"/>
      <c r="GGJ244" s="220"/>
      <c r="GGK244" s="220"/>
      <c r="GGL244" s="220"/>
      <c r="GGM244" s="220"/>
      <c r="GGN244" s="220"/>
      <c r="GGO244" s="220"/>
      <c r="GGP244" s="220"/>
      <c r="GGQ244" s="220"/>
      <c r="GGR244" s="220"/>
      <c r="GGS244" s="220"/>
      <c r="GGT244" s="220"/>
      <c r="GGU244" s="220"/>
      <c r="GGV244" s="220"/>
      <c r="GGW244" s="220"/>
      <c r="GGX244" s="220"/>
      <c r="GGY244" s="220"/>
      <c r="GGZ244" s="220"/>
      <c r="GHA244" s="220"/>
      <c r="GHB244" s="220"/>
      <c r="GHC244" s="220"/>
      <c r="GHD244" s="220"/>
      <c r="GHE244" s="220"/>
      <c r="GHF244" s="220"/>
      <c r="GHG244" s="220"/>
      <c r="GHH244" s="220"/>
      <c r="GHI244" s="220"/>
      <c r="GHJ244" s="220"/>
      <c r="GHK244" s="220"/>
      <c r="GHL244" s="220"/>
      <c r="GHM244" s="220"/>
      <c r="GHN244" s="220"/>
      <c r="GHO244" s="220"/>
      <c r="GHP244" s="220"/>
      <c r="GHQ244" s="220"/>
      <c r="GHR244" s="220"/>
      <c r="GHS244" s="220"/>
      <c r="GHT244" s="220"/>
      <c r="GHU244" s="220"/>
      <c r="GHV244" s="220"/>
      <c r="GHW244" s="220"/>
      <c r="GHX244" s="220"/>
      <c r="GHY244" s="220"/>
      <c r="GHZ244" s="220"/>
      <c r="GIA244" s="220"/>
      <c r="GIB244" s="220"/>
      <c r="GIC244" s="220"/>
      <c r="GID244" s="220"/>
      <c r="GIE244" s="220"/>
      <c r="GIF244" s="220"/>
      <c r="GIG244" s="220"/>
      <c r="GIH244" s="220"/>
      <c r="GII244" s="220"/>
      <c r="GIJ244" s="220"/>
      <c r="GIK244" s="220"/>
      <c r="GIL244" s="220"/>
      <c r="GIM244" s="220"/>
      <c r="GIN244" s="220"/>
      <c r="GIO244" s="220"/>
      <c r="GIP244" s="220"/>
      <c r="GIQ244" s="220"/>
      <c r="GIR244" s="220"/>
      <c r="GIS244" s="220"/>
      <c r="GIT244" s="220"/>
      <c r="GIU244" s="220"/>
      <c r="GIV244" s="220"/>
      <c r="GIW244" s="220"/>
      <c r="GIX244" s="220"/>
      <c r="GIY244" s="220"/>
      <c r="GIZ244" s="220"/>
      <c r="GJA244" s="220"/>
      <c r="GJB244" s="220"/>
      <c r="GJC244" s="220"/>
      <c r="GJD244" s="220"/>
      <c r="GJE244" s="220"/>
      <c r="GJF244" s="220"/>
      <c r="GJG244" s="220"/>
      <c r="GJH244" s="220"/>
      <c r="GJI244" s="220"/>
      <c r="GJJ244" s="220"/>
      <c r="GJK244" s="220"/>
      <c r="GJL244" s="220"/>
      <c r="GJM244" s="220"/>
      <c r="GJN244" s="220"/>
      <c r="GJO244" s="220"/>
      <c r="GJP244" s="220"/>
      <c r="GJQ244" s="220"/>
      <c r="GJR244" s="220"/>
      <c r="GJS244" s="220"/>
      <c r="GJT244" s="220"/>
      <c r="GJU244" s="220"/>
      <c r="GJV244" s="220"/>
      <c r="GJW244" s="220"/>
      <c r="GJX244" s="220"/>
      <c r="GJY244" s="220"/>
      <c r="GJZ244" s="220"/>
      <c r="GKA244" s="220"/>
      <c r="GKB244" s="220"/>
      <c r="GKC244" s="220"/>
      <c r="GKD244" s="220"/>
      <c r="GKE244" s="220"/>
      <c r="GKF244" s="220"/>
      <c r="GKG244" s="220"/>
      <c r="GKH244" s="220"/>
      <c r="GKI244" s="220"/>
      <c r="GKJ244" s="220"/>
      <c r="GKK244" s="220"/>
      <c r="GKL244" s="220"/>
      <c r="GKM244" s="220"/>
      <c r="GKN244" s="220"/>
      <c r="GKO244" s="220"/>
      <c r="GKP244" s="220"/>
      <c r="GKQ244" s="220"/>
      <c r="GKR244" s="220"/>
      <c r="GKS244" s="220"/>
      <c r="GKT244" s="220"/>
      <c r="GKU244" s="220"/>
      <c r="GKV244" s="220"/>
      <c r="GKW244" s="220"/>
      <c r="GKX244" s="220"/>
      <c r="GKY244" s="220"/>
      <c r="GKZ244" s="220"/>
      <c r="GLA244" s="220"/>
      <c r="GLB244" s="220"/>
      <c r="GLC244" s="220"/>
      <c r="GLD244" s="220"/>
      <c r="GLE244" s="220"/>
      <c r="GLF244" s="220"/>
      <c r="GLG244" s="220"/>
      <c r="GLH244" s="220"/>
      <c r="GLI244" s="220"/>
      <c r="GLJ244" s="220"/>
      <c r="GLK244" s="220"/>
      <c r="GLL244" s="220"/>
      <c r="GLM244" s="220"/>
      <c r="GLN244" s="220"/>
      <c r="GLO244" s="220"/>
      <c r="GLP244" s="220"/>
      <c r="GLQ244" s="220"/>
      <c r="GLR244" s="220"/>
      <c r="GLS244" s="220"/>
      <c r="GLT244" s="220"/>
      <c r="GLU244" s="220"/>
      <c r="GLV244" s="220"/>
      <c r="GLW244" s="220"/>
      <c r="GLX244" s="220"/>
      <c r="GLY244" s="220"/>
      <c r="GLZ244" s="220"/>
      <c r="GMA244" s="220"/>
      <c r="GMB244" s="220"/>
      <c r="GMC244" s="220"/>
      <c r="GMD244" s="220"/>
      <c r="GME244" s="220"/>
      <c r="GMF244" s="220"/>
      <c r="GMG244" s="220"/>
      <c r="GMH244" s="220"/>
      <c r="GMI244" s="220"/>
      <c r="GMJ244" s="220"/>
      <c r="GMK244" s="220"/>
      <c r="GML244" s="220"/>
      <c r="GMM244" s="220"/>
      <c r="GMN244" s="220"/>
      <c r="GMO244" s="220"/>
      <c r="GMP244" s="220"/>
      <c r="GMQ244" s="220"/>
      <c r="GMR244" s="220"/>
      <c r="GMS244" s="220"/>
      <c r="GMT244" s="220"/>
      <c r="GMU244" s="220"/>
      <c r="GMV244" s="220"/>
      <c r="GMW244" s="220"/>
      <c r="GMX244" s="220"/>
      <c r="GMY244" s="220"/>
      <c r="GMZ244" s="220"/>
      <c r="GNA244" s="220"/>
      <c r="GNB244" s="220"/>
      <c r="GNC244" s="220"/>
      <c r="GND244" s="220"/>
      <c r="GNE244" s="220"/>
      <c r="GNF244" s="220"/>
      <c r="GNG244" s="220"/>
      <c r="GNH244" s="220"/>
      <c r="GNI244" s="220"/>
      <c r="GNJ244" s="220"/>
      <c r="GNK244" s="220"/>
      <c r="GNL244" s="220"/>
      <c r="GNM244" s="220"/>
      <c r="GNN244" s="220"/>
      <c r="GNO244" s="220"/>
      <c r="GNP244" s="220"/>
      <c r="GNQ244" s="220"/>
      <c r="GNR244" s="220"/>
      <c r="GNS244" s="220"/>
      <c r="GNT244" s="220"/>
      <c r="GNU244" s="220"/>
      <c r="GNV244" s="220"/>
      <c r="GNW244" s="220"/>
      <c r="GNX244" s="220"/>
      <c r="GNY244" s="220"/>
      <c r="GNZ244" s="220"/>
      <c r="GOA244" s="220"/>
      <c r="GOB244" s="220"/>
      <c r="GOC244" s="220"/>
      <c r="GOD244" s="220"/>
      <c r="GOE244" s="220"/>
      <c r="GOF244" s="220"/>
      <c r="GOG244" s="220"/>
      <c r="GOH244" s="220"/>
      <c r="GOI244" s="220"/>
      <c r="GOJ244" s="220"/>
      <c r="GOK244" s="220"/>
      <c r="GOL244" s="220"/>
      <c r="GOM244" s="220"/>
      <c r="GON244" s="220"/>
      <c r="GOO244" s="220"/>
      <c r="GOP244" s="220"/>
      <c r="GOQ244" s="220"/>
      <c r="GOR244" s="220"/>
      <c r="GOS244" s="220"/>
      <c r="GOT244" s="220"/>
      <c r="GOU244" s="220"/>
      <c r="GOV244" s="220"/>
      <c r="GOW244" s="220"/>
      <c r="GOX244" s="220"/>
      <c r="GOY244" s="220"/>
      <c r="GOZ244" s="220"/>
      <c r="GPA244" s="220"/>
      <c r="GPB244" s="220"/>
      <c r="GPC244" s="220"/>
      <c r="GPD244" s="220"/>
      <c r="GPE244" s="220"/>
      <c r="GPF244" s="220"/>
      <c r="GPG244" s="220"/>
      <c r="GPH244" s="220"/>
      <c r="GPI244" s="220"/>
      <c r="GPJ244" s="220"/>
      <c r="GPK244" s="220"/>
      <c r="GPL244" s="220"/>
      <c r="GPM244" s="220"/>
      <c r="GPN244" s="220"/>
      <c r="GPO244" s="220"/>
      <c r="GPP244" s="220"/>
      <c r="GPQ244" s="220"/>
      <c r="GPR244" s="220"/>
      <c r="GPS244" s="220"/>
      <c r="GPT244" s="220"/>
      <c r="GPU244" s="220"/>
      <c r="GPV244" s="220"/>
      <c r="GPW244" s="220"/>
      <c r="GPX244" s="220"/>
      <c r="GPY244" s="220"/>
      <c r="GPZ244" s="220"/>
      <c r="GQA244" s="220"/>
      <c r="GQB244" s="220"/>
      <c r="GQC244" s="220"/>
      <c r="GQD244" s="220"/>
      <c r="GQE244" s="220"/>
      <c r="GQF244" s="220"/>
      <c r="GQG244" s="220"/>
      <c r="GQH244" s="220"/>
      <c r="GQI244" s="220"/>
      <c r="GQJ244" s="220"/>
      <c r="GQK244" s="220"/>
      <c r="GQL244" s="220"/>
      <c r="GQM244" s="220"/>
      <c r="GQN244" s="220"/>
      <c r="GQO244" s="220"/>
      <c r="GQP244" s="220"/>
      <c r="GQQ244" s="220"/>
      <c r="GQR244" s="220"/>
      <c r="GQS244" s="220"/>
      <c r="GQT244" s="220"/>
      <c r="GQU244" s="220"/>
      <c r="GQV244" s="220"/>
      <c r="GQW244" s="220"/>
      <c r="GQX244" s="220"/>
      <c r="GQY244" s="220"/>
      <c r="GQZ244" s="220"/>
      <c r="GRA244" s="220"/>
      <c r="GRB244" s="220"/>
      <c r="GRC244" s="220"/>
      <c r="GRD244" s="220"/>
      <c r="GRE244" s="220"/>
      <c r="GRF244" s="220"/>
      <c r="GRG244" s="220"/>
      <c r="GRH244" s="220"/>
      <c r="GRI244" s="220"/>
      <c r="GRJ244" s="220"/>
      <c r="GRK244" s="220"/>
      <c r="GRL244" s="220"/>
      <c r="GRM244" s="220"/>
      <c r="GRN244" s="220"/>
      <c r="GRO244" s="220"/>
      <c r="GRP244" s="220"/>
      <c r="GRQ244" s="220"/>
      <c r="GRR244" s="220"/>
      <c r="GRS244" s="220"/>
      <c r="GRT244" s="220"/>
      <c r="GRU244" s="220"/>
      <c r="GRV244" s="220"/>
      <c r="GRW244" s="220"/>
      <c r="GRX244" s="220"/>
      <c r="GRY244" s="220"/>
      <c r="GRZ244" s="220"/>
      <c r="GSA244" s="220"/>
      <c r="GSB244" s="220"/>
      <c r="GSC244" s="220"/>
      <c r="GSD244" s="220"/>
      <c r="GSE244" s="220"/>
      <c r="GSF244" s="220"/>
      <c r="GSG244" s="220"/>
      <c r="GSH244" s="220"/>
      <c r="GSI244" s="220"/>
      <c r="GSJ244" s="220"/>
      <c r="GSK244" s="220"/>
      <c r="GSL244" s="220"/>
      <c r="GSM244" s="220"/>
      <c r="GSN244" s="220"/>
      <c r="GSO244" s="220"/>
      <c r="GSP244" s="220"/>
      <c r="GSQ244" s="220"/>
      <c r="GSR244" s="220"/>
      <c r="GSS244" s="220"/>
      <c r="GST244" s="220"/>
      <c r="GSU244" s="220"/>
      <c r="GSV244" s="220"/>
      <c r="GSW244" s="220"/>
      <c r="GSX244" s="220"/>
      <c r="GSY244" s="220"/>
      <c r="GSZ244" s="220"/>
      <c r="GTA244" s="220"/>
      <c r="GTB244" s="220"/>
      <c r="GTC244" s="220"/>
      <c r="GTD244" s="220"/>
      <c r="GTE244" s="220"/>
      <c r="GTF244" s="220"/>
      <c r="GTG244" s="220"/>
      <c r="GTH244" s="220"/>
      <c r="GTI244" s="220"/>
      <c r="GTJ244" s="220"/>
      <c r="GTK244" s="220"/>
      <c r="GTL244" s="220"/>
      <c r="GTM244" s="220"/>
      <c r="GTN244" s="220"/>
      <c r="GTO244" s="220"/>
      <c r="GTP244" s="220"/>
      <c r="GTQ244" s="220"/>
      <c r="GTR244" s="220"/>
      <c r="GTS244" s="220"/>
      <c r="GTT244" s="220"/>
      <c r="GTU244" s="220"/>
      <c r="GTV244" s="220"/>
      <c r="GTW244" s="220"/>
      <c r="GTX244" s="220"/>
      <c r="GTY244" s="220"/>
      <c r="GTZ244" s="220"/>
      <c r="GUA244" s="220"/>
      <c r="GUB244" s="220"/>
      <c r="GUC244" s="220"/>
      <c r="GUD244" s="220"/>
      <c r="GUE244" s="220"/>
      <c r="GUF244" s="220"/>
      <c r="GUG244" s="220"/>
      <c r="GUH244" s="220"/>
      <c r="GUI244" s="220"/>
      <c r="GUJ244" s="220"/>
      <c r="GUK244" s="220"/>
      <c r="GUL244" s="220"/>
      <c r="GUM244" s="220"/>
      <c r="GUN244" s="220"/>
      <c r="GUO244" s="220"/>
      <c r="GUP244" s="220"/>
      <c r="GUQ244" s="220"/>
      <c r="GUR244" s="220"/>
      <c r="GUS244" s="220"/>
      <c r="GUT244" s="220"/>
      <c r="GUU244" s="220"/>
      <c r="GUV244" s="220"/>
      <c r="GUW244" s="220"/>
      <c r="GUX244" s="220"/>
      <c r="GUY244" s="220"/>
      <c r="GUZ244" s="220"/>
      <c r="GVA244" s="220"/>
      <c r="GVB244" s="220"/>
      <c r="GVC244" s="220"/>
      <c r="GVD244" s="220"/>
      <c r="GVE244" s="220"/>
      <c r="GVF244" s="220"/>
      <c r="GVG244" s="220"/>
      <c r="GVH244" s="220"/>
      <c r="GVI244" s="220"/>
      <c r="GVJ244" s="220"/>
      <c r="GVK244" s="220"/>
      <c r="GVL244" s="220"/>
      <c r="GVM244" s="220"/>
      <c r="GVN244" s="220"/>
      <c r="GVO244" s="220"/>
      <c r="GVP244" s="220"/>
      <c r="GVQ244" s="220"/>
      <c r="GVR244" s="220"/>
      <c r="GVS244" s="220"/>
      <c r="GVT244" s="220"/>
      <c r="GVU244" s="220"/>
      <c r="GVV244" s="220"/>
      <c r="GVW244" s="220"/>
      <c r="GVX244" s="220"/>
      <c r="GVY244" s="220"/>
      <c r="GVZ244" s="220"/>
      <c r="GWA244" s="220"/>
      <c r="GWB244" s="220"/>
      <c r="GWC244" s="220"/>
      <c r="GWD244" s="220"/>
      <c r="GWE244" s="220"/>
      <c r="GWF244" s="220"/>
      <c r="GWG244" s="220"/>
      <c r="GWH244" s="220"/>
      <c r="GWI244" s="220"/>
      <c r="GWJ244" s="220"/>
      <c r="GWK244" s="220"/>
      <c r="GWL244" s="220"/>
      <c r="GWM244" s="220"/>
      <c r="GWN244" s="220"/>
      <c r="GWO244" s="220"/>
      <c r="GWP244" s="220"/>
      <c r="GWQ244" s="220"/>
      <c r="GWR244" s="220"/>
      <c r="GWS244" s="220"/>
      <c r="GWT244" s="220"/>
      <c r="GWU244" s="220"/>
      <c r="GWV244" s="220"/>
      <c r="GWW244" s="220"/>
      <c r="GWX244" s="220"/>
      <c r="GWY244" s="220"/>
      <c r="GWZ244" s="220"/>
      <c r="GXA244" s="220"/>
      <c r="GXB244" s="220"/>
      <c r="GXC244" s="220"/>
      <c r="GXD244" s="220"/>
      <c r="GXE244" s="220"/>
      <c r="GXF244" s="220"/>
      <c r="GXG244" s="220"/>
      <c r="GXH244" s="220"/>
      <c r="GXI244" s="220"/>
      <c r="GXJ244" s="220"/>
      <c r="GXK244" s="220"/>
      <c r="GXL244" s="220"/>
      <c r="GXM244" s="220"/>
      <c r="GXN244" s="220"/>
      <c r="GXO244" s="220"/>
      <c r="GXP244" s="220"/>
      <c r="GXQ244" s="220"/>
      <c r="GXR244" s="220"/>
      <c r="GXS244" s="220"/>
      <c r="GXT244" s="220"/>
      <c r="GXU244" s="220"/>
      <c r="GXV244" s="220"/>
      <c r="GXW244" s="220"/>
      <c r="GXX244" s="220"/>
      <c r="GXY244" s="220"/>
      <c r="GXZ244" s="220"/>
      <c r="GYA244" s="220"/>
      <c r="GYB244" s="220"/>
      <c r="GYC244" s="220"/>
      <c r="GYD244" s="220"/>
      <c r="GYE244" s="220"/>
      <c r="GYF244" s="220"/>
      <c r="GYG244" s="220"/>
      <c r="GYH244" s="220"/>
      <c r="GYI244" s="220"/>
      <c r="GYJ244" s="220"/>
      <c r="GYK244" s="220"/>
      <c r="GYL244" s="220"/>
      <c r="GYM244" s="220"/>
      <c r="GYN244" s="220"/>
      <c r="GYO244" s="220"/>
      <c r="GYP244" s="220"/>
      <c r="GYQ244" s="220"/>
      <c r="GYR244" s="220"/>
      <c r="GYS244" s="220"/>
      <c r="GYT244" s="220"/>
      <c r="GYU244" s="220"/>
      <c r="GYV244" s="220"/>
      <c r="GYW244" s="220"/>
      <c r="GYX244" s="220"/>
      <c r="GYY244" s="220"/>
      <c r="GYZ244" s="220"/>
      <c r="GZA244" s="220"/>
      <c r="GZB244" s="220"/>
      <c r="GZC244" s="220"/>
      <c r="GZD244" s="220"/>
      <c r="GZE244" s="220"/>
      <c r="GZF244" s="220"/>
      <c r="GZG244" s="220"/>
      <c r="GZH244" s="220"/>
      <c r="GZI244" s="220"/>
      <c r="GZJ244" s="220"/>
      <c r="GZK244" s="220"/>
      <c r="GZL244" s="220"/>
      <c r="GZM244" s="220"/>
      <c r="GZN244" s="220"/>
      <c r="GZO244" s="220"/>
      <c r="GZP244" s="220"/>
      <c r="GZQ244" s="220"/>
      <c r="GZR244" s="220"/>
      <c r="GZS244" s="220"/>
      <c r="GZT244" s="220"/>
      <c r="GZU244" s="220"/>
      <c r="GZV244" s="220"/>
      <c r="GZW244" s="220"/>
      <c r="GZX244" s="220"/>
      <c r="GZY244" s="220"/>
      <c r="GZZ244" s="220"/>
      <c r="HAA244" s="220"/>
      <c r="HAB244" s="220"/>
      <c r="HAC244" s="220"/>
      <c r="HAD244" s="220"/>
      <c r="HAE244" s="220"/>
      <c r="HAF244" s="220"/>
      <c r="HAG244" s="220"/>
      <c r="HAH244" s="220"/>
      <c r="HAI244" s="220"/>
      <c r="HAJ244" s="220"/>
      <c r="HAK244" s="220"/>
      <c r="HAL244" s="220"/>
      <c r="HAM244" s="220"/>
      <c r="HAN244" s="220"/>
      <c r="HAO244" s="220"/>
      <c r="HAP244" s="220"/>
      <c r="HAQ244" s="220"/>
      <c r="HAR244" s="220"/>
      <c r="HAS244" s="220"/>
      <c r="HAT244" s="220"/>
      <c r="HAU244" s="220"/>
      <c r="HAV244" s="220"/>
      <c r="HAW244" s="220"/>
      <c r="HAX244" s="220"/>
      <c r="HAY244" s="220"/>
      <c r="HAZ244" s="220"/>
      <c r="HBA244" s="220"/>
      <c r="HBB244" s="220"/>
      <c r="HBC244" s="220"/>
      <c r="HBD244" s="220"/>
      <c r="HBE244" s="220"/>
      <c r="HBF244" s="220"/>
      <c r="HBG244" s="220"/>
      <c r="HBH244" s="220"/>
      <c r="HBI244" s="220"/>
      <c r="HBJ244" s="220"/>
      <c r="HBK244" s="220"/>
      <c r="HBL244" s="220"/>
      <c r="HBM244" s="220"/>
      <c r="HBN244" s="220"/>
      <c r="HBO244" s="220"/>
      <c r="HBP244" s="220"/>
      <c r="HBQ244" s="220"/>
      <c r="HBR244" s="220"/>
      <c r="HBS244" s="220"/>
      <c r="HBT244" s="220"/>
      <c r="HBU244" s="220"/>
      <c r="HBV244" s="220"/>
      <c r="HBW244" s="220"/>
      <c r="HBX244" s="220"/>
      <c r="HBY244" s="220"/>
      <c r="HBZ244" s="220"/>
      <c r="HCA244" s="220"/>
      <c r="HCB244" s="220"/>
      <c r="HCC244" s="220"/>
      <c r="HCD244" s="220"/>
      <c r="HCE244" s="220"/>
      <c r="HCF244" s="220"/>
      <c r="HCG244" s="220"/>
      <c r="HCH244" s="220"/>
      <c r="HCI244" s="220"/>
      <c r="HCJ244" s="220"/>
      <c r="HCK244" s="220"/>
      <c r="HCL244" s="220"/>
      <c r="HCM244" s="220"/>
      <c r="HCN244" s="220"/>
      <c r="HCO244" s="220"/>
      <c r="HCP244" s="220"/>
      <c r="HCQ244" s="220"/>
      <c r="HCR244" s="220"/>
      <c r="HCS244" s="220"/>
      <c r="HCT244" s="220"/>
      <c r="HCU244" s="220"/>
      <c r="HCV244" s="220"/>
      <c r="HCW244" s="220"/>
      <c r="HCX244" s="220"/>
      <c r="HCY244" s="220"/>
      <c r="HCZ244" s="220"/>
      <c r="HDA244" s="220"/>
      <c r="HDB244" s="220"/>
      <c r="HDC244" s="220"/>
      <c r="HDD244" s="220"/>
      <c r="HDE244" s="220"/>
      <c r="HDF244" s="220"/>
      <c r="HDG244" s="220"/>
      <c r="HDH244" s="220"/>
      <c r="HDI244" s="220"/>
      <c r="HDJ244" s="220"/>
      <c r="HDK244" s="220"/>
      <c r="HDL244" s="220"/>
      <c r="HDM244" s="220"/>
      <c r="HDN244" s="220"/>
      <c r="HDO244" s="220"/>
      <c r="HDP244" s="220"/>
      <c r="HDQ244" s="220"/>
      <c r="HDR244" s="220"/>
      <c r="HDS244" s="220"/>
      <c r="HDT244" s="220"/>
      <c r="HDU244" s="220"/>
      <c r="HDV244" s="220"/>
      <c r="HDW244" s="220"/>
      <c r="HDX244" s="220"/>
      <c r="HDY244" s="220"/>
      <c r="HDZ244" s="220"/>
      <c r="HEA244" s="220"/>
      <c r="HEB244" s="220"/>
      <c r="HEC244" s="220"/>
      <c r="HED244" s="220"/>
      <c r="HEE244" s="220"/>
      <c r="HEF244" s="220"/>
      <c r="HEG244" s="220"/>
      <c r="HEH244" s="220"/>
      <c r="HEI244" s="220"/>
      <c r="HEJ244" s="220"/>
      <c r="HEK244" s="220"/>
      <c r="HEL244" s="220"/>
      <c r="HEM244" s="220"/>
      <c r="HEN244" s="220"/>
      <c r="HEO244" s="220"/>
      <c r="HEP244" s="220"/>
      <c r="HEQ244" s="220"/>
      <c r="HER244" s="220"/>
      <c r="HES244" s="220"/>
      <c r="HET244" s="220"/>
      <c r="HEU244" s="220"/>
      <c r="HEV244" s="220"/>
      <c r="HEW244" s="220"/>
      <c r="HEX244" s="220"/>
      <c r="HEY244" s="220"/>
      <c r="HEZ244" s="220"/>
      <c r="HFA244" s="220"/>
      <c r="HFB244" s="220"/>
      <c r="HFC244" s="220"/>
      <c r="HFD244" s="220"/>
      <c r="HFE244" s="220"/>
      <c r="HFF244" s="220"/>
      <c r="HFG244" s="220"/>
      <c r="HFH244" s="220"/>
      <c r="HFI244" s="220"/>
      <c r="HFJ244" s="220"/>
      <c r="HFK244" s="220"/>
      <c r="HFL244" s="220"/>
      <c r="HFM244" s="220"/>
      <c r="HFN244" s="220"/>
      <c r="HFO244" s="220"/>
      <c r="HFP244" s="220"/>
      <c r="HFQ244" s="220"/>
      <c r="HFR244" s="220"/>
      <c r="HFS244" s="220"/>
      <c r="HFT244" s="220"/>
      <c r="HFU244" s="220"/>
      <c r="HFV244" s="220"/>
      <c r="HFW244" s="220"/>
      <c r="HFX244" s="220"/>
      <c r="HFY244" s="220"/>
      <c r="HFZ244" s="220"/>
      <c r="HGA244" s="220"/>
      <c r="HGB244" s="220"/>
      <c r="HGC244" s="220"/>
      <c r="HGD244" s="220"/>
      <c r="HGE244" s="220"/>
      <c r="HGF244" s="220"/>
      <c r="HGG244" s="220"/>
      <c r="HGH244" s="220"/>
      <c r="HGI244" s="220"/>
      <c r="HGJ244" s="220"/>
      <c r="HGK244" s="220"/>
      <c r="HGL244" s="220"/>
      <c r="HGM244" s="220"/>
      <c r="HGN244" s="220"/>
      <c r="HGO244" s="220"/>
      <c r="HGP244" s="220"/>
      <c r="HGQ244" s="220"/>
      <c r="HGR244" s="220"/>
      <c r="HGS244" s="220"/>
      <c r="HGT244" s="220"/>
      <c r="HGU244" s="220"/>
      <c r="HGV244" s="220"/>
      <c r="HGW244" s="220"/>
      <c r="HGX244" s="220"/>
      <c r="HGY244" s="220"/>
      <c r="HGZ244" s="220"/>
      <c r="HHA244" s="220"/>
      <c r="HHB244" s="220"/>
      <c r="HHC244" s="220"/>
      <c r="HHD244" s="220"/>
      <c r="HHE244" s="220"/>
      <c r="HHF244" s="220"/>
      <c r="HHG244" s="220"/>
      <c r="HHH244" s="220"/>
      <c r="HHI244" s="220"/>
      <c r="HHJ244" s="220"/>
      <c r="HHK244" s="220"/>
      <c r="HHL244" s="220"/>
      <c r="HHM244" s="220"/>
      <c r="HHN244" s="220"/>
      <c r="HHO244" s="220"/>
      <c r="HHP244" s="220"/>
      <c r="HHQ244" s="220"/>
      <c r="HHR244" s="220"/>
      <c r="HHS244" s="220"/>
      <c r="HHT244" s="220"/>
      <c r="HHU244" s="220"/>
      <c r="HHV244" s="220"/>
      <c r="HHW244" s="220"/>
      <c r="HHX244" s="220"/>
      <c r="HHY244" s="220"/>
      <c r="HHZ244" s="220"/>
      <c r="HIA244" s="220"/>
      <c r="HIB244" s="220"/>
      <c r="HIC244" s="220"/>
      <c r="HID244" s="220"/>
      <c r="HIE244" s="220"/>
      <c r="HIF244" s="220"/>
      <c r="HIG244" s="220"/>
      <c r="HIH244" s="220"/>
      <c r="HII244" s="220"/>
      <c r="HIJ244" s="220"/>
      <c r="HIK244" s="220"/>
      <c r="HIL244" s="220"/>
      <c r="HIM244" s="220"/>
      <c r="HIN244" s="220"/>
      <c r="HIO244" s="220"/>
      <c r="HIP244" s="220"/>
      <c r="HIQ244" s="220"/>
      <c r="HIR244" s="220"/>
      <c r="HIS244" s="220"/>
      <c r="HIT244" s="220"/>
      <c r="HIU244" s="220"/>
      <c r="HIV244" s="220"/>
      <c r="HIW244" s="220"/>
      <c r="HIX244" s="220"/>
      <c r="HIY244" s="220"/>
      <c r="HIZ244" s="220"/>
      <c r="HJA244" s="220"/>
      <c r="HJB244" s="220"/>
      <c r="HJC244" s="220"/>
      <c r="HJD244" s="220"/>
      <c r="HJE244" s="220"/>
      <c r="HJF244" s="220"/>
      <c r="HJG244" s="220"/>
      <c r="HJH244" s="220"/>
      <c r="HJI244" s="220"/>
      <c r="HJJ244" s="220"/>
      <c r="HJK244" s="220"/>
      <c r="HJL244" s="220"/>
      <c r="HJM244" s="220"/>
      <c r="HJN244" s="220"/>
      <c r="HJO244" s="220"/>
      <c r="HJP244" s="220"/>
      <c r="HJQ244" s="220"/>
      <c r="HJR244" s="220"/>
      <c r="HJS244" s="220"/>
      <c r="HJT244" s="220"/>
      <c r="HJU244" s="220"/>
      <c r="HJV244" s="220"/>
      <c r="HJW244" s="220"/>
      <c r="HJX244" s="220"/>
      <c r="HJY244" s="220"/>
      <c r="HJZ244" s="220"/>
      <c r="HKA244" s="220"/>
      <c r="HKB244" s="220"/>
      <c r="HKC244" s="220"/>
      <c r="HKD244" s="220"/>
      <c r="HKE244" s="220"/>
      <c r="HKF244" s="220"/>
      <c r="HKG244" s="220"/>
      <c r="HKH244" s="220"/>
      <c r="HKI244" s="220"/>
      <c r="HKJ244" s="220"/>
      <c r="HKK244" s="220"/>
      <c r="HKL244" s="220"/>
      <c r="HKM244" s="220"/>
      <c r="HKN244" s="220"/>
      <c r="HKO244" s="220"/>
      <c r="HKP244" s="220"/>
      <c r="HKQ244" s="220"/>
      <c r="HKR244" s="220"/>
      <c r="HKS244" s="220"/>
      <c r="HKT244" s="220"/>
      <c r="HKU244" s="220"/>
      <c r="HKV244" s="220"/>
      <c r="HKW244" s="220"/>
      <c r="HKX244" s="220"/>
      <c r="HKY244" s="220"/>
      <c r="HKZ244" s="220"/>
      <c r="HLA244" s="220"/>
      <c r="HLB244" s="220"/>
      <c r="HLC244" s="220"/>
      <c r="HLD244" s="220"/>
      <c r="HLE244" s="220"/>
      <c r="HLF244" s="220"/>
      <c r="HLG244" s="220"/>
      <c r="HLH244" s="220"/>
      <c r="HLI244" s="220"/>
      <c r="HLJ244" s="220"/>
      <c r="HLK244" s="220"/>
      <c r="HLL244" s="220"/>
      <c r="HLM244" s="220"/>
      <c r="HLN244" s="220"/>
      <c r="HLO244" s="220"/>
      <c r="HLP244" s="220"/>
      <c r="HLQ244" s="220"/>
      <c r="HLR244" s="220"/>
      <c r="HLS244" s="220"/>
      <c r="HLT244" s="220"/>
      <c r="HLU244" s="220"/>
      <c r="HLV244" s="220"/>
      <c r="HLW244" s="220"/>
      <c r="HLX244" s="220"/>
      <c r="HLY244" s="220"/>
      <c r="HLZ244" s="220"/>
      <c r="HMA244" s="220"/>
      <c r="HMB244" s="220"/>
      <c r="HMC244" s="220"/>
      <c r="HMD244" s="220"/>
      <c r="HME244" s="220"/>
      <c r="HMF244" s="220"/>
      <c r="HMG244" s="220"/>
      <c r="HMH244" s="220"/>
      <c r="HMI244" s="220"/>
      <c r="HMJ244" s="220"/>
      <c r="HMK244" s="220"/>
      <c r="HML244" s="220"/>
      <c r="HMM244" s="220"/>
      <c r="HMN244" s="220"/>
      <c r="HMO244" s="220"/>
      <c r="HMP244" s="220"/>
      <c r="HMQ244" s="220"/>
      <c r="HMR244" s="220"/>
      <c r="HMS244" s="220"/>
      <c r="HMT244" s="220"/>
      <c r="HMU244" s="220"/>
      <c r="HMV244" s="220"/>
      <c r="HMW244" s="220"/>
      <c r="HMX244" s="220"/>
      <c r="HMY244" s="220"/>
      <c r="HMZ244" s="220"/>
      <c r="HNA244" s="220"/>
      <c r="HNB244" s="220"/>
      <c r="HNC244" s="220"/>
      <c r="HND244" s="220"/>
      <c r="HNE244" s="220"/>
      <c r="HNF244" s="220"/>
      <c r="HNG244" s="220"/>
      <c r="HNH244" s="220"/>
      <c r="HNI244" s="220"/>
      <c r="HNJ244" s="220"/>
      <c r="HNK244" s="220"/>
      <c r="HNL244" s="220"/>
      <c r="HNM244" s="220"/>
      <c r="HNN244" s="220"/>
      <c r="HNO244" s="220"/>
      <c r="HNP244" s="220"/>
      <c r="HNQ244" s="220"/>
      <c r="HNR244" s="220"/>
      <c r="HNS244" s="220"/>
      <c r="HNT244" s="220"/>
      <c r="HNU244" s="220"/>
      <c r="HNV244" s="220"/>
      <c r="HNW244" s="220"/>
      <c r="HNX244" s="220"/>
      <c r="HNY244" s="220"/>
      <c r="HNZ244" s="220"/>
      <c r="HOA244" s="220"/>
      <c r="HOB244" s="220"/>
      <c r="HOC244" s="220"/>
      <c r="HOD244" s="220"/>
      <c r="HOE244" s="220"/>
      <c r="HOF244" s="220"/>
      <c r="HOG244" s="220"/>
      <c r="HOH244" s="220"/>
      <c r="HOI244" s="220"/>
      <c r="HOJ244" s="220"/>
      <c r="HOK244" s="220"/>
      <c r="HOL244" s="220"/>
      <c r="HOM244" s="220"/>
      <c r="HON244" s="220"/>
      <c r="HOO244" s="220"/>
      <c r="HOP244" s="220"/>
      <c r="HOQ244" s="220"/>
      <c r="HOR244" s="220"/>
      <c r="HOS244" s="220"/>
      <c r="HOT244" s="220"/>
      <c r="HOU244" s="220"/>
      <c r="HOV244" s="220"/>
      <c r="HOW244" s="220"/>
      <c r="HOX244" s="220"/>
      <c r="HOY244" s="220"/>
      <c r="HOZ244" s="220"/>
      <c r="HPA244" s="220"/>
      <c r="HPB244" s="220"/>
      <c r="HPC244" s="220"/>
      <c r="HPD244" s="220"/>
      <c r="HPE244" s="220"/>
      <c r="HPF244" s="220"/>
      <c r="HPG244" s="220"/>
      <c r="HPH244" s="220"/>
      <c r="HPI244" s="220"/>
      <c r="HPJ244" s="220"/>
      <c r="HPK244" s="220"/>
      <c r="HPL244" s="220"/>
      <c r="HPM244" s="220"/>
      <c r="HPN244" s="220"/>
      <c r="HPO244" s="220"/>
      <c r="HPP244" s="220"/>
      <c r="HPQ244" s="220"/>
      <c r="HPR244" s="220"/>
      <c r="HPS244" s="220"/>
      <c r="HPT244" s="220"/>
      <c r="HPU244" s="220"/>
      <c r="HPV244" s="220"/>
      <c r="HPW244" s="220"/>
      <c r="HPX244" s="220"/>
      <c r="HPY244" s="220"/>
      <c r="HPZ244" s="220"/>
      <c r="HQA244" s="220"/>
      <c r="HQB244" s="220"/>
      <c r="HQC244" s="220"/>
      <c r="HQD244" s="220"/>
      <c r="HQE244" s="220"/>
      <c r="HQF244" s="220"/>
      <c r="HQG244" s="220"/>
      <c r="HQH244" s="220"/>
      <c r="HQI244" s="220"/>
      <c r="HQJ244" s="220"/>
      <c r="HQK244" s="220"/>
      <c r="HQL244" s="220"/>
      <c r="HQM244" s="220"/>
      <c r="HQN244" s="220"/>
      <c r="HQO244" s="220"/>
      <c r="HQP244" s="220"/>
      <c r="HQQ244" s="220"/>
      <c r="HQR244" s="220"/>
      <c r="HQS244" s="220"/>
      <c r="HQT244" s="220"/>
      <c r="HQU244" s="220"/>
      <c r="HQV244" s="220"/>
      <c r="HQW244" s="220"/>
      <c r="HQX244" s="220"/>
      <c r="HQY244" s="220"/>
      <c r="HQZ244" s="220"/>
      <c r="HRA244" s="220"/>
      <c r="HRB244" s="220"/>
      <c r="HRC244" s="220"/>
      <c r="HRD244" s="220"/>
      <c r="HRE244" s="220"/>
      <c r="HRF244" s="220"/>
      <c r="HRG244" s="220"/>
      <c r="HRH244" s="220"/>
      <c r="HRI244" s="220"/>
      <c r="HRJ244" s="220"/>
      <c r="HRK244" s="220"/>
      <c r="HRL244" s="220"/>
      <c r="HRM244" s="220"/>
      <c r="HRN244" s="220"/>
      <c r="HRO244" s="220"/>
      <c r="HRP244" s="220"/>
      <c r="HRQ244" s="220"/>
      <c r="HRR244" s="220"/>
      <c r="HRS244" s="220"/>
      <c r="HRT244" s="220"/>
      <c r="HRU244" s="220"/>
      <c r="HRV244" s="220"/>
      <c r="HRW244" s="220"/>
      <c r="HRX244" s="220"/>
      <c r="HRY244" s="220"/>
      <c r="HRZ244" s="220"/>
      <c r="HSA244" s="220"/>
      <c r="HSB244" s="220"/>
      <c r="HSC244" s="220"/>
      <c r="HSD244" s="220"/>
      <c r="HSE244" s="220"/>
      <c r="HSF244" s="220"/>
      <c r="HSG244" s="220"/>
      <c r="HSH244" s="220"/>
      <c r="HSI244" s="220"/>
      <c r="HSJ244" s="220"/>
      <c r="HSK244" s="220"/>
      <c r="HSL244" s="220"/>
      <c r="HSM244" s="220"/>
      <c r="HSN244" s="220"/>
      <c r="HSO244" s="220"/>
      <c r="HSP244" s="220"/>
      <c r="HSQ244" s="220"/>
      <c r="HSR244" s="220"/>
      <c r="HSS244" s="220"/>
      <c r="HST244" s="220"/>
      <c r="HSU244" s="220"/>
      <c r="HSV244" s="220"/>
      <c r="HSW244" s="220"/>
      <c r="HSX244" s="220"/>
      <c r="HSY244" s="220"/>
      <c r="HSZ244" s="220"/>
      <c r="HTA244" s="220"/>
      <c r="HTB244" s="220"/>
      <c r="HTC244" s="220"/>
      <c r="HTD244" s="220"/>
      <c r="HTE244" s="220"/>
      <c r="HTF244" s="220"/>
      <c r="HTG244" s="220"/>
      <c r="HTH244" s="220"/>
      <c r="HTI244" s="220"/>
      <c r="HTJ244" s="220"/>
      <c r="HTK244" s="220"/>
      <c r="HTL244" s="220"/>
      <c r="HTM244" s="220"/>
      <c r="HTN244" s="220"/>
      <c r="HTO244" s="220"/>
      <c r="HTP244" s="220"/>
      <c r="HTQ244" s="220"/>
      <c r="HTR244" s="220"/>
      <c r="HTS244" s="220"/>
      <c r="HTT244" s="220"/>
      <c r="HTU244" s="220"/>
      <c r="HTV244" s="220"/>
      <c r="HTW244" s="220"/>
      <c r="HTX244" s="220"/>
      <c r="HTY244" s="220"/>
      <c r="HTZ244" s="220"/>
      <c r="HUA244" s="220"/>
      <c r="HUB244" s="220"/>
      <c r="HUC244" s="220"/>
      <c r="HUD244" s="220"/>
      <c r="HUE244" s="220"/>
      <c r="HUF244" s="220"/>
      <c r="HUG244" s="220"/>
      <c r="HUH244" s="220"/>
      <c r="HUI244" s="220"/>
      <c r="HUJ244" s="220"/>
      <c r="HUK244" s="220"/>
      <c r="HUL244" s="220"/>
      <c r="HUM244" s="220"/>
      <c r="HUN244" s="220"/>
      <c r="HUO244" s="220"/>
      <c r="HUP244" s="220"/>
      <c r="HUQ244" s="220"/>
      <c r="HUR244" s="220"/>
      <c r="HUS244" s="220"/>
      <c r="HUT244" s="220"/>
      <c r="HUU244" s="220"/>
      <c r="HUV244" s="220"/>
      <c r="HUW244" s="220"/>
      <c r="HUX244" s="220"/>
      <c r="HUY244" s="220"/>
      <c r="HUZ244" s="220"/>
      <c r="HVA244" s="220"/>
      <c r="HVB244" s="220"/>
      <c r="HVC244" s="220"/>
      <c r="HVD244" s="220"/>
      <c r="HVE244" s="220"/>
      <c r="HVF244" s="220"/>
      <c r="HVG244" s="220"/>
      <c r="HVH244" s="220"/>
      <c r="HVI244" s="220"/>
      <c r="HVJ244" s="220"/>
      <c r="HVK244" s="220"/>
      <c r="HVL244" s="220"/>
      <c r="HVM244" s="220"/>
      <c r="HVN244" s="220"/>
      <c r="HVO244" s="220"/>
      <c r="HVP244" s="220"/>
      <c r="HVQ244" s="220"/>
      <c r="HVR244" s="220"/>
      <c r="HVS244" s="220"/>
      <c r="HVT244" s="220"/>
      <c r="HVU244" s="220"/>
      <c r="HVV244" s="220"/>
      <c r="HVW244" s="220"/>
      <c r="HVX244" s="220"/>
      <c r="HVY244" s="220"/>
      <c r="HVZ244" s="220"/>
      <c r="HWA244" s="220"/>
      <c r="HWB244" s="220"/>
      <c r="HWC244" s="220"/>
      <c r="HWD244" s="220"/>
      <c r="HWE244" s="220"/>
      <c r="HWF244" s="220"/>
      <c r="HWG244" s="220"/>
      <c r="HWH244" s="220"/>
      <c r="HWI244" s="220"/>
      <c r="HWJ244" s="220"/>
      <c r="HWK244" s="220"/>
      <c r="HWL244" s="220"/>
      <c r="HWM244" s="220"/>
      <c r="HWN244" s="220"/>
      <c r="HWO244" s="220"/>
      <c r="HWP244" s="220"/>
      <c r="HWQ244" s="220"/>
      <c r="HWR244" s="220"/>
      <c r="HWS244" s="220"/>
      <c r="HWT244" s="220"/>
      <c r="HWU244" s="220"/>
      <c r="HWV244" s="220"/>
      <c r="HWW244" s="220"/>
      <c r="HWX244" s="220"/>
      <c r="HWY244" s="220"/>
      <c r="HWZ244" s="220"/>
      <c r="HXA244" s="220"/>
      <c r="HXB244" s="220"/>
      <c r="HXC244" s="220"/>
      <c r="HXD244" s="220"/>
      <c r="HXE244" s="220"/>
      <c r="HXF244" s="220"/>
      <c r="HXG244" s="220"/>
      <c r="HXH244" s="220"/>
      <c r="HXI244" s="220"/>
      <c r="HXJ244" s="220"/>
      <c r="HXK244" s="220"/>
      <c r="HXL244" s="220"/>
      <c r="HXM244" s="220"/>
      <c r="HXN244" s="220"/>
      <c r="HXO244" s="220"/>
      <c r="HXP244" s="220"/>
      <c r="HXQ244" s="220"/>
      <c r="HXR244" s="220"/>
      <c r="HXS244" s="220"/>
      <c r="HXT244" s="220"/>
      <c r="HXU244" s="220"/>
      <c r="HXV244" s="220"/>
      <c r="HXW244" s="220"/>
      <c r="HXX244" s="220"/>
      <c r="HXY244" s="220"/>
      <c r="HXZ244" s="220"/>
      <c r="HYA244" s="220"/>
      <c r="HYB244" s="220"/>
      <c r="HYC244" s="220"/>
      <c r="HYD244" s="220"/>
      <c r="HYE244" s="220"/>
      <c r="HYF244" s="220"/>
      <c r="HYG244" s="220"/>
      <c r="HYH244" s="220"/>
      <c r="HYI244" s="220"/>
      <c r="HYJ244" s="220"/>
      <c r="HYK244" s="220"/>
      <c r="HYL244" s="220"/>
      <c r="HYM244" s="220"/>
      <c r="HYN244" s="220"/>
      <c r="HYO244" s="220"/>
      <c r="HYP244" s="220"/>
      <c r="HYQ244" s="220"/>
      <c r="HYR244" s="220"/>
      <c r="HYS244" s="220"/>
      <c r="HYT244" s="220"/>
      <c r="HYU244" s="220"/>
      <c r="HYV244" s="220"/>
      <c r="HYW244" s="220"/>
      <c r="HYX244" s="220"/>
      <c r="HYY244" s="220"/>
      <c r="HYZ244" s="220"/>
      <c r="HZA244" s="220"/>
      <c r="HZB244" s="220"/>
      <c r="HZC244" s="220"/>
      <c r="HZD244" s="220"/>
      <c r="HZE244" s="220"/>
      <c r="HZF244" s="220"/>
      <c r="HZG244" s="220"/>
      <c r="HZH244" s="220"/>
      <c r="HZI244" s="220"/>
      <c r="HZJ244" s="220"/>
      <c r="HZK244" s="220"/>
      <c r="HZL244" s="220"/>
      <c r="HZM244" s="220"/>
      <c r="HZN244" s="220"/>
      <c r="HZO244" s="220"/>
      <c r="HZP244" s="220"/>
      <c r="HZQ244" s="220"/>
      <c r="HZR244" s="220"/>
      <c r="HZS244" s="220"/>
      <c r="HZT244" s="220"/>
      <c r="HZU244" s="220"/>
      <c r="HZV244" s="220"/>
      <c r="HZW244" s="220"/>
      <c r="HZX244" s="220"/>
      <c r="HZY244" s="220"/>
      <c r="HZZ244" s="220"/>
      <c r="IAA244" s="220"/>
      <c r="IAB244" s="220"/>
      <c r="IAC244" s="220"/>
      <c r="IAD244" s="220"/>
      <c r="IAE244" s="220"/>
      <c r="IAF244" s="220"/>
      <c r="IAG244" s="220"/>
      <c r="IAH244" s="220"/>
      <c r="IAI244" s="220"/>
      <c r="IAJ244" s="220"/>
      <c r="IAK244" s="220"/>
      <c r="IAL244" s="220"/>
      <c r="IAM244" s="220"/>
      <c r="IAN244" s="220"/>
      <c r="IAO244" s="220"/>
      <c r="IAP244" s="220"/>
      <c r="IAQ244" s="220"/>
      <c r="IAR244" s="220"/>
      <c r="IAS244" s="220"/>
      <c r="IAT244" s="220"/>
      <c r="IAU244" s="220"/>
      <c r="IAV244" s="220"/>
      <c r="IAW244" s="220"/>
      <c r="IAX244" s="220"/>
      <c r="IAY244" s="220"/>
      <c r="IAZ244" s="220"/>
      <c r="IBA244" s="220"/>
      <c r="IBB244" s="220"/>
      <c r="IBC244" s="220"/>
      <c r="IBD244" s="220"/>
      <c r="IBE244" s="220"/>
      <c r="IBF244" s="220"/>
      <c r="IBG244" s="220"/>
      <c r="IBH244" s="220"/>
      <c r="IBI244" s="220"/>
      <c r="IBJ244" s="220"/>
      <c r="IBK244" s="220"/>
      <c r="IBL244" s="220"/>
      <c r="IBM244" s="220"/>
      <c r="IBN244" s="220"/>
      <c r="IBO244" s="220"/>
      <c r="IBP244" s="220"/>
      <c r="IBQ244" s="220"/>
      <c r="IBR244" s="220"/>
      <c r="IBS244" s="220"/>
      <c r="IBT244" s="220"/>
      <c r="IBU244" s="220"/>
      <c r="IBV244" s="220"/>
      <c r="IBW244" s="220"/>
      <c r="IBX244" s="220"/>
      <c r="IBY244" s="220"/>
      <c r="IBZ244" s="220"/>
      <c r="ICA244" s="220"/>
      <c r="ICB244" s="220"/>
      <c r="ICC244" s="220"/>
      <c r="ICD244" s="220"/>
      <c r="ICE244" s="220"/>
      <c r="ICF244" s="220"/>
      <c r="ICG244" s="220"/>
      <c r="ICH244" s="220"/>
      <c r="ICI244" s="220"/>
      <c r="ICJ244" s="220"/>
      <c r="ICK244" s="220"/>
      <c r="ICL244" s="220"/>
      <c r="ICM244" s="220"/>
      <c r="ICN244" s="220"/>
      <c r="ICO244" s="220"/>
      <c r="ICP244" s="220"/>
      <c r="ICQ244" s="220"/>
      <c r="ICR244" s="220"/>
      <c r="ICS244" s="220"/>
      <c r="ICT244" s="220"/>
      <c r="ICU244" s="220"/>
      <c r="ICV244" s="220"/>
      <c r="ICW244" s="220"/>
      <c r="ICX244" s="220"/>
      <c r="ICY244" s="220"/>
      <c r="ICZ244" s="220"/>
      <c r="IDA244" s="220"/>
      <c r="IDB244" s="220"/>
      <c r="IDC244" s="220"/>
      <c r="IDD244" s="220"/>
      <c r="IDE244" s="220"/>
      <c r="IDF244" s="220"/>
      <c r="IDG244" s="220"/>
      <c r="IDH244" s="220"/>
      <c r="IDI244" s="220"/>
      <c r="IDJ244" s="220"/>
      <c r="IDK244" s="220"/>
      <c r="IDL244" s="220"/>
      <c r="IDM244" s="220"/>
      <c r="IDN244" s="220"/>
      <c r="IDO244" s="220"/>
      <c r="IDP244" s="220"/>
      <c r="IDQ244" s="220"/>
      <c r="IDR244" s="220"/>
      <c r="IDS244" s="220"/>
      <c r="IDT244" s="220"/>
      <c r="IDU244" s="220"/>
      <c r="IDV244" s="220"/>
      <c r="IDW244" s="220"/>
      <c r="IDX244" s="220"/>
      <c r="IDY244" s="220"/>
      <c r="IDZ244" s="220"/>
      <c r="IEA244" s="220"/>
      <c r="IEB244" s="220"/>
      <c r="IEC244" s="220"/>
      <c r="IED244" s="220"/>
      <c r="IEE244" s="220"/>
      <c r="IEF244" s="220"/>
      <c r="IEG244" s="220"/>
      <c r="IEH244" s="220"/>
      <c r="IEI244" s="220"/>
      <c r="IEJ244" s="220"/>
      <c r="IEK244" s="220"/>
      <c r="IEL244" s="220"/>
      <c r="IEM244" s="220"/>
      <c r="IEN244" s="220"/>
      <c r="IEO244" s="220"/>
      <c r="IEP244" s="220"/>
      <c r="IEQ244" s="220"/>
      <c r="IER244" s="220"/>
      <c r="IES244" s="220"/>
      <c r="IET244" s="220"/>
      <c r="IEU244" s="220"/>
      <c r="IEV244" s="220"/>
      <c r="IEW244" s="220"/>
      <c r="IEX244" s="220"/>
      <c r="IEY244" s="220"/>
      <c r="IEZ244" s="220"/>
      <c r="IFA244" s="220"/>
      <c r="IFB244" s="220"/>
      <c r="IFC244" s="220"/>
      <c r="IFD244" s="220"/>
      <c r="IFE244" s="220"/>
      <c r="IFF244" s="220"/>
      <c r="IFG244" s="220"/>
      <c r="IFH244" s="220"/>
      <c r="IFI244" s="220"/>
      <c r="IFJ244" s="220"/>
      <c r="IFK244" s="220"/>
      <c r="IFL244" s="220"/>
      <c r="IFM244" s="220"/>
      <c r="IFN244" s="220"/>
      <c r="IFO244" s="220"/>
      <c r="IFP244" s="220"/>
      <c r="IFQ244" s="220"/>
      <c r="IFR244" s="220"/>
      <c r="IFS244" s="220"/>
      <c r="IFT244" s="220"/>
      <c r="IFU244" s="220"/>
      <c r="IFV244" s="220"/>
      <c r="IFW244" s="220"/>
      <c r="IFX244" s="220"/>
      <c r="IFY244" s="220"/>
      <c r="IFZ244" s="220"/>
      <c r="IGA244" s="220"/>
      <c r="IGB244" s="220"/>
      <c r="IGC244" s="220"/>
      <c r="IGD244" s="220"/>
      <c r="IGE244" s="220"/>
      <c r="IGF244" s="220"/>
      <c r="IGG244" s="220"/>
      <c r="IGH244" s="220"/>
      <c r="IGI244" s="220"/>
      <c r="IGJ244" s="220"/>
      <c r="IGK244" s="220"/>
      <c r="IGL244" s="220"/>
      <c r="IGM244" s="220"/>
      <c r="IGN244" s="220"/>
      <c r="IGO244" s="220"/>
      <c r="IGP244" s="220"/>
      <c r="IGQ244" s="220"/>
      <c r="IGR244" s="220"/>
      <c r="IGS244" s="220"/>
      <c r="IGT244" s="220"/>
      <c r="IGU244" s="220"/>
      <c r="IGV244" s="220"/>
      <c r="IGW244" s="220"/>
      <c r="IGX244" s="220"/>
      <c r="IGY244" s="220"/>
      <c r="IGZ244" s="220"/>
      <c r="IHA244" s="220"/>
      <c r="IHB244" s="220"/>
      <c r="IHC244" s="220"/>
      <c r="IHD244" s="220"/>
      <c r="IHE244" s="220"/>
      <c r="IHF244" s="220"/>
      <c r="IHG244" s="220"/>
      <c r="IHH244" s="220"/>
      <c r="IHI244" s="220"/>
      <c r="IHJ244" s="220"/>
      <c r="IHK244" s="220"/>
      <c r="IHL244" s="220"/>
      <c r="IHM244" s="220"/>
      <c r="IHN244" s="220"/>
      <c r="IHO244" s="220"/>
      <c r="IHP244" s="220"/>
      <c r="IHQ244" s="220"/>
      <c r="IHR244" s="220"/>
      <c r="IHS244" s="220"/>
      <c r="IHT244" s="220"/>
      <c r="IHU244" s="220"/>
      <c r="IHV244" s="220"/>
      <c r="IHW244" s="220"/>
      <c r="IHX244" s="220"/>
      <c r="IHY244" s="220"/>
      <c r="IHZ244" s="220"/>
      <c r="IIA244" s="220"/>
      <c r="IIB244" s="220"/>
      <c r="IIC244" s="220"/>
      <c r="IID244" s="220"/>
      <c r="IIE244" s="220"/>
      <c r="IIF244" s="220"/>
      <c r="IIG244" s="220"/>
      <c r="IIH244" s="220"/>
      <c r="III244" s="220"/>
      <c r="IIJ244" s="220"/>
      <c r="IIK244" s="220"/>
      <c r="IIL244" s="220"/>
      <c r="IIM244" s="220"/>
      <c r="IIN244" s="220"/>
      <c r="IIO244" s="220"/>
      <c r="IIP244" s="220"/>
      <c r="IIQ244" s="220"/>
      <c r="IIR244" s="220"/>
      <c r="IIS244" s="220"/>
      <c r="IIT244" s="220"/>
      <c r="IIU244" s="220"/>
      <c r="IIV244" s="220"/>
      <c r="IIW244" s="220"/>
      <c r="IIX244" s="220"/>
      <c r="IIY244" s="220"/>
      <c r="IIZ244" s="220"/>
      <c r="IJA244" s="220"/>
      <c r="IJB244" s="220"/>
      <c r="IJC244" s="220"/>
      <c r="IJD244" s="220"/>
      <c r="IJE244" s="220"/>
      <c r="IJF244" s="220"/>
      <c r="IJG244" s="220"/>
      <c r="IJH244" s="220"/>
      <c r="IJI244" s="220"/>
      <c r="IJJ244" s="220"/>
      <c r="IJK244" s="220"/>
      <c r="IJL244" s="220"/>
      <c r="IJM244" s="220"/>
      <c r="IJN244" s="220"/>
      <c r="IJO244" s="220"/>
      <c r="IJP244" s="220"/>
      <c r="IJQ244" s="220"/>
      <c r="IJR244" s="220"/>
      <c r="IJS244" s="220"/>
      <c r="IJT244" s="220"/>
      <c r="IJU244" s="220"/>
      <c r="IJV244" s="220"/>
      <c r="IJW244" s="220"/>
      <c r="IJX244" s="220"/>
      <c r="IJY244" s="220"/>
      <c r="IJZ244" s="220"/>
      <c r="IKA244" s="220"/>
      <c r="IKB244" s="220"/>
      <c r="IKC244" s="220"/>
      <c r="IKD244" s="220"/>
      <c r="IKE244" s="220"/>
      <c r="IKF244" s="220"/>
      <c r="IKG244" s="220"/>
      <c r="IKH244" s="220"/>
      <c r="IKI244" s="220"/>
      <c r="IKJ244" s="220"/>
      <c r="IKK244" s="220"/>
      <c r="IKL244" s="220"/>
      <c r="IKM244" s="220"/>
      <c r="IKN244" s="220"/>
      <c r="IKO244" s="220"/>
      <c r="IKP244" s="220"/>
      <c r="IKQ244" s="220"/>
      <c r="IKR244" s="220"/>
      <c r="IKS244" s="220"/>
      <c r="IKT244" s="220"/>
      <c r="IKU244" s="220"/>
      <c r="IKV244" s="220"/>
      <c r="IKW244" s="220"/>
      <c r="IKX244" s="220"/>
      <c r="IKY244" s="220"/>
      <c r="IKZ244" s="220"/>
      <c r="ILA244" s="220"/>
      <c r="ILB244" s="220"/>
      <c r="ILC244" s="220"/>
      <c r="ILD244" s="220"/>
      <c r="ILE244" s="220"/>
      <c r="ILF244" s="220"/>
      <c r="ILG244" s="220"/>
      <c r="ILH244" s="220"/>
      <c r="ILI244" s="220"/>
      <c r="ILJ244" s="220"/>
      <c r="ILK244" s="220"/>
      <c r="ILL244" s="220"/>
      <c r="ILM244" s="220"/>
      <c r="ILN244" s="220"/>
      <c r="ILO244" s="220"/>
      <c r="ILP244" s="220"/>
      <c r="ILQ244" s="220"/>
      <c r="ILR244" s="220"/>
      <c r="ILS244" s="220"/>
      <c r="ILT244" s="220"/>
      <c r="ILU244" s="220"/>
      <c r="ILV244" s="220"/>
      <c r="ILW244" s="220"/>
      <c r="ILX244" s="220"/>
      <c r="ILY244" s="220"/>
      <c r="ILZ244" s="220"/>
      <c r="IMA244" s="220"/>
      <c r="IMB244" s="220"/>
      <c r="IMC244" s="220"/>
      <c r="IMD244" s="220"/>
      <c r="IME244" s="220"/>
      <c r="IMF244" s="220"/>
      <c r="IMG244" s="220"/>
      <c r="IMH244" s="220"/>
      <c r="IMI244" s="220"/>
      <c r="IMJ244" s="220"/>
      <c r="IMK244" s="220"/>
      <c r="IML244" s="220"/>
      <c r="IMM244" s="220"/>
      <c r="IMN244" s="220"/>
      <c r="IMO244" s="220"/>
      <c r="IMP244" s="220"/>
      <c r="IMQ244" s="220"/>
      <c r="IMR244" s="220"/>
      <c r="IMS244" s="220"/>
      <c r="IMT244" s="220"/>
      <c r="IMU244" s="220"/>
      <c r="IMV244" s="220"/>
      <c r="IMW244" s="220"/>
      <c r="IMX244" s="220"/>
      <c r="IMY244" s="220"/>
      <c r="IMZ244" s="220"/>
      <c r="INA244" s="220"/>
      <c r="INB244" s="220"/>
      <c r="INC244" s="220"/>
      <c r="IND244" s="220"/>
      <c r="INE244" s="220"/>
      <c r="INF244" s="220"/>
      <c r="ING244" s="220"/>
      <c r="INH244" s="220"/>
      <c r="INI244" s="220"/>
      <c r="INJ244" s="220"/>
      <c r="INK244" s="220"/>
      <c r="INL244" s="220"/>
      <c r="INM244" s="220"/>
      <c r="INN244" s="220"/>
      <c r="INO244" s="220"/>
      <c r="INP244" s="220"/>
      <c r="INQ244" s="220"/>
      <c r="INR244" s="220"/>
      <c r="INS244" s="220"/>
      <c r="INT244" s="220"/>
      <c r="INU244" s="220"/>
      <c r="INV244" s="220"/>
      <c r="INW244" s="220"/>
      <c r="INX244" s="220"/>
      <c r="INY244" s="220"/>
      <c r="INZ244" s="220"/>
      <c r="IOA244" s="220"/>
      <c r="IOB244" s="220"/>
      <c r="IOC244" s="220"/>
      <c r="IOD244" s="220"/>
      <c r="IOE244" s="220"/>
      <c r="IOF244" s="220"/>
      <c r="IOG244" s="220"/>
      <c r="IOH244" s="220"/>
      <c r="IOI244" s="220"/>
      <c r="IOJ244" s="220"/>
      <c r="IOK244" s="220"/>
      <c r="IOL244" s="220"/>
      <c r="IOM244" s="220"/>
      <c r="ION244" s="220"/>
      <c r="IOO244" s="220"/>
      <c r="IOP244" s="220"/>
      <c r="IOQ244" s="220"/>
      <c r="IOR244" s="220"/>
      <c r="IOS244" s="220"/>
      <c r="IOT244" s="220"/>
      <c r="IOU244" s="220"/>
      <c r="IOV244" s="220"/>
      <c r="IOW244" s="220"/>
      <c r="IOX244" s="220"/>
      <c r="IOY244" s="220"/>
      <c r="IOZ244" s="220"/>
      <c r="IPA244" s="220"/>
      <c r="IPB244" s="220"/>
      <c r="IPC244" s="220"/>
      <c r="IPD244" s="220"/>
      <c r="IPE244" s="220"/>
      <c r="IPF244" s="220"/>
      <c r="IPG244" s="220"/>
      <c r="IPH244" s="220"/>
      <c r="IPI244" s="220"/>
      <c r="IPJ244" s="220"/>
      <c r="IPK244" s="220"/>
      <c r="IPL244" s="220"/>
      <c r="IPM244" s="220"/>
      <c r="IPN244" s="220"/>
      <c r="IPO244" s="220"/>
      <c r="IPP244" s="220"/>
      <c r="IPQ244" s="220"/>
      <c r="IPR244" s="220"/>
      <c r="IPS244" s="220"/>
      <c r="IPT244" s="220"/>
      <c r="IPU244" s="220"/>
      <c r="IPV244" s="220"/>
      <c r="IPW244" s="220"/>
      <c r="IPX244" s="220"/>
      <c r="IPY244" s="220"/>
      <c r="IPZ244" s="220"/>
      <c r="IQA244" s="220"/>
      <c r="IQB244" s="220"/>
      <c r="IQC244" s="220"/>
      <c r="IQD244" s="220"/>
      <c r="IQE244" s="220"/>
      <c r="IQF244" s="220"/>
      <c r="IQG244" s="220"/>
      <c r="IQH244" s="220"/>
      <c r="IQI244" s="220"/>
      <c r="IQJ244" s="220"/>
      <c r="IQK244" s="220"/>
      <c r="IQL244" s="220"/>
      <c r="IQM244" s="220"/>
      <c r="IQN244" s="220"/>
      <c r="IQO244" s="220"/>
      <c r="IQP244" s="220"/>
      <c r="IQQ244" s="220"/>
      <c r="IQR244" s="220"/>
      <c r="IQS244" s="220"/>
      <c r="IQT244" s="220"/>
      <c r="IQU244" s="220"/>
      <c r="IQV244" s="220"/>
      <c r="IQW244" s="220"/>
      <c r="IQX244" s="220"/>
      <c r="IQY244" s="220"/>
      <c r="IQZ244" s="220"/>
      <c r="IRA244" s="220"/>
      <c r="IRB244" s="220"/>
      <c r="IRC244" s="220"/>
      <c r="IRD244" s="220"/>
      <c r="IRE244" s="220"/>
      <c r="IRF244" s="220"/>
      <c r="IRG244" s="220"/>
      <c r="IRH244" s="220"/>
      <c r="IRI244" s="220"/>
      <c r="IRJ244" s="220"/>
      <c r="IRK244" s="220"/>
      <c r="IRL244" s="220"/>
      <c r="IRM244" s="220"/>
      <c r="IRN244" s="220"/>
      <c r="IRO244" s="220"/>
      <c r="IRP244" s="220"/>
      <c r="IRQ244" s="220"/>
      <c r="IRR244" s="220"/>
      <c r="IRS244" s="220"/>
      <c r="IRT244" s="220"/>
      <c r="IRU244" s="220"/>
      <c r="IRV244" s="220"/>
      <c r="IRW244" s="220"/>
      <c r="IRX244" s="220"/>
      <c r="IRY244" s="220"/>
      <c r="IRZ244" s="220"/>
      <c r="ISA244" s="220"/>
      <c r="ISB244" s="220"/>
      <c r="ISC244" s="220"/>
      <c r="ISD244" s="220"/>
      <c r="ISE244" s="220"/>
      <c r="ISF244" s="220"/>
      <c r="ISG244" s="220"/>
      <c r="ISH244" s="220"/>
      <c r="ISI244" s="220"/>
      <c r="ISJ244" s="220"/>
      <c r="ISK244" s="220"/>
      <c r="ISL244" s="220"/>
      <c r="ISM244" s="220"/>
      <c r="ISN244" s="220"/>
      <c r="ISO244" s="220"/>
      <c r="ISP244" s="220"/>
      <c r="ISQ244" s="220"/>
      <c r="ISR244" s="220"/>
      <c r="ISS244" s="220"/>
      <c r="IST244" s="220"/>
      <c r="ISU244" s="220"/>
      <c r="ISV244" s="220"/>
      <c r="ISW244" s="220"/>
      <c r="ISX244" s="220"/>
      <c r="ISY244" s="220"/>
      <c r="ISZ244" s="220"/>
      <c r="ITA244" s="220"/>
      <c r="ITB244" s="220"/>
      <c r="ITC244" s="220"/>
      <c r="ITD244" s="220"/>
      <c r="ITE244" s="220"/>
      <c r="ITF244" s="220"/>
      <c r="ITG244" s="220"/>
      <c r="ITH244" s="220"/>
      <c r="ITI244" s="220"/>
      <c r="ITJ244" s="220"/>
      <c r="ITK244" s="220"/>
      <c r="ITL244" s="220"/>
      <c r="ITM244" s="220"/>
      <c r="ITN244" s="220"/>
      <c r="ITO244" s="220"/>
      <c r="ITP244" s="220"/>
      <c r="ITQ244" s="220"/>
      <c r="ITR244" s="220"/>
      <c r="ITS244" s="220"/>
      <c r="ITT244" s="220"/>
      <c r="ITU244" s="220"/>
      <c r="ITV244" s="220"/>
      <c r="ITW244" s="220"/>
      <c r="ITX244" s="220"/>
      <c r="ITY244" s="220"/>
      <c r="ITZ244" s="220"/>
      <c r="IUA244" s="220"/>
      <c r="IUB244" s="220"/>
      <c r="IUC244" s="220"/>
      <c r="IUD244" s="220"/>
      <c r="IUE244" s="220"/>
      <c r="IUF244" s="220"/>
      <c r="IUG244" s="220"/>
      <c r="IUH244" s="220"/>
      <c r="IUI244" s="220"/>
      <c r="IUJ244" s="220"/>
      <c r="IUK244" s="220"/>
      <c r="IUL244" s="220"/>
      <c r="IUM244" s="220"/>
      <c r="IUN244" s="220"/>
      <c r="IUO244" s="220"/>
      <c r="IUP244" s="220"/>
      <c r="IUQ244" s="220"/>
      <c r="IUR244" s="220"/>
      <c r="IUS244" s="220"/>
      <c r="IUT244" s="220"/>
      <c r="IUU244" s="220"/>
      <c r="IUV244" s="220"/>
      <c r="IUW244" s="220"/>
      <c r="IUX244" s="220"/>
      <c r="IUY244" s="220"/>
      <c r="IUZ244" s="220"/>
      <c r="IVA244" s="220"/>
      <c r="IVB244" s="220"/>
      <c r="IVC244" s="220"/>
      <c r="IVD244" s="220"/>
      <c r="IVE244" s="220"/>
      <c r="IVF244" s="220"/>
      <c r="IVG244" s="220"/>
      <c r="IVH244" s="220"/>
      <c r="IVI244" s="220"/>
      <c r="IVJ244" s="220"/>
      <c r="IVK244" s="220"/>
      <c r="IVL244" s="220"/>
      <c r="IVM244" s="220"/>
      <c r="IVN244" s="220"/>
      <c r="IVO244" s="220"/>
      <c r="IVP244" s="220"/>
      <c r="IVQ244" s="220"/>
      <c r="IVR244" s="220"/>
      <c r="IVS244" s="220"/>
      <c r="IVT244" s="220"/>
      <c r="IVU244" s="220"/>
      <c r="IVV244" s="220"/>
      <c r="IVW244" s="220"/>
      <c r="IVX244" s="220"/>
      <c r="IVY244" s="220"/>
      <c r="IVZ244" s="220"/>
      <c r="IWA244" s="220"/>
      <c r="IWB244" s="220"/>
      <c r="IWC244" s="220"/>
      <c r="IWD244" s="220"/>
      <c r="IWE244" s="220"/>
      <c r="IWF244" s="220"/>
      <c r="IWG244" s="220"/>
      <c r="IWH244" s="220"/>
      <c r="IWI244" s="220"/>
      <c r="IWJ244" s="220"/>
      <c r="IWK244" s="220"/>
      <c r="IWL244" s="220"/>
      <c r="IWM244" s="220"/>
      <c r="IWN244" s="220"/>
      <c r="IWO244" s="220"/>
      <c r="IWP244" s="220"/>
      <c r="IWQ244" s="220"/>
      <c r="IWR244" s="220"/>
      <c r="IWS244" s="220"/>
      <c r="IWT244" s="220"/>
      <c r="IWU244" s="220"/>
      <c r="IWV244" s="220"/>
      <c r="IWW244" s="220"/>
      <c r="IWX244" s="220"/>
      <c r="IWY244" s="220"/>
      <c r="IWZ244" s="220"/>
      <c r="IXA244" s="220"/>
      <c r="IXB244" s="220"/>
      <c r="IXC244" s="220"/>
      <c r="IXD244" s="220"/>
      <c r="IXE244" s="220"/>
      <c r="IXF244" s="220"/>
      <c r="IXG244" s="220"/>
      <c r="IXH244" s="220"/>
      <c r="IXI244" s="220"/>
      <c r="IXJ244" s="220"/>
      <c r="IXK244" s="220"/>
      <c r="IXL244" s="220"/>
      <c r="IXM244" s="220"/>
      <c r="IXN244" s="220"/>
      <c r="IXO244" s="220"/>
      <c r="IXP244" s="220"/>
      <c r="IXQ244" s="220"/>
      <c r="IXR244" s="220"/>
      <c r="IXS244" s="220"/>
      <c r="IXT244" s="220"/>
      <c r="IXU244" s="220"/>
      <c r="IXV244" s="220"/>
      <c r="IXW244" s="220"/>
      <c r="IXX244" s="220"/>
      <c r="IXY244" s="220"/>
      <c r="IXZ244" s="220"/>
      <c r="IYA244" s="220"/>
      <c r="IYB244" s="220"/>
      <c r="IYC244" s="220"/>
      <c r="IYD244" s="220"/>
      <c r="IYE244" s="220"/>
      <c r="IYF244" s="220"/>
      <c r="IYG244" s="220"/>
      <c r="IYH244" s="220"/>
      <c r="IYI244" s="220"/>
      <c r="IYJ244" s="220"/>
      <c r="IYK244" s="220"/>
      <c r="IYL244" s="220"/>
      <c r="IYM244" s="220"/>
      <c r="IYN244" s="220"/>
      <c r="IYO244" s="220"/>
      <c r="IYP244" s="220"/>
      <c r="IYQ244" s="220"/>
      <c r="IYR244" s="220"/>
      <c r="IYS244" s="220"/>
      <c r="IYT244" s="220"/>
      <c r="IYU244" s="220"/>
      <c r="IYV244" s="220"/>
      <c r="IYW244" s="220"/>
      <c r="IYX244" s="220"/>
      <c r="IYY244" s="220"/>
      <c r="IYZ244" s="220"/>
      <c r="IZA244" s="220"/>
      <c r="IZB244" s="220"/>
      <c r="IZC244" s="220"/>
      <c r="IZD244" s="220"/>
      <c r="IZE244" s="220"/>
      <c r="IZF244" s="220"/>
      <c r="IZG244" s="220"/>
      <c r="IZH244" s="220"/>
      <c r="IZI244" s="220"/>
      <c r="IZJ244" s="220"/>
      <c r="IZK244" s="220"/>
      <c r="IZL244" s="220"/>
      <c r="IZM244" s="220"/>
      <c r="IZN244" s="220"/>
      <c r="IZO244" s="220"/>
      <c r="IZP244" s="220"/>
      <c r="IZQ244" s="220"/>
      <c r="IZR244" s="220"/>
      <c r="IZS244" s="220"/>
      <c r="IZT244" s="220"/>
      <c r="IZU244" s="220"/>
      <c r="IZV244" s="220"/>
      <c r="IZW244" s="220"/>
      <c r="IZX244" s="220"/>
      <c r="IZY244" s="220"/>
      <c r="IZZ244" s="220"/>
      <c r="JAA244" s="220"/>
      <c r="JAB244" s="220"/>
      <c r="JAC244" s="220"/>
      <c r="JAD244" s="220"/>
      <c r="JAE244" s="220"/>
      <c r="JAF244" s="220"/>
      <c r="JAG244" s="220"/>
      <c r="JAH244" s="220"/>
      <c r="JAI244" s="220"/>
      <c r="JAJ244" s="220"/>
      <c r="JAK244" s="220"/>
      <c r="JAL244" s="220"/>
      <c r="JAM244" s="220"/>
      <c r="JAN244" s="220"/>
      <c r="JAO244" s="220"/>
      <c r="JAP244" s="220"/>
      <c r="JAQ244" s="220"/>
      <c r="JAR244" s="220"/>
      <c r="JAS244" s="220"/>
      <c r="JAT244" s="220"/>
      <c r="JAU244" s="220"/>
      <c r="JAV244" s="220"/>
      <c r="JAW244" s="220"/>
      <c r="JAX244" s="220"/>
      <c r="JAY244" s="220"/>
      <c r="JAZ244" s="220"/>
      <c r="JBA244" s="220"/>
      <c r="JBB244" s="220"/>
      <c r="JBC244" s="220"/>
      <c r="JBD244" s="220"/>
      <c r="JBE244" s="220"/>
      <c r="JBF244" s="220"/>
      <c r="JBG244" s="220"/>
      <c r="JBH244" s="220"/>
      <c r="JBI244" s="220"/>
      <c r="JBJ244" s="220"/>
      <c r="JBK244" s="220"/>
      <c r="JBL244" s="220"/>
      <c r="JBM244" s="220"/>
      <c r="JBN244" s="220"/>
      <c r="JBO244" s="220"/>
      <c r="JBP244" s="220"/>
      <c r="JBQ244" s="220"/>
      <c r="JBR244" s="220"/>
      <c r="JBS244" s="220"/>
      <c r="JBT244" s="220"/>
      <c r="JBU244" s="220"/>
      <c r="JBV244" s="220"/>
      <c r="JBW244" s="220"/>
      <c r="JBX244" s="220"/>
      <c r="JBY244" s="220"/>
      <c r="JBZ244" s="220"/>
      <c r="JCA244" s="220"/>
      <c r="JCB244" s="220"/>
      <c r="JCC244" s="220"/>
      <c r="JCD244" s="220"/>
      <c r="JCE244" s="220"/>
      <c r="JCF244" s="220"/>
      <c r="JCG244" s="220"/>
      <c r="JCH244" s="220"/>
      <c r="JCI244" s="220"/>
      <c r="JCJ244" s="220"/>
      <c r="JCK244" s="220"/>
      <c r="JCL244" s="220"/>
      <c r="JCM244" s="220"/>
      <c r="JCN244" s="220"/>
      <c r="JCO244" s="220"/>
      <c r="JCP244" s="220"/>
      <c r="JCQ244" s="220"/>
      <c r="JCR244" s="220"/>
      <c r="JCS244" s="220"/>
      <c r="JCT244" s="220"/>
      <c r="JCU244" s="220"/>
      <c r="JCV244" s="220"/>
      <c r="JCW244" s="220"/>
      <c r="JCX244" s="220"/>
      <c r="JCY244" s="220"/>
      <c r="JCZ244" s="220"/>
      <c r="JDA244" s="220"/>
      <c r="JDB244" s="220"/>
      <c r="JDC244" s="220"/>
      <c r="JDD244" s="220"/>
      <c r="JDE244" s="220"/>
      <c r="JDF244" s="220"/>
      <c r="JDG244" s="220"/>
      <c r="JDH244" s="220"/>
      <c r="JDI244" s="220"/>
      <c r="JDJ244" s="220"/>
      <c r="JDK244" s="220"/>
      <c r="JDL244" s="220"/>
      <c r="JDM244" s="220"/>
      <c r="JDN244" s="220"/>
      <c r="JDO244" s="220"/>
      <c r="JDP244" s="220"/>
      <c r="JDQ244" s="220"/>
      <c r="JDR244" s="220"/>
      <c r="JDS244" s="220"/>
      <c r="JDT244" s="220"/>
      <c r="JDU244" s="220"/>
      <c r="JDV244" s="220"/>
      <c r="JDW244" s="220"/>
      <c r="JDX244" s="220"/>
      <c r="JDY244" s="220"/>
      <c r="JDZ244" s="220"/>
      <c r="JEA244" s="220"/>
      <c r="JEB244" s="220"/>
      <c r="JEC244" s="220"/>
      <c r="JED244" s="220"/>
      <c r="JEE244" s="220"/>
      <c r="JEF244" s="220"/>
      <c r="JEG244" s="220"/>
      <c r="JEH244" s="220"/>
      <c r="JEI244" s="220"/>
      <c r="JEJ244" s="220"/>
      <c r="JEK244" s="220"/>
      <c r="JEL244" s="220"/>
      <c r="JEM244" s="220"/>
      <c r="JEN244" s="220"/>
      <c r="JEO244" s="220"/>
      <c r="JEP244" s="220"/>
      <c r="JEQ244" s="220"/>
      <c r="JER244" s="220"/>
      <c r="JES244" s="220"/>
      <c r="JET244" s="220"/>
      <c r="JEU244" s="220"/>
      <c r="JEV244" s="220"/>
      <c r="JEW244" s="220"/>
      <c r="JEX244" s="220"/>
      <c r="JEY244" s="220"/>
      <c r="JEZ244" s="220"/>
      <c r="JFA244" s="220"/>
      <c r="JFB244" s="220"/>
      <c r="JFC244" s="220"/>
      <c r="JFD244" s="220"/>
      <c r="JFE244" s="220"/>
      <c r="JFF244" s="220"/>
      <c r="JFG244" s="220"/>
      <c r="JFH244" s="220"/>
      <c r="JFI244" s="220"/>
      <c r="JFJ244" s="220"/>
      <c r="JFK244" s="220"/>
      <c r="JFL244" s="220"/>
      <c r="JFM244" s="220"/>
      <c r="JFN244" s="220"/>
      <c r="JFO244" s="220"/>
      <c r="JFP244" s="220"/>
      <c r="JFQ244" s="220"/>
      <c r="JFR244" s="220"/>
      <c r="JFS244" s="220"/>
      <c r="JFT244" s="220"/>
      <c r="JFU244" s="220"/>
      <c r="JFV244" s="220"/>
      <c r="JFW244" s="220"/>
      <c r="JFX244" s="220"/>
      <c r="JFY244" s="220"/>
      <c r="JFZ244" s="220"/>
      <c r="JGA244" s="220"/>
      <c r="JGB244" s="220"/>
      <c r="JGC244" s="220"/>
      <c r="JGD244" s="220"/>
      <c r="JGE244" s="220"/>
      <c r="JGF244" s="220"/>
      <c r="JGG244" s="220"/>
      <c r="JGH244" s="220"/>
      <c r="JGI244" s="220"/>
      <c r="JGJ244" s="220"/>
      <c r="JGK244" s="220"/>
      <c r="JGL244" s="220"/>
      <c r="JGM244" s="220"/>
      <c r="JGN244" s="220"/>
      <c r="JGO244" s="220"/>
      <c r="JGP244" s="220"/>
      <c r="JGQ244" s="220"/>
      <c r="JGR244" s="220"/>
      <c r="JGS244" s="220"/>
      <c r="JGT244" s="220"/>
      <c r="JGU244" s="220"/>
      <c r="JGV244" s="220"/>
      <c r="JGW244" s="220"/>
      <c r="JGX244" s="220"/>
      <c r="JGY244" s="220"/>
      <c r="JGZ244" s="220"/>
      <c r="JHA244" s="220"/>
      <c r="JHB244" s="220"/>
      <c r="JHC244" s="220"/>
      <c r="JHD244" s="220"/>
      <c r="JHE244" s="220"/>
      <c r="JHF244" s="220"/>
      <c r="JHG244" s="220"/>
      <c r="JHH244" s="220"/>
      <c r="JHI244" s="220"/>
      <c r="JHJ244" s="220"/>
      <c r="JHK244" s="220"/>
      <c r="JHL244" s="220"/>
      <c r="JHM244" s="220"/>
      <c r="JHN244" s="220"/>
      <c r="JHO244" s="220"/>
      <c r="JHP244" s="220"/>
      <c r="JHQ244" s="220"/>
      <c r="JHR244" s="220"/>
      <c r="JHS244" s="220"/>
      <c r="JHT244" s="220"/>
      <c r="JHU244" s="220"/>
      <c r="JHV244" s="220"/>
      <c r="JHW244" s="220"/>
      <c r="JHX244" s="220"/>
      <c r="JHY244" s="220"/>
      <c r="JHZ244" s="220"/>
      <c r="JIA244" s="220"/>
      <c r="JIB244" s="220"/>
      <c r="JIC244" s="220"/>
      <c r="JID244" s="220"/>
      <c r="JIE244" s="220"/>
      <c r="JIF244" s="220"/>
      <c r="JIG244" s="220"/>
      <c r="JIH244" s="220"/>
      <c r="JII244" s="220"/>
      <c r="JIJ244" s="220"/>
      <c r="JIK244" s="220"/>
      <c r="JIL244" s="220"/>
      <c r="JIM244" s="220"/>
      <c r="JIN244" s="220"/>
      <c r="JIO244" s="220"/>
      <c r="JIP244" s="220"/>
      <c r="JIQ244" s="220"/>
      <c r="JIR244" s="220"/>
      <c r="JIS244" s="220"/>
      <c r="JIT244" s="220"/>
      <c r="JIU244" s="220"/>
      <c r="JIV244" s="220"/>
      <c r="JIW244" s="220"/>
      <c r="JIX244" s="220"/>
      <c r="JIY244" s="220"/>
      <c r="JIZ244" s="220"/>
      <c r="JJA244" s="220"/>
      <c r="JJB244" s="220"/>
      <c r="JJC244" s="220"/>
      <c r="JJD244" s="220"/>
      <c r="JJE244" s="220"/>
      <c r="JJF244" s="220"/>
      <c r="JJG244" s="220"/>
      <c r="JJH244" s="220"/>
      <c r="JJI244" s="220"/>
      <c r="JJJ244" s="220"/>
      <c r="JJK244" s="220"/>
      <c r="JJL244" s="220"/>
      <c r="JJM244" s="220"/>
      <c r="JJN244" s="220"/>
      <c r="JJO244" s="220"/>
      <c r="JJP244" s="220"/>
      <c r="JJQ244" s="220"/>
      <c r="JJR244" s="220"/>
      <c r="JJS244" s="220"/>
      <c r="JJT244" s="220"/>
      <c r="JJU244" s="220"/>
      <c r="JJV244" s="220"/>
      <c r="JJW244" s="220"/>
      <c r="JJX244" s="220"/>
      <c r="JJY244" s="220"/>
      <c r="JJZ244" s="220"/>
      <c r="JKA244" s="220"/>
      <c r="JKB244" s="220"/>
      <c r="JKC244" s="220"/>
      <c r="JKD244" s="220"/>
      <c r="JKE244" s="220"/>
      <c r="JKF244" s="220"/>
      <c r="JKG244" s="220"/>
      <c r="JKH244" s="220"/>
      <c r="JKI244" s="220"/>
      <c r="JKJ244" s="220"/>
      <c r="JKK244" s="220"/>
      <c r="JKL244" s="220"/>
      <c r="JKM244" s="220"/>
      <c r="JKN244" s="220"/>
      <c r="JKO244" s="220"/>
      <c r="JKP244" s="220"/>
      <c r="JKQ244" s="220"/>
      <c r="JKR244" s="220"/>
      <c r="JKS244" s="220"/>
      <c r="JKT244" s="220"/>
      <c r="JKU244" s="220"/>
      <c r="JKV244" s="220"/>
      <c r="JKW244" s="220"/>
      <c r="JKX244" s="220"/>
      <c r="JKY244" s="220"/>
      <c r="JKZ244" s="220"/>
      <c r="JLA244" s="220"/>
      <c r="JLB244" s="220"/>
      <c r="JLC244" s="220"/>
      <c r="JLD244" s="220"/>
      <c r="JLE244" s="220"/>
      <c r="JLF244" s="220"/>
      <c r="JLG244" s="220"/>
      <c r="JLH244" s="220"/>
      <c r="JLI244" s="220"/>
      <c r="JLJ244" s="220"/>
      <c r="JLK244" s="220"/>
      <c r="JLL244" s="220"/>
      <c r="JLM244" s="220"/>
      <c r="JLN244" s="220"/>
      <c r="JLO244" s="220"/>
      <c r="JLP244" s="220"/>
      <c r="JLQ244" s="220"/>
      <c r="JLR244" s="220"/>
      <c r="JLS244" s="220"/>
      <c r="JLT244" s="220"/>
      <c r="JLU244" s="220"/>
      <c r="JLV244" s="220"/>
      <c r="JLW244" s="220"/>
      <c r="JLX244" s="220"/>
      <c r="JLY244" s="220"/>
      <c r="JLZ244" s="220"/>
      <c r="JMA244" s="220"/>
      <c r="JMB244" s="220"/>
      <c r="JMC244" s="220"/>
      <c r="JMD244" s="220"/>
      <c r="JME244" s="220"/>
      <c r="JMF244" s="220"/>
      <c r="JMG244" s="220"/>
      <c r="JMH244" s="220"/>
      <c r="JMI244" s="220"/>
      <c r="JMJ244" s="220"/>
      <c r="JMK244" s="220"/>
      <c r="JML244" s="220"/>
      <c r="JMM244" s="220"/>
      <c r="JMN244" s="220"/>
      <c r="JMO244" s="220"/>
      <c r="JMP244" s="220"/>
      <c r="JMQ244" s="220"/>
      <c r="JMR244" s="220"/>
      <c r="JMS244" s="220"/>
      <c r="JMT244" s="220"/>
      <c r="JMU244" s="220"/>
      <c r="JMV244" s="220"/>
      <c r="JMW244" s="220"/>
      <c r="JMX244" s="220"/>
      <c r="JMY244" s="220"/>
      <c r="JMZ244" s="220"/>
      <c r="JNA244" s="220"/>
      <c r="JNB244" s="220"/>
      <c r="JNC244" s="220"/>
      <c r="JND244" s="220"/>
      <c r="JNE244" s="220"/>
      <c r="JNF244" s="220"/>
      <c r="JNG244" s="220"/>
      <c r="JNH244" s="220"/>
      <c r="JNI244" s="220"/>
      <c r="JNJ244" s="220"/>
      <c r="JNK244" s="220"/>
      <c r="JNL244" s="220"/>
      <c r="JNM244" s="220"/>
      <c r="JNN244" s="220"/>
      <c r="JNO244" s="220"/>
      <c r="JNP244" s="220"/>
      <c r="JNQ244" s="220"/>
      <c r="JNR244" s="220"/>
      <c r="JNS244" s="220"/>
      <c r="JNT244" s="220"/>
      <c r="JNU244" s="220"/>
      <c r="JNV244" s="220"/>
      <c r="JNW244" s="220"/>
      <c r="JNX244" s="220"/>
      <c r="JNY244" s="220"/>
      <c r="JNZ244" s="220"/>
      <c r="JOA244" s="220"/>
      <c r="JOB244" s="220"/>
      <c r="JOC244" s="220"/>
      <c r="JOD244" s="220"/>
      <c r="JOE244" s="220"/>
      <c r="JOF244" s="220"/>
      <c r="JOG244" s="220"/>
      <c r="JOH244" s="220"/>
      <c r="JOI244" s="220"/>
      <c r="JOJ244" s="220"/>
      <c r="JOK244" s="220"/>
      <c r="JOL244" s="220"/>
      <c r="JOM244" s="220"/>
      <c r="JON244" s="220"/>
      <c r="JOO244" s="220"/>
      <c r="JOP244" s="220"/>
      <c r="JOQ244" s="220"/>
      <c r="JOR244" s="220"/>
      <c r="JOS244" s="220"/>
      <c r="JOT244" s="220"/>
      <c r="JOU244" s="220"/>
      <c r="JOV244" s="220"/>
      <c r="JOW244" s="220"/>
      <c r="JOX244" s="220"/>
      <c r="JOY244" s="220"/>
      <c r="JOZ244" s="220"/>
      <c r="JPA244" s="220"/>
      <c r="JPB244" s="220"/>
      <c r="JPC244" s="220"/>
      <c r="JPD244" s="220"/>
      <c r="JPE244" s="220"/>
      <c r="JPF244" s="220"/>
      <c r="JPG244" s="220"/>
      <c r="JPH244" s="220"/>
      <c r="JPI244" s="220"/>
      <c r="JPJ244" s="220"/>
      <c r="JPK244" s="220"/>
      <c r="JPL244" s="220"/>
      <c r="JPM244" s="220"/>
      <c r="JPN244" s="220"/>
      <c r="JPO244" s="220"/>
      <c r="JPP244" s="220"/>
      <c r="JPQ244" s="220"/>
      <c r="JPR244" s="220"/>
      <c r="JPS244" s="220"/>
      <c r="JPT244" s="220"/>
      <c r="JPU244" s="220"/>
      <c r="JPV244" s="220"/>
      <c r="JPW244" s="220"/>
      <c r="JPX244" s="220"/>
      <c r="JPY244" s="220"/>
      <c r="JPZ244" s="220"/>
      <c r="JQA244" s="220"/>
      <c r="JQB244" s="220"/>
      <c r="JQC244" s="220"/>
      <c r="JQD244" s="220"/>
      <c r="JQE244" s="220"/>
      <c r="JQF244" s="220"/>
      <c r="JQG244" s="220"/>
      <c r="JQH244" s="220"/>
      <c r="JQI244" s="220"/>
      <c r="JQJ244" s="220"/>
      <c r="JQK244" s="220"/>
      <c r="JQL244" s="220"/>
      <c r="JQM244" s="220"/>
      <c r="JQN244" s="220"/>
      <c r="JQO244" s="220"/>
      <c r="JQP244" s="220"/>
      <c r="JQQ244" s="220"/>
      <c r="JQR244" s="220"/>
      <c r="JQS244" s="220"/>
      <c r="JQT244" s="220"/>
      <c r="JQU244" s="220"/>
      <c r="JQV244" s="220"/>
      <c r="JQW244" s="220"/>
      <c r="JQX244" s="220"/>
      <c r="JQY244" s="220"/>
      <c r="JQZ244" s="220"/>
      <c r="JRA244" s="220"/>
      <c r="JRB244" s="220"/>
      <c r="JRC244" s="220"/>
      <c r="JRD244" s="220"/>
      <c r="JRE244" s="220"/>
      <c r="JRF244" s="220"/>
      <c r="JRG244" s="220"/>
      <c r="JRH244" s="220"/>
      <c r="JRI244" s="220"/>
      <c r="JRJ244" s="220"/>
      <c r="JRK244" s="220"/>
      <c r="JRL244" s="220"/>
      <c r="JRM244" s="220"/>
      <c r="JRN244" s="220"/>
      <c r="JRO244" s="220"/>
      <c r="JRP244" s="220"/>
      <c r="JRQ244" s="220"/>
      <c r="JRR244" s="220"/>
      <c r="JRS244" s="220"/>
      <c r="JRT244" s="220"/>
      <c r="JRU244" s="220"/>
      <c r="JRV244" s="220"/>
      <c r="JRW244" s="220"/>
      <c r="JRX244" s="220"/>
      <c r="JRY244" s="220"/>
      <c r="JRZ244" s="220"/>
      <c r="JSA244" s="220"/>
      <c r="JSB244" s="220"/>
      <c r="JSC244" s="220"/>
      <c r="JSD244" s="220"/>
      <c r="JSE244" s="220"/>
      <c r="JSF244" s="220"/>
      <c r="JSG244" s="220"/>
      <c r="JSH244" s="220"/>
      <c r="JSI244" s="220"/>
      <c r="JSJ244" s="220"/>
      <c r="JSK244" s="220"/>
      <c r="JSL244" s="220"/>
      <c r="JSM244" s="220"/>
      <c r="JSN244" s="220"/>
      <c r="JSO244" s="220"/>
      <c r="JSP244" s="220"/>
      <c r="JSQ244" s="220"/>
      <c r="JSR244" s="220"/>
      <c r="JSS244" s="220"/>
      <c r="JST244" s="220"/>
      <c r="JSU244" s="220"/>
      <c r="JSV244" s="220"/>
      <c r="JSW244" s="220"/>
      <c r="JSX244" s="220"/>
      <c r="JSY244" s="220"/>
      <c r="JSZ244" s="220"/>
      <c r="JTA244" s="220"/>
      <c r="JTB244" s="220"/>
      <c r="JTC244" s="220"/>
      <c r="JTD244" s="220"/>
      <c r="JTE244" s="220"/>
      <c r="JTF244" s="220"/>
      <c r="JTG244" s="220"/>
      <c r="JTH244" s="220"/>
      <c r="JTI244" s="220"/>
      <c r="JTJ244" s="220"/>
      <c r="JTK244" s="220"/>
      <c r="JTL244" s="220"/>
      <c r="JTM244" s="220"/>
      <c r="JTN244" s="220"/>
      <c r="JTO244" s="220"/>
      <c r="JTP244" s="220"/>
      <c r="JTQ244" s="220"/>
      <c r="JTR244" s="220"/>
      <c r="JTS244" s="220"/>
      <c r="JTT244" s="220"/>
      <c r="JTU244" s="220"/>
      <c r="JTV244" s="220"/>
      <c r="JTW244" s="220"/>
      <c r="JTX244" s="220"/>
      <c r="JTY244" s="220"/>
      <c r="JTZ244" s="220"/>
      <c r="JUA244" s="220"/>
      <c r="JUB244" s="220"/>
      <c r="JUC244" s="220"/>
      <c r="JUD244" s="220"/>
      <c r="JUE244" s="220"/>
      <c r="JUF244" s="220"/>
      <c r="JUG244" s="220"/>
      <c r="JUH244" s="220"/>
      <c r="JUI244" s="220"/>
      <c r="JUJ244" s="220"/>
      <c r="JUK244" s="220"/>
      <c r="JUL244" s="220"/>
      <c r="JUM244" s="220"/>
      <c r="JUN244" s="220"/>
      <c r="JUO244" s="220"/>
      <c r="JUP244" s="220"/>
      <c r="JUQ244" s="220"/>
      <c r="JUR244" s="220"/>
      <c r="JUS244" s="220"/>
      <c r="JUT244" s="220"/>
      <c r="JUU244" s="220"/>
      <c r="JUV244" s="220"/>
      <c r="JUW244" s="220"/>
      <c r="JUX244" s="220"/>
      <c r="JUY244" s="220"/>
      <c r="JUZ244" s="220"/>
      <c r="JVA244" s="220"/>
      <c r="JVB244" s="220"/>
      <c r="JVC244" s="220"/>
      <c r="JVD244" s="220"/>
      <c r="JVE244" s="220"/>
      <c r="JVF244" s="220"/>
      <c r="JVG244" s="220"/>
      <c r="JVH244" s="220"/>
      <c r="JVI244" s="220"/>
      <c r="JVJ244" s="220"/>
      <c r="JVK244" s="220"/>
      <c r="JVL244" s="220"/>
      <c r="JVM244" s="220"/>
      <c r="JVN244" s="220"/>
      <c r="JVO244" s="220"/>
      <c r="JVP244" s="220"/>
      <c r="JVQ244" s="220"/>
      <c r="JVR244" s="220"/>
      <c r="JVS244" s="220"/>
      <c r="JVT244" s="220"/>
      <c r="JVU244" s="220"/>
      <c r="JVV244" s="220"/>
      <c r="JVW244" s="220"/>
      <c r="JVX244" s="220"/>
      <c r="JVY244" s="220"/>
      <c r="JVZ244" s="220"/>
      <c r="JWA244" s="220"/>
      <c r="JWB244" s="220"/>
      <c r="JWC244" s="220"/>
      <c r="JWD244" s="220"/>
      <c r="JWE244" s="220"/>
      <c r="JWF244" s="220"/>
      <c r="JWG244" s="220"/>
      <c r="JWH244" s="220"/>
      <c r="JWI244" s="220"/>
      <c r="JWJ244" s="220"/>
      <c r="JWK244" s="220"/>
      <c r="JWL244" s="220"/>
      <c r="JWM244" s="220"/>
      <c r="JWN244" s="220"/>
      <c r="JWO244" s="220"/>
      <c r="JWP244" s="220"/>
      <c r="JWQ244" s="220"/>
      <c r="JWR244" s="220"/>
      <c r="JWS244" s="220"/>
      <c r="JWT244" s="220"/>
      <c r="JWU244" s="220"/>
      <c r="JWV244" s="220"/>
      <c r="JWW244" s="220"/>
      <c r="JWX244" s="220"/>
      <c r="JWY244" s="220"/>
      <c r="JWZ244" s="220"/>
      <c r="JXA244" s="220"/>
      <c r="JXB244" s="220"/>
      <c r="JXC244" s="220"/>
      <c r="JXD244" s="220"/>
      <c r="JXE244" s="220"/>
      <c r="JXF244" s="220"/>
      <c r="JXG244" s="220"/>
      <c r="JXH244" s="220"/>
      <c r="JXI244" s="220"/>
      <c r="JXJ244" s="220"/>
      <c r="JXK244" s="220"/>
      <c r="JXL244" s="220"/>
      <c r="JXM244" s="220"/>
      <c r="JXN244" s="220"/>
      <c r="JXO244" s="220"/>
      <c r="JXP244" s="220"/>
      <c r="JXQ244" s="220"/>
      <c r="JXR244" s="220"/>
      <c r="JXS244" s="220"/>
      <c r="JXT244" s="220"/>
      <c r="JXU244" s="220"/>
      <c r="JXV244" s="220"/>
      <c r="JXW244" s="220"/>
      <c r="JXX244" s="220"/>
      <c r="JXY244" s="220"/>
      <c r="JXZ244" s="220"/>
      <c r="JYA244" s="220"/>
      <c r="JYB244" s="220"/>
      <c r="JYC244" s="220"/>
      <c r="JYD244" s="220"/>
      <c r="JYE244" s="220"/>
      <c r="JYF244" s="220"/>
      <c r="JYG244" s="220"/>
      <c r="JYH244" s="220"/>
      <c r="JYI244" s="220"/>
      <c r="JYJ244" s="220"/>
      <c r="JYK244" s="220"/>
      <c r="JYL244" s="220"/>
      <c r="JYM244" s="220"/>
      <c r="JYN244" s="220"/>
      <c r="JYO244" s="220"/>
      <c r="JYP244" s="220"/>
      <c r="JYQ244" s="220"/>
      <c r="JYR244" s="220"/>
      <c r="JYS244" s="220"/>
      <c r="JYT244" s="220"/>
      <c r="JYU244" s="220"/>
      <c r="JYV244" s="220"/>
      <c r="JYW244" s="220"/>
      <c r="JYX244" s="220"/>
      <c r="JYY244" s="220"/>
      <c r="JYZ244" s="220"/>
      <c r="JZA244" s="220"/>
      <c r="JZB244" s="220"/>
      <c r="JZC244" s="220"/>
      <c r="JZD244" s="220"/>
      <c r="JZE244" s="220"/>
      <c r="JZF244" s="220"/>
      <c r="JZG244" s="220"/>
      <c r="JZH244" s="220"/>
      <c r="JZI244" s="220"/>
      <c r="JZJ244" s="220"/>
      <c r="JZK244" s="220"/>
      <c r="JZL244" s="220"/>
      <c r="JZM244" s="220"/>
      <c r="JZN244" s="220"/>
      <c r="JZO244" s="220"/>
      <c r="JZP244" s="220"/>
      <c r="JZQ244" s="220"/>
      <c r="JZR244" s="220"/>
      <c r="JZS244" s="220"/>
      <c r="JZT244" s="220"/>
      <c r="JZU244" s="220"/>
      <c r="JZV244" s="220"/>
      <c r="JZW244" s="220"/>
      <c r="JZX244" s="220"/>
      <c r="JZY244" s="220"/>
      <c r="JZZ244" s="220"/>
      <c r="KAA244" s="220"/>
      <c r="KAB244" s="220"/>
      <c r="KAC244" s="220"/>
      <c r="KAD244" s="220"/>
      <c r="KAE244" s="220"/>
      <c r="KAF244" s="220"/>
      <c r="KAG244" s="220"/>
      <c r="KAH244" s="220"/>
      <c r="KAI244" s="220"/>
      <c r="KAJ244" s="220"/>
      <c r="KAK244" s="220"/>
      <c r="KAL244" s="220"/>
      <c r="KAM244" s="220"/>
      <c r="KAN244" s="220"/>
      <c r="KAO244" s="220"/>
      <c r="KAP244" s="220"/>
      <c r="KAQ244" s="220"/>
      <c r="KAR244" s="220"/>
      <c r="KAS244" s="220"/>
      <c r="KAT244" s="220"/>
      <c r="KAU244" s="220"/>
      <c r="KAV244" s="220"/>
      <c r="KAW244" s="220"/>
      <c r="KAX244" s="220"/>
      <c r="KAY244" s="220"/>
      <c r="KAZ244" s="220"/>
      <c r="KBA244" s="220"/>
      <c r="KBB244" s="220"/>
      <c r="KBC244" s="220"/>
      <c r="KBD244" s="220"/>
      <c r="KBE244" s="220"/>
      <c r="KBF244" s="220"/>
      <c r="KBG244" s="220"/>
      <c r="KBH244" s="220"/>
      <c r="KBI244" s="220"/>
      <c r="KBJ244" s="220"/>
      <c r="KBK244" s="220"/>
      <c r="KBL244" s="220"/>
      <c r="KBM244" s="220"/>
      <c r="KBN244" s="220"/>
      <c r="KBO244" s="220"/>
      <c r="KBP244" s="220"/>
      <c r="KBQ244" s="220"/>
      <c r="KBR244" s="220"/>
      <c r="KBS244" s="220"/>
      <c r="KBT244" s="220"/>
      <c r="KBU244" s="220"/>
      <c r="KBV244" s="220"/>
      <c r="KBW244" s="220"/>
      <c r="KBX244" s="220"/>
      <c r="KBY244" s="220"/>
      <c r="KBZ244" s="220"/>
      <c r="KCA244" s="220"/>
      <c r="KCB244" s="220"/>
      <c r="KCC244" s="220"/>
      <c r="KCD244" s="220"/>
      <c r="KCE244" s="220"/>
      <c r="KCF244" s="220"/>
      <c r="KCG244" s="220"/>
      <c r="KCH244" s="220"/>
      <c r="KCI244" s="220"/>
      <c r="KCJ244" s="220"/>
      <c r="KCK244" s="220"/>
      <c r="KCL244" s="220"/>
      <c r="KCM244" s="220"/>
      <c r="KCN244" s="220"/>
      <c r="KCO244" s="220"/>
      <c r="KCP244" s="220"/>
      <c r="KCQ244" s="220"/>
      <c r="KCR244" s="220"/>
      <c r="KCS244" s="220"/>
      <c r="KCT244" s="220"/>
      <c r="KCU244" s="220"/>
      <c r="KCV244" s="220"/>
      <c r="KCW244" s="220"/>
      <c r="KCX244" s="220"/>
      <c r="KCY244" s="220"/>
      <c r="KCZ244" s="220"/>
      <c r="KDA244" s="220"/>
      <c r="KDB244" s="220"/>
      <c r="KDC244" s="220"/>
      <c r="KDD244" s="220"/>
      <c r="KDE244" s="220"/>
      <c r="KDF244" s="220"/>
      <c r="KDG244" s="220"/>
      <c r="KDH244" s="220"/>
      <c r="KDI244" s="220"/>
      <c r="KDJ244" s="220"/>
      <c r="KDK244" s="220"/>
      <c r="KDL244" s="220"/>
      <c r="KDM244" s="220"/>
      <c r="KDN244" s="220"/>
      <c r="KDO244" s="220"/>
      <c r="KDP244" s="220"/>
      <c r="KDQ244" s="220"/>
      <c r="KDR244" s="220"/>
      <c r="KDS244" s="220"/>
      <c r="KDT244" s="220"/>
      <c r="KDU244" s="220"/>
      <c r="KDV244" s="220"/>
      <c r="KDW244" s="220"/>
      <c r="KDX244" s="220"/>
      <c r="KDY244" s="220"/>
      <c r="KDZ244" s="220"/>
      <c r="KEA244" s="220"/>
      <c r="KEB244" s="220"/>
      <c r="KEC244" s="220"/>
      <c r="KED244" s="220"/>
      <c r="KEE244" s="220"/>
      <c r="KEF244" s="220"/>
      <c r="KEG244" s="220"/>
      <c r="KEH244" s="220"/>
      <c r="KEI244" s="220"/>
      <c r="KEJ244" s="220"/>
      <c r="KEK244" s="220"/>
      <c r="KEL244" s="220"/>
      <c r="KEM244" s="220"/>
      <c r="KEN244" s="220"/>
      <c r="KEO244" s="220"/>
      <c r="KEP244" s="220"/>
      <c r="KEQ244" s="220"/>
      <c r="KER244" s="220"/>
      <c r="KES244" s="220"/>
      <c r="KET244" s="220"/>
      <c r="KEU244" s="220"/>
      <c r="KEV244" s="220"/>
      <c r="KEW244" s="220"/>
      <c r="KEX244" s="220"/>
      <c r="KEY244" s="220"/>
      <c r="KEZ244" s="220"/>
      <c r="KFA244" s="220"/>
      <c r="KFB244" s="220"/>
      <c r="KFC244" s="220"/>
      <c r="KFD244" s="220"/>
      <c r="KFE244" s="220"/>
      <c r="KFF244" s="220"/>
      <c r="KFG244" s="220"/>
      <c r="KFH244" s="220"/>
      <c r="KFI244" s="220"/>
      <c r="KFJ244" s="220"/>
      <c r="KFK244" s="220"/>
      <c r="KFL244" s="220"/>
      <c r="KFM244" s="220"/>
      <c r="KFN244" s="220"/>
      <c r="KFO244" s="220"/>
      <c r="KFP244" s="220"/>
      <c r="KFQ244" s="220"/>
      <c r="KFR244" s="220"/>
      <c r="KFS244" s="220"/>
      <c r="KFT244" s="220"/>
      <c r="KFU244" s="220"/>
      <c r="KFV244" s="220"/>
      <c r="KFW244" s="220"/>
      <c r="KFX244" s="220"/>
      <c r="KFY244" s="220"/>
      <c r="KFZ244" s="220"/>
      <c r="KGA244" s="220"/>
      <c r="KGB244" s="220"/>
      <c r="KGC244" s="220"/>
      <c r="KGD244" s="220"/>
      <c r="KGE244" s="220"/>
      <c r="KGF244" s="220"/>
      <c r="KGG244" s="220"/>
      <c r="KGH244" s="220"/>
      <c r="KGI244" s="220"/>
      <c r="KGJ244" s="220"/>
      <c r="KGK244" s="220"/>
      <c r="KGL244" s="220"/>
      <c r="KGM244" s="220"/>
      <c r="KGN244" s="220"/>
      <c r="KGO244" s="220"/>
      <c r="KGP244" s="220"/>
      <c r="KGQ244" s="220"/>
      <c r="KGR244" s="220"/>
      <c r="KGS244" s="220"/>
      <c r="KGT244" s="220"/>
      <c r="KGU244" s="220"/>
      <c r="KGV244" s="220"/>
      <c r="KGW244" s="220"/>
      <c r="KGX244" s="220"/>
      <c r="KGY244" s="220"/>
      <c r="KGZ244" s="220"/>
      <c r="KHA244" s="220"/>
      <c r="KHB244" s="220"/>
      <c r="KHC244" s="220"/>
      <c r="KHD244" s="220"/>
      <c r="KHE244" s="220"/>
      <c r="KHF244" s="220"/>
      <c r="KHG244" s="220"/>
      <c r="KHH244" s="220"/>
      <c r="KHI244" s="220"/>
      <c r="KHJ244" s="220"/>
      <c r="KHK244" s="220"/>
      <c r="KHL244" s="220"/>
      <c r="KHM244" s="220"/>
      <c r="KHN244" s="220"/>
      <c r="KHO244" s="220"/>
      <c r="KHP244" s="220"/>
      <c r="KHQ244" s="220"/>
      <c r="KHR244" s="220"/>
      <c r="KHS244" s="220"/>
      <c r="KHT244" s="220"/>
      <c r="KHU244" s="220"/>
      <c r="KHV244" s="220"/>
      <c r="KHW244" s="220"/>
      <c r="KHX244" s="220"/>
      <c r="KHY244" s="220"/>
      <c r="KHZ244" s="220"/>
      <c r="KIA244" s="220"/>
      <c r="KIB244" s="220"/>
      <c r="KIC244" s="220"/>
      <c r="KID244" s="220"/>
      <c r="KIE244" s="220"/>
      <c r="KIF244" s="220"/>
      <c r="KIG244" s="220"/>
      <c r="KIH244" s="220"/>
      <c r="KII244" s="220"/>
      <c r="KIJ244" s="220"/>
      <c r="KIK244" s="220"/>
      <c r="KIL244" s="220"/>
      <c r="KIM244" s="220"/>
      <c r="KIN244" s="220"/>
      <c r="KIO244" s="220"/>
      <c r="KIP244" s="220"/>
      <c r="KIQ244" s="220"/>
      <c r="KIR244" s="220"/>
      <c r="KIS244" s="220"/>
      <c r="KIT244" s="220"/>
      <c r="KIU244" s="220"/>
      <c r="KIV244" s="220"/>
      <c r="KIW244" s="220"/>
      <c r="KIX244" s="220"/>
      <c r="KIY244" s="220"/>
      <c r="KIZ244" s="220"/>
      <c r="KJA244" s="220"/>
      <c r="KJB244" s="220"/>
      <c r="KJC244" s="220"/>
      <c r="KJD244" s="220"/>
      <c r="KJE244" s="220"/>
      <c r="KJF244" s="220"/>
      <c r="KJG244" s="220"/>
      <c r="KJH244" s="220"/>
      <c r="KJI244" s="220"/>
      <c r="KJJ244" s="220"/>
      <c r="KJK244" s="220"/>
      <c r="KJL244" s="220"/>
      <c r="KJM244" s="220"/>
      <c r="KJN244" s="220"/>
      <c r="KJO244" s="220"/>
      <c r="KJP244" s="220"/>
      <c r="KJQ244" s="220"/>
      <c r="KJR244" s="220"/>
      <c r="KJS244" s="220"/>
      <c r="KJT244" s="220"/>
      <c r="KJU244" s="220"/>
      <c r="KJV244" s="220"/>
      <c r="KJW244" s="220"/>
      <c r="KJX244" s="220"/>
      <c r="KJY244" s="220"/>
      <c r="KJZ244" s="220"/>
      <c r="KKA244" s="220"/>
      <c r="KKB244" s="220"/>
      <c r="KKC244" s="220"/>
      <c r="KKD244" s="220"/>
      <c r="KKE244" s="220"/>
      <c r="KKF244" s="220"/>
      <c r="KKG244" s="220"/>
      <c r="KKH244" s="220"/>
      <c r="KKI244" s="220"/>
      <c r="KKJ244" s="220"/>
      <c r="KKK244" s="220"/>
      <c r="KKL244" s="220"/>
      <c r="KKM244" s="220"/>
      <c r="KKN244" s="220"/>
      <c r="KKO244" s="220"/>
      <c r="KKP244" s="220"/>
      <c r="KKQ244" s="220"/>
      <c r="KKR244" s="220"/>
      <c r="KKS244" s="220"/>
      <c r="KKT244" s="220"/>
      <c r="KKU244" s="220"/>
      <c r="KKV244" s="220"/>
      <c r="KKW244" s="220"/>
      <c r="KKX244" s="220"/>
      <c r="KKY244" s="220"/>
      <c r="KKZ244" s="220"/>
      <c r="KLA244" s="220"/>
      <c r="KLB244" s="220"/>
      <c r="KLC244" s="220"/>
      <c r="KLD244" s="220"/>
      <c r="KLE244" s="220"/>
      <c r="KLF244" s="220"/>
      <c r="KLG244" s="220"/>
      <c r="KLH244" s="220"/>
      <c r="KLI244" s="220"/>
      <c r="KLJ244" s="220"/>
      <c r="KLK244" s="220"/>
      <c r="KLL244" s="220"/>
      <c r="KLM244" s="220"/>
      <c r="KLN244" s="220"/>
      <c r="KLO244" s="220"/>
      <c r="KLP244" s="220"/>
      <c r="KLQ244" s="220"/>
      <c r="KLR244" s="220"/>
      <c r="KLS244" s="220"/>
      <c r="KLT244" s="220"/>
      <c r="KLU244" s="220"/>
      <c r="KLV244" s="220"/>
      <c r="KLW244" s="220"/>
      <c r="KLX244" s="220"/>
      <c r="KLY244" s="220"/>
      <c r="KLZ244" s="220"/>
      <c r="KMA244" s="220"/>
      <c r="KMB244" s="220"/>
      <c r="KMC244" s="220"/>
      <c r="KMD244" s="220"/>
      <c r="KME244" s="220"/>
      <c r="KMF244" s="220"/>
      <c r="KMG244" s="220"/>
      <c r="KMH244" s="220"/>
      <c r="KMI244" s="220"/>
      <c r="KMJ244" s="220"/>
      <c r="KMK244" s="220"/>
      <c r="KML244" s="220"/>
      <c r="KMM244" s="220"/>
      <c r="KMN244" s="220"/>
      <c r="KMO244" s="220"/>
      <c r="KMP244" s="220"/>
      <c r="KMQ244" s="220"/>
      <c r="KMR244" s="220"/>
      <c r="KMS244" s="220"/>
      <c r="KMT244" s="220"/>
      <c r="KMU244" s="220"/>
      <c r="KMV244" s="220"/>
      <c r="KMW244" s="220"/>
      <c r="KMX244" s="220"/>
      <c r="KMY244" s="220"/>
      <c r="KMZ244" s="220"/>
      <c r="KNA244" s="220"/>
      <c r="KNB244" s="220"/>
      <c r="KNC244" s="220"/>
      <c r="KND244" s="220"/>
      <c r="KNE244" s="220"/>
      <c r="KNF244" s="220"/>
      <c r="KNG244" s="220"/>
      <c r="KNH244" s="220"/>
      <c r="KNI244" s="220"/>
      <c r="KNJ244" s="220"/>
      <c r="KNK244" s="220"/>
      <c r="KNL244" s="220"/>
      <c r="KNM244" s="220"/>
      <c r="KNN244" s="220"/>
      <c r="KNO244" s="220"/>
      <c r="KNP244" s="220"/>
      <c r="KNQ244" s="220"/>
      <c r="KNR244" s="220"/>
      <c r="KNS244" s="220"/>
      <c r="KNT244" s="220"/>
      <c r="KNU244" s="220"/>
      <c r="KNV244" s="220"/>
      <c r="KNW244" s="220"/>
      <c r="KNX244" s="220"/>
      <c r="KNY244" s="220"/>
      <c r="KNZ244" s="220"/>
      <c r="KOA244" s="220"/>
      <c r="KOB244" s="220"/>
      <c r="KOC244" s="220"/>
      <c r="KOD244" s="220"/>
      <c r="KOE244" s="220"/>
      <c r="KOF244" s="220"/>
      <c r="KOG244" s="220"/>
      <c r="KOH244" s="220"/>
      <c r="KOI244" s="220"/>
      <c r="KOJ244" s="220"/>
      <c r="KOK244" s="220"/>
      <c r="KOL244" s="220"/>
      <c r="KOM244" s="220"/>
      <c r="KON244" s="220"/>
      <c r="KOO244" s="220"/>
      <c r="KOP244" s="220"/>
      <c r="KOQ244" s="220"/>
      <c r="KOR244" s="220"/>
      <c r="KOS244" s="220"/>
      <c r="KOT244" s="220"/>
      <c r="KOU244" s="220"/>
      <c r="KOV244" s="220"/>
      <c r="KOW244" s="220"/>
      <c r="KOX244" s="220"/>
      <c r="KOY244" s="220"/>
      <c r="KOZ244" s="220"/>
      <c r="KPA244" s="220"/>
      <c r="KPB244" s="220"/>
      <c r="KPC244" s="220"/>
      <c r="KPD244" s="220"/>
      <c r="KPE244" s="220"/>
      <c r="KPF244" s="220"/>
      <c r="KPG244" s="220"/>
      <c r="KPH244" s="220"/>
      <c r="KPI244" s="220"/>
      <c r="KPJ244" s="220"/>
      <c r="KPK244" s="220"/>
      <c r="KPL244" s="220"/>
      <c r="KPM244" s="220"/>
      <c r="KPN244" s="220"/>
      <c r="KPO244" s="220"/>
      <c r="KPP244" s="220"/>
      <c r="KPQ244" s="220"/>
      <c r="KPR244" s="220"/>
      <c r="KPS244" s="220"/>
      <c r="KPT244" s="220"/>
      <c r="KPU244" s="220"/>
      <c r="KPV244" s="220"/>
      <c r="KPW244" s="220"/>
      <c r="KPX244" s="220"/>
      <c r="KPY244" s="220"/>
      <c r="KPZ244" s="220"/>
      <c r="KQA244" s="220"/>
      <c r="KQB244" s="220"/>
      <c r="KQC244" s="220"/>
      <c r="KQD244" s="220"/>
      <c r="KQE244" s="220"/>
      <c r="KQF244" s="220"/>
      <c r="KQG244" s="220"/>
      <c r="KQH244" s="220"/>
      <c r="KQI244" s="220"/>
      <c r="KQJ244" s="220"/>
      <c r="KQK244" s="220"/>
      <c r="KQL244" s="220"/>
      <c r="KQM244" s="220"/>
      <c r="KQN244" s="220"/>
      <c r="KQO244" s="220"/>
      <c r="KQP244" s="220"/>
      <c r="KQQ244" s="220"/>
      <c r="KQR244" s="220"/>
      <c r="KQS244" s="220"/>
      <c r="KQT244" s="220"/>
      <c r="KQU244" s="220"/>
      <c r="KQV244" s="220"/>
      <c r="KQW244" s="220"/>
      <c r="KQX244" s="220"/>
      <c r="KQY244" s="220"/>
      <c r="KQZ244" s="220"/>
      <c r="KRA244" s="220"/>
      <c r="KRB244" s="220"/>
      <c r="KRC244" s="220"/>
      <c r="KRD244" s="220"/>
      <c r="KRE244" s="220"/>
      <c r="KRF244" s="220"/>
      <c r="KRG244" s="220"/>
      <c r="KRH244" s="220"/>
      <c r="KRI244" s="220"/>
      <c r="KRJ244" s="220"/>
      <c r="KRK244" s="220"/>
      <c r="KRL244" s="220"/>
      <c r="KRM244" s="220"/>
      <c r="KRN244" s="220"/>
      <c r="KRO244" s="220"/>
      <c r="KRP244" s="220"/>
      <c r="KRQ244" s="220"/>
      <c r="KRR244" s="220"/>
      <c r="KRS244" s="220"/>
      <c r="KRT244" s="220"/>
      <c r="KRU244" s="220"/>
      <c r="KRV244" s="220"/>
      <c r="KRW244" s="220"/>
      <c r="KRX244" s="220"/>
      <c r="KRY244" s="220"/>
      <c r="KRZ244" s="220"/>
      <c r="KSA244" s="220"/>
      <c r="KSB244" s="220"/>
      <c r="KSC244" s="220"/>
      <c r="KSD244" s="220"/>
      <c r="KSE244" s="220"/>
      <c r="KSF244" s="220"/>
      <c r="KSG244" s="220"/>
      <c r="KSH244" s="220"/>
      <c r="KSI244" s="220"/>
      <c r="KSJ244" s="220"/>
      <c r="KSK244" s="220"/>
      <c r="KSL244" s="220"/>
      <c r="KSM244" s="220"/>
      <c r="KSN244" s="220"/>
      <c r="KSO244" s="220"/>
      <c r="KSP244" s="220"/>
      <c r="KSQ244" s="220"/>
      <c r="KSR244" s="220"/>
      <c r="KSS244" s="220"/>
      <c r="KST244" s="220"/>
      <c r="KSU244" s="220"/>
      <c r="KSV244" s="220"/>
      <c r="KSW244" s="220"/>
      <c r="KSX244" s="220"/>
      <c r="KSY244" s="220"/>
      <c r="KSZ244" s="220"/>
      <c r="KTA244" s="220"/>
      <c r="KTB244" s="220"/>
      <c r="KTC244" s="220"/>
      <c r="KTD244" s="220"/>
      <c r="KTE244" s="220"/>
      <c r="KTF244" s="220"/>
      <c r="KTG244" s="220"/>
      <c r="KTH244" s="220"/>
      <c r="KTI244" s="220"/>
      <c r="KTJ244" s="220"/>
      <c r="KTK244" s="220"/>
      <c r="KTL244" s="220"/>
      <c r="KTM244" s="220"/>
      <c r="KTN244" s="220"/>
      <c r="KTO244" s="220"/>
      <c r="KTP244" s="220"/>
      <c r="KTQ244" s="220"/>
      <c r="KTR244" s="220"/>
      <c r="KTS244" s="220"/>
      <c r="KTT244" s="220"/>
      <c r="KTU244" s="220"/>
      <c r="KTV244" s="220"/>
      <c r="KTW244" s="220"/>
      <c r="KTX244" s="220"/>
      <c r="KTY244" s="220"/>
      <c r="KTZ244" s="220"/>
      <c r="KUA244" s="220"/>
      <c r="KUB244" s="220"/>
      <c r="KUC244" s="220"/>
      <c r="KUD244" s="220"/>
      <c r="KUE244" s="220"/>
      <c r="KUF244" s="220"/>
      <c r="KUG244" s="220"/>
      <c r="KUH244" s="220"/>
      <c r="KUI244" s="220"/>
      <c r="KUJ244" s="220"/>
      <c r="KUK244" s="220"/>
      <c r="KUL244" s="220"/>
      <c r="KUM244" s="220"/>
      <c r="KUN244" s="220"/>
      <c r="KUO244" s="220"/>
      <c r="KUP244" s="220"/>
      <c r="KUQ244" s="220"/>
      <c r="KUR244" s="220"/>
      <c r="KUS244" s="220"/>
      <c r="KUT244" s="220"/>
      <c r="KUU244" s="220"/>
      <c r="KUV244" s="220"/>
      <c r="KUW244" s="220"/>
      <c r="KUX244" s="220"/>
      <c r="KUY244" s="220"/>
      <c r="KUZ244" s="220"/>
      <c r="KVA244" s="220"/>
      <c r="KVB244" s="220"/>
      <c r="KVC244" s="220"/>
      <c r="KVD244" s="220"/>
      <c r="KVE244" s="220"/>
      <c r="KVF244" s="220"/>
      <c r="KVG244" s="220"/>
      <c r="KVH244" s="220"/>
      <c r="KVI244" s="220"/>
      <c r="KVJ244" s="220"/>
      <c r="KVK244" s="220"/>
      <c r="KVL244" s="220"/>
      <c r="KVM244" s="220"/>
      <c r="KVN244" s="220"/>
      <c r="KVO244" s="220"/>
      <c r="KVP244" s="220"/>
      <c r="KVQ244" s="220"/>
      <c r="KVR244" s="220"/>
      <c r="KVS244" s="220"/>
      <c r="KVT244" s="220"/>
      <c r="KVU244" s="220"/>
      <c r="KVV244" s="220"/>
      <c r="KVW244" s="220"/>
      <c r="KVX244" s="220"/>
      <c r="KVY244" s="220"/>
      <c r="KVZ244" s="220"/>
      <c r="KWA244" s="220"/>
      <c r="KWB244" s="220"/>
      <c r="KWC244" s="220"/>
      <c r="KWD244" s="220"/>
      <c r="KWE244" s="220"/>
      <c r="KWF244" s="220"/>
      <c r="KWG244" s="220"/>
      <c r="KWH244" s="220"/>
      <c r="KWI244" s="220"/>
      <c r="KWJ244" s="220"/>
      <c r="KWK244" s="220"/>
      <c r="KWL244" s="220"/>
      <c r="KWM244" s="220"/>
      <c r="KWN244" s="220"/>
      <c r="KWO244" s="220"/>
      <c r="KWP244" s="220"/>
      <c r="KWQ244" s="220"/>
      <c r="KWR244" s="220"/>
      <c r="KWS244" s="220"/>
      <c r="KWT244" s="220"/>
      <c r="KWU244" s="220"/>
      <c r="KWV244" s="220"/>
      <c r="KWW244" s="220"/>
      <c r="KWX244" s="220"/>
      <c r="KWY244" s="220"/>
      <c r="KWZ244" s="220"/>
      <c r="KXA244" s="220"/>
      <c r="KXB244" s="220"/>
      <c r="KXC244" s="220"/>
      <c r="KXD244" s="220"/>
      <c r="KXE244" s="220"/>
      <c r="KXF244" s="220"/>
      <c r="KXG244" s="220"/>
      <c r="KXH244" s="220"/>
      <c r="KXI244" s="220"/>
      <c r="KXJ244" s="220"/>
      <c r="KXK244" s="220"/>
      <c r="KXL244" s="220"/>
      <c r="KXM244" s="220"/>
      <c r="KXN244" s="220"/>
      <c r="KXO244" s="220"/>
      <c r="KXP244" s="220"/>
      <c r="KXQ244" s="220"/>
      <c r="KXR244" s="220"/>
      <c r="KXS244" s="220"/>
      <c r="KXT244" s="220"/>
      <c r="KXU244" s="220"/>
      <c r="KXV244" s="220"/>
      <c r="KXW244" s="220"/>
      <c r="KXX244" s="220"/>
      <c r="KXY244" s="220"/>
      <c r="KXZ244" s="220"/>
      <c r="KYA244" s="220"/>
      <c r="KYB244" s="220"/>
      <c r="KYC244" s="220"/>
      <c r="KYD244" s="220"/>
      <c r="KYE244" s="220"/>
      <c r="KYF244" s="220"/>
      <c r="KYG244" s="220"/>
      <c r="KYH244" s="220"/>
      <c r="KYI244" s="220"/>
      <c r="KYJ244" s="220"/>
      <c r="KYK244" s="220"/>
      <c r="KYL244" s="220"/>
      <c r="KYM244" s="220"/>
      <c r="KYN244" s="220"/>
      <c r="KYO244" s="220"/>
      <c r="KYP244" s="220"/>
      <c r="KYQ244" s="220"/>
      <c r="KYR244" s="220"/>
      <c r="KYS244" s="220"/>
      <c r="KYT244" s="220"/>
      <c r="KYU244" s="220"/>
      <c r="KYV244" s="220"/>
      <c r="KYW244" s="220"/>
      <c r="KYX244" s="220"/>
      <c r="KYY244" s="220"/>
      <c r="KYZ244" s="220"/>
      <c r="KZA244" s="220"/>
      <c r="KZB244" s="220"/>
      <c r="KZC244" s="220"/>
      <c r="KZD244" s="220"/>
      <c r="KZE244" s="220"/>
      <c r="KZF244" s="220"/>
      <c r="KZG244" s="220"/>
      <c r="KZH244" s="220"/>
      <c r="KZI244" s="220"/>
      <c r="KZJ244" s="220"/>
      <c r="KZK244" s="220"/>
      <c r="KZL244" s="220"/>
      <c r="KZM244" s="220"/>
      <c r="KZN244" s="220"/>
      <c r="KZO244" s="220"/>
      <c r="KZP244" s="220"/>
      <c r="KZQ244" s="220"/>
      <c r="KZR244" s="220"/>
      <c r="KZS244" s="220"/>
      <c r="KZT244" s="220"/>
      <c r="KZU244" s="220"/>
      <c r="KZV244" s="220"/>
      <c r="KZW244" s="220"/>
      <c r="KZX244" s="220"/>
      <c r="KZY244" s="220"/>
      <c r="KZZ244" s="220"/>
      <c r="LAA244" s="220"/>
      <c r="LAB244" s="220"/>
      <c r="LAC244" s="220"/>
      <c r="LAD244" s="220"/>
      <c r="LAE244" s="220"/>
      <c r="LAF244" s="220"/>
      <c r="LAG244" s="220"/>
      <c r="LAH244" s="220"/>
      <c r="LAI244" s="220"/>
      <c r="LAJ244" s="220"/>
      <c r="LAK244" s="220"/>
      <c r="LAL244" s="220"/>
      <c r="LAM244" s="220"/>
      <c r="LAN244" s="220"/>
      <c r="LAO244" s="220"/>
      <c r="LAP244" s="220"/>
      <c r="LAQ244" s="220"/>
      <c r="LAR244" s="220"/>
      <c r="LAS244" s="220"/>
      <c r="LAT244" s="220"/>
      <c r="LAU244" s="220"/>
      <c r="LAV244" s="220"/>
      <c r="LAW244" s="220"/>
      <c r="LAX244" s="220"/>
      <c r="LAY244" s="220"/>
      <c r="LAZ244" s="220"/>
      <c r="LBA244" s="220"/>
      <c r="LBB244" s="220"/>
      <c r="LBC244" s="220"/>
      <c r="LBD244" s="220"/>
      <c r="LBE244" s="220"/>
      <c r="LBF244" s="220"/>
      <c r="LBG244" s="220"/>
      <c r="LBH244" s="220"/>
      <c r="LBI244" s="220"/>
      <c r="LBJ244" s="220"/>
      <c r="LBK244" s="220"/>
      <c r="LBL244" s="220"/>
      <c r="LBM244" s="220"/>
      <c r="LBN244" s="220"/>
      <c r="LBO244" s="220"/>
      <c r="LBP244" s="220"/>
      <c r="LBQ244" s="220"/>
      <c r="LBR244" s="220"/>
      <c r="LBS244" s="220"/>
      <c r="LBT244" s="220"/>
      <c r="LBU244" s="220"/>
      <c r="LBV244" s="220"/>
      <c r="LBW244" s="220"/>
      <c r="LBX244" s="220"/>
      <c r="LBY244" s="220"/>
      <c r="LBZ244" s="220"/>
      <c r="LCA244" s="220"/>
      <c r="LCB244" s="220"/>
      <c r="LCC244" s="220"/>
      <c r="LCD244" s="220"/>
      <c r="LCE244" s="220"/>
      <c r="LCF244" s="220"/>
      <c r="LCG244" s="220"/>
      <c r="LCH244" s="220"/>
      <c r="LCI244" s="220"/>
      <c r="LCJ244" s="220"/>
      <c r="LCK244" s="220"/>
      <c r="LCL244" s="220"/>
      <c r="LCM244" s="220"/>
      <c r="LCN244" s="220"/>
      <c r="LCO244" s="220"/>
      <c r="LCP244" s="220"/>
      <c r="LCQ244" s="220"/>
      <c r="LCR244" s="220"/>
      <c r="LCS244" s="220"/>
      <c r="LCT244" s="220"/>
      <c r="LCU244" s="220"/>
      <c r="LCV244" s="220"/>
      <c r="LCW244" s="220"/>
      <c r="LCX244" s="220"/>
      <c r="LCY244" s="220"/>
      <c r="LCZ244" s="220"/>
      <c r="LDA244" s="220"/>
      <c r="LDB244" s="220"/>
      <c r="LDC244" s="220"/>
      <c r="LDD244" s="220"/>
      <c r="LDE244" s="220"/>
      <c r="LDF244" s="220"/>
      <c r="LDG244" s="220"/>
      <c r="LDH244" s="220"/>
      <c r="LDI244" s="220"/>
      <c r="LDJ244" s="220"/>
      <c r="LDK244" s="220"/>
      <c r="LDL244" s="220"/>
      <c r="LDM244" s="220"/>
      <c r="LDN244" s="220"/>
      <c r="LDO244" s="220"/>
      <c r="LDP244" s="220"/>
      <c r="LDQ244" s="220"/>
      <c r="LDR244" s="220"/>
      <c r="LDS244" s="220"/>
      <c r="LDT244" s="220"/>
      <c r="LDU244" s="220"/>
      <c r="LDV244" s="220"/>
      <c r="LDW244" s="220"/>
      <c r="LDX244" s="220"/>
      <c r="LDY244" s="220"/>
      <c r="LDZ244" s="220"/>
      <c r="LEA244" s="220"/>
      <c r="LEB244" s="220"/>
      <c r="LEC244" s="220"/>
      <c r="LED244" s="220"/>
      <c r="LEE244" s="220"/>
      <c r="LEF244" s="220"/>
      <c r="LEG244" s="220"/>
      <c r="LEH244" s="220"/>
      <c r="LEI244" s="220"/>
      <c r="LEJ244" s="220"/>
      <c r="LEK244" s="220"/>
      <c r="LEL244" s="220"/>
      <c r="LEM244" s="220"/>
      <c r="LEN244" s="220"/>
      <c r="LEO244" s="220"/>
      <c r="LEP244" s="220"/>
      <c r="LEQ244" s="220"/>
      <c r="LER244" s="220"/>
      <c r="LES244" s="220"/>
      <c r="LET244" s="220"/>
      <c r="LEU244" s="220"/>
      <c r="LEV244" s="220"/>
      <c r="LEW244" s="220"/>
      <c r="LEX244" s="220"/>
      <c r="LEY244" s="220"/>
      <c r="LEZ244" s="220"/>
      <c r="LFA244" s="220"/>
      <c r="LFB244" s="220"/>
      <c r="LFC244" s="220"/>
      <c r="LFD244" s="220"/>
      <c r="LFE244" s="220"/>
      <c r="LFF244" s="220"/>
      <c r="LFG244" s="220"/>
      <c r="LFH244" s="220"/>
      <c r="LFI244" s="220"/>
      <c r="LFJ244" s="220"/>
      <c r="LFK244" s="220"/>
      <c r="LFL244" s="220"/>
      <c r="LFM244" s="220"/>
      <c r="LFN244" s="220"/>
      <c r="LFO244" s="220"/>
      <c r="LFP244" s="220"/>
      <c r="LFQ244" s="220"/>
      <c r="LFR244" s="220"/>
      <c r="LFS244" s="220"/>
      <c r="LFT244" s="220"/>
      <c r="LFU244" s="220"/>
      <c r="LFV244" s="220"/>
      <c r="LFW244" s="220"/>
      <c r="LFX244" s="220"/>
      <c r="LFY244" s="220"/>
      <c r="LFZ244" s="220"/>
      <c r="LGA244" s="220"/>
      <c r="LGB244" s="220"/>
      <c r="LGC244" s="220"/>
      <c r="LGD244" s="220"/>
      <c r="LGE244" s="220"/>
      <c r="LGF244" s="220"/>
      <c r="LGG244" s="220"/>
      <c r="LGH244" s="220"/>
      <c r="LGI244" s="220"/>
      <c r="LGJ244" s="220"/>
      <c r="LGK244" s="220"/>
      <c r="LGL244" s="220"/>
      <c r="LGM244" s="220"/>
      <c r="LGN244" s="220"/>
      <c r="LGO244" s="220"/>
      <c r="LGP244" s="220"/>
      <c r="LGQ244" s="220"/>
      <c r="LGR244" s="220"/>
      <c r="LGS244" s="220"/>
      <c r="LGT244" s="220"/>
      <c r="LGU244" s="220"/>
      <c r="LGV244" s="220"/>
      <c r="LGW244" s="220"/>
      <c r="LGX244" s="220"/>
      <c r="LGY244" s="220"/>
      <c r="LGZ244" s="220"/>
      <c r="LHA244" s="220"/>
      <c r="LHB244" s="220"/>
      <c r="LHC244" s="220"/>
      <c r="LHD244" s="220"/>
      <c r="LHE244" s="220"/>
      <c r="LHF244" s="220"/>
      <c r="LHG244" s="220"/>
      <c r="LHH244" s="220"/>
      <c r="LHI244" s="220"/>
      <c r="LHJ244" s="220"/>
      <c r="LHK244" s="220"/>
      <c r="LHL244" s="220"/>
      <c r="LHM244" s="220"/>
      <c r="LHN244" s="220"/>
      <c r="LHO244" s="220"/>
      <c r="LHP244" s="220"/>
      <c r="LHQ244" s="220"/>
      <c r="LHR244" s="220"/>
      <c r="LHS244" s="220"/>
      <c r="LHT244" s="220"/>
      <c r="LHU244" s="220"/>
      <c r="LHV244" s="220"/>
      <c r="LHW244" s="220"/>
      <c r="LHX244" s="220"/>
      <c r="LHY244" s="220"/>
      <c r="LHZ244" s="220"/>
      <c r="LIA244" s="220"/>
      <c r="LIB244" s="220"/>
      <c r="LIC244" s="220"/>
      <c r="LID244" s="220"/>
      <c r="LIE244" s="220"/>
      <c r="LIF244" s="220"/>
      <c r="LIG244" s="220"/>
      <c r="LIH244" s="220"/>
      <c r="LII244" s="220"/>
      <c r="LIJ244" s="220"/>
      <c r="LIK244" s="220"/>
      <c r="LIL244" s="220"/>
      <c r="LIM244" s="220"/>
      <c r="LIN244" s="220"/>
      <c r="LIO244" s="220"/>
      <c r="LIP244" s="220"/>
      <c r="LIQ244" s="220"/>
      <c r="LIR244" s="220"/>
      <c r="LIS244" s="220"/>
      <c r="LIT244" s="220"/>
      <c r="LIU244" s="220"/>
      <c r="LIV244" s="220"/>
      <c r="LIW244" s="220"/>
      <c r="LIX244" s="220"/>
      <c r="LIY244" s="220"/>
      <c r="LIZ244" s="220"/>
      <c r="LJA244" s="220"/>
      <c r="LJB244" s="220"/>
      <c r="LJC244" s="220"/>
      <c r="LJD244" s="220"/>
      <c r="LJE244" s="220"/>
      <c r="LJF244" s="220"/>
      <c r="LJG244" s="220"/>
      <c r="LJH244" s="220"/>
      <c r="LJI244" s="220"/>
      <c r="LJJ244" s="220"/>
      <c r="LJK244" s="220"/>
      <c r="LJL244" s="220"/>
      <c r="LJM244" s="220"/>
      <c r="LJN244" s="220"/>
      <c r="LJO244" s="220"/>
      <c r="LJP244" s="220"/>
      <c r="LJQ244" s="220"/>
      <c r="LJR244" s="220"/>
      <c r="LJS244" s="220"/>
      <c r="LJT244" s="220"/>
      <c r="LJU244" s="220"/>
      <c r="LJV244" s="220"/>
      <c r="LJW244" s="220"/>
      <c r="LJX244" s="220"/>
      <c r="LJY244" s="220"/>
      <c r="LJZ244" s="220"/>
      <c r="LKA244" s="220"/>
      <c r="LKB244" s="220"/>
      <c r="LKC244" s="220"/>
      <c r="LKD244" s="220"/>
      <c r="LKE244" s="220"/>
      <c r="LKF244" s="220"/>
      <c r="LKG244" s="220"/>
      <c r="LKH244" s="220"/>
      <c r="LKI244" s="220"/>
      <c r="LKJ244" s="220"/>
      <c r="LKK244" s="220"/>
      <c r="LKL244" s="220"/>
      <c r="LKM244" s="220"/>
      <c r="LKN244" s="220"/>
      <c r="LKO244" s="220"/>
      <c r="LKP244" s="220"/>
      <c r="LKQ244" s="220"/>
      <c r="LKR244" s="220"/>
      <c r="LKS244" s="220"/>
      <c r="LKT244" s="220"/>
      <c r="LKU244" s="220"/>
      <c r="LKV244" s="220"/>
      <c r="LKW244" s="220"/>
      <c r="LKX244" s="220"/>
      <c r="LKY244" s="220"/>
      <c r="LKZ244" s="220"/>
      <c r="LLA244" s="220"/>
      <c r="LLB244" s="220"/>
      <c r="LLC244" s="220"/>
      <c r="LLD244" s="220"/>
      <c r="LLE244" s="220"/>
      <c r="LLF244" s="220"/>
      <c r="LLG244" s="220"/>
      <c r="LLH244" s="220"/>
      <c r="LLI244" s="220"/>
      <c r="LLJ244" s="220"/>
      <c r="LLK244" s="220"/>
      <c r="LLL244" s="220"/>
      <c r="LLM244" s="220"/>
      <c r="LLN244" s="220"/>
      <c r="LLO244" s="220"/>
      <c r="LLP244" s="220"/>
      <c r="LLQ244" s="220"/>
      <c r="LLR244" s="220"/>
      <c r="LLS244" s="220"/>
      <c r="LLT244" s="220"/>
      <c r="LLU244" s="220"/>
      <c r="LLV244" s="220"/>
      <c r="LLW244" s="220"/>
      <c r="LLX244" s="220"/>
      <c r="LLY244" s="220"/>
      <c r="LLZ244" s="220"/>
      <c r="LMA244" s="220"/>
      <c r="LMB244" s="220"/>
      <c r="LMC244" s="220"/>
      <c r="LMD244" s="220"/>
      <c r="LME244" s="220"/>
      <c r="LMF244" s="220"/>
      <c r="LMG244" s="220"/>
      <c r="LMH244" s="220"/>
      <c r="LMI244" s="220"/>
      <c r="LMJ244" s="220"/>
      <c r="LMK244" s="220"/>
      <c r="LML244" s="220"/>
      <c r="LMM244" s="220"/>
      <c r="LMN244" s="220"/>
      <c r="LMO244" s="220"/>
      <c r="LMP244" s="220"/>
      <c r="LMQ244" s="220"/>
      <c r="LMR244" s="220"/>
      <c r="LMS244" s="220"/>
      <c r="LMT244" s="220"/>
      <c r="LMU244" s="220"/>
      <c r="LMV244" s="220"/>
      <c r="LMW244" s="220"/>
      <c r="LMX244" s="220"/>
      <c r="LMY244" s="220"/>
      <c r="LMZ244" s="220"/>
      <c r="LNA244" s="220"/>
      <c r="LNB244" s="220"/>
      <c r="LNC244" s="220"/>
      <c r="LND244" s="220"/>
      <c r="LNE244" s="220"/>
      <c r="LNF244" s="220"/>
      <c r="LNG244" s="220"/>
      <c r="LNH244" s="220"/>
      <c r="LNI244" s="220"/>
      <c r="LNJ244" s="220"/>
      <c r="LNK244" s="220"/>
      <c r="LNL244" s="220"/>
      <c r="LNM244" s="220"/>
      <c r="LNN244" s="220"/>
      <c r="LNO244" s="220"/>
      <c r="LNP244" s="220"/>
      <c r="LNQ244" s="220"/>
      <c r="LNR244" s="220"/>
      <c r="LNS244" s="220"/>
      <c r="LNT244" s="220"/>
      <c r="LNU244" s="220"/>
      <c r="LNV244" s="220"/>
      <c r="LNW244" s="220"/>
      <c r="LNX244" s="220"/>
      <c r="LNY244" s="220"/>
      <c r="LNZ244" s="220"/>
      <c r="LOA244" s="220"/>
      <c r="LOB244" s="220"/>
      <c r="LOC244" s="220"/>
      <c r="LOD244" s="220"/>
      <c r="LOE244" s="220"/>
      <c r="LOF244" s="220"/>
      <c r="LOG244" s="220"/>
      <c r="LOH244" s="220"/>
      <c r="LOI244" s="220"/>
      <c r="LOJ244" s="220"/>
      <c r="LOK244" s="220"/>
      <c r="LOL244" s="220"/>
      <c r="LOM244" s="220"/>
      <c r="LON244" s="220"/>
      <c r="LOO244" s="220"/>
      <c r="LOP244" s="220"/>
      <c r="LOQ244" s="220"/>
      <c r="LOR244" s="220"/>
      <c r="LOS244" s="220"/>
      <c r="LOT244" s="220"/>
      <c r="LOU244" s="220"/>
      <c r="LOV244" s="220"/>
      <c r="LOW244" s="220"/>
      <c r="LOX244" s="220"/>
      <c r="LOY244" s="220"/>
      <c r="LOZ244" s="220"/>
      <c r="LPA244" s="220"/>
      <c r="LPB244" s="220"/>
      <c r="LPC244" s="220"/>
      <c r="LPD244" s="220"/>
      <c r="LPE244" s="220"/>
      <c r="LPF244" s="220"/>
      <c r="LPG244" s="220"/>
      <c r="LPH244" s="220"/>
      <c r="LPI244" s="220"/>
      <c r="LPJ244" s="220"/>
      <c r="LPK244" s="220"/>
      <c r="LPL244" s="220"/>
      <c r="LPM244" s="220"/>
      <c r="LPN244" s="220"/>
      <c r="LPO244" s="220"/>
      <c r="LPP244" s="220"/>
      <c r="LPQ244" s="220"/>
      <c r="LPR244" s="220"/>
      <c r="LPS244" s="220"/>
      <c r="LPT244" s="220"/>
      <c r="LPU244" s="220"/>
      <c r="LPV244" s="220"/>
      <c r="LPW244" s="220"/>
      <c r="LPX244" s="220"/>
      <c r="LPY244" s="220"/>
      <c r="LPZ244" s="220"/>
      <c r="LQA244" s="220"/>
      <c r="LQB244" s="220"/>
      <c r="LQC244" s="220"/>
      <c r="LQD244" s="220"/>
      <c r="LQE244" s="220"/>
      <c r="LQF244" s="220"/>
      <c r="LQG244" s="220"/>
      <c r="LQH244" s="220"/>
      <c r="LQI244" s="220"/>
      <c r="LQJ244" s="220"/>
      <c r="LQK244" s="220"/>
      <c r="LQL244" s="220"/>
      <c r="LQM244" s="220"/>
      <c r="LQN244" s="220"/>
      <c r="LQO244" s="220"/>
      <c r="LQP244" s="220"/>
      <c r="LQQ244" s="220"/>
      <c r="LQR244" s="220"/>
      <c r="LQS244" s="220"/>
      <c r="LQT244" s="220"/>
      <c r="LQU244" s="220"/>
      <c r="LQV244" s="220"/>
      <c r="LQW244" s="220"/>
      <c r="LQX244" s="220"/>
      <c r="LQY244" s="220"/>
      <c r="LQZ244" s="220"/>
      <c r="LRA244" s="220"/>
      <c r="LRB244" s="220"/>
      <c r="LRC244" s="220"/>
      <c r="LRD244" s="220"/>
      <c r="LRE244" s="220"/>
      <c r="LRF244" s="220"/>
      <c r="LRG244" s="220"/>
      <c r="LRH244" s="220"/>
      <c r="LRI244" s="220"/>
      <c r="LRJ244" s="220"/>
      <c r="LRK244" s="220"/>
      <c r="LRL244" s="220"/>
      <c r="LRM244" s="220"/>
      <c r="LRN244" s="220"/>
      <c r="LRO244" s="220"/>
      <c r="LRP244" s="220"/>
      <c r="LRQ244" s="220"/>
      <c r="LRR244" s="220"/>
      <c r="LRS244" s="220"/>
      <c r="LRT244" s="220"/>
      <c r="LRU244" s="220"/>
      <c r="LRV244" s="220"/>
      <c r="LRW244" s="220"/>
      <c r="LRX244" s="220"/>
      <c r="LRY244" s="220"/>
      <c r="LRZ244" s="220"/>
      <c r="LSA244" s="220"/>
      <c r="LSB244" s="220"/>
      <c r="LSC244" s="220"/>
      <c r="LSD244" s="220"/>
      <c r="LSE244" s="220"/>
      <c r="LSF244" s="220"/>
      <c r="LSG244" s="220"/>
      <c r="LSH244" s="220"/>
      <c r="LSI244" s="220"/>
      <c r="LSJ244" s="220"/>
      <c r="LSK244" s="220"/>
      <c r="LSL244" s="220"/>
      <c r="LSM244" s="220"/>
      <c r="LSN244" s="220"/>
      <c r="LSO244" s="220"/>
      <c r="LSP244" s="220"/>
      <c r="LSQ244" s="220"/>
      <c r="LSR244" s="220"/>
      <c r="LSS244" s="220"/>
      <c r="LST244" s="220"/>
      <c r="LSU244" s="220"/>
      <c r="LSV244" s="220"/>
      <c r="LSW244" s="220"/>
      <c r="LSX244" s="220"/>
      <c r="LSY244" s="220"/>
      <c r="LSZ244" s="220"/>
      <c r="LTA244" s="220"/>
      <c r="LTB244" s="220"/>
      <c r="LTC244" s="220"/>
      <c r="LTD244" s="220"/>
      <c r="LTE244" s="220"/>
      <c r="LTF244" s="220"/>
      <c r="LTG244" s="220"/>
      <c r="LTH244" s="220"/>
      <c r="LTI244" s="220"/>
      <c r="LTJ244" s="220"/>
      <c r="LTK244" s="220"/>
      <c r="LTL244" s="220"/>
      <c r="LTM244" s="220"/>
      <c r="LTN244" s="220"/>
      <c r="LTO244" s="220"/>
      <c r="LTP244" s="220"/>
      <c r="LTQ244" s="220"/>
      <c r="LTR244" s="220"/>
      <c r="LTS244" s="220"/>
      <c r="LTT244" s="220"/>
      <c r="LTU244" s="220"/>
      <c r="LTV244" s="220"/>
      <c r="LTW244" s="220"/>
      <c r="LTX244" s="220"/>
      <c r="LTY244" s="220"/>
      <c r="LTZ244" s="220"/>
      <c r="LUA244" s="220"/>
      <c r="LUB244" s="220"/>
      <c r="LUC244" s="220"/>
      <c r="LUD244" s="220"/>
      <c r="LUE244" s="220"/>
      <c r="LUF244" s="220"/>
      <c r="LUG244" s="220"/>
      <c r="LUH244" s="220"/>
      <c r="LUI244" s="220"/>
      <c r="LUJ244" s="220"/>
      <c r="LUK244" s="220"/>
      <c r="LUL244" s="220"/>
      <c r="LUM244" s="220"/>
      <c r="LUN244" s="220"/>
      <c r="LUO244" s="220"/>
      <c r="LUP244" s="220"/>
      <c r="LUQ244" s="220"/>
      <c r="LUR244" s="220"/>
      <c r="LUS244" s="220"/>
      <c r="LUT244" s="220"/>
      <c r="LUU244" s="220"/>
      <c r="LUV244" s="220"/>
      <c r="LUW244" s="220"/>
      <c r="LUX244" s="220"/>
      <c r="LUY244" s="220"/>
      <c r="LUZ244" s="220"/>
      <c r="LVA244" s="220"/>
      <c r="LVB244" s="220"/>
      <c r="LVC244" s="220"/>
      <c r="LVD244" s="220"/>
      <c r="LVE244" s="220"/>
      <c r="LVF244" s="220"/>
      <c r="LVG244" s="220"/>
      <c r="LVH244" s="220"/>
      <c r="LVI244" s="220"/>
      <c r="LVJ244" s="220"/>
      <c r="LVK244" s="220"/>
      <c r="LVL244" s="220"/>
      <c r="LVM244" s="220"/>
      <c r="LVN244" s="220"/>
      <c r="LVO244" s="220"/>
      <c r="LVP244" s="220"/>
      <c r="LVQ244" s="220"/>
      <c r="LVR244" s="220"/>
      <c r="LVS244" s="220"/>
      <c r="LVT244" s="220"/>
      <c r="LVU244" s="220"/>
      <c r="LVV244" s="220"/>
      <c r="LVW244" s="220"/>
      <c r="LVX244" s="220"/>
      <c r="LVY244" s="220"/>
      <c r="LVZ244" s="220"/>
      <c r="LWA244" s="220"/>
      <c r="LWB244" s="220"/>
      <c r="LWC244" s="220"/>
      <c r="LWD244" s="220"/>
      <c r="LWE244" s="220"/>
      <c r="LWF244" s="220"/>
      <c r="LWG244" s="220"/>
      <c r="LWH244" s="220"/>
      <c r="LWI244" s="220"/>
      <c r="LWJ244" s="220"/>
      <c r="LWK244" s="220"/>
      <c r="LWL244" s="220"/>
      <c r="LWM244" s="220"/>
      <c r="LWN244" s="220"/>
      <c r="LWO244" s="220"/>
      <c r="LWP244" s="220"/>
      <c r="LWQ244" s="220"/>
      <c r="LWR244" s="220"/>
      <c r="LWS244" s="220"/>
      <c r="LWT244" s="220"/>
      <c r="LWU244" s="220"/>
      <c r="LWV244" s="220"/>
      <c r="LWW244" s="220"/>
      <c r="LWX244" s="220"/>
      <c r="LWY244" s="220"/>
      <c r="LWZ244" s="220"/>
      <c r="LXA244" s="220"/>
      <c r="LXB244" s="220"/>
      <c r="LXC244" s="220"/>
      <c r="LXD244" s="220"/>
      <c r="LXE244" s="220"/>
      <c r="LXF244" s="220"/>
      <c r="LXG244" s="220"/>
      <c r="LXH244" s="220"/>
      <c r="LXI244" s="220"/>
      <c r="LXJ244" s="220"/>
      <c r="LXK244" s="220"/>
      <c r="LXL244" s="220"/>
      <c r="LXM244" s="220"/>
      <c r="LXN244" s="220"/>
      <c r="LXO244" s="220"/>
      <c r="LXP244" s="220"/>
      <c r="LXQ244" s="220"/>
      <c r="LXR244" s="220"/>
      <c r="LXS244" s="220"/>
      <c r="LXT244" s="220"/>
      <c r="LXU244" s="220"/>
      <c r="LXV244" s="220"/>
      <c r="LXW244" s="220"/>
      <c r="LXX244" s="220"/>
      <c r="LXY244" s="220"/>
      <c r="LXZ244" s="220"/>
      <c r="LYA244" s="220"/>
      <c r="LYB244" s="220"/>
      <c r="LYC244" s="220"/>
      <c r="LYD244" s="220"/>
      <c r="LYE244" s="220"/>
      <c r="LYF244" s="220"/>
      <c r="LYG244" s="220"/>
      <c r="LYH244" s="220"/>
      <c r="LYI244" s="220"/>
      <c r="LYJ244" s="220"/>
      <c r="LYK244" s="220"/>
      <c r="LYL244" s="220"/>
      <c r="LYM244" s="220"/>
      <c r="LYN244" s="220"/>
      <c r="LYO244" s="220"/>
      <c r="LYP244" s="220"/>
      <c r="LYQ244" s="220"/>
      <c r="LYR244" s="220"/>
      <c r="LYS244" s="220"/>
      <c r="LYT244" s="220"/>
      <c r="LYU244" s="220"/>
      <c r="LYV244" s="220"/>
      <c r="LYW244" s="220"/>
      <c r="LYX244" s="220"/>
      <c r="LYY244" s="220"/>
      <c r="LYZ244" s="220"/>
      <c r="LZA244" s="220"/>
      <c r="LZB244" s="220"/>
      <c r="LZC244" s="220"/>
      <c r="LZD244" s="220"/>
      <c r="LZE244" s="220"/>
      <c r="LZF244" s="220"/>
      <c r="LZG244" s="220"/>
      <c r="LZH244" s="220"/>
      <c r="LZI244" s="220"/>
      <c r="LZJ244" s="220"/>
      <c r="LZK244" s="220"/>
      <c r="LZL244" s="220"/>
      <c r="LZM244" s="220"/>
      <c r="LZN244" s="220"/>
      <c r="LZO244" s="220"/>
      <c r="LZP244" s="220"/>
      <c r="LZQ244" s="220"/>
      <c r="LZR244" s="220"/>
      <c r="LZS244" s="220"/>
      <c r="LZT244" s="220"/>
      <c r="LZU244" s="220"/>
      <c r="LZV244" s="220"/>
      <c r="LZW244" s="220"/>
      <c r="LZX244" s="220"/>
      <c r="LZY244" s="220"/>
      <c r="LZZ244" s="220"/>
      <c r="MAA244" s="220"/>
      <c r="MAB244" s="220"/>
      <c r="MAC244" s="220"/>
      <c r="MAD244" s="220"/>
      <c r="MAE244" s="220"/>
      <c r="MAF244" s="220"/>
      <c r="MAG244" s="220"/>
      <c r="MAH244" s="220"/>
      <c r="MAI244" s="220"/>
      <c r="MAJ244" s="220"/>
      <c r="MAK244" s="220"/>
      <c r="MAL244" s="220"/>
      <c r="MAM244" s="220"/>
      <c r="MAN244" s="220"/>
      <c r="MAO244" s="220"/>
      <c r="MAP244" s="220"/>
      <c r="MAQ244" s="220"/>
      <c r="MAR244" s="220"/>
      <c r="MAS244" s="220"/>
      <c r="MAT244" s="220"/>
      <c r="MAU244" s="220"/>
      <c r="MAV244" s="220"/>
      <c r="MAW244" s="220"/>
      <c r="MAX244" s="220"/>
      <c r="MAY244" s="220"/>
      <c r="MAZ244" s="220"/>
      <c r="MBA244" s="220"/>
      <c r="MBB244" s="220"/>
      <c r="MBC244" s="220"/>
      <c r="MBD244" s="220"/>
      <c r="MBE244" s="220"/>
      <c r="MBF244" s="220"/>
      <c r="MBG244" s="220"/>
      <c r="MBH244" s="220"/>
      <c r="MBI244" s="220"/>
      <c r="MBJ244" s="220"/>
      <c r="MBK244" s="220"/>
      <c r="MBL244" s="220"/>
      <c r="MBM244" s="220"/>
      <c r="MBN244" s="220"/>
      <c r="MBO244" s="220"/>
      <c r="MBP244" s="220"/>
      <c r="MBQ244" s="220"/>
      <c r="MBR244" s="220"/>
      <c r="MBS244" s="220"/>
      <c r="MBT244" s="220"/>
      <c r="MBU244" s="220"/>
      <c r="MBV244" s="220"/>
      <c r="MBW244" s="220"/>
      <c r="MBX244" s="220"/>
      <c r="MBY244" s="220"/>
      <c r="MBZ244" s="220"/>
      <c r="MCA244" s="220"/>
      <c r="MCB244" s="220"/>
      <c r="MCC244" s="220"/>
      <c r="MCD244" s="220"/>
      <c r="MCE244" s="220"/>
      <c r="MCF244" s="220"/>
      <c r="MCG244" s="220"/>
      <c r="MCH244" s="220"/>
      <c r="MCI244" s="220"/>
      <c r="MCJ244" s="220"/>
      <c r="MCK244" s="220"/>
      <c r="MCL244" s="220"/>
      <c r="MCM244" s="220"/>
      <c r="MCN244" s="220"/>
      <c r="MCO244" s="220"/>
      <c r="MCP244" s="220"/>
      <c r="MCQ244" s="220"/>
      <c r="MCR244" s="220"/>
      <c r="MCS244" s="220"/>
      <c r="MCT244" s="220"/>
      <c r="MCU244" s="220"/>
      <c r="MCV244" s="220"/>
      <c r="MCW244" s="220"/>
      <c r="MCX244" s="220"/>
      <c r="MCY244" s="220"/>
      <c r="MCZ244" s="220"/>
      <c r="MDA244" s="220"/>
      <c r="MDB244" s="220"/>
      <c r="MDC244" s="220"/>
      <c r="MDD244" s="220"/>
      <c r="MDE244" s="220"/>
      <c r="MDF244" s="220"/>
      <c r="MDG244" s="220"/>
      <c r="MDH244" s="220"/>
      <c r="MDI244" s="220"/>
      <c r="MDJ244" s="220"/>
      <c r="MDK244" s="220"/>
      <c r="MDL244" s="220"/>
      <c r="MDM244" s="220"/>
      <c r="MDN244" s="220"/>
      <c r="MDO244" s="220"/>
      <c r="MDP244" s="220"/>
      <c r="MDQ244" s="220"/>
      <c r="MDR244" s="220"/>
      <c r="MDS244" s="220"/>
      <c r="MDT244" s="220"/>
      <c r="MDU244" s="220"/>
      <c r="MDV244" s="220"/>
      <c r="MDW244" s="220"/>
      <c r="MDX244" s="220"/>
      <c r="MDY244" s="220"/>
      <c r="MDZ244" s="220"/>
      <c r="MEA244" s="220"/>
      <c r="MEB244" s="220"/>
      <c r="MEC244" s="220"/>
      <c r="MED244" s="220"/>
      <c r="MEE244" s="220"/>
      <c r="MEF244" s="220"/>
      <c r="MEG244" s="220"/>
      <c r="MEH244" s="220"/>
      <c r="MEI244" s="220"/>
      <c r="MEJ244" s="220"/>
      <c r="MEK244" s="220"/>
      <c r="MEL244" s="220"/>
      <c r="MEM244" s="220"/>
      <c r="MEN244" s="220"/>
      <c r="MEO244" s="220"/>
      <c r="MEP244" s="220"/>
      <c r="MEQ244" s="220"/>
      <c r="MER244" s="220"/>
      <c r="MES244" s="220"/>
      <c r="MET244" s="220"/>
      <c r="MEU244" s="220"/>
      <c r="MEV244" s="220"/>
      <c r="MEW244" s="220"/>
      <c r="MEX244" s="220"/>
      <c r="MEY244" s="220"/>
      <c r="MEZ244" s="220"/>
      <c r="MFA244" s="220"/>
      <c r="MFB244" s="220"/>
      <c r="MFC244" s="220"/>
      <c r="MFD244" s="220"/>
      <c r="MFE244" s="220"/>
      <c r="MFF244" s="220"/>
      <c r="MFG244" s="220"/>
      <c r="MFH244" s="220"/>
      <c r="MFI244" s="220"/>
      <c r="MFJ244" s="220"/>
      <c r="MFK244" s="220"/>
      <c r="MFL244" s="220"/>
      <c r="MFM244" s="220"/>
      <c r="MFN244" s="220"/>
      <c r="MFO244" s="220"/>
      <c r="MFP244" s="220"/>
      <c r="MFQ244" s="220"/>
      <c r="MFR244" s="220"/>
      <c r="MFS244" s="220"/>
      <c r="MFT244" s="220"/>
      <c r="MFU244" s="220"/>
      <c r="MFV244" s="220"/>
      <c r="MFW244" s="220"/>
      <c r="MFX244" s="220"/>
      <c r="MFY244" s="220"/>
      <c r="MFZ244" s="220"/>
      <c r="MGA244" s="220"/>
      <c r="MGB244" s="220"/>
      <c r="MGC244" s="220"/>
      <c r="MGD244" s="220"/>
      <c r="MGE244" s="220"/>
      <c r="MGF244" s="220"/>
      <c r="MGG244" s="220"/>
      <c r="MGH244" s="220"/>
      <c r="MGI244" s="220"/>
      <c r="MGJ244" s="220"/>
      <c r="MGK244" s="220"/>
      <c r="MGL244" s="220"/>
      <c r="MGM244" s="220"/>
      <c r="MGN244" s="220"/>
      <c r="MGO244" s="220"/>
      <c r="MGP244" s="220"/>
      <c r="MGQ244" s="220"/>
      <c r="MGR244" s="220"/>
      <c r="MGS244" s="220"/>
      <c r="MGT244" s="220"/>
      <c r="MGU244" s="220"/>
      <c r="MGV244" s="220"/>
      <c r="MGW244" s="220"/>
      <c r="MGX244" s="220"/>
      <c r="MGY244" s="220"/>
      <c r="MGZ244" s="220"/>
      <c r="MHA244" s="220"/>
      <c r="MHB244" s="220"/>
      <c r="MHC244" s="220"/>
      <c r="MHD244" s="220"/>
      <c r="MHE244" s="220"/>
      <c r="MHF244" s="220"/>
      <c r="MHG244" s="220"/>
      <c r="MHH244" s="220"/>
      <c r="MHI244" s="220"/>
      <c r="MHJ244" s="220"/>
      <c r="MHK244" s="220"/>
      <c r="MHL244" s="220"/>
      <c r="MHM244" s="220"/>
      <c r="MHN244" s="220"/>
      <c r="MHO244" s="220"/>
      <c r="MHP244" s="220"/>
      <c r="MHQ244" s="220"/>
      <c r="MHR244" s="220"/>
      <c r="MHS244" s="220"/>
      <c r="MHT244" s="220"/>
      <c r="MHU244" s="220"/>
      <c r="MHV244" s="220"/>
      <c r="MHW244" s="220"/>
      <c r="MHX244" s="220"/>
      <c r="MHY244" s="220"/>
      <c r="MHZ244" s="220"/>
      <c r="MIA244" s="220"/>
      <c r="MIB244" s="220"/>
      <c r="MIC244" s="220"/>
      <c r="MID244" s="220"/>
      <c r="MIE244" s="220"/>
      <c r="MIF244" s="220"/>
      <c r="MIG244" s="220"/>
      <c r="MIH244" s="220"/>
      <c r="MII244" s="220"/>
      <c r="MIJ244" s="220"/>
      <c r="MIK244" s="220"/>
      <c r="MIL244" s="220"/>
      <c r="MIM244" s="220"/>
      <c r="MIN244" s="220"/>
      <c r="MIO244" s="220"/>
      <c r="MIP244" s="220"/>
      <c r="MIQ244" s="220"/>
      <c r="MIR244" s="220"/>
      <c r="MIS244" s="220"/>
      <c r="MIT244" s="220"/>
      <c r="MIU244" s="220"/>
      <c r="MIV244" s="220"/>
      <c r="MIW244" s="220"/>
      <c r="MIX244" s="220"/>
      <c r="MIY244" s="220"/>
      <c r="MIZ244" s="220"/>
      <c r="MJA244" s="220"/>
      <c r="MJB244" s="220"/>
      <c r="MJC244" s="220"/>
      <c r="MJD244" s="220"/>
      <c r="MJE244" s="220"/>
      <c r="MJF244" s="220"/>
      <c r="MJG244" s="220"/>
      <c r="MJH244" s="220"/>
      <c r="MJI244" s="220"/>
      <c r="MJJ244" s="220"/>
      <c r="MJK244" s="220"/>
      <c r="MJL244" s="220"/>
      <c r="MJM244" s="220"/>
      <c r="MJN244" s="220"/>
      <c r="MJO244" s="220"/>
      <c r="MJP244" s="220"/>
      <c r="MJQ244" s="220"/>
      <c r="MJR244" s="220"/>
      <c r="MJS244" s="220"/>
      <c r="MJT244" s="220"/>
      <c r="MJU244" s="220"/>
      <c r="MJV244" s="220"/>
      <c r="MJW244" s="220"/>
      <c r="MJX244" s="220"/>
      <c r="MJY244" s="220"/>
      <c r="MJZ244" s="220"/>
      <c r="MKA244" s="220"/>
      <c r="MKB244" s="220"/>
      <c r="MKC244" s="220"/>
      <c r="MKD244" s="220"/>
      <c r="MKE244" s="220"/>
      <c r="MKF244" s="220"/>
      <c r="MKG244" s="220"/>
      <c r="MKH244" s="220"/>
      <c r="MKI244" s="220"/>
      <c r="MKJ244" s="220"/>
      <c r="MKK244" s="220"/>
      <c r="MKL244" s="220"/>
      <c r="MKM244" s="220"/>
      <c r="MKN244" s="220"/>
      <c r="MKO244" s="220"/>
      <c r="MKP244" s="220"/>
      <c r="MKQ244" s="220"/>
      <c r="MKR244" s="220"/>
      <c r="MKS244" s="220"/>
      <c r="MKT244" s="220"/>
      <c r="MKU244" s="220"/>
      <c r="MKV244" s="220"/>
      <c r="MKW244" s="220"/>
      <c r="MKX244" s="220"/>
      <c r="MKY244" s="220"/>
      <c r="MKZ244" s="220"/>
      <c r="MLA244" s="220"/>
      <c r="MLB244" s="220"/>
      <c r="MLC244" s="220"/>
      <c r="MLD244" s="220"/>
      <c r="MLE244" s="220"/>
      <c r="MLF244" s="220"/>
      <c r="MLG244" s="220"/>
      <c r="MLH244" s="220"/>
      <c r="MLI244" s="220"/>
      <c r="MLJ244" s="220"/>
      <c r="MLK244" s="220"/>
      <c r="MLL244" s="220"/>
      <c r="MLM244" s="220"/>
      <c r="MLN244" s="220"/>
      <c r="MLO244" s="220"/>
      <c r="MLP244" s="220"/>
      <c r="MLQ244" s="220"/>
      <c r="MLR244" s="220"/>
      <c r="MLS244" s="220"/>
      <c r="MLT244" s="220"/>
      <c r="MLU244" s="220"/>
      <c r="MLV244" s="220"/>
      <c r="MLW244" s="220"/>
      <c r="MLX244" s="220"/>
      <c r="MLY244" s="220"/>
      <c r="MLZ244" s="220"/>
      <c r="MMA244" s="220"/>
      <c r="MMB244" s="220"/>
      <c r="MMC244" s="220"/>
      <c r="MMD244" s="220"/>
      <c r="MME244" s="220"/>
      <c r="MMF244" s="220"/>
      <c r="MMG244" s="220"/>
      <c r="MMH244" s="220"/>
      <c r="MMI244" s="220"/>
      <c r="MMJ244" s="220"/>
      <c r="MMK244" s="220"/>
      <c r="MML244" s="220"/>
      <c r="MMM244" s="220"/>
      <c r="MMN244" s="220"/>
      <c r="MMO244" s="220"/>
      <c r="MMP244" s="220"/>
      <c r="MMQ244" s="220"/>
      <c r="MMR244" s="220"/>
      <c r="MMS244" s="220"/>
      <c r="MMT244" s="220"/>
      <c r="MMU244" s="220"/>
      <c r="MMV244" s="220"/>
      <c r="MMW244" s="220"/>
      <c r="MMX244" s="220"/>
      <c r="MMY244" s="220"/>
      <c r="MMZ244" s="220"/>
      <c r="MNA244" s="220"/>
      <c r="MNB244" s="220"/>
      <c r="MNC244" s="220"/>
      <c r="MND244" s="220"/>
      <c r="MNE244" s="220"/>
      <c r="MNF244" s="220"/>
      <c r="MNG244" s="220"/>
      <c r="MNH244" s="220"/>
      <c r="MNI244" s="220"/>
      <c r="MNJ244" s="220"/>
      <c r="MNK244" s="220"/>
      <c r="MNL244" s="220"/>
      <c r="MNM244" s="220"/>
      <c r="MNN244" s="220"/>
      <c r="MNO244" s="220"/>
      <c r="MNP244" s="220"/>
      <c r="MNQ244" s="220"/>
      <c r="MNR244" s="220"/>
      <c r="MNS244" s="220"/>
      <c r="MNT244" s="220"/>
      <c r="MNU244" s="220"/>
      <c r="MNV244" s="220"/>
      <c r="MNW244" s="220"/>
      <c r="MNX244" s="220"/>
      <c r="MNY244" s="220"/>
      <c r="MNZ244" s="220"/>
      <c r="MOA244" s="220"/>
      <c r="MOB244" s="220"/>
      <c r="MOC244" s="220"/>
      <c r="MOD244" s="220"/>
      <c r="MOE244" s="220"/>
      <c r="MOF244" s="220"/>
      <c r="MOG244" s="220"/>
      <c r="MOH244" s="220"/>
      <c r="MOI244" s="220"/>
      <c r="MOJ244" s="220"/>
      <c r="MOK244" s="220"/>
      <c r="MOL244" s="220"/>
      <c r="MOM244" s="220"/>
      <c r="MON244" s="220"/>
      <c r="MOO244" s="220"/>
      <c r="MOP244" s="220"/>
      <c r="MOQ244" s="220"/>
      <c r="MOR244" s="220"/>
      <c r="MOS244" s="220"/>
      <c r="MOT244" s="220"/>
      <c r="MOU244" s="220"/>
      <c r="MOV244" s="220"/>
      <c r="MOW244" s="220"/>
      <c r="MOX244" s="220"/>
      <c r="MOY244" s="220"/>
      <c r="MOZ244" s="220"/>
      <c r="MPA244" s="220"/>
      <c r="MPB244" s="220"/>
      <c r="MPC244" s="220"/>
      <c r="MPD244" s="220"/>
      <c r="MPE244" s="220"/>
      <c r="MPF244" s="220"/>
      <c r="MPG244" s="220"/>
      <c r="MPH244" s="220"/>
      <c r="MPI244" s="220"/>
      <c r="MPJ244" s="220"/>
      <c r="MPK244" s="220"/>
      <c r="MPL244" s="220"/>
      <c r="MPM244" s="220"/>
      <c r="MPN244" s="220"/>
      <c r="MPO244" s="220"/>
      <c r="MPP244" s="220"/>
      <c r="MPQ244" s="220"/>
      <c r="MPR244" s="220"/>
      <c r="MPS244" s="220"/>
      <c r="MPT244" s="220"/>
      <c r="MPU244" s="220"/>
      <c r="MPV244" s="220"/>
      <c r="MPW244" s="220"/>
      <c r="MPX244" s="220"/>
      <c r="MPY244" s="220"/>
      <c r="MPZ244" s="220"/>
      <c r="MQA244" s="220"/>
      <c r="MQB244" s="220"/>
      <c r="MQC244" s="220"/>
      <c r="MQD244" s="220"/>
      <c r="MQE244" s="220"/>
      <c r="MQF244" s="220"/>
      <c r="MQG244" s="220"/>
      <c r="MQH244" s="220"/>
      <c r="MQI244" s="220"/>
      <c r="MQJ244" s="220"/>
      <c r="MQK244" s="220"/>
      <c r="MQL244" s="220"/>
      <c r="MQM244" s="220"/>
      <c r="MQN244" s="220"/>
      <c r="MQO244" s="220"/>
      <c r="MQP244" s="220"/>
      <c r="MQQ244" s="220"/>
      <c r="MQR244" s="220"/>
      <c r="MQS244" s="220"/>
      <c r="MQT244" s="220"/>
      <c r="MQU244" s="220"/>
      <c r="MQV244" s="220"/>
      <c r="MQW244" s="220"/>
      <c r="MQX244" s="220"/>
      <c r="MQY244" s="220"/>
      <c r="MQZ244" s="220"/>
      <c r="MRA244" s="220"/>
      <c r="MRB244" s="220"/>
      <c r="MRC244" s="220"/>
      <c r="MRD244" s="220"/>
      <c r="MRE244" s="220"/>
      <c r="MRF244" s="220"/>
      <c r="MRG244" s="220"/>
      <c r="MRH244" s="220"/>
      <c r="MRI244" s="220"/>
      <c r="MRJ244" s="220"/>
      <c r="MRK244" s="220"/>
      <c r="MRL244" s="220"/>
      <c r="MRM244" s="220"/>
      <c r="MRN244" s="220"/>
      <c r="MRO244" s="220"/>
      <c r="MRP244" s="220"/>
      <c r="MRQ244" s="220"/>
      <c r="MRR244" s="220"/>
      <c r="MRS244" s="220"/>
      <c r="MRT244" s="220"/>
      <c r="MRU244" s="220"/>
      <c r="MRV244" s="220"/>
      <c r="MRW244" s="220"/>
      <c r="MRX244" s="220"/>
      <c r="MRY244" s="220"/>
      <c r="MRZ244" s="220"/>
      <c r="MSA244" s="220"/>
      <c r="MSB244" s="220"/>
      <c r="MSC244" s="220"/>
      <c r="MSD244" s="220"/>
      <c r="MSE244" s="220"/>
      <c r="MSF244" s="220"/>
      <c r="MSG244" s="220"/>
      <c r="MSH244" s="220"/>
      <c r="MSI244" s="220"/>
      <c r="MSJ244" s="220"/>
      <c r="MSK244" s="220"/>
      <c r="MSL244" s="220"/>
      <c r="MSM244" s="220"/>
      <c r="MSN244" s="220"/>
      <c r="MSO244" s="220"/>
      <c r="MSP244" s="220"/>
      <c r="MSQ244" s="220"/>
      <c r="MSR244" s="220"/>
      <c r="MSS244" s="220"/>
      <c r="MST244" s="220"/>
      <c r="MSU244" s="220"/>
      <c r="MSV244" s="220"/>
      <c r="MSW244" s="220"/>
      <c r="MSX244" s="220"/>
      <c r="MSY244" s="220"/>
      <c r="MSZ244" s="220"/>
      <c r="MTA244" s="220"/>
      <c r="MTB244" s="220"/>
      <c r="MTC244" s="220"/>
      <c r="MTD244" s="220"/>
      <c r="MTE244" s="220"/>
      <c r="MTF244" s="220"/>
      <c r="MTG244" s="220"/>
      <c r="MTH244" s="220"/>
      <c r="MTI244" s="220"/>
      <c r="MTJ244" s="220"/>
      <c r="MTK244" s="220"/>
      <c r="MTL244" s="220"/>
      <c r="MTM244" s="220"/>
      <c r="MTN244" s="220"/>
      <c r="MTO244" s="220"/>
      <c r="MTP244" s="220"/>
      <c r="MTQ244" s="220"/>
      <c r="MTR244" s="220"/>
      <c r="MTS244" s="220"/>
      <c r="MTT244" s="220"/>
      <c r="MTU244" s="220"/>
      <c r="MTV244" s="220"/>
      <c r="MTW244" s="220"/>
      <c r="MTX244" s="220"/>
      <c r="MTY244" s="220"/>
      <c r="MTZ244" s="220"/>
      <c r="MUA244" s="220"/>
      <c r="MUB244" s="220"/>
      <c r="MUC244" s="220"/>
      <c r="MUD244" s="220"/>
      <c r="MUE244" s="220"/>
      <c r="MUF244" s="220"/>
      <c r="MUG244" s="220"/>
      <c r="MUH244" s="220"/>
      <c r="MUI244" s="220"/>
      <c r="MUJ244" s="220"/>
      <c r="MUK244" s="220"/>
      <c r="MUL244" s="220"/>
      <c r="MUM244" s="220"/>
      <c r="MUN244" s="220"/>
      <c r="MUO244" s="220"/>
      <c r="MUP244" s="220"/>
      <c r="MUQ244" s="220"/>
      <c r="MUR244" s="220"/>
      <c r="MUS244" s="220"/>
      <c r="MUT244" s="220"/>
      <c r="MUU244" s="220"/>
      <c r="MUV244" s="220"/>
      <c r="MUW244" s="220"/>
      <c r="MUX244" s="220"/>
      <c r="MUY244" s="220"/>
      <c r="MUZ244" s="220"/>
      <c r="MVA244" s="220"/>
      <c r="MVB244" s="220"/>
      <c r="MVC244" s="220"/>
      <c r="MVD244" s="220"/>
      <c r="MVE244" s="220"/>
      <c r="MVF244" s="220"/>
      <c r="MVG244" s="220"/>
      <c r="MVH244" s="220"/>
      <c r="MVI244" s="220"/>
      <c r="MVJ244" s="220"/>
      <c r="MVK244" s="220"/>
      <c r="MVL244" s="220"/>
      <c r="MVM244" s="220"/>
      <c r="MVN244" s="220"/>
      <c r="MVO244" s="220"/>
      <c r="MVP244" s="220"/>
      <c r="MVQ244" s="220"/>
      <c r="MVR244" s="220"/>
      <c r="MVS244" s="220"/>
      <c r="MVT244" s="220"/>
      <c r="MVU244" s="220"/>
      <c r="MVV244" s="220"/>
      <c r="MVW244" s="220"/>
      <c r="MVX244" s="220"/>
      <c r="MVY244" s="220"/>
      <c r="MVZ244" s="220"/>
      <c r="MWA244" s="220"/>
      <c r="MWB244" s="220"/>
      <c r="MWC244" s="220"/>
      <c r="MWD244" s="220"/>
      <c r="MWE244" s="220"/>
      <c r="MWF244" s="220"/>
      <c r="MWG244" s="220"/>
      <c r="MWH244" s="220"/>
      <c r="MWI244" s="220"/>
      <c r="MWJ244" s="220"/>
      <c r="MWK244" s="220"/>
      <c r="MWL244" s="220"/>
      <c r="MWM244" s="220"/>
      <c r="MWN244" s="220"/>
      <c r="MWO244" s="220"/>
      <c r="MWP244" s="220"/>
      <c r="MWQ244" s="220"/>
      <c r="MWR244" s="220"/>
      <c r="MWS244" s="220"/>
      <c r="MWT244" s="220"/>
      <c r="MWU244" s="220"/>
      <c r="MWV244" s="220"/>
      <c r="MWW244" s="220"/>
      <c r="MWX244" s="220"/>
      <c r="MWY244" s="220"/>
      <c r="MWZ244" s="220"/>
      <c r="MXA244" s="220"/>
      <c r="MXB244" s="220"/>
      <c r="MXC244" s="220"/>
      <c r="MXD244" s="220"/>
      <c r="MXE244" s="220"/>
      <c r="MXF244" s="220"/>
      <c r="MXG244" s="220"/>
      <c r="MXH244" s="220"/>
      <c r="MXI244" s="220"/>
      <c r="MXJ244" s="220"/>
      <c r="MXK244" s="220"/>
      <c r="MXL244" s="220"/>
      <c r="MXM244" s="220"/>
      <c r="MXN244" s="220"/>
      <c r="MXO244" s="220"/>
      <c r="MXP244" s="220"/>
      <c r="MXQ244" s="220"/>
      <c r="MXR244" s="220"/>
      <c r="MXS244" s="220"/>
      <c r="MXT244" s="220"/>
      <c r="MXU244" s="220"/>
      <c r="MXV244" s="220"/>
      <c r="MXW244" s="220"/>
      <c r="MXX244" s="220"/>
      <c r="MXY244" s="220"/>
      <c r="MXZ244" s="220"/>
      <c r="MYA244" s="220"/>
      <c r="MYB244" s="220"/>
      <c r="MYC244" s="220"/>
      <c r="MYD244" s="220"/>
      <c r="MYE244" s="220"/>
      <c r="MYF244" s="220"/>
      <c r="MYG244" s="220"/>
      <c r="MYH244" s="220"/>
      <c r="MYI244" s="220"/>
      <c r="MYJ244" s="220"/>
      <c r="MYK244" s="220"/>
      <c r="MYL244" s="220"/>
      <c r="MYM244" s="220"/>
      <c r="MYN244" s="220"/>
      <c r="MYO244" s="220"/>
      <c r="MYP244" s="220"/>
      <c r="MYQ244" s="220"/>
      <c r="MYR244" s="220"/>
      <c r="MYS244" s="220"/>
      <c r="MYT244" s="220"/>
      <c r="MYU244" s="220"/>
      <c r="MYV244" s="220"/>
      <c r="MYW244" s="220"/>
      <c r="MYX244" s="220"/>
      <c r="MYY244" s="220"/>
      <c r="MYZ244" s="220"/>
      <c r="MZA244" s="220"/>
      <c r="MZB244" s="220"/>
      <c r="MZC244" s="220"/>
      <c r="MZD244" s="220"/>
      <c r="MZE244" s="220"/>
      <c r="MZF244" s="220"/>
      <c r="MZG244" s="220"/>
      <c r="MZH244" s="220"/>
      <c r="MZI244" s="220"/>
      <c r="MZJ244" s="220"/>
      <c r="MZK244" s="220"/>
      <c r="MZL244" s="220"/>
      <c r="MZM244" s="220"/>
      <c r="MZN244" s="220"/>
      <c r="MZO244" s="220"/>
      <c r="MZP244" s="220"/>
      <c r="MZQ244" s="220"/>
      <c r="MZR244" s="220"/>
      <c r="MZS244" s="220"/>
      <c r="MZT244" s="220"/>
      <c r="MZU244" s="220"/>
      <c r="MZV244" s="220"/>
      <c r="MZW244" s="220"/>
      <c r="MZX244" s="220"/>
      <c r="MZY244" s="220"/>
      <c r="MZZ244" s="220"/>
      <c r="NAA244" s="220"/>
      <c r="NAB244" s="220"/>
      <c r="NAC244" s="220"/>
      <c r="NAD244" s="220"/>
      <c r="NAE244" s="220"/>
      <c r="NAF244" s="220"/>
      <c r="NAG244" s="220"/>
      <c r="NAH244" s="220"/>
      <c r="NAI244" s="220"/>
      <c r="NAJ244" s="220"/>
      <c r="NAK244" s="220"/>
      <c r="NAL244" s="220"/>
      <c r="NAM244" s="220"/>
      <c r="NAN244" s="220"/>
      <c r="NAO244" s="220"/>
      <c r="NAP244" s="220"/>
      <c r="NAQ244" s="220"/>
      <c r="NAR244" s="220"/>
      <c r="NAS244" s="220"/>
      <c r="NAT244" s="220"/>
      <c r="NAU244" s="220"/>
      <c r="NAV244" s="220"/>
      <c r="NAW244" s="220"/>
      <c r="NAX244" s="220"/>
      <c r="NAY244" s="220"/>
      <c r="NAZ244" s="220"/>
      <c r="NBA244" s="220"/>
      <c r="NBB244" s="220"/>
      <c r="NBC244" s="220"/>
      <c r="NBD244" s="220"/>
      <c r="NBE244" s="220"/>
      <c r="NBF244" s="220"/>
      <c r="NBG244" s="220"/>
      <c r="NBH244" s="220"/>
      <c r="NBI244" s="220"/>
      <c r="NBJ244" s="220"/>
      <c r="NBK244" s="220"/>
      <c r="NBL244" s="220"/>
      <c r="NBM244" s="220"/>
      <c r="NBN244" s="220"/>
      <c r="NBO244" s="220"/>
      <c r="NBP244" s="220"/>
      <c r="NBQ244" s="220"/>
      <c r="NBR244" s="220"/>
      <c r="NBS244" s="220"/>
      <c r="NBT244" s="220"/>
      <c r="NBU244" s="220"/>
      <c r="NBV244" s="220"/>
      <c r="NBW244" s="220"/>
      <c r="NBX244" s="220"/>
      <c r="NBY244" s="220"/>
      <c r="NBZ244" s="220"/>
      <c r="NCA244" s="220"/>
      <c r="NCB244" s="220"/>
      <c r="NCC244" s="220"/>
      <c r="NCD244" s="220"/>
      <c r="NCE244" s="220"/>
      <c r="NCF244" s="220"/>
      <c r="NCG244" s="220"/>
      <c r="NCH244" s="220"/>
      <c r="NCI244" s="220"/>
      <c r="NCJ244" s="220"/>
      <c r="NCK244" s="220"/>
      <c r="NCL244" s="220"/>
      <c r="NCM244" s="220"/>
      <c r="NCN244" s="220"/>
      <c r="NCO244" s="220"/>
      <c r="NCP244" s="220"/>
      <c r="NCQ244" s="220"/>
      <c r="NCR244" s="220"/>
      <c r="NCS244" s="220"/>
      <c r="NCT244" s="220"/>
      <c r="NCU244" s="220"/>
      <c r="NCV244" s="220"/>
      <c r="NCW244" s="220"/>
      <c r="NCX244" s="220"/>
      <c r="NCY244" s="220"/>
      <c r="NCZ244" s="220"/>
      <c r="NDA244" s="220"/>
      <c r="NDB244" s="220"/>
      <c r="NDC244" s="220"/>
      <c r="NDD244" s="220"/>
      <c r="NDE244" s="220"/>
      <c r="NDF244" s="220"/>
      <c r="NDG244" s="220"/>
      <c r="NDH244" s="220"/>
      <c r="NDI244" s="220"/>
      <c r="NDJ244" s="220"/>
      <c r="NDK244" s="220"/>
      <c r="NDL244" s="220"/>
      <c r="NDM244" s="220"/>
      <c r="NDN244" s="220"/>
      <c r="NDO244" s="220"/>
      <c r="NDP244" s="220"/>
      <c r="NDQ244" s="220"/>
      <c r="NDR244" s="220"/>
      <c r="NDS244" s="220"/>
      <c r="NDT244" s="220"/>
      <c r="NDU244" s="220"/>
      <c r="NDV244" s="220"/>
      <c r="NDW244" s="220"/>
      <c r="NDX244" s="220"/>
      <c r="NDY244" s="220"/>
      <c r="NDZ244" s="220"/>
      <c r="NEA244" s="220"/>
      <c r="NEB244" s="220"/>
      <c r="NEC244" s="220"/>
      <c r="NED244" s="220"/>
      <c r="NEE244" s="220"/>
      <c r="NEF244" s="220"/>
      <c r="NEG244" s="220"/>
      <c r="NEH244" s="220"/>
      <c r="NEI244" s="220"/>
      <c r="NEJ244" s="220"/>
      <c r="NEK244" s="220"/>
      <c r="NEL244" s="220"/>
      <c r="NEM244" s="220"/>
      <c r="NEN244" s="220"/>
      <c r="NEO244" s="220"/>
      <c r="NEP244" s="220"/>
      <c r="NEQ244" s="220"/>
      <c r="NER244" s="220"/>
      <c r="NES244" s="220"/>
      <c r="NET244" s="220"/>
      <c r="NEU244" s="220"/>
      <c r="NEV244" s="220"/>
      <c r="NEW244" s="220"/>
      <c r="NEX244" s="220"/>
      <c r="NEY244" s="220"/>
      <c r="NEZ244" s="220"/>
      <c r="NFA244" s="220"/>
      <c r="NFB244" s="220"/>
      <c r="NFC244" s="220"/>
      <c r="NFD244" s="220"/>
      <c r="NFE244" s="220"/>
      <c r="NFF244" s="220"/>
      <c r="NFG244" s="220"/>
      <c r="NFH244" s="220"/>
      <c r="NFI244" s="220"/>
      <c r="NFJ244" s="220"/>
      <c r="NFK244" s="220"/>
      <c r="NFL244" s="220"/>
      <c r="NFM244" s="220"/>
      <c r="NFN244" s="220"/>
      <c r="NFO244" s="220"/>
      <c r="NFP244" s="220"/>
      <c r="NFQ244" s="220"/>
      <c r="NFR244" s="220"/>
      <c r="NFS244" s="220"/>
      <c r="NFT244" s="220"/>
      <c r="NFU244" s="220"/>
      <c r="NFV244" s="220"/>
      <c r="NFW244" s="220"/>
      <c r="NFX244" s="220"/>
      <c r="NFY244" s="220"/>
      <c r="NFZ244" s="220"/>
      <c r="NGA244" s="220"/>
      <c r="NGB244" s="220"/>
      <c r="NGC244" s="220"/>
      <c r="NGD244" s="220"/>
      <c r="NGE244" s="220"/>
      <c r="NGF244" s="220"/>
      <c r="NGG244" s="220"/>
      <c r="NGH244" s="220"/>
      <c r="NGI244" s="220"/>
      <c r="NGJ244" s="220"/>
      <c r="NGK244" s="220"/>
      <c r="NGL244" s="220"/>
      <c r="NGM244" s="220"/>
      <c r="NGN244" s="220"/>
      <c r="NGO244" s="220"/>
      <c r="NGP244" s="220"/>
      <c r="NGQ244" s="220"/>
      <c r="NGR244" s="220"/>
      <c r="NGS244" s="220"/>
      <c r="NGT244" s="220"/>
      <c r="NGU244" s="220"/>
      <c r="NGV244" s="220"/>
      <c r="NGW244" s="220"/>
      <c r="NGX244" s="220"/>
      <c r="NGY244" s="220"/>
      <c r="NGZ244" s="220"/>
      <c r="NHA244" s="220"/>
      <c r="NHB244" s="220"/>
      <c r="NHC244" s="220"/>
      <c r="NHD244" s="220"/>
      <c r="NHE244" s="220"/>
      <c r="NHF244" s="220"/>
      <c r="NHG244" s="220"/>
      <c r="NHH244" s="220"/>
      <c r="NHI244" s="220"/>
      <c r="NHJ244" s="220"/>
      <c r="NHK244" s="220"/>
      <c r="NHL244" s="220"/>
      <c r="NHM244" s="220"/>
      <c r="NHN244" s="220"/>
      <c r="NHO244" s="220"/>
      <c r="NHP244" s="220"/>
      <c r="NHQ244" s="220"/>
      <c r="NHR244" s="220"/>
      <c r="NHS244" s="220"/>
      <c r="NHT244" s="220"/>
      <c r="NHU244" s="220"/>
      <c r="NHV244" s="220"/>
      <c r="NHW244" s="220"/>
      <c r="NHX244" s="220"/>
      <c r="NHY244" s="220"/>
      <c r="NHZ244" s="220"/>
      <c r="NIA244" s="220"/>
      <c r="NIB244" s="220"/>
      <c r="NIC244" s="220"/>
      <c r="NID244" s="220"/>
      <c r="NIE244" s="220"/>
      <c r="NIF244" s="220"/>
      <c r="NIG244" s="220"/>
      <c r="NIH244" s="220"/>
      <c r="NII244" s="220"/>
      <c r="NIJ244" s="220"/>
      <c r="NIK244" s="220"/>
      <c r="NIL244" s="220"/>
      <c r="NIM244" s="220"/>
      <c r="NIN244" s="220"/>
      <c r="NIO244" s="220"/>
      <c r="NIP244" s="220"/>
      <c r="NIQ244" s="220"/>
      <c r="NIR244" s="220"/>
      <c r="NIS244" s="220"/>
      <c r="NIT244" s="220"/>
      <c r="NIU244" s="220"/>
      <c r="NIV244" s="220"/>
      <c r="NIW244" s="220"/>
      <c r="NIX244" s="220"/>
      <c r="NIY244" s="220"/>
      <c r="NIZ244" s="220"/>
      <c r="NJA244" s="220"/>
      <c r="NJB244" s="220"/>
      <c r="NJC244" s="220"/>
      <c r="NJD244" s="220"/>
      <c r="NJE244" s="220"/>
      <c r="NJF244" s="220"/>
      <c r="NJG244" s="220"/>
      <c r="NJH244" s="220"/>
      <c r="NJI244" s="220"/>
      <c r="NJJ244" s="220"/>
      <c r="NJK244" s="220"/>
      <c r="NJL244" s="220"/>
      <c r="NJM244" s="220"/>
      <c r="NJN244" s="220"/>
      <c r="NJO244" s="220"/>
      <c r="NJP244" s="220"/>
      <c r="NJQ244" s="220"/>
      <c r="NJR244" s="220"/>
      <c r="NJS244" s="220"/>
      <c r="NJT244" s="220"/>
      <c r="NJU244" s="220"/>
      <c r="NJV244" s="220"/>
      <c r="NJW244" s="220"/>
      <c r="NJX244" s="220"/>
      <c r="NJY244" s="220"/>
      <c r="NJZ244" s="220"/>
      <c r="NKA244" s="220"/>
      <c r="NKB244" s="220"/>
      <c r="NKC244" s="220"/>
      <c r="NKD244" s="220"/>
      <c r="NKE244" s="220"/>
      <c r="NKF244" s="220"/>
      <c r="NKG244" s="220"/>
      <c r="NKH244" s="220"/>
      <c r="NKI244" s="220"/>
      <c r="NKJ244" s="220"/>
      <c r="NKK244" s="220"/>
      <c r="NKL244" s="220"/>
      <c r="NKM244" s="220"/>
      <c r="NKN244" s="220"/>
      <c r="NKO244" s="220"/>
      <c r="NKP244" s="220"/>
      <c r="NKQ244" s="220"/>
      <c r="NKR244" s="220"/>
      <c r="NKS244" s="220"/>
      <c r="NKT244" s="220"/>
      <c r="NKU244" s="220"/>
      <c r="NKV244" s="220"/>
      <c r="NKW244" s="220"/>
      <c r="NKX244" s="220"/>
      <c r="NKY244" s="220"/>
      <c r="NKZ244" s="220"/>
      <c r="NLA244" s="220"/>
      <c r="NLB244" s="220"/>
      <c r="NLC244" s="220"/>
      <c r="NLD244" s="220"/>
      <c r="NLE244" s="220"/>
      <c r="NLF244" s="220"/>
      <c r="NLG244" s="220"/>
      <c r="NLH244" s="220"/>
      <c r="NLI244" s="220"/>
      <c r="NLJ244" s="220"/>
      <c r="NLK244" s="220"/>
      <c r="NLL244" s="220"/>
      <c r="NLM244" s="220"/>
      <c r="NLN244" s="220"/>
      <c r="NLO244" s="220"/>
      <c r="NLP244" s="220"/>
      <c r="NLQ244" s="220"/>
      <c r="NLR244" s="220"/>
      <c r="NLS244" s="220"/>
      <c r="NLT244" s="220"/>
      <c r="NLU244" s="220"/>
      <c r="NLV244" s="220"/>
      <c r="NLW244" s="220"/>
      <c r="NLX244" s="220"/>
      <c r="NLY244" s="220"/>
      <c r="NLZ244" s="220"/>
      <c r="NMA244" s="220"/>
      <c r="NMB244" s="220"/>
      <c r="NMC244" s="220"/>
      <c r="NMD244" s="220"/>
      <c r="NME244" s="220"/>
      <c r="NMF244" s="220"/>
      <c r="NMG244" s="220"/>
      <c r="NMH244" s="220"/>
      <c r="NMI244" s="220"/>
      <c r="NMJ244" s="220"/>
      <c r="NMK244" s="220"/>
      <c r="NML244" s="220"/>
      <c r="NMM244" s="220"/>
      <c r="NMN244" s="220"/>
      <c r="NMO244" s="220"/>
      <c r="NMP244" s="220"/>
      <c r="NMQ244" s="220"/>
      <c r="NMR244" s="220"/>
      <c r="NMS244" s="220"/>
      <c r="NMT244" s="220"/>
      <c r="NMU244" s="220"/>
      <c r="NMV244" s="220"/>
      <c r="NMW244" s="220"/>
      <c r="NMX244" s="220"/>
      <c r="NMY244" s="220"/>
      <c r="NMZ244" s="220"/>
      <c r="NNA244" s="220"/>
      <c r="NNB244" s="220"/>
      <c r="NNC244" s="220"/>
      <c r="NND244" s="220"/>
      <c r="NNE244" s="220"/>
      <c r="NNF244" s="220"/>
      <c r="NNG244" s="220"/>
      <c r="NNH244" s="220"/>
      <c r="NNI244" s="220"/>
      <c r="NNJ244" s="220"/>
      <c r="NNK244" s="220"/>
      <c r="NNL244" s="220"/>
      <c r="NNM244" s="220"/>
      <c r="NNN244" s="220"/>
      <c r="NNO244" s="220"/>
      <c r="NNP244" s="220"/>
      <c r="NNQ244" s="220"/>
      <c r="NNR244" s="220"/>
      <c r="NNS244" s="220"/>
      <c r="NNT244" s="220"/>
      <c r="NNU244" s="220"/>
      <c r="NNV244" s="220"/>
      <c r="NNW244" s="220"/>
      <c r="NNX244" s="220"/>
      <c r="NNY244" s="220"/>
      <c r="NNZ244" s="220"/>
      <c r="NOA244" s="220"/>
      <c r="NOB244" s="220"/>
      <c r="NOC244" s="220"/>
      <c r="NOD244" s="220"/>
      <c r="NOE244" s="220"/>
      <c r="NOF244" s="220"/>
      <c r="NOG244" s="220"/>
      <c r="NOH244" s="220"/>
      <c r="NOI244" s="220"/>
      <c r="NOJ244" s="220"/>
      <c r="NOK244" s="220"/>
      <c r="NOL244" s="220"/>
      <c r="NOM244" s="220"/>
      <c r="NON244" s="220"/>
      <c r="NOO244" s="220"/>
      <c r="NOP244" s="220"/>
      <c r="NOQ244" s="220"/>
      <c r="NOR244" s="220"/>
      <c r="NOS244" s="220"/>
      <c r="NOT244" s="220"/>
      <c r="NOU244" s="220"/>
      <c r="NOV244" s="220"/>
      <c r="NOW244" s="220"/>
      <c r="NOX244" s="220"/>
      <c r="NOY244" s="220"/>
      <c r="NOZ244" s="220"/>
      <c r="NPA244" s="220"/>
      <c r="NPB244" s="220"/>
      <c r="NPC244" s="220"/>
      <c r="NPD244" s="220"/>
      <c r="NPE244" s="220"/>
      <c r="NPF244" s="220"/>
      <c r="NPG244" s="220"/>
      <c r="NPH244" s="220"/>
      <c r="NPI244" s="220"/>
      <c r="NPJ244" s="220"/>
      <c r="NPK244" s="220"/>
      <c r="NPL244" s="220"/>
      <c r="NPM244" s="220"/>
      <c r="NPN244" s="220"/>
      <c r="NPO244" s="220"/>
      <c r="NPP244" s="220"/>
      <c r="NPQ244" s="220"/>
      <c r="NPR244" s="220"/>
      <c r="NPS244" s="220"/>
      <c r="NPT244" s="220"/>
      <c r="NPU244" s="220"/>
      <c r="NPV244" s="220"/>
      <c r="NPW244" s="220"/>
      <c r="NPX244" s="220"/>
      <c r="NPY244" s="220"/>
      <c r="NPZ244" s="220"/>
      <c r="NQA244" s="220"/>
      <c r="NQB244" s="220"/>
      <c r="NQC244" s="220"/>
      <c r="NQD244" s="220"/>
      <c r="NQE244" s="220"/>
      <c r="NQF244" s="220"/>
      <c r="NQG244" s="220"/>
      <c r="NQH244" s="220"/>
      <c r="NQI244" s="220"/>
      <c r="NQJ244" s="220"/>
      <c r="NQK244" s="220"/>
      <c r="NQL244" s="220"/>
      <c r="NQM244" s="220"/>
      <c r="NQN244" s="220"/>
      <c r="NQO244" s="220"/>
      <c r="NQP244" s="220"/>
      <c r="NQQ244" s="220"/>
      <c r="NQR244" s="220"/>
      <c r="NQS244" s="220"/>
      <c r="NQT244" s="220"/>
      <c r="NQU244" s="220"/>
      <c r="NQV244" s="220"/>
      <c r="NQW244" s="220"/>
      <c r="NQX244" s="220"/>
      <c r="NQY244" s="220"/>
      <c r="NQZ244" s="220"/>
      <c r="NRA244" s="220"/>
      <c r="NRB244" s="220"/>
      <c r="NRC244" s="220"/>
      <c r="NRD244" s="220"/>
      <c r="NRE244" s="220"/>
      <c r="NRF244" s="220"/>
      <c r="NRG244" s="220"/>
      <c r="NRH244" s="220"/>
      <c r="NRI244" s="220"/>
      <c r="NRJ244" s="220"/>
      <c r="NRK244" s="220"/>
      <c r="NRL244" s="220"/>
      <c r="NRM244" s="220"/>
      <c r="NRN244" s="220"/>
      <c r="NRO244" s="220"/>
      <c r="NRP244" s="220"/>
      <c r="NRQ244" s="220"/>
      <c r="NRR244" s="220"/>
      <c r="NRS244" s="220"/>
      <c r="NRT244" s="220"/>
      <c r="NRU244" s="220"/>
      <c r="NRV244" s="220"/>
      <c r="NRW244" s="220"/>
      <c r="NRX244" s="220"/>
      <c r="NRY244" s="220"/>
      <c r="NRZ244" s="220"/>
      <c r="NSA244" s="220"/>
      <c r="NSB244" s="220"/>
      <c r="NSC244" s="220"/>
      <c r="NSD244" s="220"/>
      <c r="NSE244" s="220"/>
      <c r="NSF244" s="220"/>
      <c r="NSG244" s="220"/>
      <c r="NSH244" s="220"/>
      <c r="NSI244" s="220"/>
      <c r="NSJ244" s="220"/>
      <c r="NSK244" s="220"/>
      <c r="NSL244" s="220"/>
      <c r="NSM244" s="220"/>
      <c r="NSN244" s="220"/>
      <c r="NSO244" s="220"/>
      <c r="NSP244" s="220"/>
      <c r="NSQ244" s="220"/>
      <c r="NSR244" s="220"/>
      <c r="NSS244" s="220"/>
      <c r="NST244" s="220"/>
      <c r="NSU244" s="220"/>
      <c r="NSV244" s="220"/>
      <c r="NSW244" s="220"/>
      <c r="NSX244" s="220"/>
      <c r="NSY244" s="220"/>
      <c r="NSZ244" s="220"/>
      <c r="NTA244" s="220"/>
      <c r="NTB244" s="220"/>
      <c r="NTC244" s="220"/>
      <c r="NTD244" s="220"/>
      <c r="NTE244" s="220"/>
      <c r="NTF244" s="220"/>
      <c r="NTG244" s="220"/>
      <c r="NTH244" s="220"/>
      <c r="NTI244" s="220"/>
      <c r="NTJ244" s="220"/>
      <c r="NTK244" s="220"/>
      <c r="NTL244" s="220"/>
      <c r="NTM244" s="220"/>
      <c r="NTN244" s="220"/>
      <c r="NTO244" s="220"/>
      <c r="NTP244" s="220"/>
      <c r="NTQ244" s="220"/>
      <c r="NTR244" s="220"/>
      <c r="NTS244" s="220"/>
      <c r="NTT244" s="220"/>
      <c r="NTU244" s="220"/>
      <c r="NTV244" s="220"/>
      <c r="NTW244" s="220"/>
      <c r="NTX244" s="220"/>
      <c r="NTY244" s="220"/>
      <c r="NTZ244" s="220"/>
      <c r="NUA244" s="220"/>
      <c r="NUB244" s="220"/>
      <c r="NUC244" s="220"/>
      <c r="NUD244" s="220"/>
      <c r="NUE244" s="220"/>
      <c r="NUF244" s="220"/>
      <c r="NUG244" s="220"/>
      <c r="NUH244" s="220"/>
      <c r="NUI244" s="220"/>
      <c r="NUJ244" s="220"/>
      <c r="NUK244" s="220"/>
      <c r="NUL244" s="220"/>
      <c r="NUM244" s="220"/>
      <c r="NUN244" s="220"/>
      <c r="NUO244" s="220"/>
      <c r="NUP244" s="220"/>
      <c r="NUQ244" s="220"/>
      <c r="NUR244" s="220"/>
      <c r="NUS244" s="220"/>
      <c r="NUT244" s="220"/>
      <c r="NUU244" s="220"/>
      <c r="NUV244" s="220"/>
      <c r="NUW244" s="220"/>
      <c r="NUX244" s="220"/>
      <c r="NUY244" s="220"/>
      <c r="NUZ244" s="220"/>
      <c r="NVA244" s="220"/>
      <c r="NVB244" s="220"/>
      <c r="NVC244" s="220"/>
      <c r="NVD244" s="220"/>
      <c r="NVE244" s="220"/>
      <c r="NVF244" s="220"/>
      <c r="NVG244" s="220"/>
      <c r="NVH244" s="220"/>
      <c r="NVI244" s="220"/>
      <c r="NVJ244" s="220"/>
      <c r="NVK244" s="220"/>
      <c r="NVL244" s="220"/>
      <c r="NVM244" s="220"/>
      <c r="NVN244" s="220"/>
      <c r="NVO244" s="220"/>
      <c r="NVP244" s="220"/>
      <c r="NVQ244" s="220"/>
      <c r="NVR244" s="220"/>
      <c r="NVS244" s="220"/>
      <c r="NVT244" s="220"/>
      <c r="NVU244" s="220"/>
      <c r="NVV244" s="220"/>
      <c r="NVW244" s="220"/>
      <c r="NVX244" s="220"/>
      <c r="NVY244" s="220"/>
      <c r="NVZ244" s="220"/>
      <c r="NWA244" s="220"/>
      <c r="NWB244" s="220"/>
      <c r="NWC244" s="220"/>
      <c r="NWD244" s="220"/>
      <c r="NWE244" s="220"/>
      <c r="NWF244" s="220"/>
      <c r="NWG244" s="220"/>
      <c r="NWH244" s="220"/>
      <c r="NWI244" s="220"/>
      <c r="NWJ244" s="220"/>
      <c r="NWK244" s="220"/>
      <c r="NWL244" s="220"/>
      <c r="NWM244" s="220"/>
      <c r="NWN244" s="220"/>
      <c r="NWO244" s="220"/>
      <c r="NWP244" s="220"/>
      <c r="NWQ244" s="220"/>
      <c r="NWR244" s="220"/>
      <c r="NWS244" s="220"/>
      <c r="NWT244" s="220"/>
      <c r="NWU244" s="220"/>
      <c r="NWV244" s="220"/>
      <c r="NWW244" s="220"/>
      <c r="NWX244" s="220"/>
      <c r="NWY244" s="220"/>
      <c r="NWZ244" s="220"/>
      <c r="NXA244" s="220"/>
      <c r="NXB244" s="220"/>
      <c r="NXC244" s="220"/>
      <c r="NXD244" s="220"/>
      <c r="NXE244" s="220"/>
      <c r="NXF244" s="220"/>
      <c r="NXG244" s="220"/>
      <c r="NXH244" s="220"/>
      <c r="NXI244" s="220"/>
      <c r="NXJ244" s="220"/>
      <c r="NXK244" s="220"/>
      <c r="NXL244" s="220"/>
      <c r="NXM244" s="220"/>
      <c r="NXN244" s="220"/>
      <c r="NXO244" s="220"/>
      <c r="NXP244" s="220"/>
      <c r="NXQ244" s="220"/>
      <c r="NXR244" s="220"/>
      <c r="NXS244" s="220"/>
      <c r="NXT244" s="220"/>
      <c r="NXU244" s="220"/>
      <c r="NXV244" s="220"/>
      <c r="NXW244" s="220"/>
      <c r="NXX244" s="220"/>
      <c r="NXY244" s="220"/>
      <c r="NXZ244" s="220"/>
      <c r="NYA244" s="220"/>
      <c r="NYB244" s="220"/>
      <c r="NYC244" s="220"/>
      <c r="NYD244" s="220"/>
      <c r="NYE244" s="220"/>
      <c r="NYF244" s="220"/>
      <c r="NYG244" s="220"/>
      <c r="NYH244" s="220"/>
      <c r="NYI244" s="220"/>
      <c r="NYJ244" s="220"/>
      <c r="NYK244" s="220"/>
      <c r="NYL244" s="220"/>
      <c r="NYM244" s="220"/>
      <c r="NYN244" s="220"/>
      <c r="NYO244" s="220"/>
      <c r="NYP244" s="220"/>
      <c r="NYQ244" s="220"/>
      <c r="NYR244" s="220"/>
      <c r="NYS244" s="220"/>
      <c r="NYT244" s="220"/>
      <c r="NYU244" s="220"/>
      <c r="NYV244" s="220"/>
      <c r="NYW244" s="220"/>
      <c r="NYX244" s="220"/>
      <c r="NYY244" s="220"/>
      <c r="NYZ244" s="220"/>
      <c r="NZA244" s="220"/>
      <c r="NZB244" s="220"/>
      <c r="NZC244" s="220"/>
      <c r="NZD244" s="220"/>
      <c r="NZE244" s="220"/>
      <c r="NZF244" s="220"/>
      <c r="NZG244" s="220"/>
      <c r="NZH244" s="220"/>
      <c r="NZI244" s="220"/>
      <c r="NZJ244" s="220"/>
      <c r="NZK244" s="220"/>
      <c r="NZL244" s="220"/>
      <c r="NZM244" s="220"/>
      <c r="NZN244" s="220"/>
      <c r="NZO244" s="220"/>
      <c r="NZP244" s="220"/>
      <c r="NZQ244" s="220"/>
      <c r="NZR244" s="220"/>
      <c r="NZS244" s="220"/>
      <c r="NZT244" s="220"/>
      <c r="NZU244" s="220"/>
      <c r="NZV244" s="220"/>
      <c r="NZW244" s="220"/>
      <c r="NZX244" s="220"/>
      <c r="NZY244" s="220"/>
      <c r="NZZ244" s="220"/>
      <c r="OAA244" s="220"/>
      <c r="OAB244" s="220"/>
      <c r="OAC244" s="220"/>
      <c r="OAD244" s="220"/>
      <c r="OAE244" s="220"/>
      <c r="OAF244" s="220"/>
      <c r="OAG244" s="220"/>
      <c r="OAH244" s="220"/>
      <c r="OAI244" s="220"/>
      <c r="OAJ244" s="220"/>
      <c r="OAK244" s="220"/>
      <c r="OAL244" s="220"/>
      <c r="OAM244" s="220"/>
      <c r="OAN244" s="220"/>
      <c r="OAO244" s="220"/>
      <c r="OAP244" s="220"/>
      <c r="OAQ244" s="220"/>
      <c r="OAR244" s="220"/>
      <c r="OAS244" s="220"/>
      <c r="OAT244" s="220"/>
      <c r="OAU244" s="220"/>
      <c r="OAV244" s="220"/>
      <c r="OAW244" s="220"/>
      <c r="OAX244" s="220"/>
      <c r="OAY244" s="220"/>
      <c r="OAZ244" s="220"/>
      <c r="OBA244" s="220"/>
      <c r="OBB244" s="220"/>
      <c r="OBC244" s="220"/>
      <c r="OBD244" s="220"/>
      <c r="OBE244" s="220"/>
      <c r="OBF244" s="220"/>
      <c r="OBG244" s="220"/>
      <c r="OBH244" s="220"/>
      <c r="OBI244" s="220"/>
      <c r="OBJ244" s="220"/>
      <c r="OBK244" s="220"/>
      <c r="OBL244" s="220"/>
      <c r="OBM244" s="220"/>
      <c r="OBN244" s="220"/>
      <c r="OBO244" s="220"/>
      <c r="OBP244" s="220"/>
      <c r="OBQ244" s="220"/>
      <c r="OBR244" s="220"/>
      <c r="OBS244" s="220"/>
      <c r="OBT244" s="220"/>
      <c r="OBU244" s="220"/>
      <c r="OBV244" s="220"/>
      <c r="OBW244" s="220"/>
      <c r="OBX244" s="220"/>
      <c r="OBY244" s="220"/>
      <c r="OBZ244" s="220"/>
      <c r="OCA244" s="220"/>
      <c r="OCB244" s="220"/>
      <c r="OCC244" s="220"/>
      <c r="OCD244" s="220"/>
      <c r="OCE244" s="220"/>
      <c r="OCF244" s="220"/>
      <c r="OCG244" s="220"/>
      <c r="OCH244" s="220"/>
      <c r="OCI244" s="220"/>
      <c r="OCJ244" s="220"/>
      <c r="OCK244" s="220"/>
      <c r="OCL244" s="220"/>
      <c r="OCM244" s="220"/>
      <c r="OCN244" s="220"/>
      <c r="OCO244" s="220"/>
      <c r="OCP244" s="220"/>
      <c r="OCQ244" s="220"/>
      <c r="OCR244" s="220"/>
      <c r="OCS244" s="220"/>
      <c r="OCT244" s="220"/>
      <c r="OCU244" s="220"/>
      <c r="OCV244" s="220"/>
      <c r="OCW244" s="220"/>
      <c r="OCX244" s="220"/>
      <c r="OCY244" s="220"/>
      <c r="OCZ244" s="220"/>
      <c r="ODA244" s="220"/>
      <c r="ODB244" s="220"/>
      <c r="ODC244" s="220"/>
      <c r="ODD244" s="220"/>
      <c r="ODE244" s="220"/>
      <c r="ODF244" s="220"/>
      <c r="ODG244" s="220"/>
      <c r="ODH244" s="220"/>
      <c r="ODI244" s="220"/>
      <c r="ODJ244" s="220"/>
      <c r="ODK244" s="220"/>
      <c r="ODL244" s="220"/>
      <c r="ODM244" s="220"/>
      <c r="ODN244" s="220"/>
      <c r="ODO244" s="220"/>
      <c r="ODP244" s="220"/>
      <c r="ODQ244" s="220"/>
      <c r="ODR244" s="220"/>
      <c r="ODS244" s="220"/>
      <c r="ODT244" s="220"/>
      <c r="ODU244" s="220"/>
      <c r="ODV244" s="220"/>
      <c r="ODW244" s="220"/>
      <c r="ODX244" s="220"/>
      <c r="ODY244" s="220"/>
      <c r="ODZ244" s="220"/>
      <c r="OEA244" s="220"/>
      <c r="OEB244" s="220"/>
      <c r="OEC244" s="220"/>
      <c r="OED244" s="220"/>
      <c r="OEE244" s="220"/>
      <c r="OEF244" s="220"/>
      <c r="OEG244" s="220"/>
      <c r="OEH244" s="220"/>
      <c r="OEI244" s="220"/>
      <c r="OEJ244" s="220"/>
      <c r="OEK244" s="220"/>
      <c r="OEL244" s="220"/>
      <c r="OEM244" s="220"/>
      <c r="OEN244" s="220"/>
      <c r="OEO244" s="220"/>
      <c r="OEP244" s="220"/>
      <c r="OEQ244" s="220"/>
      <c r="OER244" s="220"/>
      <c r="OES244" s="220"/>
      <c r="OET244" s="220"/>
      <c r="OEU244" s="220"/>
      <c r="OEV244" s="220"/>
      <c r="OEW244" s="220"/>
      <c r="OEX244" s="220"/>
      <c r="OEY244" s="220"/>
      <c r="OEZ244" s="220"/>
      <c r="OFA244" s="220"/>
      <c r="OFB244" s="220"/>
      <c r="OFC244" s="220"/>
      <c r="OFD244" s="220"/>
      <c r="OFE244" s="220"/>
      <c r="OFF244" s="220"/>
      <c r="OFG244" s="220"/>
      <c r="OFH244" s="220"/>
      <c r="OFI244" s="220"/>
      <c r="OFJ244" s="220"/>
      <c r="OFK244" s="220"/>
      <c r="OFL244" s="220"/>
      <c r="OFM244" s="220"/>
      <c r="OFN244" s="220"/>
      <c r="OFO244" s="220"/>
      <c r="OFP244" s="220"/>
      <c r="OFQ244" s="220"/>
      <c r="OFR244" s="220"/>
      <c r="OFS244" s="220"/>
      <c r="OFT244" s="220"/>
      <c r="OFU244" s="220"/>
      <c r="OFV244" s="220"/>
      <c r="OFW244" s="220"/>
      <c r="OFX244" s="220"/>
      <c r="OFY244" s="220"/>
      <c r="OFZ244" s="220"/>
      <c r="OGA244" s="220"/>
      <c r="OGB244" s="220"/>
      <c r="OGC244" s="220"/>
      <c r="OGD244" s="220"/>
      <c r="OGE244" s="220"/>
      <c r="OGF244" s="220"/>
      <c r="OGG244" s="220"/>
      <c r="OGH244" s="220"/>
      <c r="OGI244" s="220"/>
      <c r="OGJ244" s="220"/>
      <c r="OGK244" s="220"/>
      <c r="OGL244" s="220"/>
      <c r="OGM244" s="220"/>
      <c r="OGN244" s="220"/>
      <c r="OGO244" s="220"/>
      <c r="OGP244" s="220"/>
      <c r="OGQ244" s="220"/>
      <c r="OGR244" s="220"/>
      <c r="OGS244" s="220"/>
      <c r="OGT244" s="220"/>
      <c r="OGU244" s="220"/>
      <c r="OGV244" s="220"/>
      <c r="OGW244" s="220"/>
      <c r="OGX244" s="220"/>
      <c r="OGY244" s="220"/>
      <c r="OGZ244" s="220"/>
      <c r="OHA244" s="220"/>
      <c r="OHB244" s="220"/>
      <c r="OHC244" s="220"/>
      <c r="OHD244" s="220"/>
      <c r="OHE244" s="220"/>
      <c r="OHF244" s="220"/>
      <c r="OHG244" s="220"/>
      <c r="OHH244" s="220"/>
      <c r="OHI244" s="220"/>
      <c r="OHJ244" s="220"/>
      <c r="OHK244" s="220"/>
      <c r="OHL244" s="220"/>
      <c r="OHM244" s="220"/>
      <c r="OHN244" s="220"/>
      <c r="OHO244" s="220"/>
      <c r="OHP244" s="220"/>
      <c r="OHQ244" s="220"/>
      <c r="OHR244" s="220"/>
      <c r="OHS244" s="220"/>
      <c r="OHT244" s="220"/>
      <c r="OHU244" s="220"/>
      <c r="OHV244" s="220"/>
      <c r="OHW244" s="220"/>
      <c r="OHX244" s="220"/>
      <c r="OHY244" s="220"/>
      <c r="OHZ244" s="220"/>
      <c r="OIA244" s="220"/>
      <c r="OIB244" s="220"/>
      <c r="OIC244" s="220"/>
      <c r="OID244" s="220"/>
      <c r="OIE244" s="220"/>
      <c r="OIF244" s="220"/>
      <c r="OIG244" s="220"/>
      <c r="OIH244" s="220"/>
      <c r="OII244" s="220"/>
      <c r="OIJ244" s="220"/>
      <c r="OIK244" s="220"/>
      <c r="OIL244" s="220"/>
      <c r="OIM244" s="220"/>
      <c r="OIN244" s="220"/>
      <c r="OIO244" s="220"/>
      <c r="OIP244" s="220"/>
      <c r="OIQ244" s="220"/>
      <c r="OIR244" s="220"/>
      <c r="OIS244" s="220"/>
      <c r="OIT244" s="220"/>
      <c r="OIU244" s="220"/>
      <c r="OIV244" s="220"/>
      <c r="OIW244" s="220"/>
      <c r="OIX244" s="220"/>
      <c r="OIY244" s="220"/>
      <c r="OIZ244" s="220"/>
      <c r="OJA244" s="220"/>
      <c r="OJB244" s="220"/>
      <c r="OJC244" s="220"/>
      <c r="OJD244" s="220"/>
      <c r="OJE244" s="220"/>
      <c r="OJF244" s="220"/>
      <c r="OJG244" s="220"/>
      <c r="OJH244" s="220"/>
      <c r="OJI244" s="220"/>
      <c r="OJJ244" s="220"/>
      <c r="OJK244" s="220"/>
      <c r="OJL244" s="220"/>
      <c r="OJM244" s="220"/>
      <c r="OJN244" s="220"/>
      <c r="OJO244" s="220"/>
      <c r="OJP244" s="220"/>
      <c r="OJQ244" s="220"/>
      <c r="OJR244" s="220"/>
      <c r="OJS244" s="220"/>
      <c r="OJT244" s="220"/>
      <c r="OJU244" s="220"/>
      <c r="OJV244" s="220"/>
      <c r="OJW244" s="220"/>
      <c r="OJX244" s="220"/>
      <c r="OJY244" s="220"/>
      <c r="OJZ244" s="220"/>
      <c r="OKA244" s="220"/>
      <c r="OKB244" s="220"/>
      <c r="OKC244" s="220"/>
      <c r="OKD244" s="220"/>
      <c r="OKE244" s="220"/>
      <c r="OKF244" s="220"/>
      <c r="OKG244" s="220"/>
      <c r="OKH244" s="220"/>
      <c r="OKI244" s="220"/>
      <c r="OKJ244" s="220"/>
      <c r="OKK244" s="220"/>
      <c r="OKL244" s="220"/>
      <c r="OKM244" s="220"/>
      <c r="OKN244" s="220"/>
      <c r="OKO244" s="220"/>
      <c r="OKP244" s="220"/>
      <c r="OKQ244" s="220"/>
      <c r="OKR244" s="220"/>
      <c r="OKS244" s="220"/>
      <c r="OKT244" s="220"/>
      <c r="OKU244" s="220"/>
      <c r="OKV244" s="220"/>
      <c r="OKW244" s="220"/>
      <c r="OKX244" s="220"/>
      <c r="OKY244" s="220"/>
      <c r="OKZ244" s="220"/>
      <c r="OLA244" s="220"/>
      <c r="OLB244" s="220"/>
      <c r="OLC244" s="220"/>
      <c r="OLD244" s="220"/>
      <c r="OLE244" s="220"/>
      <c r="OLF244" s="220"/>
      <c r="OLG244" s="220"/>
      <c r="OLH244" s="220"/>
      <c r="OLI244" s="220"/>
      <c r="OLJ244" s="220"/>
      <c r="OLK244" s="220"/>
      <c r="OLL244" s="220"/>
      <c r="OLM244" s="220"/>
      <c r="OLN244" s="220"/>
      <c r="OLO244" s="220"/>
      <c r="OLP244" s="220"/>
      <c r="OLQ244" s="220"/>
      <c r="OLR244" s="220"/>
      <c r="OLS244" s="220"/>
      <c r="OLT244" s="220"/>
      <c r="OLU244" s="220"/>
      <c r="OLV244" s="220"/>
      <c r="OLW244" s="220"/>
      <c r="OLX244" s="220"/>
      <c r="OLY244" s="220"/>
      <c r="OLZ244" s="220"/>
      <c r="OMA244" s="220"/>
      <c r="OMB244" s="220"/>
      <c r="OMC244" s="220"/>
      <c r="OMD244" s="220"/>
      <c r="OME244" s="220"/>
      <c r="OMF244" s="220"/>
      <c r="OMG244" s="220"/>
      <c r="OMH244" s="220"/>
      <c r="OMI244" s="220"/>
      <c r="OMJ244" s="220"/>
      <c r="OMK244" s="220"/>
      <c r="OML244" s="220"/>
      <c r="OMM244" s="220"/>
      <c r="OMN244" s="220"/>
      <c r="OMO244" s="220"/>
      <c r="OMP244" s="220"/>
      <c r="OMQ244" s="220"/>
      <c r="OMR244" s="220"/>
      <c r="OMS244" s="220"/>
      <c r="OMT244" s="220"/>
      <c r="OMU244" s="220"/>
      <c r="OMV244" s="220"/>
      <c r="OMW244" s="220"/>
      <c r="OMX244" s="220"/>
      <c r="OMY244" s="220"/>
      <c r="OMZ244" s="220"/>
      <c r="ONA244" s="220"/>
      <c r="ONB244" s="220"/>
      <c r="ONC244" s="220"/>
      <c r="OND244" s="220"/>
      <c r="ONE244" s="220"/>
      <c r="ONF244" s="220"/>
      <c r="ONG244" s="220"/>
      <c r="ONH244" s="220"/>
      <c r="ONI244" s="220"/>
      <c r="ONJ244" s="220"/>
      <c r="ONK244" s="220"/>
      <c r="ONL244" s="220"/>
      <c r="ONM244" s="220"/>
      <c r="ONN244" s="220"/>
      <c r="ONO244" s="220"/>
      <c r="ONP244" s="220"/>
      <c r="ONQ244" s="220"/>
      <c r="ONR244" s="220"/>
      <c r="ONS244" s="220"/>
      <c r="ONT244" s="220"/>
      <c r="ONU244" s="220"/>
      <c r="ONV244" s="220"/>
      <c r="ONW244" s="220"/>
      <c r="ONX244" s="220"/>
      <c r="ONY244" s="220"/>
      <c r="ONZ244" s="220"/>
      <c r="OOA244" s="220"/>
      <c r="OOB244" s="220"/>
      <c r="OOC244" s="220"/>
      <c r="OOD244" s="220"/>
      <c r="OOE244" s="220"/>
      <c r="OOF244" s="220"/>
      <c r="OOG244" s="220"/>
      <c r="OOH244" s="220"/>
      <c r="OOI244" s="220"/>
      <c r="OOJ244" s="220"/>
      <c r="OOK244" s="220"/>
      <c r="OOL244" s="220"/>
      <c r="OOM244" s="220"/>
      <c r="OON244" s="220"/>
      <c r="OOO244" s="220"/>
      <c r="OOP244" s="220"/>
      <c r="OOQ244" s="220"/>
      <c r="OOR244" s="220"/>
      <c r="OOS244" s="220"/>
      <c r="OOT244" s="220"/>
      <c r="OOU244" s="220"/>
      <c r="OOV244" s="220"/>
      <c r="OOW244" s="220"/>
      <c r="OOX244" s="220"/>
      <c r="OOY244" s="220"/>
      <c r="OOZ244" s="220"/>
      <c r="OPA244" s="220"/>
      <c r="OPB244" s="220"/>
      <c r="OPC244" s="220"/>
      <c r="OPD244" s="220"/>
      <c r="OPE244" s="220"/>
      <c r="OPF244" s="220"/>
      <c r="OPG244" s="220"/>
      <c r="OPH244" s="220"/>
      <c r="OPI244" s="220"/>
      <c r="OPJ244" s="220"/>
      <c r="OPK244" s="220"/>
      <c r="OPL244" s="220"/>
      <c r="OPM244" s="220"/>
      <c r="OPN244" s="220"/>
      <c r="OPO244" s="220"/>
      <c r="OPP244" s="220"/>
      <c r="OPQ244" s="220"/>
      <c r="OPR244" s="220"/>
      <c r="OPS244" s="220"/>
      <c r="OPT244" s="220"/>
      <c r="OPU244" s="220"/>
      <c r="OPV244" s="220"/>
      <c r="OPW244" s="220"/>
      <c r="OPX244" s="220"/>
      <c r="OPY244" s="220"/>
      <c r="OPZ244" s="220"/>
      <c r="OQA244" s="220"/>
      <c r="OQB244" s="220"/>
      <c r="OQC244" s="220"/>
      <c r="OQD244" s="220"/>
      <c r="OQE244" s="220"/>
      <c r="OQF244" s="220"/>
      <c r="OQG244" s="220"/>
      <c r="OQH244" s="220"/>
      <c r="OQI244" s="220"/>
      <c r="OQJ244" s="220"/>
      <c r="OQK244" s="220"/>
      <c r="OQL244" s="220"/>
      <c r="OQM244" s="220"/>
      <c r="OQN244" s="220"/>
      <c r="OQO244" s="220"/>
      <c r="OQP244" s="220"/>
      <c r="OQQ244" s="220"/>
      <c r="OQR244" s="220"/>
      <c r="OQS244" s="220"/>
      <c r="OQT244" s="220"/>
      <c r="OQU244" s="220"/>
      <c r="OQV244" s="220"/>
      <c r="OQW244" s="220"/>
      <c r="OQX244" s="220"/>
      <c r="OQY244" s="220"/>
      <c r="OQZ244" s="220"/>
      <c r="ORA244" s="220"/>
      <c r="ORB244" s="220"/>
      <c r="ORC244" s="220"/>
      <c r="ORD244" s="220"/>
      <c r="ORE244" s="220"/>
      <c r="ORF244" s="220"/>
      <c r="ORG244" s="220"/>
      <c r="ORH244" s="220"/>
      <c r="ORI244" s="220"/>
      <c r="ORJ244" s="220"/>
      <c r="ORK244" s="220"/>
      <c r="ORL244" s="220"/>
      <c r="ORM244" s="220"/>
      <c r="ORN244" s="220"/>
      <c r="ORO244" s="220"/>
      <c r="ORP244" s="220"/>
      <c r="ORQ244" s="220"/>
      <c r="ORR244" s="220"/>
      <c r="ORS244" s="220"/>
      <c r="ORT244" s="220"/>
      <c r="ORU244" s="220"/>
      <c r="ORV244" s="220"/>
      <c r="ORW244" s="220"/>
      <c r="ORX244" s="220"/>
      <c r="ORY244" s="220"/>
      <c r="ORZ244" s="220"/>
      <c r="OSA244" s="220"/>
      <c r="OSB244" s="220"/>
      <c r="OSC244" s="220"/>
      <c r="OSD244" s="220"/>
      <c r="OSE244" s="220"/>
      <c r="OSF244" s="220"/>
      <c r="OSG244" s="220"/>
      <c r="OSH244" s="220"/>
      <c r="OSI244" s="220"/>
      <c r="OSJ244" s="220"/>
      <c r="OSK244" s="220"/>
      <c r="OSL244" s="220"/>
      <c r="OSM244" s="220"/>
      <c r="OSN244" s="220"/>
      <c r="OSO244" s="220"/>
      <c r="OSP244" s="220"/>
      <c r="OSQ244" s="220"/>
      <c r="OSR244" s="220"/>
      <c r="OSS244" s="220"/>
      <c r="OST244" s="220"/>
      <c r="OSU244" s="220"/>
      <c r="OSV244" s="220"/>
      <c r="OSW244" s="220"/>
      <c r="OSX244" s="220"/>
      <c r="OSY244" s="220"/>
      <c r="OSZ244" s="220"/>
      <c r="OTA244" s="220"/>
      <c r="OTB244" s="220"/>
      <c r="OTC244" s="220"/>
      <c r="OTD244" s="220"/>
      <c r="OTE244" s="220"/>
      <c r="OTF244" s="220"/>
      <c r="OTG244" s="220"/>
      <c r="OTH244" s="220"/>
      <c r="OTI244" s="220"/>
      <c r="OTJ244" s="220"/>
      <c r="OTK244" s="220"/>
      <c r="OTL244" s="220"/>
      <c r="OTM244" s="220"/>
      <c r="OTN244" s="220"/>
      <c r="OTO244" s="220"/>
      <c r="OTP244" s="220"/>
      <c r="OTQ244" s="220"/>
      <c r="OTR244" s="220"/>
      <c r="OTS244" s="220"/>
      <c r="OTT244" s="220"/>
      <c r="OTU244" s="220"/>
      <c r="OTV244" s="220"/>
      <c r="OTW244" s="220"/>
      <c r="OTX244" s="220"/>
      <c r="OTY244" s="220"/>
      <c r="OTZ244" s="220"/>
      <c r="OUA244" s="220"/>
      <c r="OUB244" s="220"/>
      <c r="OUC244" s="220"/>
      <c r="OUD244" s="220"/>
      <c r="OUE244" s="220"/>
      <c r="OUF244" s="220"/>
      <c r="OUG244" s="220"/>
      <c r="OUH244" s="220"/>
      <c r="OUI244" s="220"/>
      <c r="OUJ244" s="220"/>
      <c r="OUK244" s="220"/>
      <c r="OUL244" s="220"/>
      <c r="OUM244" s="220"/>
      <c r="OUN244" s="220"/>
      <c r="OUO244" s="220"/>
      <c r="OUP244" s="220"/>
      <c r="OUQ244" s="220"/>
      <c r="OUR244" s="220"/>
      <c r="OUS244" s="220"/>
      <c r="OUT244" s="220"/>
      <c r="OUU244" s="220"/>
      <c r="OUV244" s="220"/>
      <c r="OUW244" s="220"/>
      <c r="OUX244" s="220"/>
      <c r="OUY244" s="220"/>
      <c r="OUZ244" s="220"/>
      <c r="OVA244" s="220"/>
      <c r="OVB244" s="220"/>
      <c r="OVC244" s="220"/>
      <c r="OVD244" s="220"/>
      <c r="OVE244" s="220"/>
      <c r="OVF244" s="220"/>
      <c r="OVG244" s="220"/>
      <c r="OVH244" s="220"/>
      <c r="OVI244" s="220"/>
      <c r="OVJ244" s="220"/>
      <c r="OVK244" s="220"/>
      <c r="OVL244" s="220"/>
      <c r="OVM244" s="220"/>
      <c r="OVN244" s="220"/>
      <c r="OVO244" s="220"/>
      <c r="OVP244" s="220"/>
      <c r="OVQ244" s="220"/>
      <c r="OVR244" s="220"/>
      <c r="OVS244" s="220"/>
      <c r="OVT244" s="220"/>
      <c r="OVU244" s="220"/>
      <c r="OVV244" s="220"/>
      <c r="OVW244" s="220"/>
      <c r="OVX244" s="220"/>
      <c r="OVY244" s="220"/>
      <c r="OVZ244" s="220"/>
      <c r="OWA244" s="220"/>
      <c r="OWB244" s="220"/>
      <c r="OWC244" s="220"/>
      <c r="OWD244" s="220"/>
      <c r="OWE244" s="220"/>
      <c r="OWF244" s="220"/>
      <c r="OWG244" s="220"/>
      <c r="OWH244" s="220"/>
      <c r="OWI244" s="220"/>
      <c r="OWJ244" s="220"/>
      <c r="OWK244" s="220"/>
      <c r="OWL244" s="220"/>
      <c r="OWM244" s="220"/>
      <c r="OWN244" s="220"/>
      <c r="OWO244" s="220"/>
      <c r="OWP244" s="220"/>
      <c r="OWQ244" s="220"/>
      <c r="OWR244" s="220"/>
      <c r="OWS244" s="220"/>
      <c r="OWT244" s="220"/>
      <c r="OWU244" s="220"/>
      <c r="OWV244" s="220"/>
      <c r="OWW244" s="220"/>
      <c r="OWX244" s="220"/>
      <c r="OWY244" s="220"/>
      <c r="OWZ244" s="220"/>
      <c r="OXA244" s="220"/>
      <c r="OXB244" s="220"/>
      <c r="OXC244" s="220"/>
      <c r="OXD244" s="220"/>
      <c r="OXE244" s="220"/>
      <c r="OXF244" s="220"/>
      <c r="OXG244" s="220"/>
      <c r="OXH244" s="220"/>
      <c r="OXI244" s="220"/>
      <c r="OXJ244" s="220"/>
      <c r="OXK244" s="220"/>
      <c r="OXL244" s="220"/>
      <c r="OXM244" s="220"/>
      <c r="OXN244" s="220"/>
      <c r="OXO244" s="220"/>
      <c r="OXP244" s="220"/>
      <c r="OXQ244" s="220"/>
      <c r="OXR244" s="220"/>
      <c r="OXS244" s="220"/>
      <c r="OXT244" s="220"/>
      <c r="OXU244" s="220"/>
      <c r="OXV244" s="220"/>
      <c r="OXW244" s="220"/>
      <c r="OXX244" s="220"/>
      <c r="OXY244" s="220"/>
      <c r="OXZ244" s="220"/>
      <c r="OYA244" s="220"/>
      <c r="OYB244" s="220"/>
      <c r="OYC244" s="220"/>
      <c r="OYD244" s="220"/>
      <c r="OYE244" s="220"/>
      <c r="OYF244" s="220"/>
      <c r="OYG244" s="220"/>
      <c r="OYH244" s="220"/>
      <c r="OYI244" s="220"/>
      <c r="OYJ244" s="220"/>
      <c r="OYK244" s="220"/>
      <c r="OYL244" s="220"/>
      <c r="OYM244" s="220"/>
      <c r="OYN244" s="220"/>
      <c r="OYO244" s="220"/>
      <c r="OYP244" s="220"/>
      <c r="OYQ244" s="220"/>
      <c r="OYR244" s="220"/>
      <c r="OYS244" s="220"/>
      <c r="OYT244" s="220"/>
      <c r="OYU244" s="220"/>
      <c r="OYV244" s="220"/>
      <c r="OYW244" s="220"/>
      <c r="OYX244" s="220"/>
      <c r="OYY244" s="220"/>
      <c r="OYZ244" s="220"/>
      <c r="OZA244" s="220"/>
      <c r="OZB244" s="220"/>
      <c r="OZC244" s="220"/>
      <c r="OZD244" s="220"/>
      <c r="OZE244" s="220"/>
      <c r="OZF244" s="220"/>
      <c r="OZG244" s="220"/>
      <c r="OZH244" s="220"/>
      <c r="OZI244" s="220"/>
      <c r="OZJ244" s="220"/>
      <c r="OZK244" s="220"/>
      <c r="OZL244" s="220"/>
      <c r="OZM244" s="220"/>
      <c r="OZN244" s="220"/>
      <c r="OZO244" s="220"/>
      <c r="OZP244" s="220"/>
      <c r="OZQ244" s="220"/>
      <c r="OZR244" s="220"/>
      <c r="OZS244" s="220"/>
      <c r="OZT244" s="220"/>
      <c r="OZU244" s="220"/>
      <c r="OZV244" s="220"/>
      <c r="OZW244" s="220"/>
      <c r="OZX244" s="220"/>
      <c r="OZY244" s="220"/>
      <c r="OZZ244" s="220"/>
      <c r="PAA244" s="220"/>
      <c r="PAB244" s="220"/>
      <c r="PAC244" s="220"/>
      <c r="PAD244" s="220"/>
      <c r="PAE244" s="220"/>
      <c r="PAF244" s="220"/>
      <c r="PAG244" s="220"/>
      <c r="PAH244" s="220"/>
      <c r="PAI244" s="220"/>
      <c r="PAJ244" s="220"/>
      <c r="PAK244" s="220"/>
      <c r="PAL244" s="220"/>
      <c r="PAM244" s="220"/>
      <c r="PAN244" s="220"/>
      <c r="PAO244" s="220"/>
      <c r="PAP244" s="220"/>
      <c r="PAQ244" s="220"/>
      <c r="PAR244" s="220"/>
      <c r="PAS244" s="220"/>
      <c r="PAT244" s="220"/>
      <c r="PAU244" s="220"/>
      <c r="PAV244" s="220"/>
      <c r="PAW244" s="220"/>
      <c r="PAX244" s="220"/>
      <c r="PAY244" s="220"/>
      <c r="PAZ244" s="220"/>
      <c r="PBA244" s="220"/>
      <c r="PBB244" s="220"/>
      <c r="PBC244" s="220"/>
      <c r="PBD244" s="220"/>
      <c r="PBE244" s="220"/>
      <c r="PBF244" s="220"/>
      <c r="PBG244" s="220"/>
      <c r="PBH244" s="220"/>
      <c r="PBI244" s="220"/>
      <c r="PBJ244" s="220"/>
      <c r="PBK244" s="220"/>
      <c r="PBL244" s="220"/>
      <c r="PBM244" s="220"/>
      <c r="PBN244" s="220"/>
      <c r="PBO244" s="220"/>
      <c r="PBP244" s="220"/>
      <c r="PBQ244" s="220"/>
      <c r="PBR244" s="220"/>
      <c r="PBS244" s="220"/>
      <c r="PBT244" s="220"/>
      <c r="PBU244" s="220"/>
      <c r="PBV244" s="220"/>
      <c r="PBW244" s="220"/>
      <c r="PBX244" s="220"/>
      <c r="PBY244" s="220"/>
      <c r="PBZ244" s="220"/>
      <c r="PCA244" s="220"/>
      <c r="PCB244" s="220"/>
      <c r="PCC244" s="220"/>
      <c r="PCD244" s="220"/>
      <c r="PCE244" s="220"/>
      <c r="PCF244" s="220"/>
      <c r="PCG244" s="220"/>
      <c r="PCH244" s="220"/>
      <c r="PCI244" s="220"/>
      <c r="PCJ244" s="220"/>
      <c r="PCK244" s="220"/>
      <c r="PCL244" s="220"/>
      <c r="PCM244" s="220"/>
      <c r="PCN244" s="220"/>
      <c r="PCO244" s="220"/>
      <c r="PCP244" s="220"/>
      <c r="PCQ244" s="220"/>
      <c r="PCR244" s="220"/>
      <c r="PCS244" s="220"/>
      <c r="PCT244" s="220"/>
      <c r="PCU244" s="220"/>
      <c r="PCV244" s="220"/>
      <c r="PCW244" s="220"/>
      <c r="PCX244" s="220"/>
      <c r="PCY244" s="220"/>
      <c r="PCZ244" s="220"/>
      <c r="PDA244" s="220"/>
      <c r="PDB244" s="220"/>
      <c r="PDC244" s="220"/>
      <c r="PDD244" s="220"/>
      <c r="PDE244" s="220"/>
      <c r="PDF244" s="220"/>
      <c r="PDG244" s="220"/>
      <c r="PDH244" s="220"/>
      <c r="PDI244" s="220"/>
      <c r="PDJ244" s="220"/>
      <c r="PDK244" s="220"/>
      <c r="PDL244" s="220"/>
      <c r="PDM244" s="220"/>
      <c r="PDN244" s="220"/>
      <c r="PDO244" s="220"/>
      <c r="PDP244" s="220"/>
      <c r="PDQ244" s="220"/>
      <c r="PDR244" s="220"/>
      <c r="PDS244" s="220"/>
      <c r="PDT244" s="220"/>
      <c r="PDU244" s="220"/>
      <c r="PDV244" s="220"/>
      <c r="PDW244" s="220"/>
      <c r="PDX244" s="220"/>
      <c r="PDY244" s="220"/>
      <c r="PDZ244" s="220"/>
      <c r="PEA244" s="220"/>
      <c r="PEB244" s="220"/>
      <c r="PEC244" s="220"/>
      <c r="PED244" s="220"/>
      <c r="PEE244" s="220"/>
      <c r="PEF244" s="220"/>
      <c r="PEG244" s="220"/>
      <c r="PEH244" s="220"/>
      <c r="PEI244" s="220"/>
      <c r="PEJ244" s="220"/>
      <c r="PEK244" s="220"/>
      <c r="PEL244" s="220"/>
      <c r="PEM244" s="220"/>
      <c r="PEN244" s="220"/>
      <c r="PEO244" s="220"/>
      <c r="PEP244" s="220"/>
      <c r="PEQ244" s="220"/>
      <c r="PER244" s="220"/>
      <c r="PES244" s="220"/>
      <c r="PET244" s="220"/>
      <c r="PEU244" s="220"/>
      <c r="PEV244" s="220"/>
      <c r="PEW244" s="220"/>
      <c r="PEX244" s="220"/>
      <c r="PEY244" s="220"/>
      <c r="PEZ244" s="220"/>
      <c r="PFA244" s="220"/>
      <c r="PFB244" s="220"/>
      <c r="PFC244" s="220"/>
      <c r="PFD244" s="220"/>
      <c r="PFE244" s="220"/>
      <c r="PFF244" s="220"/>
      <c r="PFG244" s="220"/>
      <c r="PFH244" s="220"/>
      <c r="PFI244" s="220"/>
      <c r="PFJ244" s="220"/>
      <c r="PFK244" s="220"/>
      <c r="PFL244" s="220"/>
      <c r="PFM244" s="220"/>
      <c r="PFN244" s="220"/>
      <c r="PFO244" s="220"/>
      <c r="PFP244" s="220"/>
      <c r="PFQ244" s="220"/>
      <c r="PFR244" s="220"/>
      <c r="PFS244" s="220"/>
      <c r="PFT244" s="220"/>
      <c r="PFU244" s="220"/>
      <c r="PFV244" s="220"/>
      <c r="PFW244" s="220"/>
      <c r="PFX244" s="220"/>
      <c r="PFY244" s="220"/>
      <c r="PFZ244" s="220"/>
      <c r="PGA244" s="220"/>
      <c r="PGB244" s="220"/>
      <c r="PGC244" s="220"/>
      <c r="PGD244" s="220"/>
      <c r="PGE244" s="220"/>
      <c r="PGF244" s="220"/>
      <c r="PGG244" s="220"/>
      <c r="PGH244" s="220"/>
      <c r="PGI244" s="220"/>
      <c r="PGJ244" s="220"/>
      <c r="PGK244" s="220"/>
      <c r="PGL244" s="220"/>
      <c r="PGM244" s="220"/>
      <c r="PGN244" s="220"/>
      <c r="PGO244" s="220"/>
      <c r="PGP244" s="220"/>
      <c r="PGQ244" s="220"/>
      <c r="PGR244" s="220"/>
      <c r="PGS244" s="220"/>
      <c r="PGT244" s="220"/>
      <c r="PGU244" s="220"/>
      <c r="PGV244" s="220"/>
      <c r="PGW244" s="220"/>
      <c r="PGX244" s="220"/>
      <c r="PGY244" s="220"/>
      <c r="PGZ244" s="220"/>
      <c r="PHA244" s="220"/>
      <c r="PHB244" s="220"/>
      <c r="PHC244" s="220"/>
      <c r="PHD244" s="220"/>
      <c r="PHE244" s="220"/>
      <c r="PHF244" s="220"/>
      <c r="PHG244" s="220"/>
      <c r="PHH244" s="220"/>
      <c r="PHI244" s="220"/>
      <c r="PHJ244" s="220"/>
      <c r="PHK244" s="220"/>
      <c r="PHL244" s="220"/>
      <c r="PHM244" s="220"/>
      <c r="PHN244" s="220"/>
      <c r="PHO244" s="220"/>
      <c r="PHP244" s="220"/>
      <c r="PHQ244" s="220"/>
      <c r="PHR244" s="220"/>
      <c r="PHS244" s="220"/>
      <c r="PHT244" s="220"/>
      <c r="PHU244" s="220"/>
      <c r="PHV244" s="220"/>
      <c r="PHW244" s="220"/>
      <c r="PHX244" s="220"/>
      <c r="PHY244" s="220"/>
      <c r="PHZ244" s="220"/>
      <c r="PIA244" s="220"/>
      <c r="PIB244" s="220"/>
      <c r="PIC244" s="220"/>
      <c r="PID244" s="220"/>
      <c r="PIE244" s="220"/>
      <c r="PIF244" s="220"/>
      <c r="PIG244" s="220"/>
      <c r="PIH244" s="220"/>
      <c r="PII244" s="220"/>
      <c r="PIJ244" s="220"/>
      <c r="PIK244" s="220"/>
      <c r="PIL244" s="220"/>
      <c r="PIM244" s="220"/>
      <c r="PIN244" s="220"/>
      <c r="PIO244" s="220"/>
      <c r="PIP244" s="220"/>
      <c r="PIQ244" s="220"/>
      <c r="PIR244" s="220"/>
      <c r="PIS244" s="220"/>
      <c r="PIT244" s="220"/>
      <c r="PIU244" s="220"/>
      <c r="PIV244" s="220"/>
      <c r="PIW244" s="220"/>
      <c r="PIX244" s="220"/>
      <c r="PIY244" s="220"/>
      <c r="PIZ244" s="220"/>
      <c r="PJA244" s="220"/>
      <c r="PJB244" s="220"/>
      <c r="PJC244" s="220"/>
      <c r="PJD244" s="220"/>
      <c r="PJE244" s="220"/>
      <c r="PJF244" s="220"/>
      <c r="PJG244" s="220"/>
      <c r="PJH244" s="220"/>
      <c r="PJI244" s="220"/>
      <c r="PJJ244" s="220"/>
      <c r="PJK244" s="220"/>
      <c r="PJL244" s="220"/>
      <c r="PJM244" s="220"/>
      <c r="PJN244" s="220"/>
      <c r="PJO244" s="220"/>
      <c r="PJP244" s="220"/>
      <c r="PJQ244" s="220"/>
      <c r="PJR244" s="220"/>
      <c r="PJS244" s="220"/>
      <c r="PJT244" s="220"/>
      <c r="PJU244" s="220"/>
      <c r="PJV244" s="220"/>
      <c r="PJW244" s="220"/>
      <c r="PJX244" s="220"/>
      <c r="PJY244" s="220"/>
      <c r="PJZ244" s="220"/>
      <c r="PKA244" s="220"/>
      <c r="PKB244" s="220"/>
      <c r="PKC244" s="220"/>
      <c r="PKD244" s="220"/>
      <c r="PKE244" s="220"/>
      <c r="PKF244" s="220"/>
      <c r="PKG244" s="220"/>
      <c r="PKH244" s="220"/>
      <c r="PKI244" s="220"/>
      <c r="PKJ244" s="220"/>
      <c r="PKK244" s="220"/>
      <c r="PKL244" s="220"/>
      <c r="PKM244" s="220"/>
      <c r="PKN244" s="220"/>
      <c r="PKO244" s="220"/>
      <c r="PKP244" s="220"/>
      <c r="PKQ244" s="220"/>
      <c r="PKR244" s="220"/>
      <c r="PKS244" s="220"/>
      <c r="PKT244" s="220"/>
      <c r="PKU244" s="220"/>
      <c r="PKV244" s="220"/>
      <c r="PKW244" s="220"/>
      <c r="PKX244" s="220"/>
      <c r="PKY244" s="220"/>
      <c r="PKZ244" s="220"/>
      <c r="PLA244" s="220"/>
      <c r="PLB244" s="220"/>
      <c r="PLC244" s="220"/>
      <c r="PLD244" s="220"/>
      <c r="PLE244" s="220"/>
      <c r="PLF244" s="220"/>
      <c r="PLG244" s="220"/>
      <c r="PLH244" s="220"/>
      <c r="PLI244" s="220"/>
      <c r="PLJ244" s="220"/>
      <c r="PLK244" s="220"/>
      <c r="PLL244" s="220"/>
      <c r="PLM244" s="220"/>
      <c r="PLN244" s="220"/>
      <c r="PLO244" s="220"/>
      <c r="PLP244" s="220"/>
      <c r="PLQ244" s="220"/>
      <c r="PLR244" s="220"/>
      <c r="PLS244" s="220"/>
      <c r="PLT244" s="220"/>
      <c r="PLU244" s="220"/>
      <c r="PLV244" s="220"/>
      <c r="PLW244" s="220"/>
      <c r="PLX244" s="220"/>
      <c r="PLY244" s="220"/>
      <c r="PLZ244" s="220"/>
      <c r="PMA244" s="220"/>
      <c r="PMB244" s="220"/>
      <c r="PMC244" s="220"/>
      <c r="PMD244" s="220"/>
      <c r="PME244" s="220"/>
      <c r="PMF244" s="220"/>
      <c r="PMG244" s="220"/>
      <c r="PMH244" s="220"/>
      <c r="PMI244" s="220"/>
      <c r="PMJ244" s="220"/>
      <c r="PMK244" s="220"/>
      <c r="PML244" s="220"/>
      <c r="PMM244" s="220"/>
      <c r="PMN244" s="220"/>
      <c r="PMO244" s="220"/>
      <c r="PMP244" s="220"/>
      <c r="PMQ244" s="220"/>
      <c r="PMR244" s="220"/>
      <c r="PMS244" s="220"/>
      <c r="PMT244" s="220"/>
      <c r="PMU244" s="220"/>
      <c r="PMV244" s="220"/>
      <c r="PMW244" s="220"/>
      <c r="PMX244" s="220"/>
      <c r="PMY244" s="220"/>
      <c r="PMZ244" s="220"/>
      <c r="PNA244" s="220"/>
      <c r="PNB244" s="220"/>
      <c r="PNC244" s="220"/>
      <c r="PND244" s="220"/>
      <c r="PNE244" s="220"/>
      <c r="PNF244" s="220"/>
      <c r="PNG244" s="220"/>
      <c r="PNH244" s="220"/>
      <c r="PNI244" s="220"/>
      <c r="PNJ244" s="220"/>
      <c r="PNK244" s="220"/>
      <c r="PNL244" s="220"/>
      <c r="PNM244" s="220"/>
      <c r="PNN244" s="220"/>
      <c r="PNO244" s="220"/>
      <c r="PNP244" s="220"/>
      <c r="PNQ244" s="220"/>
      <c r="PNR244" s="220"/>
      <c r="PNS244" s="220"/>
      <c r="PNT244" s="220"/>
      <c r="PNU244" s="220"/>
      <c r="PNV244" s="220"/>
      <c r="PNW244" s="220"/>
      <c r="PNX244" s="220"/>
      <c r="PNY244" s="220"/>
      <c r="PNZ244" s="220"/>
      <c r="POA244" s="220"/>
      <c r="POB244" s="220"/>
      <c r="POC244" s="220"/>
      <c r="POD244" s="220"/>
      <c r="POE244" s="220"/>
      <c r="POF244" s="220"/>
      <c r="POG244" s="220"/>
      <c r="POH244" s="220"/>
      <c r="POI244" s="220"/>
      <c r="POJ244" s="220"/>
      <c r="POK244" s="220"/>
      <c r="POL244" s="220"/>
      <c r="POM244" s="220"/>
      <c r="PON244" s="220"/>
      <c r="POO244" s="220"/>
      <c r="POP244" s="220"/>
      <c r="POQ244" s="220"/>
      <c r="POR244" s="220"/>
      <c r="POS244" s="220"/>
      <c r="POT244" s="220"/>
      <c r="POU244" s="220"/>
      <c r="POV244" s="220"/>
      <c r="POW244" s="220"/>
      <c r="POX244" s="220"/>
      <c r="POY244" s="220"/>
      <c r="POZ244" s="220"/>
      <c r="PPA244" s="220"/>
      <c r="PPB244" s="220"/>
      <c r="PPC244" s="220"/>
      <c r="PPD244" s="220"/>
      <c r="PPE244" s="220"/>
      <c r="PPF244" s="220"/>
      <c r="PPG244" s="220"/>
      <c r="PPH244" s="220"/>
      <c r="PPI244" s="220"/>
      <c r="PPJ244" s="220"/>
      <c r="PPK244" s="220"/>
      <c r="PPL244" s="220"/>
      <c r="PPM244" s="220"/>
      <c r="PPN244" s="220"/>
      <c r="PPO244" s="220"/>
      <c r="PPP244" s="220"/>
      <c r="PPQ244" s="220"/>
      <c r="PPR244" s="220"/>
      <c r="PPS244" s="220"/>
      <c r="PPT244" s="220"/>
      <c r="PPU244" s="220"/>
      <c r="PPV244" s="220"/>
      <c r="PPW244" s="220"/>
      <c r="PPX244" s="220"/>
      <c r="PPY244" s="220"/>
      <c r="PPZ244" s="220"/>
      <c r="PQA244" s="220"/>
      <c r="PQB244" s="220"/>
      <c r="PQC244" s="220"/>
      <c r="PQD244" s="220"/>
      <c r="PQE244" s="220"/>
      <c r="PQF244" s="220"/>
      <c r="PQG244" s="220"/>
      <c r="PQH244" s="220"/>
      <c r="PQI244" s="220"/>
      <c r="PQJ244" s="220"/>
      <c r="PQK244" s="220"/>
      <c r="PQL244" s="220"/>
      <c r="PQM244" s="220"/>
      <c r="PQN244" s="220"/>
      <c r="PQO244" s="220"/>
      <c r="PQP244" s="220"/>
      <c r="PQQ244" s="220"/>
      <c r="PQR244" s="220"/>
      <c r="PQS244" s="220"/>
      <c r="PQT244" s="220"/>
      <c r="PQU244" s="220"/>
      <c r="PQV244" s="220"/>
      <c r="PQW244" s="220"/>
      <c r="PQX244" s="220"/>
      <c r="PQY244" s="220"/>
      <c r="PQZ244" s="220"/>
      <c r="PRA244" s="220"/>
      <c r="PRB244" s="220"/>
      <c r="PRC244" s="220"/>
      <c r="PRD244" s="220"/>
      <c r="PRE244" s="220"/>
      <c r="PRF244" s="220"/>
      <c r="PRG244" s="220"/>
      <c r="PRH244" s="220"/>
      <c r="PRI244" s="220"/>
      <c r="PRJ244" s="220"/>
      <c r="PRK244" s="220"/>
      <c r="PRL244" s="220"/>
      <c r="PRM244" s="220"/>
      <c r="PRN244" s="220"/>
      <c r="PRO244" s="220"/>
      <c r="PRP244" s="220"/>
      <c r="PRQ244" s="220"/>
      <c r="PRR244" s="220"/>
      <c r="PRS244" s="220"/>
      <c r="PRT244" s="220"/>
      <c r="PRU244" s="220"/>
      <c r="PRV244" s="220"/>
      <c r="PRW244" s="220"/>
      <c r="PRX244" s="220"/>
      <c r="PRY244" s="220"/>
      <c r="PRZ244" s="220"/>
      <c r="PSA244" s="220"/>
      <c r="PSB244" s="220"/>
      <c r="PSC244" s="220"/>
      <c r="PSD244" s="220"/>
      <c r="PSE244" s="220"/>
      <c r="PSF244" s="220"/>
      <c r="PSG244" s="220"/>
      <c r="PSH244" s="220"/>
      <c r="PSI244" s="220"/>
      <c r="PSJ244" s="220"/>
      <c r="PSK244" s="220"/>
      <c r="PSL244" s="220"/>
      <c r="PSM244" s="220"/>
      <c r="PSN244" s="220"/>
      <c r="PSO244" s="220"/>
      <c r="PSP244" s="220"/>
      <c r="PSQ244" s="220"/>
      <c r="PSR244" s="220"/>
      <c r="PSS244" s="220"/>
      <c r="PST244" s="220"/>
      <c r="PSU244" s="220"/>
      <c r="PSV244" s="220"/>
      <c r="PSW244" s="220"/>
      <c r="PSX244" s="220"/>
      <c r="PSY244" s="220"/>
      <c r="PSZ244" s="220"/>
      <c r="PTA244" s="220"/>
      <c r="PTB244" s="220"/>
      <c r="PTC244" s="220"/>
      <c r="PTD244" s="220"/>
      <c r="PTE244" s="220"/>
      <c r="PTF244" s="220"/>
      <c r="PTG244" s="220"/>
      <c r="PTH244" s="220"/>
      <c r="PTI244" s="220"/>
      <c r="PTJ244" s="220"/>
      <c r="PTK244" s="220"/>
      <c r="PTL244" s="220"/>
      <c r="PTM244" s="220"/>
      <c r="PTN244" s="220"/>
      <c r="PTO244" s="220"/>
      <c r="PTP244" s="220"/>
      <c r="PTQ244" s="220"/>
      <c r="PTR244" s="220"/>
      <c r="PTS244" s="220"/>
      <c r="PTT244" s="220"/>
      <c r="PTU244" s="220"/>
      <c r="PTV244" s="220"/>
      <c r="PTW244" s="220"/>
      <c r="PTX244" s="220"/>
      <c r="PTY244" s="220"/>
      <c r="PTZ244" s="220"/>
      <c r="PUA244" s="220"/>
      <c r="PUB244" s="220"/>
      <c r="PUC244" s="220"/>
      <c r="PUD244" s="220"/>
      <c r="PUE244" s="220"/>
      <c r="PUF244" s="220"/>
      <c r="PUG244" s="220"/>
      <c r="PUH244" s="220"/>
      <c r="PUI244" s="220"/>
      <c r="PUJ244" s="220"/>
      <c r="PUK244" s="220"/>
      <c r="PUL244" s="220"/>
      <c r="PUM244" s="220"/>
      <c r="PUN244" s="220"/>
      <c r="PUO244" s="220"/>
      <c r="PUP244" s="220"/>
      <c r="PUQ244" s="220"/>
      <c r="PUR244" s="220"/>
      <c r="PUS244" s="220"/>
      <c r="PUT244" s="220"/>
      <c r="PUU244" s="220"/>
      <c r="PUV244" s="220"/>
      <c r="PUW244" s="220"/>
      <c r="PUX244" s="220"/>
      <c r="PUY244" s="220"/>
      <c r="PUZ244" s="220"/>
      <c r="PVA244" s="220"/>
      <c r="PVB244" s="220"/>
      <c r="PVC244" s="220"/>
      <c r="PVD244" s="220"/>
      <c r="PVE244" s="220"/>
      <c r="PVF244" s="220"/>
      <c r="PVG244" s="220"/>
      <c r="PVH244" s="220"/>
      <c r="PVI244" s="220"/>
      <c r="PVJ244" s="220"/>
      <c r="PVK244" s="220"/>
      <c r="PVL244" s="220"/>
      <c r="PVM244" s="220"/>
      <c r="PVN244" s="220"/>
      <c r="PVO244" s="220"/>
      <c r="PVP244" s="220"/>
      <c r="PVQ244" s="220"/>
      <c r="PVR244" s="220"/>
      <c r="PVS244" s="220"/>
      <c r="PVT244" s="220"/>
      <c r="PVU244" s="220"/>
      <c r="PVV244" s="220"/>
      <c r="PVW244" s="220"/>
      <c r="PVX244" s="220"/>
      <c r="PVY244" s="220"/>
      <c r="PVZ244" s="220"/>
      <c r="PWA244" s="220"/>
      <c r="PWB244" s="220"/>
      <c r="PWC244" s="220"/>
      <c r="PWD244" s="220"/>
      <c r="PWE244" s="220"/>
      <c r="PWF244" s="220"/>
      <c r="PWG244" s="220"/>
      <c r="PWH244" s="220"/>
      <c r="PWI244" s="220"/>
      <c r="PWJ244" s="220"/>
      <c r="PWK244" s="220"/>
      <c r="PWL244" s="220"/>
      <c r="PWM244" s="220"/>
      <c r="PWN244" s="220"/>
      <c r="PWO244" s="220"/>
      <c r="PWP244" s="220"/>
      <c r="PWQ244" s="220"/>
      <c r="PWR244" s="220"/>
      <c r="PWS244" s="220"/>
      <c r="PWT244" s="220"/>
      <c r="PWU244" s="220"/>
      <c r="PWV244" s="220"/>
      <c r="PWW244" s="220"/>
      <c r="PWX244" s="220"/>
      <c r="PWY244" s="220"/>
      <c r="PWZ244" s="220"/>
      <c r="PXA244" s="220"/>
      <c r="PXB244" s="220"/>
      <c r="PXC244" s="220"/>
      <c r="PXD244" s="220"/>
      <c r="PXE244" s="220"/>
      <c r="PXF244" s="220"/>
      <c r="PXG244" s="220"/>
      <c r="PXH244" s="220"/>
      <c r="PXI244" s="220"/>
      <c r="PXJ244" s="220"/>
      <c r="PXK244" s="220"/>
      <c r="PXL244" s="220"/>
      <c r="PXM244" s="220"/>
      <c r="PXN244" s="220"/>
      <c r="PXO244" s="220"/>
      <c r="PXP244" s="220"/>
      <c r="PXQ244" s="220"/>
      <c r="PXR244" s="220"/>
      <c r="PXS244" s="220"/>
      <c r="PXT244" s="220"/>
      <c r="PXU244" s="220"/>
      <c r="PXV244" s="220"/>
      <c r="PXW244" s="220"/>
      <c r="PXX244" s="220"/>
      <c r="PXY244" s="220"/>
      <c r="PXZ244" s="220"/>
      <c r="PYA244" s="220"/>
      <c r="PYB244" s="220"/>
      <c r="PYC244" s="220"/>
      <c r="PYD244" s="220"/>
      <c r="PYE244" s="220"/>
      <c r="PYF244" s="220"/>
      <c r="PYG244" s="220"/>
      <c r="PYH244" s="220"/>
      <c r="PYI244" s="220"/>
      <c r="PYJ244" s="220"/>
      <c r="PYK244" s="220"/>
      <c r="PYL244" s="220"/>
      <c r="PYM244" s="220"/>
      <c r="PYN244" s="220"/>
      <c r="PYO244" s="220"/>
      <c r="PYP244" s="220"/>
      <c r="PYQ244" s="220"/>
      <c r="PYR244" s="220"/>
      <c r="PYS244" s="220"/>
      <c r="PYT244" s="220"/>
      <c r="PYU244" s="220"/>
      <c r="PYV244" s="220"/>
      <c r="PYW244" s="220"/>
      <c r="PYX244" s="220"/>
      <c r="PYY244" s="220"/>
      <c r="PYZ244" s="220"/>
      <c r="PZA244" s="220"/>
      <c r="PZB244" s="220"/>
      <c r="PZC244" s="220"/>
      <c r="PZD244" s="220"/>
      <c r="PZE244" s="220"/>
      <c r="PZF244" s="220"/>
      <c r="PZG244" s="220"/>
      <c r="PZH244" s="220"/>
      <c r="PZI244" s="220"/>
      <c r="PZJ244" s="220"/>
      <c r="PZK244" s="220"/>
      <c r="PZL244" s="220"/>
      <c r="PZM244" s="220"/>
      <c r="PZN244" s="220"/>
      <c r="PZO244" s="220"/>
      <c r="PZP244" s="220"/>
      <c r="PZQ244" s="220"/>
      <c r="PZR244" s="220"/>
      <c r="PZS244" s="220"/>
      <c r="PZT244" s="220"/>
      <c r="PZU244" s="220"/>
      <c r="PZV244" s="220"/>
      <c r="PZW244" s="220"/>
      <c r="PZX244" s="220"/>
      <c r="PZY244" s="220"/>
      <c r="PZZ244" s="220"/>
      <c r="QAA244" s="220"/>
      <c r="QAB244" s="220"/>
      <c r="QAC244" s="220"/>
      <c r="QAD244" s="220"/>
      <c r="QAE244" s="220"/>
      <c r="QAF244" s="220"/>
      <c r="QAG244" s="220"/>
      <c r="QAH244" s="220"/>
      <c r="QAI244" s="220"/>
      <c r="QAJ244" s="220"/>
      <c r="QAK244" s="220"/>
      <c r="QAL244" s="220"/>
      <c r="QAM244" s="220"/>
      <c r="QAN244" s="220"/>
      <c r="QAO244" s="220"/>
      <c r="QAP244" s="220"/>
      <c r="QAQ244" s="220"/>
      <c r="QAR244" s="220"/>
      <c r="QAS244" s="220"/>
      <c r="QAT244" s="220"/>
      <c r="QAU244" s="220"/>
      <c r="QAV244" s="220"/>
      <c r="QAW244" s="220"/>
      <c r="QAX244" s="220"/>
      <c r="QAY244" s="220"/>
      <c r="QAZ244" s="220"/>
      <c r="QBA244" s="220"/>
      <c r="QBB244" s="220"/>
      <c r="QBC244" s="220"/>
      <c r="QBD244" s="220"/>
      <c r="QBE244" s="220"/>
      <c r="QBF244" s="220"/>
      <c r="QBG244" s="220"/>
      <c r="QBH244" s="220"/>
      <c r="QBI244" s="220"/>
      <c r="QBJ244" s="220"/>
      <c r="QBK244" s="220"/>
      <c r="QBL244" s="220"/>
      <c r="QBM244" s="220"/>
      <c r="QBN244" s="220"/>
      <c r="QBO244" s="220"/>
      <c r="QBP244" s="220"/>
      <c r="QBQ244" s="220"/>
      <c r="QBR244" s="220"/>
      <c r="QBS244" s="220"/>
      <c r="QBT244" s="220"/>
      <c r="QBU244" s="220"/>
      <c r="QBV244" s="220"/>
      <c r="QBW244" s="220"/>
      <c r="QBX244" s="220"/>
      <c r="QBY244" s="220"/>
      <c r="QBZ244" s="220"/>
      <c r="QCA244" s="220"/>
      <c r="QCB244" s="220"/>
      <c r="QCC244" s="220"/>
      <c r="QCD244" s="220"/>
      <c r="QCE244" s="220"/>
      <c r="QCF244" s="220"/>
      <c r="QCG244" s="220"/>
      <c r="QCH244" s="220"/>
      <c r="QCI244" s="220"/>
      <c r="QCJ244" s="220"/>
      <c r="QCK244" s="220"/>
      <c r="QCL244" s="220"/>
      <c r="QCM244" s="220"/>
      <c r="QCN244" s="220"/>
      <c r="QCO244" s="220"/>
      <c r="QCP244" s="220"/>
      <c r="QCQ244" s="220"/>
      <c r="QCR244" s="220"/>
      <c r="QCS244" s="220"/>
      <c r="QCT244" s="220"/>
      <c r="QCU244" s="220"/>
      <c r="QCV244" s="220"/>
      <c r="QCW244" s="220"/>
      <c r="QCX244" s="220"/>
      <c r="QCY244" s="220"/>
      <c r="QCZ244" s="220"/>
      <c r="QDA244" s="220"/>
      <c r="QDB244" s="220"/>
      <c r="QDC244" s="220"/>
      <c r="QDD244" s="220"/>
      <c r="QDE244" s="220"/>
      <c r="QDF244" s="220"/>
      <c r="QDG244" s="220"/>
      <c r="QDH244" s="220"/>
      <c r="QDI244" s="220"/>
      <c r="QDJ244" s="220"/>
      <c r="QDK244" s="220"/>
      <c r="QDL244" s="220"/>
      <c r="QDM244" s="220"/>
      <c r="QDN244" s="220"/>
      <c r="QDO244" s="220"/>
      <c r="QDP244" s="220"/>
      <c r="QDQ244" s="220"/>
      <c r="QDR244" s="220"/>
      <c r="QDS244" s="220"/>
      <c r="QDT244" s="220"/>
      <c r="QDU244" s="220"/>
      <c r="QDV244" s="220"/>
      <c r="QDW244" s="220"/>
      <c r="QDX244" s="220"/>
      <c r="QDY244" s="220"/>
      <c r="QDZ244" s="220"/>
      <c r="QEA244" s="220"/>
      <c r="QEB244" s="220"/>
      <c r="QEC244" s="220"/>
      <c r="QED244" s="220"/>
      <c r="QEE244" s="220"/>
      <c r="QEF244" s="220"/>
      <c r="QEG244" s="220"/>
      <c r="QEH244" s="220"/>
      <c r="QEI244" s="220"/>
      <c r="QEJ244" s="220"/>
      <c r="QEK244" s="220"/>
      <c r="QEL244" s="220"/>
      <c r="QEM244" s="220"/>
      <c r="QEN244" s="220"/>
      <c r="QEO244" s="220"/>
      <c r="QEP244" s="220"/>
      <c r="QEQ244" s="220"/>
      <c r="QER244" s="220"/>
      <c r="QES244" s="220"/>
      <c r="QET244" s="220"/>
      <c r="QEU244" s="220"/>
      <c r="QEV244" s="220"/>
      <c r="QEW244" s="220"/>
      <c r="QEX244" s="220"/>
      <c r="QEY244" s="220"/>
      <c r="QEZ244" s="220"/>
      <c r="QFA244" s="220"/>
      <c r="QFB244" s="220"/>
      <c r="QFC244" s="220"/>
      <c r="QFD244" s="220"/>
      <c r="QFE244" s="220"/>
      <c r="QFF244" s="220"/>
      <c r="QFG244" s="220"/>
      <c r="QFH244" s="220"/>
      <c r="QFI244" s="220"/>
      <c r="QFJ244" s="220"/>
      <c r="QFK244" s="220"/>
      <c r="QFL244" s="220"/>
      <c r="QFM244" s="220"/>
      <c r="QFN244" s="220"/>
      <c r="QFO244" s="220"/>
      <c r="QFP244" s="220"/>
      <c r="QFQ244" s="220"/>
      <c r="QFR244" s="220"/>
      <c r="QFS244" s="220"/>
      <c r="QFT244" s="220"/>
      <c r="QFU244" s="220"/>
      <c r="QFV244" s="220"/>
      <c r="QFW244" s="220"/>
      <c r="QFX244" s="220"/>
      <c r="QFY244" s="220"/>
      <c r="QFZ244" s="220"/>
      <c r="QGA244" s="220"/>
      <c r="QGB244" s="220"/>
      <c r="QGC244" s="220"/>
      <c r="QGD244" s="220"/>
      <c r="QGE244" s="220"/>
      <c r="QGF244" s="220"/>
      <c r="QGG244" s="220"/>
      <c r="QGH244" s="220"/>
      <c r="QGI244" s="220"/>
      <c r="QGJ244" s="220"/>
      <c r="QGK244" s="220"/>
      <c r="QGL244" s="220"/>
      <c r="QGM244" s="220"/>
      <c r="QGN244" s="220"/>
      <c r="QGO244" s="220"/>
      <c r="QGP244" s="220"/>
      <c r="QGQ244" s="220"/>
      <c r="QGR244" s="220"/>
      <c r="QGS244" s="220"/>
      <c r="QGT244" s="220"/>
      <c r="QGU244" s="220"/>
      <c r="QGV244" s="220"/>
      <c r="QGW244" s="220"/>
      <c r="QGX244" s="220"/>
      <c r="QGY244" s="220"/>
      <c r="QGZ244" s="220"/>
      <c r="QHA244" s="220"/>
      <c r="QHB244" s="220"/>
      <c r="QHC244" s="220"/>
      <c r="QHD244" s="220"/>
      <c r="QHE244" s="220"/>
      <c r="QHF244" s="220"/>
      <c r="QHG244" s="220"/>
      <c r="QHH244" s="220"/>
      <c r="QHI244" s="220"/>
      <c r="QHJ244" s="220"/>
      <c r="QHK244" s="220"/>
      <c r="QHL244" s="220"/>
      <c r="QHM244" s="220"/>
      <c r="QHN244" s="220"/>
      <c r="QHO244" s="220"/>
      <c r="QHP244" s="220"/>
      <c r="QHQ244" s="220"/>
      <c r="QHR244" s="220"/>
      <c r="QHS244" s="220"/>
      <c r="QHT244" s="220"/>
      <c r="QHU244" s="220"/>
      <c r="QHV244" s="220"/>
      <c r="QHW244" s="220"/>
      <c r="QHX244" s="220"/>
      <c r="QHY244" s="220"/>
      <c r="QHZ244" s="220"/>
      <c r="QIA244" s="220"/>
      <c r="QIB244" s="220"/>
      <c r="QIC244" s="220"/>
      <c r="QID244" s="220"/>
      <c r="QIE244" s="220"/>
      <c r="QIF244" s="220"/>
      <c r="QIG244" s="220"/>
      <c r="QIH244" s="220"/>
      <c r="QII244" s="220"/>
      <c r="QIJ244" s="220"/>
      <c r="QIK244" s="220"/>
      <c r="QIL244" s="220"/>
      <c r="QIM244" s="220"/>
      <c r="QIN244" s="220"/>
      <c r="QIO244" s="220"/>
      <c r="QIP244" s="220"/>
      <c r="QIQ244" s="220"/>
      <c r="QIR244" s="220"/>
      <c r="QIS244" s="220"/>
      <c r="QIT244" s="220"/>
      <c r="QIU244" s="220"/>
      <c r="QIV244" s="220"/>
      <c r="QIW244" s="220"/>
      <c r="QIX244" s="220"/>
      <c r="QIY244" s="220"/>
      <c r="QIZ244" s="220"/>
      <c r="QJA244" s="220"/>
      <c r="QJB244" s="220"/>
      <c r="QJC244" s="220"/>
      <c r="QJD244" s="220"/>
      <c r="QJE244" s="220"/>
      <c r="QJF244" s="220"/>
      <c r="QJG244" s="220"/>
      <c r="QJH244" s="220"/>
      <c r="QJI244" s="220"/>
      <c r="QJJ244" s="220"/>
      <c r="QJK244" s="220"/>
      <c r="QJL244" s="220"/>
      <c r="QJM244" s="220"/>
      <c r="QJN244" s="220"/>
      <c r="QJO244" s="220"/>
      <c r="QJP244" s="220"/>
      <c r="QJQ244" s="220"/>
      <c r="QJR244" s="220"/>
      <c r="QJS244" s="220"/>
      <c r="QJT244" s="220"/>
      <c r="QJU244" s="220"/>
      <c r="QJV244" s="220"/>
      <c r="QJW244" s="220"/>
      <c r="QJX244" s="220"/>
      <c r="QJY244" s="220"/>
      <c r="QJZ244" s="220"/>
      <c r="QKA244" s="220"/>
      <c r="QKB244" s="220"/>
      <c r="QKC244" s="220"/>
      <c r="QKD244" s="220"/>
      <c r="QKE244" s="220"/>
      <c r="QKF244" s="220"/>
      <c r="QKG244" s="220"/>
      <c r="QKH244" s="220"/>
      <c r="QKI244" s="220"/>
      <c r="QKJ244" s="220"/>
      <c r="QKK244" s="220"/>
      <c r="QKL244" s="220"/>
      <c r="QKM244" s="220"/>
      <c r="QKN244" s="220"/>
      <c r="QKO244" s="220"/>
      <c r="QKP244" s="220"/>
      <c r="QKQ244" s="220"/>
      <c r="QKR244" s="220"/>
      <c r="QKS244" s="220"/>
      <c r="QKT244" s="220"/>
      <c r="QKU244" s="220"/>
      <c r="QKV244" s="220"/>
      <c r="QKW244" s="220"/>
      <c r="QKX244" s="220"/>
      <c r="QKY244" s="220"/>
      <c r="QKZ244" s="220"/>
      <c r="QLA244" s="220"/>
      <c r="QLB244" s="220"/>
      <c r="QLC244" s="220"/>
      <c r="QLD244" s="220"/>
      <c r="QLE244" s="220"/>
      <c r="QLF244" s="220"/>
      <c r="QLG244" s="220"/>
      <c r="QLH244" s="220"/>
      <c r="QLI244" s="220"/>
      <c r="QLJ244" s="220"/>
      <c r="QLK244" s="220"/>
      <c r="QLL244" s="220"/>
      <c r="QLM244" s="220"/>
      <c r="QLN244" s="220"/>
      <c r="QLO244" s="220"/>
      <c r="QLP244" s="220"/>
      <c r="QLQ244" s="220"/>
      <c r="QLR244" s="220"/>
      <c r="QLS244" s="220"/>
      <c r="QLT244" s="220"/>
      <c r="QLU244" s="220"/>
      <c r="QLV244" s="220"/>
      <c r="QLW244" s="220"/>
      <c r="QLX244" s="220"/>
      <c r="QLY244" s="220"/>
      <c r="QLZ244" s="220"/>
      <c r="QMA244" s="220"/>
      <c r="QMB244" s="220"/>
      <c r="QMC244" s="220"/>
      <c r="QMD244" s="220"/>
      <c r="QME244" s="220"/>
      <c r="QMF244" s="220"/>
      <c r="QMG244" s="220"/>
      <c r="QMH244" s="220"/>
      <c r="QMI244" s="220"/>
      <c r="QMJ244" s="220"/>
      <c r="QMK244" s="220"/>
      <c r="QML244" s="220"/>
      <c r="QMM244" s="220"/>
      <c r="QMN244" s="220"/>
      <c r="QMO244" s="220"/>
      <c r="QMP244" s="220"/>
      <c r="QMQ244" s="220"/>
      <c r="QMR244" s="220"/>
      <c r="QMS244" s="220"/>
      <c r="QMT244" s="220"/>
      <c r="QMU244" s="220"/>
      <c r="QMV244" s="220"/>
      <c r="QMW244" s="220"/>
      <c r="QMX244" s="220"/>
      <c r="QMY244" s="220"/>
      <c r="QMZ244" s="220"/>
      <c r="QNA244" s="220"/>
      <c r="QNB244" s="220"/>
      <c r="QNC244" s="220"/>
      <c r="QND244" s="220"/>
      <c r="QNE244" s="220"/>
      <c r="QNF244" s="220"/>
      <c r="QNG244" s="220"/>
      <c r="QNH244" s="220"/>
      <c r="QNI244" s="220"/>
      <c r="QNJ244" s="220"/>
      <c r="QNK244" s="220"/>
      <c r="QNL244" s="220"/>
      <c r="QNM244" s="220"/>
      <c r="QNN244" s="220"/>
      <c r="QNO244" s="220"/>
      <c r="QNP244" s="220"/>
      <c r="QNQ244" s="220"/>
      <c r="QNR244" s="220"/>
      <c r="QNS244" s="220"/>
      <c r="QNT244" s="220"/>
      <c r="QNU244" s="220"/>
      <c r="QNV244" s="220"/>
      <c r="QNW244" s="220"/>
      <c r="QNX244" s="220"/>
      <c r="QNY244" s="220"/>
      <c r="QNZ244" s="220"/>
      <c r="QOA244" s="220"/>
      <c r="QOB244" s="220"/>
      <c r="QOC244" s="220"/>
      <c r="QOD244" s="220"/>
      <c r="QOE244" s="220"/>
      <c r="QOF244" s="220"/>
      <c r="QOG244" s="220"/>
      <c r="QOH244" s="220"/>
      <c r="QOI244" s="220"/>
      <c r="QOJ244" s="220"/>
      <c r="QOK244" s="220"/>
      <c r="QOL244" s="220"/>
      <c r="QOM244" s="220"/>
      <c r="QON244" s="220"/>
      <c r="QOO244" s="220"/>
      <c r="QOP244" s="220"/>
      <c r="QOQ244" s="220"/>
      <c r="QOR244" s="220"/>
      <c r="QOS244" s="220"/>
      <c r="QOT244" s="220"/>
      <c r="QOU244" s="220"/>
      <c r="QOV244" s="220"/>
      <c r="QOW244" s="220"/>
      <c r="QOX244" s="220"/>
      <c r="QOY244" s="220"/>
      <c r="QOZ244" s="220"/>
      <c r="QPA244" s="220"/>
      <c r="QPB244" s="220"/>
      <c r="QPC244" s="220"/>
      <c r="QPD244" s="220"/>
      <c r="QPE244" s="220"/>
      <c r="QPF244" s="220"/>
      <c r="QPG244" s="220"/>
      <c r="QPH244" s="220"/>
      <c r="QPI244" s="220"/>
      <c r="QPJ244" s="220"/>
      <c r="QPK244" s="220"/>
      <c r="QPL244" s="220"/>
      <c r="QPM244" s="220"/>
      <c r="QPN244" s="220"/>
      <c r="QPO244" s="220"/>
      <c r="QPP244" s="220"/>
      <c r="QPQ244" s="220"/>
      <c r="QPR244" s="220"/>
      <c r="QPS244" s="220"/>
      <c r="QPT244" s="220"/>
      <c r="QPU244" s="220"/>
      <c r="QPV244" s="220"/>
      <c r="QPW244" s="220"/>
      <c r="QPX244" s="220"/>
      <c r="QPY244" s="220"/>
      <c r="QPZ244" s="220"/>
      <c r="QQA244" s="220"/>
      <c r="QQB244" s="220"/>
      <c r="QQC244" s="220"/>
      <c r="QQD244" s="220"/>
      <c r="QQE244" s="220"/>
      <c r="QQF244" s="220"/>
      <c r="QQG244" s="220"/>
      <c r="QQH244" s="220"/>
      <c r="QQI244" s="220"/>
      <c r="QQJ244" s="220"/>
      <c r="QQK244" s="220"/>
      <c r="QQL244" s="220"/>
      <c r="QQM244" s="220"/>
      <c r="QQN244" s="220"/>
      <c r="QQO244" s="220"/>
      <c r="QQP244" s="220"/>
      <c r="QQQ244" s="220"/>
      <c r="QQR244" s="220"/>
      <c r="QQS244" s="220"/>
      <c r="QQT244" s="220"/>
      <c r="QQU244" s="220"/>
      <c r="QQV244" s="220"/>
      <c r="QQW244" s="220"/>
      <c r="QQX244" s="220"/>
      <c r="QQY244" s="220"/>
      <c r="QQZ244" s="220"/>
      <c r="QRA244" s="220"/>
      <c r="QRB244" s="220"/>
      <c r="QRC244" s="220"/>
      <c r="QRD244" s="220"/>
      <c r="QRE244" s="220"/>
      <c r="QRF244" s="220"/>
      <c r="QRG244" s="220"/>
      <c r="QRH244" s="220"/>
      <c r="QRI244" s="220"/>
      <c r="QRJ244" s="220"/>
      <c r="QRK244" s="220"/>
      <c r="QRL244" s="220"/>
      <c r="QRM244" s="220"/>
      <c r="QRN244" s="220"/>
      <c r="QRO244" s="220"/>
      <c r="QRP244" s="220"/>
      <c r="QRQ244" s="220"/>
      <c r="QRR244" s="220"/>
      <c r="QRS244" s="220"/>
      <c r="QRT244" s="220"/>
      <c r="QRU244" s="220"/>
      <c r="QRV244" s="220"/>
      <c r="QRW244" s="220"/>
      <c r="QRX244" s="220"/>
      <c r="QRY244" s="220"/>
      <c r="QRZ244" s="220"/>
      <c r="QSA244" s="220"/>
      <c r="QSB244" s="220"/>
      <c r="QSC244" s="220"/>
      <c r="QSD244" s="220"/>
      <c r="QSE244" s="220"/>
      <c r="QSF244" s="220"/>
      <c r="QSG244" s="220"/>
      <c r="QSH244" s="220"/>
      <c r="QSI244" s="220"/>
      <c r="QSJ244" s="220"/>
      <c r="QSK244" s="220"/>
      <c r="QSL244" s="220"/>
      <c r="QSM244" s="220"/>
      <c r="QSN244" s="220"/>
      <c r="QSO244" s="220"/>
      <c r="QSP244" s="220"/>
      <c r="QSQ244" s="220"/>
      <c r="QSR244" s="220"/>
      <c r="QSS244" s="220"/>
      <c r="QST244" s="220"/>
      <c r="QSU244" s="220"/>
      <c r="QSV244" s="220"/>
      <c r="QSW244" s="220"/>
      <c r="QSX244" s="220"/>
      <c r="QSY244" s="220"/>
      <c r="QSZ244" s="220"/>
      <c r="QTA244" s="220"/>
      <c r="QTB244" s="220"/>
      <c r="QTC244" s="220"/>
      <c r="QTD244" s="220"/>
      <c r="QTE244" s="220"/>
      <c r="QTF244" s="220"/>
      <c r="QTG244" s="220"/>
      <c r="QTH244" s="220"/>
      <c r="QTI244" s="220"/>
      <c r="QTJ244" s="220"/>
      <c r="QTK244" s="220"/>
      <c r="QTL244" s="220"/>
      <c r="QTM244" s="220"/>
      <c r="QTN244" s="220"/>
      <c r="QTO244" s="220"/>
      <c r="QTP244" s="220"/>
      <c r="QTQ244" s="220"/>
      <c r="QTR244" s="220"/>
      <c r="QTS244" s="220"/>
      <c r="QTT244" s="220"/>
      <c r="QTU244" s="220"/>
      <c r="QTV244" s="220"/>
      <c r="QTW244" s="220"/>
      <c r="QTX244" s="220"/>
      <c r="QTY244" s="220"/>
      <c r="QTZ244" s="220"/>
      <c r="QUA244" s="220"/>
      <c r="QUB244" s="220"/>
      <c r="QUC244" s="220"/>
      <c r="QUD244" s="220"/>
      <c r="QUE244" s="220"/>
      <c r="QUF244" s="220"/>
      <c r="QUG244" s="220"/>
      <c r="QUH244" s="220"/>
      <c r="QUI244" s="220"/>
      <c r="QUJ244" s="220"/>
      <c r="QUK244" s="220"/>
      <c r="QUL244" s="220"/>
      <c r="QUM244" s="220"/>
      <c r="QUN244" s="220"/>
      <c r="QUO244" s="220"/>
      <c r="QUP244" s="220"/>
      <c r="QUQ244" s="220"/>
      <c r="QUR244" s="220"/>
      <c r="QUS244" s="220"/>
      <c r="QUT244" s="220"/>
      <c r="QUU244" s="220"/>
      <c r="QUV244" s="220"/>
      <c r="QUW244" s="220"/>
      <c r="QUX244" s="220"/>
      <c r="QUY244" s="220"/>
      <c r="QUZ244" s="220"/>
      <c r="QVA244" s="220"/>
      <c r="QVB244" s="220"/>
      <c r="QVC244" s="220"/>
      <c r="QVD244" s="220"/>
      <c r="QVE244" s="220"/>
      <c r="QVF244" s="220"/>
      <c r="QVG244" s="220"/>
      <c r="QVH244" s="220"/>
      <c r="QVI244" s="220"/>
      <c r="QVJ244" s="220"/>
      <c r="QVK244" s="220"/>
      <c r="QVL244" s="220"/>
      <c r="QVM244" s="220"/>
      <c r="QVN244" s="220"/>
      <c r="QVO244" s="220"/>
      <c r="QVP244" s="220"/>
      <c r="QVQ244" s="220"/>
      <c r="QVR244" s="220"/>
      <c r="QVS244" s="220"/>
      <c r="QVT244" s="220"/>
      <c r="QVU244" s="220"/>
      <c r="QVV244" s="220"/>
      <c r="QVW244" s="220"/>
      <c r="QVX244" s="220"/>
      <c r="QVY244" s="220"/>
      <c r="QVZ244" s="220"/>
      <c r="QWA244" s="220"/>
      <c r="QWB244" s="220"/>
      <c r="QWC244" s="220"/>
      <c r="QWD244" s="220"/>
      <c r="QWE244" s="220"/>
      <c r="QWF244" s="220"/>
      <c r="QWG244" s="220"/>
      <c r="QWH244" s="220"/>
      <c r="QWI244" s="220"/>
      <c r="QWJ244" s="220"/>
      <c r="QWK244" s="220"/>
      <c r="QWL244" s="220"/>
      <c r="QWM244" s="220"/>
      <c r="QWN244" s="220"/>
      <c r="QWO244" s="220"/>
      <c r="QWP244" s="220"/>
      <c r="QWQ244" s="220"/>
      <c r="QWR244" s="220"/>
      <c r="QWS244" s="220"/>
      <c r="QWT244" s="220"/>
      <c r="QWU244" s="220"/>
      <c r="QWV244" s="220"/>
      <c r="QWW244" s="220"/>
      <c r="QWX244" s="220"/>
      <c r="QWY244" s="220"/>
      <c r="QWZ244" s="220"/>
      <c r="QXA244" s="220"/>
      <c r="QXB244" s="220"/>
      <c r="QXC244" s="220"/>
      <c r="QXD244" s="220"/>
      <c r="QXE244" s="220"/>
      <c r="QXF244" s="220"/>
      <c r="QXG244" s="220"/>
      <c r="QXH244" s="220"/>
      <c r="QXI244" s="220"/>
      <c r="QXJ244" s="220"/>
      <c r="QXK244" s="220"/>
      <c r="QXL244" s="220"/>
      <c r="QXM244" s="220"/>
      <c r="QXN244" s="220"/>
      <c r="QXO244" s="220"/>
      <c r="QXP244" s="220"/>
      <c r="QXQ244" s="220"/>
      <c r="QXR244" s="220"/>
      <c r="QXS244" s="220"/>
      <c r="QXT244" s="220"/>
      <c r="QXU244" s="220"/>
      <c r="QXV244" s="220"/>
      <c r="QXW244" s="220"/>
      <c r="QXX244" s="220"/>
      <c r="QXY244" s="220"/>
      <c r="QXZ244" s="220"/>
      <c r="QYA244" s="220"/>
      <c r="QYB244" s="220"/>
      <c r="QYC244" s="220"/>
      <c r="QYD244" s="220"/>
      <c r="QYE244" s="220"/>
      <c r="QYF244" s="220"/>
      <c r="QYG244" s="220"/>
      <c r="QYH244" s="220"/>
      <c r="QYI244" s="220"/>
      <c r="QYJ244" s="220"/>
      <c r="QYK244" s="220"/>
      <c r="QYL244" s="220"/>
      <c r="QYM244" s="220"/>
      <c r="QYN244" s="220"/>
      <c r="QYO244" s="220"/>
      <c r="QYP244" s="220"/>
      <c r="QYQ244" s="220"/>
      <c r="QYR244" s="220"/>
      <c r="QYS244" s="220"/>
      <c r="QYT244" s="220"/>
      <c r="QYU244" s="220"/>
      <c r="QYV244" s="220"/>
      <c r="QYW244" s="220"/>
      <c r="QYX244" s="220"/>
      <c r="QYY244" s="220"/>
      <c r="QYZ244" s="220"/>
      <c r="QZA244" s="220"/>
      <c r="QZB244" s="220"/>
      <c r="QZC244" s="220"/>
      <c r="QZD244" s="220"/>
      <c r="QZE244" s="220"/>
      <c r="QZF244" s="220"/>
      <c r="QZG244" s="220"/>
      <c r="QZH244" s="220"/>
      <c r="QZI244" s="220"/>
      <c r="QZJ244" s="220"/>
      <c r="QZK244" s="220"/>
      <c r="QZL244" s="220"/>
      <c r="QZM244" s="220"/>
      <c r="QZN244" s="220"/>
      <c r="QZO244" s="220"/>
      <c r="QZP244" s="220"/>
      <c r="QZQ244" s="220"/>
      <c r="QZR244" s="220"/>
      <c r="QZS244" s="220"/>
      <c r="QZT244" s="220"/>
      <c r="QZU244" s="220"/>
      <c r="QZV244" s="220"/>
      <c r="QZW244" s="220"/>
      <c r="QZX244" s="220"/>
      <c r="QZY244" s="220"/>
      <c r="QZZ244" s="220"/>
      <c r="RAA244" s="220"/>
      <c r="RAB244" s="220"/>
      <c r="RAC244" s="220"/>
      <c r="RAD244" s="220"/>
      <c r="RAE244" s="220"/>
      <c r="RAF244" s="220"/>
      <c r="RAG244" s="220"/>
      <c r="RAH244" s="220"/>
      <c r="RAI244" s="220"/>
      <c r="RAJ244" s="220"/>
      <c r="RAK244" s="220"/>
      <c r="RAL244" s="220"/>
      <c r="RAM244" s="220"/>
      <c r="RAN244" s="220"/>
      <c r="RAO244" s="220"/>
      <c r="RAP244" s="220"/>
      <c r="RAQ244" s="220"/>
      <c r="RAR244" s="220"/>
      <c r="RAS244" s="220"/>
      <c r="RAT244" s="220"/>
      <c r="RAU244" s="220"/>
      <c r="RAV244" s="220"/>
      <c r="RAW244" s="220"/>
      <c r="RAX244" s="220"/>
      <c r="RAY244" s="220"/>
      <c r="RAZ244" s="220"/>
      <c r="RBA244" s="220"/>
      <c r="RBB244" s="220"/>
      <c r="RBC244" s="220"/>
      <c r="RBD244" s="220"/>
      <c r="RBE244" s="220"/>
      <c r="RBF244" s="220"/>
      <c r="RBG244" s="220"/>
      <c r="RBH244" s="220"/>
      <c r="RBI244" s="220"/>
      <c r="RBJ244" s="220"/>
      <c r="RBK244" s="220"/>
      <c r="RBL244" s="220"/>
      <c r="RBM244" s="220"/>
      <c r="RBN244" s="220"/>
      <c r="RBO244" s="220"/>
      <c r="RBP244" s="220"/>
      <c r="RBQ244" s="220"/>
      <c r="RBR244" s="220"/>
      <c r="RBS244" s="220"/>
      <c r="RBT244" s="220"/>
      <c r="RBU244" s="220"/>
      <c r="RBV244" s="220"/>
      <c r="RBW244" s="220"/>
      <c r="RBX244" s="220"/>
      <c r="RBY244" s="220"/>
      <c r="RBZ244" s="220"/>
      <c r="RCA244" s="220"/>
      <c r="RCB244" s="220"/>
      <c r="RCC244" s="220"/>
      <c r="RCD244" s="220"/>
      <c r="RCE244" s="220"/>
      <c r="RCF244" s="220"/>
      <c r="RCG244" s="220"/>
      <c r="RCH244" s="220"/>
      <c r="RCI244" s="220"/>
      <c r="RCJ244" s="220"/>
      <c r="RCK244" s="220"/>
      <c r="RCL244" s="220"/>
      <c r="RCM244" s="220"/>
      <c r="RCN244" s="220"/>
      <c r="RCO244" s="220"/>
      <c r="RCP244" s="220"/>
      <c r="RCQ244" s="220"/>
      <c r="RCR244" s="220"/>
      <c r="RCS244" s="220"/>
      <c r="RCT244" s="220"/>
      <c r="RCU244" s="220"/>
      <c r="RCV244" s="220"/>
      <c r="RCW244" s="220"/>
      <c r="RCX244" s="220"/>
      <c r="RCY244" s="220"/>
      <c r="RCZ244" s="220"/>
      <c r="RDA244" s="220"/>
      <c r="RDB244" s="220"/>
      <c r="RDC244" s="220"/>
      <c r="RDD244" s="220"/>
      <c r="RDE244" s="220"/>
      <c r="RDF244" s="220"/>
      <c r="RDG244" s="220"/>
      <c r="RDH244" s="220"/>
      <c r="RDI244" s="220"/>
      <c r="RDJ244" s="220"/>
      <c r="RDK244" s="220"/>
      <c r="RDL244" s="220"/>
      <c r="RDM244" s="220"/>
      <c r="RDN244" s="220"/>
      <c r="RDO244" s="220"/>
      <c r="RDP244" s="220"/>
      <c r="RDQ244" s="220"/>
      <c r="RDR244" s="220"/>
      <c r="RDS244" s="220"/>
      <c r="RDT244" s="220"/>
      <c r="RDU244" s="220"/>
      <c r="RDV244" s="220"/>
      <c r="RDW244" s="220"/>
      <c r="RDX244" s="220"/>
      <c r="RDY244" s="220"/>
      <c r="RDZ244" s="220"/>
      <c r="REA244" s="220"/>
      <c r="REB244" s="220"/>
      <c r="REC244" s="220"/>
      <c r="RED244" s="220"/>
      <c r="REE244" s="220"/>
      <c r="REF244" s="220"/>
      <c r="REG244" s="220"/>
      <c r="REH244" s="220"/>
      <c r="REI244" s="220"/>
      <c r="REJ244" s="220"/>
      <c r="REK244" s="220"/>
      <c r="REL244" s="220"/>
      <c r="REM244" s="220"/>
      <c r="REN244" s="220"/>
      <c r="REO244" s="220"/>
      <c r="REP244" s="220"/>
      <c r="REQ244" s="220"/>
      <c r="RER244" s="220"/>
      <c r="RES244" s="220"/>
      <c r="RET244" s="220"/>
      <c r="REU244" s="220"/>
      <c r="REV244" s="220"/>
      <c r="REW244" s="220"/>
      <c r="REX244" s="220"/>
      <c r="REY244" s="220"/>
      <c r="REZ244" s="220"/>
      <c r="RFA244" s="220"/>
      <c r="RFB244" s="220"/>
      <c r="RFC244" s="220"/>
      <c r="RFD244" s="220"/>
      <c r="RFE244" s="220"/>
      <c r="RFF244" s="220"/>
      <c r="RFG244" s="220"/>
      <c r="RFH244" s="220"/>
      <c r="RFI244" s="220"/>
      <c r="RFJ244" s="220"/>
      <c r="RFK244" s="220"/>
      <c r="RFL244" s="220"/>
      <c r="RFM244" s="220"/>
      <c r="RFN244" s="220"/>
      <c r="RFO244" s="220"/>
      <c r="RFP244" s="220"/>
      <c r="RFQ244" s="220"/>
      <c r="RFR244" s="220"/>
      <c r="RFS244" s="220"/>
      <c r="RFT244" s="220"/>
      <c r="RFU244" s="220"/>
      <c r="RFV244" s="220"/>
      <c r="RFW244" s="220"/>
      <c r="RFX244" s="220"/>
      <c r="RFY244" s="220"/>
      <c r="RFZ244" s="220"/>
      <c r="RGA244" s="220"/>
      <c r="RGB244" s="220"/>
      <c r="RGC244" s="220"/>
      <c r="RGD244" s="220"/>
      <c r="RGE244" s="220"/>
      <c r="RGF244" s="220"/>
      <c r="RGG244" s="220"/>
      <c r="RGH244" s="220"/>
      <c r="RGI244" s="220"/>
      <c r="RGJ244" s="220"/>
      <c r="RGK244" s="220"/>
      <c r="RGL244" s="220"/>
      <c r="RGM244" s="220"/>
      <c r="RGN244" s="220"/>
      <c r="RGO244" s="220"/>
      <c r="RGP244" s="220"/>
      <c r="RGQ244" s="220"/>
      <c r="RGR244" s="220"/>
      <c r="RGS244" s="220"/>
      <c r="RGT244" s="220"/>
      <c r="RGU244" s="220"/>
      <c r="RGV244" s="220"/>
      <c r="RGW244" s="220"/>
      <c r="RGX244" s="220"/>
      <c r="RGY244" s="220"/>
      <c r="RGZ244" s="220"/>
      <c r="RHA244" s="220"/>
      <c r="RHB244" s="220"/>
      <c r="RHC244" s="220"/>
      <c r="RHD244" s="220"/>
      <c r="RHE244" s="220"/>
      <c r="RHF244" s="220"/>
      <c r="RHG244" s="220"/>
      <c r="RHH244" s="220"/>
      <c r="RHI244" s="220"/>
      <c r="RHJ244" s="220"/>
      <c r="RHK244" s="220"/>
      <c r="RHL244" s="220"/>
      <c r="RHM244" s="220"/>
      <c r="RHN244" s="220"/>
      <c r="RHO244" s="220"/>
      <c r="RHP244" s="220"/>
      <c r="RHQ244" s="220"/>
      <c r="RHR244" s="220"/>
      <c r="RHS244" s="220"/>
      <c r="RHT244" s="220"/>
      <c r="RHU244" s="220"/>
      <c r="RHV244" s="220"/>
      <c r="RHW244" s="220"/>
      <c r="RHX244" s="220"/>
      <c r="RHY244" s="220"/>
      <c r="RHZ244" s="220"/>
      <c r="RIA244" s="220"/>
      <c r="RIB244" s="220"/>
      <c r="RIC244" s="220"/>
      <c r="RID244" s="220"/>
      <c r="RIE244" s="220"/>
      <c r="RIF244" s="220"/>
      <c r="RIG244" s="220"/>
      <c r="RIH244" s="220"/>
      <c r="RII244" s="220"/>
      <c r="RIJ244" s="220"/>
      <c r="RIK244" s="220"/>
      <c r="RIL244" s="220"/>
      <c r="RIM244" s="220"/>
      <c r="RIN244" s="220"/>
      <c r="RIO244" s="220"/>
      <c r="RIP244" s="220"/>
      <c r="RIQ244" s="220"/>
      <c r="RIR244" s="220"/>
      <c r="RIS244" s="220"/>
      <c r="RIT244" s="220"/>
      <c r="RIU244" s="220"/>
      <c r="RIV244" s="220"/>
      <c r="RIW244" s="220"/>
      <c r="RIX244" s="220"/>
      <c r="RIY244" s="220"/>
      <c r="RIZ244" s="220"/>
      <c r="RJA244" s="220"/>
      <c r="RJB244" s="220"/>
      <c r="RJC244" s="220"/>
      <c r="RJD244" s="220"/>
      <c r="RJE244" s="220"/>
      <c r="RJF244" s="220"/>
      <c r="RJG244" s="220"/>
      <c r="RJH244" s="220"/>
      <c r="RJI244" s="220"/>
      <c r="RJJ244" s="220"/>
      <c r="RJK244" s="220"/>
      <c r="RJL244" s="220"/>
      <c r="RJM244" s="220"/>
      <c r="RJN244" s="220"/>
      <c r="RJO244" s="220"/>
      <c r="RJP244" s="220"/>
      <c r="RJQ244" s="220"/>
      <c r="RJR244" s="220"/>
      <c r="RJS244" s="220"/>
      <c r="RJT244" s="220"/>
      <c r="RJU244" s="220"/>
      <c r="RJV244" s="220"/>
      <c r="RJW244" s="220"/>
      <c r="RJX244" s="220"/>
      <c r="RJY244" s="220"/>
      <c r="RJZ244" s="220"/>
      <c r="RKA244" s="220"/>
      <c r="RKB244" s="220"/>
      <c r="RKC244" s="220"/>
      <c r="RKD244" s="220"/>
      <c r="RKE244" s="220"/>
      <c r="RKF244" s="220"/>
      <c r="RKG244" s="220"/>
      <c r="RKH244" s="220"/>
      <c r="RKI244" s="220"/>
      <c r="RKJ244" s="220"/>
      <c r="RKK244" s="220"/>
      <c r="RKL244" s="220"/>
      <c r="RKM244" s="220"/>
      <c r="RKN244" s="220"/>
      <c r="RKO244" s="220"/>
      <c r="RKP244" s="220"/>
      <c r="RKQ244" s="220"/>
      <c r="RKR244" s="220"/>
      <c r="RKS244" s="220"/>
      <c r="RKT244" s="220"/>
      <c r="RKU244" s="220"/>
      <c r="RKV244" s="220"/>
      <c r="RKW244" s="220"/>
      <c r="RKX244" s="220"/>
      <c r="RKY244" s="220"/>
      <c r="RKZ244" s="220"/>
      <c r="RLA244" s="220"/>
      <c r="RLB244" s="220"/>
      <c r="RLC244" s="220"/>
      <c r="RLD244" s="220"/>
      <c r="RLE244" s="220"/>
      <c r="RLF244" s="220"/>
      <c r="RLG244" s="220"/>
      <c r="RLH244" s="220"/>
      <c r="RLI244" s="220"/>
      <c r="RLJ244" s="220"/>
      <c r="RLK244" s="220"/>
      <c r="RLL244" s="220"/>
      <c r="RLM244" s="220"/>
      <c r="RLN244" s="220"/>
      <c r="RLO244" s="220"/>
      <c r="RLP244" s="220"/>
      <c r="RLQ244" s="220"/>
      <c r="RLR244" s="220"/>
      <c r="RLS244" s="220"/>
      <c r="RLT244" s="220"/>
      <c r="RLU244" s="220"/>
      <c r="RLV244" s="220"/>
      <c r="RLW244" s="220"/>
      <c r="RLX244" s="220"/>
      <c r="RLY244" s="220"/>
      <c r="RLZ244" s="220"/>
      <c r="RMA244" s="220"/>
      <c r="RMB244" s="220"/>
      <c r="RMC244" s="220"/>
      <c r="RMD244" s="220"/>
      <c r="RME244" s="220"/>
      <c r="RMF244" s="220"/>
      <c r="RMG244" s="220"/>
      <c r="RMH244" s="220"/>
      <c r="RMI244" s="220"/>
      <c r="RMJ244" s="220"/>
      <c r="RMK244" s="220"/>
      <c r="RML244" s="220"/>
      <c r="RMM244" s="220"/>
      <c r="RMN244" s="220"/>
      <c r="RMO244" s="220"/>
      <c r="RMP244" s="220"/>
      <c r="RMQ244" s="220"/>
      <c r="RMR244" s="220"/>
      <c r="RMS244" s="220"/>
      <c r="RMT244" s="220"/>
      <c r="RMU244" s="220"/>
      <c r="RMV244" s="220"/>
      <c r="RMW244" s="220"/>
      <c r="RMX244" s="220"/>
      <c r="RMY244" s="220"/>
      <c r="RMZ244" s="220"/>
      <c r="RNA244" s="220"/>
      <c r="RNB244" s="220"/>
      <c r="RNC244" s="220"/>
      <c r="RND244" s="220"/>
      <c r="RNE244" s="220"/>
      <c r="RNF244" s="220"/>
      <c r="RNG244" s="220"/>
      <c r="RNH244" s="220"/>
      <c r="RNI244" s="220"/>
      <c r="RNJ244" s="220"/>
      <c r="RNK244" s="220"/>
      <c r="RNL244" s="220"/>
      <c r="RNM244" s="220"/>
      <c r="RNN244" s="220"/>
      <c r="RNO244" s="220"/>
      <c r="RNP244" s="220"/>
      <c r="RNQ244" s="220"/>
      <c r="RNR244" s="220"/>
      <c r="RNS244" s="220"/>
      <c r="RNT244" s="220"/>
      <c r="RNU244" s="220"/>
      <c r="RNV244" s="220"/>
      <c r="RNW244" s="220"/>
      <c r="RNX244" s="220"/>
      <c r="RNY244" s="220"/>
      <c r="RNZ244" s="220"/>
      <c r="ROA244" s="220"/>
      <c r="ROB244" s="220"/>
      <c r="ROC244" s="220"/>
      <c r="ROD244" s="220"/>
      <c r="ROE244" s="220"/>
      <c r="ROF244" s="220"/>
      <c r="ROG244" s="220"/>
      <c r="ROH244" s="220"/>
      <c r="ROI244" s="220"/>
      <c r="ROJ244" s="220"/>
      <c r="ROK244" s="220"/>
      <c r="ROL244" s="220"/>
      <c r="ROM244" s="220"/>
      <c r="RON244" s="220"/>
      <c r="ROO244" s="220"/>
      <c r="ROP244" s="220"/>
      <c r="ROQ244" s="220"/>
      <c r="ROR244" s="220"/>
      <c r="ROS244" s="220"/>
      <c r="ROT244" s="220"/>
      <c r="ROU244" s="220"/>
      <c r="ROV244" s="220"/>
      <c r="ROW244" s="220"/>
      <c r="ROX244" s="220"/>
      <c r="ROY244" s="220"/>
      <c r="ROZ244" s="220"/>
      <c r="RPA244" s="220"/>
      <c r="RPB244" s="220"/>
      <c r="RPC244" s="220"/>
      <c r="RPD244" s="220"/>
      <c r="RPE244" s="220"/>
      <c r="RPF244" s="220"/>
      <c r="RPG244" s="220"/>
      <c r="RPH244" s="220"/>
      <c r="RPI244" s="220"/>
      <c r="RPJ244" s="220"/>
      <c r="RPK244" s="220"/>
      <c r="RPL244" s="220"/>
      <c r="RPM244" s="220"/>
      <c r="RPN244" s="220"/>
      <c r="RPO244" s="220"/>
      <c r="RPP244" s="220"/>
      <c r="RPQ244" s="220"/>
      <c r="RPR244" s="220"/>
      <c r="RPS244" s="220"/>
      <c r="RPT244" s="220"/>
      <c r="RPU244" s="220"/>
      <c r="RPV244" s="220"/>
      <c r="RPW244" s="220"/>
      <c r="RPX244" s="220"/>
      <c r="RPY244" s="220"/>
      <c r="RPZ244" s="220"/>
      <c r="RQA244" s="220"/>
      <c r="RQB244" s="220"/>
      <c r="RQC244" s="220"/>
      <c r="RQD244" s="220"/>
      <c r="RQE244" s="220"/>
      <c r="RQF244" s="220"/>
      <c r="RQG244" s="220"/>
      <c r="RQH244" s="220"/>
      <c r="RQI244" s="220"/>
      <c r="RQJ244" s="220"/>
      <c r="RQK244" s="220"/>
      <c r="RQL244" s="220"/>
      <c r="RQM244" s="220"/>
      <c r="RQN244" s="220"/>
      <c r="RQO244" s="220"/>
      <c r="RQP244" s="220"/>
      <c r="RQQ244" s="220"/>
      <c r="RQR244" s="220"/>
      <c r="RQS244" s="220"/>
      <c r="RQT244" s="220"/>
      <c r="RQU244" s="220"/>
      <c r="RQV244" s="220"/>
      <c r="RQW244" s="220"/>
      <c r="RQX244" s="220"/>
      <c r="RQY244" s="220"/>
      <c r="RQZ244" s="220"/>
      <c r="RRA244" s="220"/>
      <c r="RRB244" s="220"/>
      <c r="RRC244" s="220"/>
      <c r="RRD244" s="220"/>
      <c r="RRE244" s="220"/>
      <c r="RRF244" s="220"/>
      <c r="RRG244" s="220"/>
      <c r="RRH244" s="220"/>
      <c r="RRI244" s="220"/>
      <c r="RRJ244" s="220"/>
      <c r="RRK244" s="220"/>
      <c r="RRL244" s="220"/>
      <c r="RRM244" s="220"/>
      <c r="RRN244" s="220"/>
      <c r="RRO244" s="220"/>
      <c r="RRP244" s="220"/>
      <c r="RRQ244" s="220"/>
      <c r="RRR244" s="220"/>
      <c r="RRS244" s="220"/>
      <c r="RRT244" s="220"/>
      <c r="RRU244" s="220"/>
      <c r="RRV244" s="220"/>
      <c r="RRW244" s="220"/>
      <c r="RRX244" s="220"/>
      <c r="RRY244" s="220"/>
      <c r="RRZ244" s="220"/>
      <c r="RSA244" s="220"/>
      <c r="RSB244" s="220"/>
      <c r="RSC244" s="220"/>
      <c r="RSD244" s="220"/>
      <c r="RSE244" s="220"/>
      <c r="RSF244" s="220"/>
      <c r="RSG244" s="220"/>
      <c r="RSH244" s="220"/>
      <c r="RSI244" s="220"/>
      <c r="RSJ244" s="220"/>
      <c r="RSK244" s="220"/>
      <c r="RSL244" s="220"/>
      <c r="RSM244" s="220"/>
      <c r="RSN244" s="220"/>
      <c r="RSO244" s="220"/>
      <c r="RSP244" s="220"/>
      <c r="RSQ244" s="220"/>
      <c r="RSR244" s="220"/>
      <c r="RSS244" s="220"/>
      <c r="RST244" s="220"/>
      <c r="RSU244" s="220"/>
      <c r="RSV244" s="220"/>
      <c r="RSW244" s="220"/>
      <c r="RSX244" s="220"/>
      <c r="RSY244" s="220"/>
      <c r="RSZ244" s="220"/>
      <c r="RTA244" s="220"/>
      <c r="RTB244" s="220"/>
      <c r="RTC244" s="220"/>
      <c r="RTD244" s="220"/>
      <c r="RTE244" s="220"/>
      <c r="RTF244" s="220"/>
      <c r="RTG244" s="220"/>
      <c r="RTH244" s="220"/>
      <c r="RTI244" s="220"/>
      <c r="RTJ244" s="220"/>
      <c r="RTK244" s="220"/>
      <c r="RTL244" s="220"/>
      <c r="RTM244" s="220"/>
      <c r="RTN244" s="220"/>
      <c r="RTO244" s="220"/>
      <c r="RTP244" s="220"/>
      <c r="RTQ244" s="220"/>
      <c r="RTR244" s="220"/>
      <c r="RTS244" s="220"/>
      <c r="RTT244" s="220"/>
      <c r="RTU244" s="220"/>
      <c r="RTV244" s="220"/>
      <c r="RTW244" s="220"/>
      <c r="RTX244" s="220"/>
      <c r="RTY244" s="220"/>
      <c r="RTZ244" s="220"/>
      <c r="RUA244" s="220"/>
      <c r="RUB244" s="220"/>
      <c r="RUC244" s="220"/>
      <c r="RUD244" s="220"/>
      <c r="RUE244" s="220"/>
      <c r="RUF244" s="220"/>
      <c r="RUG244" s="220"/>
      <c r="RUH244" s="220"/>
      <c r="RUI244" s="220"/>
      <c r="RUJ244" s="220"/>
      <c r="RUK244" s="220"/>
      <c r="RUL244" s="220"/>
      <c r="RUM244" s="220"/>
      <c r="RUN244" s="220"/>
      <c r="RUO244" s="220"/>
      <c r="RUP244" s="220"/>
      <c r="RUQ244" s="220"/>
      <c r="RUR244" s="220"/>
      <c r="RUS244" s="220"/>
      <c r="RUT244" s="220"/>
      <c r="RUU244" s="220"/>
      <c r="RUV244" s="220"/>
      <c r="RUW244" s="220"/>
      <c r="RUX244" s="220"/>
      <c r="RUY244" s="220"/>
      <c r="RUZ244" s="220"/>
      <c r="RVA244" s="220"/>
      <c r="RVB244" s="220"/>
      <c r="RVC244" s="220"/>
      <c r="RVD244" s="220"/>
      <c r="RVE244" s="220"/>
      <c r="RVF244" s="220"/>
      <c r="RVG244" s="220"/>
      <c r="RVH244" s="220"/>
      <c r="RVI244" s="220"/>
      <c r="RVJ244" s="220"/>
      <c r="RVK244" s="220"/>
      <c r="RVL244" s="220"/>
      <c r="RVM244" s="220"/>
      <c r="RVN244" s="220"/>
      <c r="RVO244" s="220"/>
      <c r="RVP244" s="220"/>
      <c r="RVQ244" s="220"/>
      <c r="RVR244" s="220"/>
      <c r="RVS244" s="220"/>
      <c r="RVT244" s="220"/>
      <c r="RVU244" s="220"/>
      <c r="RVV244" s="220"/>
      <c r="RVW244" s="220"/>
      <c r="RVX244" s="220"/>
      <c r="RVY244" s="220"/>
      <c r="RVZ244" s="220"/>
      <c r="RWA244" s="220"/>
      <c r="RWB244" s="220"/>
      <c r="RWC244" s="220"/>
      <c r="RWD244" s="220"/>
      <c r="RWE244" s="220"/>
      <c r="RWF244" s="220"/>
      <c r="RWG244" s="220"/>
      <c r="RWH244" s="220"/>
      <c r="RWI244" s="220"/>
      <c r="RWJ244" s="220"/>
      <c r="RWK244" s="220"/>
      <c r="RWL244" s="220"/>
      <c r="RWM244" s="220"/>
      <c r="RWN244" s="220"/>
      <c r="RWO244" s="220"/>
      <c r="RWP244" s="220"/>
      <c r="RWQ244" s="220"/>
      <c r="RWR244" s="220"/>
      <c r="RWS244" s="220"/>
      <c r="RWT244" s="220"/>
      <c r="RWU244" s="220"/>
      <c r="RWV244" s="220"/>
      <c r="RWW244" s="220"/>
      <c r="RWX244" s="220"/>
      <c r="RWY244" s="220"/>
      <c r="RWZ244" s="220"/>
      <c r="RXA244" s="220"/>
      <c r="RXB244" s="220"/>
      <c r="RXC244" s="220"/>
      <c r="RXD244" s="220"/>
      <c r="RXE244" s="220"/>
      <c r="RXF244" s="220"/>
      <c r="RXG244" s="220"/>
      <c r="RXH244" s="220"/>
      <c r="RXI244" s="220"/>
      <c r="RXJ244" s="220"/>
      <c r="RXK244" s="220"/>
      <c r="RXL244" s="220"/>
      <c r="RXM244" s="220"/>
      <c r="RXN244" s="220"/>
      <c r="RXO244" s="220"/>
      <c r="RXP244" s="220"/>
      <c r="RXQ244" s="220"/>
      <c r="RXR244" s="220"/>
      <c r="RXS244" s="220"/>
      <c r="RXT244" s="220"/>
      <c r="RXU244" s="220"/>
      <c r="RXV244" s="220"/>
      <c r="RXW244" s="220"/>
      <c r="RXX244" s="220"/>
      <c r="RXY244" s="220"/>
      <c r="RXZ244" s="220"/>
      <c r="RYA244" s="220"/>
      <c r="RYB244" s="220"/>
      <c r="RYC244" s="220"/>
      <c r="RYD244" s="220"/>
      <c r="RYE244" s="220"/>
      <c r="RYF244" s="220"/>
      <c r="RYG244" s="220"/>
      <c r="RYH244" s="220"/>
      <c r="RYI244" s="220"/>
      <c r="RYJ244" s="220"/>
      <c r="RYK244" s="220"/>
      <c r="RYL244" s="220"/>
      <c r="RYM244" s="220"/>
      <c r="RYN244" s="220"/>
      <c r="RYO244" s="220"/>
      <c r="RYP244" s="220"/>
      <c r="RYQ244" s="220"/>
      <c r="RYR244" s="220"/>
      <c r="RYS244" s="220"/>
      <c r="RYT244" s="220"/>
      <c r="RYU244" s="220"/>
      <c r="RYV244" s="220"/>
      <c r="RYW244" s="220"/>
      <c r="RYX244" s="220"/>
      <c r="RYY244" s="220"/>
      <c r="RYZ244" s="220"/>
      <c r="RZA244" s="220"/>
      <c r="RZB244" s="220"/>
      <c r="RZC244" s="220"/>
      <c r="RZD244" s="220"/>
      <c r="RZE244" s="220"/>
      <c r="RZF244" s="220"/>
      <c r="RZG244" s="220"/>
      <c r="RZH244" s="220"/>
      <c r="RZI244" s="220"/>
      <c r="RZJ244" s="220"/>
      <c r="RZK244" s="220"/>
      <c r="RZL244" s="220"/>
      <c r="RZM244" s="220"/>
      <c r="RZN244" s="220"/>
      <c r="RZO244" s="220"/>
      <c r="RZP244" s="220"/>
      <c r="RZQ244" s="220"/>
      <c r="RZR244" s="220"/>
      <c r="RZS244" s="220"/>
      <c r="RZT244" s="220"/>
      <c r="RZU244" s="220"/>
      <c r="RZV244" s="220"/>
      <c r="RZW244" s="220"/>
      <c r="RZX244" s="220"/>
      <c r="RZY244" s="220"/>
      <c r="RZZ244" s="220"/>
      <c r="SAA244" s="220"/>
      <c r="SAB244" s="220"/>
      <c r="SAC244" s="220"/>
      <c r="SAD244" s="220"/>
      <c r="SAE244" s="220"/>
      <c r="SAF244" s="220"/>
      <c r="SAG244" s="220"/>
      <c r="SAH244" s="220"/>
      <c r="SAI244" s="220"/>
      <c r="SAJ244" s="220"/>
      <c r="SAK244" s="220"/>
      <c r="SAL244" s="220"/>
      <c r="SAM244" s="220"/>
      <c r="SAN244" s="220"/>
      <c r="SAO244" s="220"/>
      <c r="SAP244" s="220"/>
      <c r="SAQ244" s="220"/>
      <c r="SAR244" s="220"/>
      <c r="SAS244" s="220"/>
      <c r="SAT244" s="220"/>
      <c r="SAU244" s="220"/>
      <c r="SAV244" s="220"/>
      <c r="SAW244" s="220"/>
      <c r="SAX244" s="220"/>
      <c r="SAY244" s="220"/>
      <c r="SAZ244" s="220"/>
      <c r="SBA244" s="220"/>
      <c r="SBB244" s="220"/>
      <c r="SBC244" s="220"/>
      <c r="SBD244" s="220"/>
      <c r="SBE244" s="220"/>
      <c r="SBF244" s="220"/>
      <c r="SBG244" s="220"/>
      <c r="SBH244" s="220"/>
      <c r="SBI244" s="220"/>
      <c r="SBJ244" s="220"/>
      <c r="SBK244" s="220"/>
      <c r="SBL244" s="220"/>
      <c r="SBM244" s="220"/>
      <c r="SBN244" s="220"/>
      <c r="SBO244" s="220"/>
      <c r="SBP244" s="220"/>
      <c r="SBQ244" s="220"/>
      <c r="SBR244" s="220"/>
      <c r="SBS244" s="220"/>
      <c r="SBT244" s="220"/>
      <c r="SBU244" s="220"/>
      <c r="SBV244" s="220"/>
      <c r="SBW244" s="220"/>
      <c r="SBX244" s="220"/>
      <c r="SBY244" s="220"/>
      <c r="SBZ244" s="220"/>
      <c r="SCA244" s="220"/>
      <c r="SCB244" s="220"/>
      <c r="SCC244" s="220"/>
      <c r="SCD244" s="220"/>
      <c r="SCE244" s="220"/>
      <c r="SCF244" s="220"/>
      <c r="SCG244" s="220"/>
      <c r="SCH244" s="220"/>
      <c r="SCI244" s="220"/>
      <c r="SCJ244" s="220"/>
      <c r="SCK244" s="220"/>
      <c r="SCL244" s="220"/>
      <c r="SCM244" s="220"/>
      <c r="SCN244" s="220"/>
      <c r="SCO244" s="220"/>
      <c r="SCP244" s="220"/>
      <c r="SCQ244" s="220"/>
      <c r="SCR244" s="220"/>
      <c r="SCS244" s="220"/>
      <c r="SCT244" s="220"/>
      <c r="SCU244" s="220"/>
      <c r="SCV244" s="220"/>
      <c r="SCW244" s="220"/>
      <c r="SCX244" s="220"/>
      <c r="SCY244" s="220"/>
      <c r="SCZ244" s="220"/>
      <c r="SDA244" s="220"/>
      <c r="SDB244" s="220"/>
      <c r="SDC244" s="220"/>
      <c r="SDD244" s="220"/>
      <c r="SDE244" s="220"/>
      <c r="SDF244" s="220"/>
      <c r="SDG244" s="220"/>
      <c r="SDH244" s="220"/>
      <c r="SDI244" s="220"/>
      <c r="SDJ244" s="220"/>
      <c r="SDK244" s="220"/>
      <c r="SDL244" s="220"/>
      <c r="SDM244" s="220"/>
      <c r="SDN244" s="220"/>
      <c r="SDO244" s="220"/>
      <c r="SDP244" s="220"/>
      <c r="SDQ244" s="220"/>
      <c r="SDR244" s="220"/>
      <c r="SDS244" s="220"/>
      <c r="SDT244" s="220"/>
      <c r="SDU244" s="220"/>
      <c r="SDV244" s="220"/>
      <c r="SDW244" s="220"/>
      <c r="SDX244" s="220"/>
      <c r="SDY244" s="220"/>
      <c r="SDZ244" s="220"/>
      <c r="SEA244" s="220"/>
      <c r="SEB244" s="220"/>
      <c r="SEC244" s="220"/>
      <c r="SED244" s="220"/>
      <c r="SEE244" s="220"/>
      <c r="SEF244" s="220"/>
      <c r="SEG244" s="220"/>
      <c r="SEH244" s="220"/>
      <c r="SEI244" s="220"/>
      <c r="SEJ244" s="220"/>
      <c r="SEK244" s="220"/>
      <c r="SEL244" s="220"/>
      <c r="SEM244" s="220"/>
      <c r="SEN244" s="220"/>
      <c r="SEO244" s="220"/>
      <c r="SEP244" s="220"/>
      <c r="SEQ244" s="220"/>
      <c r="SER244" s="220"/>
      <c r="SES244" s="220"/>
      <c r="SET244" s="220"/>
      <c r="SEU244" s="220"/>
      <c r="SEV244" s="220"/>
      <c r="SEW244" s="220"/>
      <c r="SEX244" s="220"/>
      <c r="SEY244" s="220"/>
      <c r="SEZ244" s="220"/>
      <c r="SFA244" s="220"/>
      <c r="SFB244" s="220"/>
      <c r="SFC244" s="220"/>
      <c r="SFD244" s="220"/>
      <c r="SFE244" s="220"/>
      <c r="SFF244" s="220"/>
      <c r="SFG244" s="220"/>
      <c r="SFH244" s="220"/>
      <c r="SFI244" s="220"/>
      <c r="SFJ244" s="220"/>
      <c r="SFK244" s="220"/>
      <c r="SFL244" s="220"/>
      <c r="SFM244" s="220"/>
      <c r="SFN244" s="220"/>
      <c r="SFO244" s="220"/>
      <c r="SFP244" s="220"/>
      <c r="SFQ244" s="220"/>
      <c r="SFR244" s="220"/>
      <c r="SFS244" s="220"/>
      <c r="SFT244" s="220"/>
      <c r="SFU244" s="220"/>
      <c r="SFV244" s="220"/>
      <c r="SFW244" s="220"/>
      <c r="SFX244" s="220"/>
      <c r="SFY244" s="220"/>
      <c r="SFZ244" s="220"/>
      <c r="SGA244" s="220"/>
      <c r="SGB244" s="220"/>
      <c r="SGC244" s="220"/>
      <c r="SGD244" s="220"/>
      <c r="SGE244" s="220"/>
      <c r="SGF244" s="220"/>
      <c r="SGG244" s="220"/>
      <c r="SGH244" s="220"/>
      <c r="SGI244" s="220"/>
      <c r="SGJ244" s="220"/>
      <c r="SGK244" s="220"/>
      <c r="SGL244" s="220"/>
      <c r="SGM244" s="220"/>
      <c r="SGN244" s="220"/>
      <c r="SGO244" s="220"/>
      <c r="SGP244" s="220"/>
      <c r="SGQ244" s="220"/>
      <c r="SGR244" s="220"/>
      <c r="SGS244" s="220"/>
      <c r="SGT244" s="220"/>
      <c r="SGU244" s="220"/>
      <c r="SGV244" s="220"/>
      <c r="SGW244" s="220"/>
      <c r="SGX244" s="220"/>
      <c r="SGY244" s="220"/>
      <c r="SGZ244" s="220"/>
      <c r="SHA244" s="220"/>
      <c r="SHB244" s="220"/>
      <c r="SHC244" s="220"/>
      <c r="SHD244" s="220"/>
      <c r="SHE244" s="220"/>
      <c r="SHF244" s="220"/>
      <c r="SHG244" s="220"/>
      <c r="SHH244" s="220"/>
      <c r="SHI244" s="220"/>
      <c r="SHJ244" s="220"/>
      <c r="SHK244" s="220"/>
      <c r="SHL244" s="220"/>
      <c r="SHM244" s="220"/>
      <c r="SHN244" s="220"/>
      <c r="SHO244" s="220"/>
      <c r="SHP244" s="220"/>
      <c r="SHQ244" s="220"/>
      <c r="SHR244" s="220"/>
      <c r="SHS244" s="220"/>
      <c r="SHT244" s="220"/>
      <c r="SHU244" s="220"/>
      <c r="SHV244" s="220"/>
      <c r="SHW244" s="220"/>
      <c r="SHX244" s="220"/>
      <c r="SHY244" s="220"/>
      <c r="SHZ244" s="220"/>
      <c r="SIA244" s="220"/>
      <c r="SIB244" s="220"/>
      <c r="SIC244" s="220"/>
      <c r="SID244" s="220"/>
      <c r="SIE244" s="220"/>
      <c r="SIF244" s="220"/>
      <c r="SIG244" s="220"/>
      <c r="SIH244" s="220"/>
      <c r="SII244" s="220"/>
      <c r="SIJ244" s="220"/>
      <c r="SIK244" s="220"/>
      <c r="SIL244" s="220"/>
      <c r="SIM244" s="220"/>
      <c r="SIN244" s="220"/>
      <c r="SIO244" s="220"/>
      <c r="SIP244" s="220"/>
      <c r="SIQ244" s="220"/>
      <c r="SIR244" s="220"/>
      <c r="SIS244" s="220"/>
      <c r="SIT244" s="220"/>
      <c r="SIU244" s="220"/>
      <c r="SIV244" s="220"/>
      <c r="SIW244" s="220"/>
      <c r="SIX244" s="220"/>
      <c r="SIY244" s="220"/>
      <c r="SIZ244" s="220"/>
      <c r="SJA244" s="220"/>
      <c r="SJB244" s="220"/>
      <c r="SJC244" s="220"/>
      <c r="SJD244" s="220"/>
      <c r="SJE244" s="220"/>
      <c r="SJF244" s="220"/>
      <c r="SJG244" s="220"/>
      <c r="SJH244" s="220"/>
      <c r="SJI244" s="220"/>
      <c r="SJJ244" s="220"/>
      <c r="SJK244" s="220"/>
      <c r="SJL244" s="220"/>
      <c r="SJM244" s="220"/>
      <c r="SJN244" s="220"/>
      <c r="SJO244" s="220"/>
      <c r="SJP244" s="220"/>
      <c r="SJQ244" s="220"/>
      <c r="SJR244" s="220"/>
      <c r="SJS244" s="220"/>
      <c r="SJT244" s="220"/>
      <c r="SJU244" s="220"/>
      <c r="SJV244" s="220"/>
      <c r="SJW244" s="220"/>
      <c r="SJX244" s="220"/>
      <c r="SJY244" s="220"/>
      <c r="SJZ244" s="220"/>
      <c r="SKA244" s="220"/>
      <c r="SKB244" s="220"/>
      <c r="SKC244" s="220"/>
      <c r="SKD244" s="220"/>
      <c r="SKE244" s="220"/>
      <c r="SKF244" s="220"/>
      <c r="SKG244" s="220"/>
      <c r="SKH244" s="220"/>
      <c r="SKI244" s="220"/>
      <c r="SKJ244" s="220"/>
      <c r="SKK244" s="220"/>
      <c r="SKL244" s="220"/>
      <c r="SKM244" s="220"/>
      <c r="SKN244" s="220"/>
      <c r="SKO244" s="220"/>
      <c r="SKP244" s="220"/>
      <c r="SKQ244" s="220"/>
      <c r="SKR244" s="220"/>
      <c r="SKS244" s="220"/>
      <c r="SKT244" s="220"/>
      <c r="SKU244" s="220"/>
      <c r="SKV244" s="220"/>
      <c r="SKW244" s="220"/>
      <c r="SKX244" s="220"/>
      <c r="SKY244" s="220"/>
      <c r="SKZ244" s="220"/>
      <c r="SLA244" s="220"/>
      <c r="SLB244" s="220"/>
      <c r="SLC244" s="220"/>
      <c r="SLD244" s="220"/>
      <c r="SLE244" s="220"/>
      <c r="SLF244" s="220"/>
      <c r="SLG244" s="220"/>
      <c r="SLH244" s="220"/>
      <c r="SLI244" s="220"/>
      <c r="SLJ244" s="220"/>
      <c r="SLK244" s="220"/>
      <c r="SLL244" s="220"/>
      <c r="SLM244" s="220"/>
      <c r="SLN244" s="220"/>
      <c r="SLO244" s="220"/>
      <c r="SLP244" s="220"/>
      <c r="SLQ244" s="220"/>
      <c r="SLR244" s="220"/>
      <c r="SLS244" s="220"/>
      <c r="SLT244" s="220"/>
      <c r="SLU244" s="220"/>
      <c r="SLV244" s="220"/>
      <c r="SLW244" s="220"/>
      <c r="SLX244" s="220"/>
      <c r="SLY244" s="220"/>
      <c r="SLZ244" s="220"/>
      <c r="SMA244" s="220"/>
      <c r="SMB244" s="220"/>
      <c r="SMC244" s="220"/>
      <c r="SMD244" s="220"/>
      <c r="SME244" s="220"/>
      <c r="SMF244" s="220"/>
      <c r="SMG244" s="220"/>
      <c r="SMH244" s="220"/>
      <c r="SMI244" s="220"/>
      <c r="SMJ244" s="220"/>
      <c r="SMK244" s="220"/>
      <c r="SML244" s="220"/>
      <c r="SMM244" s="220"/>
      <c r="SMN244" s="220"/>
      <c r="SMO244" s="220"/>
      <c r="SMP244" s="220"/>
      <c r="SMQ244" s="220"/>
      <c r="SMR244" s="220"/>
      <c r="SMS244" s="220"/>
      <c r="SMT244" s="220"/>
      <c r="SMU244" s="220"/>
      <c r="SMV244" s="220"/>
      <c r="SMW244" s="220"/>
      <c r="SMX244" s="220"/>
      <c r="SMY244" s="220"/>
      <c r="SMZ244" s="220"/>
      <c r="SNA244" s="220"/>
      <c r="SNB244" s="220"/>
      <c r="SNC244" s="220"/>
      <c r="SND244" s="220"/>
      <c r="SNE244" s="220"/>
      <c r="SNF244" s="220"/>
      <c r="SNG244" s="220"/>
      <c r="SNH244" s="220"/>
      <c r="SNI244" s="220"/>
      <c r="SNJ244" s="220"/>
      <c r="SNK244" s="220"/>
      <c r="SNL244" s="220"/>
      <c r="SNM244" s="220"/>
      <c r="SNN244" s="220"/>
      <c r="SNO244" s="220"/>
      <c r="SNP244" s="220"/>
      <c r="SNQ244" s="220"/>
      <c r="SNR244" s="220"/>
      <c r="SNS244" s="220"/>
      <c r="SNT244" s="220"/>
      <c r="SNU244" s="220"/>
      <c r="SNV244" s="220"/>
      <c r="SNW244" s="220"/>
      <c r="SNX244" s="220"/>
      <c r="SNY244" s="220"/>
      <c r="SNZ244" s="220"/>
      <c r="SOA244" s="220"/>
      <c r="SOB244" s="220"/>
      <c r="SOC244" s="220"/>
      <c r="SOD244" s="220"/>
      <c r="SOE244" s="220"/>
      <c r="SOF244" s="220"/>
      <c r="SOG244" s="220"/>
      <c r="SOH244" s="220"/>
      <c r="SOI244" s="220"/>
      <c r="SOJ244" s="220"/>
      <c r="SOK244" s="220"/>
      <c r="SOL244" s="220"/>
      <c r="SOM244" s="220"/>
      <c r="SON244" s="220"/>
      <c r="SOO244" s="220"/>
      <c r="SOP244" s="220"/>
      <c r="SOQ244" s="220"/>
      <c r="SOR244" s="220"/>
      <c r="SOS244" s="220"/>
      <c r="SOT244" s="220"/>
      <c r="SOU244" s="220"/>
      <c r="SOV244" s="220"/>
      <c r="SOW244" s="220"/>
      <c r="SOX244" s="220"/>
      <c r="SOY244" s="220"/>
      <c r="SOZ244" s="220"/>
      <c r="SPA244" s="220"/>
      <c r="SPB244" s="220"/>
      <c r="SPC244" s="220"/>
      <c r="SPD244" s="220"/>
      <c r="SPE244" s="220"/>
      <c r="SPF244" s="220"/>
      <c r="SPG244" s="220"/>
      <c r="SPH244" s="220"/>
      <c r="SPI244" s="220"/>
      <c r="SPJ244" s="220"/>
      <c r="SPK244" s="220"/>
      <c r="SPL244" s="220"/>
      <c r="SPM244" s="220"/>
      <c r="SPN244" s="220"/>
      <c r="SPO244" s="220"/>
      <c r="SPP244" s="220"/>
      <c r="SPQ244" s="220"/>
      <c r="SPR244" s="220"/>
      <c r="SPS244" s="220"/>
      <c r="SPT244" s="220"/>
      <c r="SPU244" s="220"/>
      <c r="SPV244" s="220"/>
      <c r="SPW244" s="220"/>
      <c r="SPX244" s="220"/>
      <c r="SPY244" s="220"/>
      <c r="SPZ244" s="220"/>
      <c r="SQA244" s="220"/>
      <c r="SQB244" s="220"/>
      <c r="SQC244" s="220"/>
      <c r="SQD244" s="220"/>
      <c r="SQE244" s="220"/>
      <c r="SQF244" s="220"/>
      <c r="SQG244" s="220"/>
      <c r="SQH244" s="220"/>
      <c r="SQI244" s="220"/>
      <c r="SQJ244" s="220"/>
      <c r="SQK244" s="220"/>
      <c r="SQL244" s="220"/>
      <c r="SQM244" s="220"/>
      <c r="SQN244" s="220"/>
      <c r="SQO244" s="220"/>
      <c r="SQP244" s="220"/>
      <c r="SQQ244" s="220"/>
      <c r="SQR244" s="220"/>
      <c r="SQS244" s="220"/>
      <c r="SQT244" s="220"/>
      <c r="SQU244" s="220"/>
      <c r="SQV244" s="220"/>
      <c r="SQW244" s="220"/>
      <c r="SQX244" s="220"/>
      <c r="SQY244" s="220"/>
      <c r="SQZ244" s="220"/>
      <c r="SRA244" s="220"/>
      <c r="SRB244" s="220"/>
      <c r="SRC244" s="220"/>
      <c r="SRD244" s="220"/>
      <c r="SRE244" s="220"/>
      <c r="SRF244" s="220"/>
      <c r="SRG244" s="220"/>
      <c r="SRH244" s="220"/>
      <c r="SRI244" s="220"/>
      <c r="SRJ244" s="220"/>
      <c r="SRK244" s="220"/>
      <c r="SRL244" s="220"/>
      <c r="SRM244" s="220"/>
      <c r="SRN244" s="220"/>
      <c r="SRO244" s="220"/>
      <c r="SRP244" s="220"/>
      <c r="SRQ244" s="220"/>
      <c r="SRR244" s="220"/>
      <c r="SRS244" s="220"/>
      <c r="SRT244" s="220"/>
      <c r="SRU244" s="220"/>
      <c r="SRV244" s="220"/>
      <c r="SRW244" s="220"/>
      <c r="SRX244" s="220"/>
      <c r="SRY244" s="220"/>
      <c r="SRZ244" s="220"/>
      <c r="SSA244" s="220"/>
      <c r="SSB244" s="220"/>
      <c r="SSC244" s="220"/>
      <c r="SSD244" s="220"/>
      <c r="SSE244" s="220"/>
      <c r="SSF244" s="220"/>
      <c r="SSG244" s="220"/>
      <c r="SSH244" s="220"/>
      <c r="SSI244" s="220"/>
      <c r="SSJ244" s="220"/>
      <c r="SSK244" s="220"/>
      <c r="SSL244" s="220"/>
      <c r="SSM244" s="220"/>
      <c r="SSN244" s="220"/>
      <c r="SSO244" s="220"/>
      <c r="SSP244" s="220"/>
      <c r="SSQ244" s="220"/>
      <c r="SSR244" s="220"/>
      <c r="SSS244" s="220"/>
      <c r="SST244" s="220"/>
      <c r="SSU244" s="220"/>
      <c r="SSV244" s="220"/>
      <c r="SSW244" s="220"/>
      <c r="SSX244" s="220"/>
      <c r="SSY244" s="220"/>
      <c r="SSZ244" s="220"/>
      <c r="STA244" s="220"/>
      <c r="STB244" s="220"/>
      <c r="STC244" s="220"/>
      <c r="STD244" s="220"/>
      <c r="STE244" s="220"/>
      <c r="STF244" s="220"/>
      <c r="STG244" s="220"/>
      <c r="STH244" s="220"/>
      <c r="STI244" s="220"/>
      <c r="STJ244" s="220"/>
      <c r="STK244" s="220"/>
      <c r="STL244" s="220"/>
      <c r="STM244" s="220"/>
      <c r="STN244" s="220"/>
      <c r="STO244" s="220"/>
      <c r="STP244" s="220"/>
      <c r="STQ244" s="220"/>
      <c r="STR244" s="220"/>
      <c r="STS244" s="220"/>
      <c r="STT244" s="220"/>
      <c r="STU244" s="220"/>
      <c r="STV244" s="220"/>
      <c r="STW244" s="220"/>
      <c r="STX244" s="220"/>
      <c r="STY244" s="220"/>
      <c r="STZ244" s="220"/>
      <c r="SUA244" s="220"/>
      <c r="SUB244" s="220"/>
      <c r="SUC244" s="220"/>
      <c r="SUD244" s="220"/>
      <c r="SUE244" s="220"/>
      <c r="SUF244" s="220"/>
      <c r="SUG244" s="220"/>
      <c r="SUH244" s="220"/>
      <c r="SUI244" s="220"/>
      <c r="SUJ244" s="220"/>
      <c r="SUK244" s="220"/>
      <c r="SUL244" s="220"/>
      <c r="SUM244" s="220"/>
      <c r="SUN244" s="220"/>
      <c r="SUO244" s="220"/>
      <c r="SUP244" s="220"/>
      <c r="SUQ244" s="220"/>
      <c r="SUR244" s="220"/>
      <c r="SUS244" s="220"/>
      <c r="SUT244" s="220"/>
      <c r="SUU244" s="220"/>
      <c r="SUV244" s="220"/>
      <c r="SUW244" s="220"/>
      <c r="SUX244" s="220"/>
      <c r="SUY244" s="220"/>
      <c r="SUZ244" s="220"/>
      <c r="SVA244" s="220"/>
      <c r="SVB244" s="220"/>
      <c r="SVC244" s="220"/>
      <c r="SVD244" s="220"/>
      <c r="SVE244" s="220"/>
      <c r="SVF244" s="220"/>
      <c r="SVG244" s="220"/>
      <c r="SVH244" s="220"/>
      <c r="SVI244" s="220"/>
      <c r="SVJ244" s="220"/>
      <c r="SVK244" s="220"/>
      <c r="SVL244" s="220"/>
      <c r="SVM244" s="220"/>
      <c r="SVN244" s="220"/>
      <c r="SVO244" s="220"/>
      <c r="SVP244" s="220"/>
      <c r="SVQ244" s="220"/>
      <c r="SVR244" s="220"/>
      <c r="SVS244" s="220"/>
      <c r="SVT244" s="220"/>
      <c r="SVU244" s="220"/>
      <c r="SVV244" s="220"/>
      <c r="SVW244" s="220"/>
      <c r="SVX244" s="220"/>
      <c r="SVY244" s="220"/>
      <c r="SVZ244" s="220"/>
      <c r="SWA244" s="220"/>
      <c r="SWB244" s="220"/>
      <c r="SWC244" s="220"/>
      <c r="SWD244" s="220"/>
      <c r="SWE244" s="220"/>
      <c r="SWF244" s="220"/>
      <c r="SWG244" s="220"/>
      <c r="SWH244" s="220"/>
      <c r="SWI244" s="220"/>
      <c r="SWJ244" s="220"/>
      <c r="SWK244" s="220"/>
      <c r="SWL244" s="220"/>
      <c r="SWM244" s="220"/>
      <c r="SWN244" s="220"/>
      <c r="SWO244" s="220"/>
      <c r="SWP244" s="220"/>
      <c r="SWQ244" s="220"/>
      <c r="SWR244" s="220"/>
      <c r="SWS244" s="220"/>
      <c r="SWT244" s="220"/>
      <c r="SWU244" s="220"/>
      <c r="SWV244" s="220"/>
      <c r="SWW244" s="220"/>
      <c r="SWX244" s="220"/>
      <c r="SWY244" s="220"/>
      <c r="SWZ244" s="220"/>
      <c r="SXA244" s="220"/>
      <c r="SXB244" s="220"/>
      <c r="SXC244" s="220"/>
      <c r="SXD244" s="220"/>
      <c r="SXE244" s="220"/>
      <c r="SXF244" s="220"/>
      <c r="SXG244" s="220"/>
      <c r="SXH244" s="220"/>
      <c r="SXI244" s="220"/>
      <c r="SXJ244" s="220"/>
      <c r="SXK244" s="220"/>
      <c r="SXL244" s="220"/>
      <c r="SXM244" s="220"/>
      <c r="SXN244" s="220"/>
      <c r="SXO244" s="220"/>
      <c r="SXP244" s="220"/>
      <c r="SXQ244" s="220"/>
      <c r="SXR244" s="220"/>
      <c r="SXS244" s="220"/>
      <c r="SXT244" s="220"/>
      <c r="SXU244" s="220"/>
      <c r="SXV244" s="220"/>
      <c r="SXW244" s="220"/>
      <c r="SXX244" s="220"/>
      <c r="SXY244" s="220"/>
      <c r="SXZ244" s="220"/>
      <c r="SYA244" s="220"/>
      <c r="SYB244" s="220"/>
      <c r="SYC244" s="220"/>
      <c r="SYD244" s="220"/>
      <c r="SYE244" s="220"/>
      <c r="SYF244" s="220"/>
      <c r="SYG244" s="220"/>
      <c r="SYH244" s="220"/>
      <c r="SYI244" s="220"/>
      <c r="SYJ244" s="220"/>
      <c r="SYK244" s="220"/>
      <c r="SYL244" s="220"/>
      <c r="SYM244" s="220"/>
      <c r="SYN244" s="220"/>
      <c r="SYO244" s="220"/>
      <c r="SYP244" s="220"/>
      <c r="SYQ244" s="220"/>
      <c r="SYR244" s="220"/>
      <c r="SYS244" s="220"/>
      <c r="SYT244" s="220"/>
      <c r="SYU244" s="220"/>
      <c r="SYV244" s="220"/>
      <c r="SYW244" s="220"/>
      <c r="SYX244" s="220"/>
      <c r="SYY244" s="220"/>
      <c r="SYZ244" s="220"/>
      <c r="SZA244" s="220"/>
      <c r="SZB244" s="220"/>
      <c r="SZC244" s="220"/>
      <c r="SZD244" s="220"/>
      <c r="SZE244" s="220"/>
      <c r="SZF244" s="220"/>
      <c r="SZG244" s="220"/>
      <c r="SZH244" s="220"/>
      <c r="SZI244" s="220"/>
      <c r="SZJ244" s="220"/>
      <c r="SZK244" s="220"/>
      <c r="SZL244" s="220"/>
      <c r="SZM244" s="220"/>
      <c r="SZN244" s="220"/>
      <c r="SZO244" s="220"/>
      <c r="SZP244" s="220"/>
      <c r="SZQ244" s="220"/>
      <c r="SZR244" s="220"/>
      <c r="SZS244" s="220"/>
      <c r="SZT244" s="220"/>
      <c r="SZU244" s="220"/>
      <c r="SZV244" s="220"/>
      <c r="SZW244" s="220"/>
      <c r="SZX244" s="220"/>
      <c r="SZY244" s="220"/>
      <c r="SZZ244" s="220"/>
      <c r="TAA244" s="220"/>
      <c r="TAB244" s="220"/>
      <c r="TAC244" s="220"/>
      <c r="TAD244" s="220"/>
      <c r="TAE244" s="220"/>
      <c r="TAF244" s="220"/>
      <c r="TAG244" s="220"/>
      <c r="TAH244" s="220"/>
      <c r="TAI244" s="220"/>
      <c r="TAJ244" s="220"/>
      <c r="TAK244" s="220"/>
      <c r="TAL244" s="220"/>
      <c r="TAM244" s="220"/>
      <c r="TAN244" s="220"/>
      <c r="TAO244" s="220"/>
      <c r="TAP244" s="220"/>
      <c r="TAQ244" s="220"/>
      <c r="TAR244" s="220"/>
      <c r="TAS244" s="220"/>
      <c r="TAT244" s="220"/>
      <c r="TAU244" s="220"/>
      <c r="TAV244" s="220"/>
      <c r="TAW244" s="220"/>
      <c r="TAX244" s="220"/>
      <c r="TAY244" s="220"/>
      <c r="TAZ244" s="220"/>
      <c r="TBA244" s="220"/>
      <c r="TBB244" s="220"/>
      <c r="TBC244" s="220"/>
      <c r="TBD244" s="220"/>
      <c r="TBE244" s="220"/>
      <c r="TBF244" s="220"/>
      <c r="TBG244" s="220"/>
      <c r="TBH244" s="220"/>
      <c r="TBI244" s="220"/>
      <c r="TBJ244" s="220"/>
      <c r="TBK244" s="220"/>
      <c r="TBL244" s="220"/>
      <c r="TBM244" s="220"/>
      <c r="TBN244" s="220"/>
      <c r="TBO244" s="220"/>
      <c r="TBP244" s="220"/>
      <c r="TBQ244" s="220"/>
      <c r="TBR244" s="220"/>
      <c r="TBS244" s="220"/>
      <c r="TBT244" s="220"/>
      <c r="TBU244" s="220"/>
      <c r="TBV244" s="220"/>
      <c r="TBW244" s="220"/>
      <c r="TBX244" s="220"/>
      <c r="TBY244" s="220"/>
      <c r="TBZ244" s="220"/>
      <c r="TCA244" s="220"/>
      <c r="TCB244" s="220"/>
      <c r="TCC244" s="220"/>
      <c r="TCD244" s="220"/>
      <c r="TCE244" s="220"/>
      <c r="TCF244" s="220"/>
      <c r="TCG244" s="220"/>
      <c r="TCH244" s="220"/>
      <c r="TCI244" s="220"/>
      <c r="TCJ244" s="220"/>
      <c r="TCK244" s="220"/>
      <c r="TCL244" s="220"/>
      <c r="TCM244" s="220"/>
      <c r="TCN244" s="220"/>
      <c r="TCO244" s="220"/>
      <c r="TCP244" s="220"/>
      <c r="TCQ244" s="220"/>
      <c r="TCR244" s="220"/>
      <c r="TCS244" s="220"/>
      <c r="TCT244" s="220"/>
      <c r="TCU244" s="220"/>
      <c r="TCV244" s="220"/>
      <c r="TCW244" s="220"/>
      <c r="TCX244" s="220"/>
      <c r="TCY244" s="220"/>
      <c r="TCZ244" s="220"/>
      <c r="TDA244" s="220"/>
      <c r="TDB244" s="220"/>
      <c r="TDC244" s="220"/>
      <c r="TDD244" s="220"/>
      <c r="TDE244" s="220"/>
      <c r="TDF244" s="220"/>
      <c r="TDG244" s="220"/>
      <c r="TDH244" s="220"/>
      <c r="TDI244" s="220"/>
      <c r="TDJ244" s="220"/>
      <c r="TDK244" s="220"/>
      <c r="TDL244" s="220"/>
      <c r="TDM244" s="220"/>
      <c r="TDN244" s="220"/>
      <c r="TDO244" s="220"/>
      <c r="TDP244" s="220"/>
      <c r="TDQ244" s="220"/>
      <c r="TDR244" s="220"/>
      <c r="TDS244" s="220"/>
      <c r="TDT244" s="220"/>
      <c r="TDU244" s="220"/>
      <c r="TDV244" s="220"/>
      <c r="TDW244" s="220"/>
      <c r="TDX244" s="220"/>
      <c r="TDY244" s="220"/>
      <c r="TDZ244" s="220"/>
      <c r="TEA244" s="220"/>
      <c r="TEB244" s="220"/>
      <c r="TEC244" s="220"/>
      <c r="TED244" s="220"/>
      <c r="TEE244" s="220"/>
      <c r="TEF244" s="220"/>
      <c r="TEG244" s="220"/>
      <c r="TEH244" s="220"/>
      <c r="TEI244" s="220"/>
      <c r="TEJ244" s="220"/>
      <c r="TEK244" s="220"/>
      <c r="TEL244" s="220"/>
      <c r="TEM244" s="220"/>
      <c r="TEN244" s="220"/>
      <c r="TEO244" s="220"/>
      <c r="TEP244" s="220"/>
      <c r="TEQ244" s="220"/>
      <c r="TER244" s="220"/>
      <c r="TES244" s="220"/>
      <c r="TET244" s="220"/>
      <c r="TEU244" s="220"/>
      <c r="TEV244" s="220"/>
      <c r="TEW244" s="220"/>
      <c r="TEX244" s="220"/>
      <c r="TEY244" s="220"/>
      <c r="TEZ244" s="220"/>
      <c r="TFA244" s="220"/>
      <c r="TFB244" s="220"/>
      <c r="TFC244" s="220"/>
      <c r="TFD244" s="220"/>
      <c r="TFE244" s="220"/>
      <c r="TFF244" s="220"/>
      <c r="TFG244" s="220"/>
      <c r="TFH244" s="220"/>
      <c r="TFI244" s="220"/>
      <c r="TFJ244" s="220"/>
      <c r="TFK244" s="220"/>
      <c r="TFL244" s="220"/>
      <c r="TFM244" s="220"/>
      <c r="TFN244" s="220"/>
      <c r="TFO244" s="220"/>
      <c r="TFP244" s="220"/>
      <c r="TFQ244" s="220"/>
      <c r="TFR244" s="220"/>
      <c r="TFS244" s="220"/>
      <c r="TFT244" s="220"/>
      <c r="TFU244" s="220"/>
      <c r="TFV244" s="220"/>
      <c r="TFW244" s="220"/>
      <c r="TFX244" s="220"/>
      <c r="TFY244" s="220"/>
      <c r="TFZ244" s="220"/>
      <c r="TGA244" s="220"/>
      <c r="TGB244" s="220"/>
      <c r="TGC244" s="220"/>
      <c r="TGD244" s="220"/>
      <c r="TGE244" s="220"/>
      <c r="TGF244" s="220"/>
      <c r="TGG244" s="220"/>
      <c r="TGH244" s="220"/>
      <c r="TGI244" s="220"/>
      <c r="TGJ244" s="220"/>
      <c r="TGK244" s="220"/>
      <c r="TGL244" s="220"/>
      <c r="TGM244" s="220"/>
      <c r="TGN244" s="220"/>
      <c r="TGO244" s="220"/>
      <c r="TGP244" s="220"/>
      <c r="TGQ244" s="220"/>
      <c r="TGR244" s="220"/>
      <c r="TGS244" s="220"/>
      <c r="TGT244" s="220"/>
      <c r="TGU244" s="220"/>
      <c r="TGV244" s="220"/>
      <c r="TGW244" s="220"/>
      <c r="TGX244" s="220"/>
      <c r="TGY244" s="220"/>
      <c r="TGZ244" s="220"/>
      <c r="THA244" s="220"/>
      <c r="THB244" s="220"/>
      <c r="THC244" s="220"/>
      <c r="THD244" s="220"/>
      <c r="THE244" s="220"/>
      <c r="THF244" s="220"/>
      <c r="THG244" s="220"/>
      <c r="THH244" s="220"/>
      <c r="THI244" s="220"/>
      <c r="THJ244" s="220"/>
      <c r="THK244" s="220"/>
      <c r="THL244" s="220"/>
      <c r="THM244" s="220"/>
      <c r="THN244" s="220"/>
      <c r="THO244" s="220"/>
      <c r="THP244" s="220"/>
      <c r="THQ244" s="220"/>
      <c r="THR244" s="220"/>
      <c r="THS244" s="220"/>
      <c r="THT244" s="220"/>
      <c r="THU244" s="220"/>
      <c r="THV244" s="220"/>
      <c r="THW244" s="220"/>
      <c r="THX244" s="220"/>
      <c r="THY244" s="220"/>
      <c r="THZ244" s="220"/>
      <c r="TIA244" s="220"/>
      <c r="TIB244" s="220"/>
      <c r="TIC244" s="220"/>
      <c r="TID244" s="220"/>
      <c r="TIE244" s="220"/>
      <c r="TIF244" s="220"/>
      <c r="TIG244" s="220"/>
      <c r="TIH244" s="220"/>
      <c r="TII244" s="220"/>
      <c r="TIJ244" s="220"/>
      <c r="TIK244" s="220"/>
      <c r="TIL244" s="220"/>
      <c r="TIM244" s="220"/>
      <c r="TIN244" s="220"/>
      <c r="TIO244" s="220"/>
      <c r="TIP244" s="220"/>
      <c r="TIQ244" s="220"/>
      <c r="TIR244" s="220"/>
      <c r="TIS244" s="220"/>
      <c r="TIT244" s="220"/>
      <c r="TIU244" s="220"/>
      <c r="TIV244" s="220"/>
      <c r="TIW244" s="220"/>
      <c r="TIX244" s="220"/>
      <c r="TIY244" s="220"/>
      <c r="TIZ244" s="220"/>
      <c r="TJA244" s="220"/>
      <c r="TJB244" s="220"/>
      <c r="TJC244" s="220"/>
      <c r="TJD244" s="220"/>
      <c r="TJE244" s="220"/>
      <c r="TJF244" s="220"/>
      <c r="TJG244" s="220"/>
      <c r="TJH244" s="220"/>
      <c r="TJI244" s="220"/>
      <c r="TJJ244" s="220"/>
      <c r="TJK244" s="220"/>
      <c r="TJL244" s="220"/>
      <c r="TJM244" s="220"/>
      <c r="TJN244" s="220"/>
      <c r="TJO244" s="220"/>
      <c r="TJP244" s="220"/>
      <c r="TJQ244" s="220"/>
      <c r="TJR244" s="220"/>
      <c r="TJS244" s="220"/>
      <c r="TJT244" s="220"/>
      <c r="TJU244" s="220"/>
      <c r="TJV244" s="220"/>
      <c r="TJW244" s="220"/>
      <c r="TJX244" s="220"/>
      <c r="TJY244" s="220"/>
      <c r="TJZ244" s="220"/>
      <c r="TKA244" s="220"/>
      <c r="TKB244" s="220"/>
      <c r="TKC244" s="220"/>
      <c r="TKD244" s="220"/>
      <c r="TKE244" s="220"/>
      <c r="TKF244" s="220"/>
      <c r="TKG244" s="220"/>
      <c r="TKH244" s="220"/>
      <c r="TKI244" s="220"/>
      <c r="TKJ244" s="220"/>
      <c r="TKK244" s="220"/>
      <c r="TKL244" s="220"/>
      <c r="TKM244" s="220"/>
      <c r="TKN244" s="220"/>
      <c r="TKO244" s="220"/>
      <c r="TKP244" s="220"/>
      <c r="TKQ244" s="220"/>
      <c r="TKR244" s="220"/>
      <c r="TKS244" s="220"/>
      <c r="TKT244" s="220"/>
      <c r="TKU244" s="220"/>
      <c r="TKV244" s="220"/>
      <c r="TKW244" s="220"/>
      <c r="TKX244" s="220"/>
      <c r="TKY244" s="220"/>
      <c r="TKZ244" s="220"/>
      <c r="TLA244" s="220"/>
      <c r="TLB244" s="220"/>
      <c r="TLC244" s="220"/>
      <c r="TLD244" s="220"/>
      <c r="TLE244" s="220"/>
      <c r="TLF244" s="220"/>
      <c r="TLG244" s="220"/>
      <c r="TLH244" s="220"/>
      <c r="TLI244" s="220"/>
      <c r="TLJ244" s="220"/>
      <c r="TLK244" s="220"/>
      <c r="TLL244" s="220"/>
      <c r="TLM244" s="220"/>
      <c r="TLN244" s="220"/>
      <c r="TLO244" s="220"/>
      <c r="TLP244" s="220"/>
      <c r="TLQ244" s="220"/>
      <c r="TLR244" s="220"/>
      <c r="TLS244" s="220"/>
      <c r="TLT244" s="220"/>
      <c r="TLU244" s="220"/>
      <c r="TLV244" s="220"/>
      <c r="TLW244" s="220"/>
      <c r="TLX244" s="220"/>
      <c r="TLY244" s="220"/>
      <c r="TLZ244" s="220"/>
      <c r="TMA244" s="220"/>
      <c r="TMB244" s="220"/>
      <c r="TMC244" s="220"/>
      <c r="TMD244" s="220"/>
      <c r="TME244" s="220"/>
      <c r="TMF244" s="220"/>
      <c r="TMG244" s="220"/>
      <c r="TMH244" s="220"/>
      <c r="TMI244" s="220"/>
      <c r="TMJ244" s="220"/>
      <c r="TMK244" s="220"/>
      <c r="TML244" s="220"/>
      <c r="TMM244" s="220"/>
      <c r="TMN244" s="220"/>
      <c r="TMO244" s="220"/>
      <c r="TMP244" s="220"/>
      <c r="TMQ244" s="220"/>
      <c r="TMR244" s="220"/>
      <c r="TMS244" s="220"/>
      <c r="TMT244" s="220"/>
      <c r="TMU244" s="220"/>
      <c r="TMV244" s="220"/>
      <c r="TMW244" s="220"/>
      <c r="TMX244" s="220"/>
      <c r="TMY244" s="220"/>
      <c r="TMZ244" s="220"/>
      <c r="TNA244" s="220"/>
      <c r="TNB244" s="220"/>
      <c r="TNC244" s="220"/>
      <c r="TND244" s="220"/>
      <c r="TNE244" s="220"/>
      <c r="TNF244" s="220"/>
      <c r="TNG244" s="220"/>
      <c r="TNH244" s="220"/>
      <c r="TNI244" s="220"/>
      <c r="TNJ244" s="220"/>
      <c r="TNK244" s="220"/>
      <c r="TNL244" s="220"/>
      <c r="TNM244" s="220"/>
      <c r="TNN244" s="220"/>
      <c r="TNO244" s="220"/>
      <c r="TNP244" s="220"/>
      <c r="TNQ244" s="220"/>
      <c r="TNR244" s="220"/>
      <c r="TNS244" s="220"/>
      <c r="TNT244" s="220"/>
      <c r="TNU244" s="220"/>
      <c r="TNV244" s="220"/>
      <c r="TNW244" s="220"/>
      <c r="TNX244" s="220"/>
      <c r="TNY244" s="220"/>
      <c r="TNZ244" s="220"/>
      <c r="TOA244" s="220"/>
      <c r="TOB244" s="220"/>
      <c r="TOC244" s="220"/>
      <c r="TOD244" s="220"/>
      <c r="TOE244" s="220"/>
      <c r="TOF244" s="220"/>
      <c r="TOG244" s="220"/>
      <c r="TOH244" s="220"/>
      <c r="TOI244" s="220"/>
      <c r="TOJ244" s="220"/>
      <c r="TOK244" s="220"/>
      <c r="TOL244" s="220"/>
      <c r="TOM244" s="220"/>
      <c r="TON244" s="220"/>
      <c r="TOO244" s="220"/>
      <c r="TOP244" s="220"/>
      <c r="TOQ244" s="220"/>
      <c r="TOR244" s="220"/>
      <c r="TOS244" s="220"/>
      <c r="TOT244" s="220"/>
      <c r="TOU244" s="220"/>
      <c r="TOV244" s="220"/>
      <c r="TOW244" s="220"/>
      <c r="TOX244" s="220"/>
      <c r="TOY244" s="220"/>
      <c r="TOZ244" s="220"/>
      <c r="TPA244" s="220"/>
      <c r="TPB244" s="220"/>
      <c r="TPC244" s="220"/>
      <c r="TPD244" s="220"/>
      <c r="TPE244" s="220"/>
      <c r="TPF244" s="220"/>
      <c r="TPG244" s="220"/>
      <c r="TPH244" s="220"/>
      <c r="TPI244" s="220"/>
      <c r="TPJ244" s="220"/>
      <c r="TPK244" s="220"/>
      <c r="TPL244" s="220"/>
      <c r="TPM244" s="220"/>
      <c r="TPN244" s="220"/>
      <c r="TPO244" s="220"/>
      <c r="TPP244" s="220"/>
      <c r="TPQ244" s="220"/>
      <c r="TPR244" s="220"/>
      <c r="TPS244" s="220"/>
      <c r="TPT244" s="220"/>
      <c r="TPU244" s="220"/>
      <c r="TPV244" s="220"/>
      <c r="TPW244" s="220"/>
      <c r="TPX244" s="220"/>
      <c r="TPY244" s="220"/>
      <c r="TPZ244" s="220"/>
      <c r="TQA244" s="220"/>
      <c r="TQB244" s="220"/>
      <c r="TQC244" s="220"/>
      <c r="TQD244" s="220"/>
      <c r="TQE244" s="220"/>
      <c r="TQF244" s="220"/>
      <c r="TQG244" s="220"/>
      <c r="TQH244" s="220"/>
      <c r="TQI244" s="220"/>
      <c r="TQJ244" s="220"/>
      <c r="TQK244" s="220"/>
      <c r="TQL244" s="220"/>
      <c r="TQM244" s="220"/>
      <c r="TQN244" s="220"/>
      <c r="TQO244" s="220"/>
      <c r="TQP244" s="220"/>
      <c r="TQQ244" s="220"/>
      <c r="TQR244" s="220"/>
      <c r="TQS244" s="220"/>
      <c r="TQT244" s="220"/>
      <c r="TQU244" s="220"/>
      <c r="TQV244" s="220"/>
      <c r="TQW244" s="220"/>
      <c r="TQX244" s="220"/>
      <c r="TQY244" s="220"/>
      <c r="TQZ244" s="220"/>
      <c r="TRA244" s="220"/>
      <c r="TRB244" s="220"/>
      <c r="TRC244" s="220"/>
      <c r="TRD244" s="220"/>
      <c r="TRE244" s="220"/>
      <c r="TRF244" s="220"/>
      <c r="TRG244" s="220"/>
      <c r="TRH244" s="220"/>
      <c r="TRI244" s="220"/>
      <c r="TRJ244" s="220"/>
      <c r="TRK244" s="220"/>
      <c r="TRL244" s="220"/>
      <c r="TRM244" s="220"/>
      <c r="TRN244" s="220"/>
      <c r="TRO244" s="220"/>
      <c r="TRP244" s="220"/>
      <c r="TRQ244" s="220"/>
      <c r="TRR244" s="220"/>
      <c r="TRS244" s="220"/>
      <c r="TRT244" s="220"/>
      <c r="TRU244" s="220"/>
      <c r="TRV244" s="220"/>
      <c r="TRW244" s="220"/>
      <c r="TRX244" s="220"/>
      <c r="TRY244" s="220"/>
      <c r="TRZ244" s="220"/>
      <c r="TSA244" s="220"/>
      <c r="TSB244" s="220"/>
      <c r="TSC244" s="220"/>
      <c r="TSD244" s="220"/>
      <c r="TSE244" s="220"/>
      <c r="TSF244" s="220"/>
      <c r="TSG244" s="220"/>
      <c r="TSH244" s="220"/>
      <c r="TSI244" s="220"/>
      <c r="TSJ244" s="220"/>
      <c r="TSK244" s="220"/>
      <c r="TSL244" s="220"/>
      <c r="TSM244" s="220"/>
      <c r="TSN244" s="220"/>
      <c r="TSO244" s="220"/>
      <c r="TSP244" s="220"/>
      <c r="TSQ244" s="220"/>
      <c r="TSR244" s="220"/>
      <c r="TSS244" s="220"/>
      <c r="TST244" s="220"/>
      <c r="TSU244" s="220"/>
      <c r="TSV244" s="220"/>
      <c r="TSW244" s="220"/>
      <c r="TSX244" s="220"/>
      <c r="TSY244" s="220"/>
      <c r="TSZ244" s="220"/>
      <c r="TTA244" s="220"/>
      <c r="TTB244" s="220"/>
      <c r="TTC244" s="220"/>
      <c r="TTD244" s="220"/>
      <c r="TTE244" s="220"/>
      <c r="TTF244" s="220"/>
      <c r="TTG244" s="220"/>
      <c r="TTH244" s="220"/>
      <c r="TTI244" s="220"/>
      <c r="TTJ244" s="220"/>
      <c r="TTK244" s="220"/>
      <c r="TTL244" s="220"/>
      <c r="TTM244" s="220"/>
      <c r="TTN244" s="220"/>
      <c r="TTO244" s="220"/>
      <c r="TTP244" s="220"/>
      <c r="TTQ244" s="220"/>
      <c r="TTR244" s="220"/>
      <c r="TTS244" s="220"/>
      <c r="TTT244" s="220"/>
      <c r="TTU244" s="220"/>
      <c r="TTV244" s="220"/>
      <c r="TTW244" s="220"/>
      <c r="TTX244" s="220"/>
      <c r="TTY244" s="220"/>
      <c r="TTZ244" s="220"/>
      <c r="TUA244" s="220"/>
      <c r="TUB244" s="220"/>
      <c r="TUC244" s="220"/>
      <c r="TUD244" s="220"/>
      <c r="TUE244" s="220"/>
      <c r="TUF244" s="220"/>
      <c r="TUG244" s="220"/>
      <c r="TUH244" s="220"/>
      <c r="TUI244" s="220"/>
      <c r="TUJ244" s="220"/>
      <c r="TUK244" s="220"/>
      <c r="TUL244" s="220"/>
      <c r="TUM244" s="220"/>
      <c r="TUN244" s="220"/>
      <c r="TUO244" s="220"/>
      <c r="TUP244" s="220"/>
      <c r="TUQ244" s="220"/>
      <c r="TUR244" s="220"/>
      <c r="TUS244" s="220"/>
      <c r="TUT244" s="220"/>
      <c r="TUU244" s="220"/>
      <c r="TUV244" s="220"/>
      <c r="TUW244" s="220"/>
      <c r="TUX244" s="220"/>
      <c r="TUY244" s="220"/>
      <c r="TUZ244" s="220"/>
      <c r="TVA244" s="220"/>
      <c r="TVB244" s="220"/>
      <c r="TVC244" s="220"/>
      <c r="TVD244" s="220"/>
      <c r="TVE244" s="220"/>
      <c r="TVF244" s="220"/>
      <c r="TVG244" s="220"/>
      <c r="TVH244" s="220"/>
      <c r="TVI244" s="220"/>
      <c r="TVJ244" s="220"/>
      <c r="TVK244" s="220"/>
      <c r="TVL244" s="220"/>
      <c r="TVM244" s="220"/>
      <c r="TVN244" s="220"/>
      <c r="TVO244" s="220"/>
      <c r="TVP244" s="220"/>
      <c r="TVQ244" s="220"/>
      <c r="TVR244" s="220"/>
      <c r="TVS244" s="220"/>
      <c r="TVT244" s="220"/>
      <c r="TVU244" s="220"/>
      <c r="TVV244" s="220"/>
      <c r="TVW244" s="220"/>
      <c r="TVX244" s="220"/>
      <c r="TVY244" s="220"/>
      <c r="TVZ244" s="220"/>
      <c r="TWA244" s="220"/>
      <c r="TWB244" s="220"/>
      <c r="TWC244" s="220"/>
      <c r="TWD244" s="220"/>
      <c r="TWE244" s="220"/>
      <c r="TWF244" s="220"/>
      <c r="TWG244" s="220"/>
      <c r="TWH244" s="220"/>
      <c r="TWI244" s="220"/>
      <c r="TWJ244" s="220"/>
      <c r="TWK244" s="220"/>
      <c r="TWL244" s="220"/>
      <c r="TWM244" s="220"/>
      <c r="TWN244" s="220"/>
      <c r="TWO244" s="220"/>
      <c r="TWP244" s="220"/>
      <c r="TWQ244" s="220"/>
      <c r="TWR244" s="220"/>
      <c r="TWS244" s="220"/>
      <c r="TWT244" s="220"/>
      <c r="TWU244" s="220"/>
      <c r="TWV244" s="220"/>
      <c r="TWW244" s="220"/>
      <c r="TWX244" s="220"/>
      <c r="TWY244" s="220"/>
      <c r="TWZ244" s="220"/>
      <c r="TXA244" s="220"/>
      <c r="TXB244" s="220"/>
      <c r="TXC244" s="220"/>
      <c r="TXD244" s="220"/>
      <c r="TXE244" s="220"/>
      <c r="TXF244" s="220"/>
      <c r="TXG244" s="220"/>
      <c r="TXH244" s="220"/>
      <c r="TXI244" s="220"/>
      <c r="TXJ244" s="220"/>
      <c r="TXK244" s="220"/>
      <c r="TXL244" s="220"/>
      <c r="TXM244" s="220"/>
      <c r="TXN244" s="220"/>
      <c r="TXO244" s="220"/>
      <c r="TXP244" s="220"/>
      <c r="TXQ244" s="220"/>
      <c r="TXR244" s="220"/>
      <c r="TXS244" s="220"/>
      <c r="TXT244" s="220"/>
      <c r="TXU244" s="220"/>
      <c r="TXV244" s="220"/>
      <c r="TXW244" s="220"/>
      <c r="TXX244" s="220"/>
      <c r="TXY244" s="220"/>
      <c r="TXZ244" s="220"/>
      <c r="TYA244" s="220"/>
      <c r="TYB244" s="220"/>
      <c r="TYC244" s="220"/>
      <c r="TYD244" s="220"/>
      <c r="TYE244" s="220"/>
      <c r="TYF244" s="220"/>
      <c r="TYG244" s="220"/>
      <c r="TYH244" s="220"/>
      <c r="TYI244" s="220"/>
      <c r="TYJ244" s="220"/>
      <c r="TYK244" s="220"/>
      <c r="TYL244" s="220"/>
      <c r="TYM244" s="220"/>
      <c r="TYN244" s="220"/>
      <c r="TYO244" s="220"/>
      <c r="TYP244" s="220"/>
      <c r="TYQ244" s="220"/>
      <c r="TYR244" s="220"/>
      <c r="TYS244" s="220"/>
      <c r="TYT244" s="220"/>
      <c r="TYU244" s="220"/>
      <c r="TYV244" s="220"/>
      <c r="TYW244" s="220"/>
      <c r="TYX244" s="220"/>
      <c r="TYY244" s="220"/>
      <c r="TYZ244" s="220"/>
      <c r="TZA244" s="220"/>
      <c r="TZB244" s="220"/>
      <c r="TZC244" s="220"/>
      <c r="TZD244" s="220"/>
      <c r="TZE244" s="220"/>
      <c r="TZF244" s="220"/>
      <c r="TZG244" s="220"/>
      <c r="TZH244" s="220"/>
      <c r="TZI244" s="220"/>
      <c r="TZJ244" s="220"/>
      <c r="TZK244" s="220"/>
      <c r="TZL244" s="220"/>
      <c r="TZM244" s="220"/>
      <c r="TZN244" s="220"/>
      <c r="TZO244" s="220"/>
      <c r="TZP244" s="220"/>
      <c r="TZQ244" s="220"/>
      <c r="TZR244" s="220"/>
      <c r="TZS244" s="220"/>
      <c r="TZT244" s="220"/>
      <c r="TZU244" s="220"/>
      <c r="TZV244" s="220"/>
      <c r="TZW244" s="220"/>
      <c r="TZX244" s="220"/>
      <c r="TZY244" s="220"/>
      <c r="TZZ244" s="220"/>
      <c r="UAA244" s="220"/>
      <c r="UAB244" s="220"/>
      <c r="UAC244" s="220"/>
      <c r="UAD244" s="220"/>
      <c r="UAE244" s="220"/>
      <c r="UAF244" s="220"/>
      <c r="UAG244" s="220"/>
      <c r="UAH244" s="220"/>
      <c r="UAI244" s="220"/>
      <c r="UAJ244" s="220"/>
      <c r="UAK244" s="220"/>
      <c r="UAL244" s="220"/>
      <c r="UAM244" s="220"/>
      <c r="UAN244" s="220"/>
      <c r="UAO244" s="220"/>
      <c r="UAP244" s="220"/>
      <c r="UAQ244" s="220"/>
      <c r="UAR244" s="220"/>
      <c r="UAS244" s="220"/>
      <c r="UAT244" s="220"/>
      <c r="UAU244" s="220"/>
      <c r="UAV244" s="220"/>
      <c r="UAW244" s="220"/>
      <c r="UAX244" s="220"/>
      <c r="UAY244" s="220"/>
      <c r="UAZ244" s="220"/>
      <c r="UBA244" s="220"/>
      <c r="UBB244" s="220"/>
      <c r="UBC244" s="220"/>
      <c r="UBD244" s="220"/>
      <c r="UBE244" s="220"/>
      <c r="UBF244" s="220"/>
      <c r="UBG244" s="220"/>
      <c r="UBH244" s="220"/>
      <c r="UBI244" s="220"/>
      <c r="UBJ244" s="220"/>
      <c r="UBK244" s="220"/>
      <c r="UBL244" s="220"/>
      <c r="UBM244" s="220"/>
      <c r="UBN244" s="220"/>
      <c r="UBO244" s="220"/>
      <c r="UBP244" s="220"/>
      <c r="UBQ244" s="220"/>
      <c r="UBR244" s="220"/>
      <c r="UBS244" s="220"/>
      <c r="UBT244" s="220"/>
      <c r="UBU244" s="220"/>
      <c r="UBV244" s="220"/>
      <c r="UBW244" s="220"/>
      <c r="UBX244" s="220"/>
      <c r="UBY244" s="220"/>
      <c r="UBZ244" s="220"/>
      <c r="UCA244" s="220"/>
      <c r="UCB244" s="220"/>
      <c r="UCC244" s="220"/>
      <c r="UCD244" s="220"/>
      <c r="UCE244" s="220"/>
      <c r="UCF244" s="220"/>
      <c r="UCG244" s="220"/>
      <c r="UCH244" s="220"/>
      <c r="UCI244" s="220"/>
      <c r="UCJ244" s="220"/>
      <c r="UCK244" s="220"/>
      <c r="UCL244" s="220"/>
      <c r="UCM244" s="220"/>
      <c r="UCN244" s="220"/>
      <c r="UCO244" s="220"/>
      <c r="UCP244" s="220"/>
      <c r="UCQ244" s="220"/>
      <c r="UCR244" s="220"/>
      <c r="UCS244" s="220"/>
      <c r="UCT244" s="220"/>
      <c r="UCU244" s="220"/>
      <c r="UCV244" s="220"/>
      <c r="UCW244" s="220"/>
      <c r="UCX244" s="220"/>
      <c r="UCY244" s="220"/>
      <c r="UCZ244" s="220"/>
      <c r="UDA244" s="220"/>
      <c r="UDB244" s="220"/>
      <c r="UDC244" s="220"/>
      <c r="UDD244" s="220"/>
      <c r="UDE244" s="220"/>
      <c r="UDF244" s="220"/>
      <c r="UDG244" s="220"/>
      <c r="UDH244" s="220"/>
      <c r="UDI244" s="220"/>
      <c r="UDJ244" s="220"/>
      <c r="UDK244" s="220"/>
      <c r="UDL244" s="220"/>
      <c r="UDM244" s="220"/>
      <c r="UDN244" s="220"/>
      <c r="UDO244" s="220"/>
      <c r="UDP244" s="220"/>
      <c r="UDQ244" s="220"/>
      <c r="UDR244" s="220"/>
      <c r="UDS244" s="220"/>
      <c r="UDT244" s="220"/>
      <c r="UDU244" s="220"/>
      <c r="UDV244" s="220"/>
      <c r="UDW244" s="220"/>
      <c r="UDX244" s="220"/>
      <c r="UDY244" s="220"/>
      <c r="UDZ244" s="220"/>
      <c r="UEA244" s="220"/>
      <c r="UEB244" s="220"/>
      <c r="UEC244" s="220"/>
      <c r="UED244" s="220"/>
      <c r="UEE244" s="220"/>
      <c r="UEF244" s="220"/>
      <c r="UEG244" s="220"/>
      <c r="UEH244" s="220"/>
      <c r="UEI244" s="220"/>
      <c r="UEJ244" s="220"/>
      <c r="UEK244" s="220"/>
      <c r="UEL244" s="220"/>
      <c r="UEM244" s="220"/>
      <c r="UEN244" s="220"/>
      <c r="UEO244" s="220"/>
      <c r="UEP244" s="220"/>
      <c r="UEQ244" s="220"/>
      <c r="UER244" s="220"/>
      <c r="UES244" s="220"/>
      <c r="UET244" s="220"/>
      <c r="UEU244" s="220"/>
      <c r="UEV244" s="220"/>
      <c r="UEW244" s="220"/>
      <c r="UEX244" s="220"/>
      <c r="UEY244" s="220"/>
      <c r="UEZ244" s="220"/>
      <c r="UFA244" s="220"/>
      <c r="UFB244" s="220"/>
      <c r="UFC244" s="220"/>
      <c r="UFD244" s="220"/>
      <c r="UFE244" s="220"/>
      <c r="UFF244" s="220"/>
      <c r="UFG244" s="220"/>
      <c r="UFH244" s="220"/>
      <c r="UFI244" s="220"/>
      <c r="UFJ244" s="220"/>
      <c r="UFK244" s="220"/>
      <c r="UFL244" s="220"/>
      <c r="UFM244" s="220"/>
      <c r="UFN244" s="220"/>
      <c r="UFO244" s="220"/>
      <c r="UFP244" s="220"/>
      <c r="UFQ244" s="220"/>
      <c r="UFR244" s="220"/>
      <c r="UFS244" s="220"/>
      <c r="UFT244" s="220"/>
      <c r="UFU244" s="220"/>
      <c r="UFV244" s="220"/>
      <c r="UFW244" s="220"/>
      <c r="UFX244" s="220"/>
      <c r="UFY244" s="220"/>
      <c r="UFZ244" s="220"/>
      <c r="UGA244" s="220"/>
      <c r="UGB244" s="220"/>
      <c r="UGC244" s="220"/>
      <c r="UGD244" s="220"/>
      <c r="UGE244" s="220"/>
      <c r="UGF244" s="220"/>
      <c r="UGG244" s="220"/>
      <c r="UGH244" s="220"/>
      <c r="UGI244" s="220"/>
      <c r="UGJ244" s="220"/>
      <c r="UGK244" s="220"/>
      <c r="UGL244" s="220"/>
      <c r="UGM244" s="220"/>
      <c r="UGN244" s="220"/>
      <c r="UGO244" s="220"/>
      <c r="UGP244" s="220"/>
      <c r="UGQ244" s="220"/>
      <c r="UGR244" s="220"/>
      <c r="UGS244" s="220"/>
      <c r="UGT244" s="220"/>
      <c r="UGU244" s="220"/>
      <c r="UGV244" s="220"/>
      <c r="UGW244" s="220"/>
      <c r="UGX244" s="220"/>
      <c r="UGY244" s="220"/>
      <c r="UGZ244" s="220"/>
      <c r="UHA244" s="220"/>
      <c r="UHB244" s="220"/>
      <c r="UHC244" s="220"/>
      <c r="UHD244" s="220"/>
      <c r="UHE244" s="220"/>
      <c r="UHF244" s="220"/>
      <c r="UHG244" s="220"/>
      <c r="UHH244" s="220"/>
      <c r="UHI244" s="220"/>
      <c r="UHJ244" s="220"/>
      <c r="UHK244" s="220"/>
      <c r="UHL244" s="220"/>
      <c r="UHM244" s="220"/>
      <c r="UHN244" s="220"/>
      <c r="UHO244" s="220"/>
      <c r="UHP244" s="220"/>
      <c r="UHQ244" s="220"/>
      <c r="UHR244" s="220"/>
      <c r="UHS244" s="220"/>
      <c r="UHT244" s="220"/>
      <c r="UHU244" s="220"/>
      <c r="UHV244" s="220"/>
      <c r="UHW244" s="220"/>
      <c r="UHX244" s="220"/>
      <c r="UHY244" s="220"/>
      <c r="UHZ244" s="220"/>
      <c r="UIA244" s="220"/>
      <c r="UIB244" s="220"/>
      <c r="UIC244" s="220"/>
      <c r="UID244" s="220"/>
      <c r="UIE244" s="220"/>
      <c r="UIF244" s="220"/>
      <c r="UIG244" s="220"/>
      <c r="UIH244" s="220"/>
      <c r="UII244" s="220"/>
      <c r="UIJ244" s="220"/>
      <c r="UIK244" s="220"/>
      <c r="UIL244" s="220"/>
      <c r="UIM244" s="220"/>
      <c r="UIN244" s="220"/>
      <c r="UIO244" s="220"/>
      <c r="UIP244" s="220"/>
      <c r="UIQ244" s="220"/>
      <c r="UIR244" s="220"/>
      <c r="UIS244" s="220"/>
      <c r="UIT244" s="220"/>
      <c r="UIU244" s="220"/>
      <c r="UIV244" s="220"/>
      <c r="UIW244" s="220"/>
      <c r="UIX244" s="220"/>
      <c r="UIY244" s="220"/>
      <c r="UIZ244" s="220"/>
      <c r="UJA244" s="220"/>
      <c r="UJB244" s="220"/>
      <c r="UJC244" s="220"/>
      <c r="UJD244" s="220"/>
      <c r="UJE244" s="220"/>
      <c r="UJF244" s="220"/>
      <c r="UJG244" s="220"/>
      <c r="UJH244" s="220"/>
      <c r="UJI244" s="220"/>
      <c r="UJJ244" s="220"/>
      <c r="UJK244" s="220"/>
      <c r="UJL244" s="220"/>
      <c r="UJM244" s="220"/>
      <c r="UJN244" s="220"/>
      <c r="UJO244" s="220"/>
      <c r="UJP244" s="220"/>
      <c r="UJQ244" s="220"/>
      <c r="UJR244" s="220"/>
      <c r="UJS244" s="220"/>
      <c r="UJT244" s="220"/>
      <c r="UJU244" s="220"/>
      <c r="UJV244" s="220"/>
      <c r="UJW244" s="220"/>
      <c r="UJX244" s="220"/>
      <c r="UJY244" s="220"/>
      <c r="UJZ244" s="220"/>
      <c r="UKA244" s="220"/>
      <c r="UKB244" s="220"/>
      <c r="UKC244" s="220"/>
      <c r="UKD244" s="220"/>
      <c r="UKE244" s="220"/>
      <c r="UKF244" s="220"/>
      <c r="UKG244" s="220"/>
      <c r="UKH244" s="220"/>
      <c r="UKI244" s="220"/>
      <c r="UKJ244" s="220"/>
      <c r="UKK244" s="220"/>
      <c r="UKL244" s="220"/>
      <c r="UKM244" s="220"/>
      <c r="UKN244" s="220"/>
      <c r="UKO244" s="220"/>
      <c r="UKP244" s="220"/>
      <c r="UKQ244" s="220"/>
      <c r="UKR244" s="220"/>
      <c r="UKS244" s="220"/>
      <c r="UKT244" s="220"/>
      <c r="UKU244" s="220"/>
      <c r="UKV244" s="220"/>
      <c r="UKW244" s="220"/>
      <c r="UKX244" s="220"/>
      <c r="UKY244" s="220"/>
      <c r="UKZ244" s="220"/>
      <c r="ULA244" s="220"/>
      <c r="ULB244" s="220"/>
      <c r="ULC244" s="220"/>
      <c r="ULD244" s="220"/>
      <c r="ULE244" s="220"/>
      <c r="ULF244" s="220"/>
      <c r="ULG244" s="220"/>
      <c r="ULH244" s="220"/>
      <c r="ULI244" s="220"/>
      <c r="ULJ244" s="220"/>
      <c r="ULK244" s="220"/>
      <c r="ULL244" s="220"/>
      <c r="ULM244" s="220"/>
      <c r="ULN244" s="220"/>
      <c r="ULO244" s="220"/>
      <c r="ULP244" s="220"/>
      <c r="ULQ244" s="220"/>
      <c r="ULR244" s="220"/>
      <c r="ULS244" s="220"/>
      <c r="ULT244" s="220"/>
      <c r="ULU244" s="220"/>
      <c r="ULV244" s="220"/>
      <c r="ULW244" s="220"/>
      <c r="ULX244" s="220"/>
      <c r="ULY244" s="220"/>
      <c r="ULZ244" s="220"/>
      <c r="UMA244" s="220"/>
      <c r="UMB244" s="220"/>
      <c r="UMC244" s="220"/>
      <c r="UMD244" s="220"/>
      <c r="UME244" s="220"/>
      <c r="UMF244" s="220"/>
      <c r="UMG244" s="220"/>
      <c r="UMH244" s="220"/>
      <c r="UMI244" s="220"/>
      <c r="UMJ244" s="220"/>
      <c r="UMK244" s="220"/>
      <c r="UML244" s="220"/>
      <c r="UMM244" s="220"/>
      <c r="UMN244" s="220"/>
      <c r="UMO244" s="220"/>
      <c r="UMP244" s="220"/>
      <c r="UMQ244" s="220"/>
      <c r="UMR244" s="220"/>
      <c r="UMS244" s="220"/>
      <c r="UMT244" s="220"/>
      <c r="UMU244" s="220"/>
      <c r="UMV244" s="220"/>
      <c r="UMW244" s="220"/>
      <c r="UMX244" s="220"/>
      <c r="UMY244" s="220"/>
      <c r="UMZ244" s="220"/>
      <c r="UNA244" s="220"/>
      <c r="UNB244" s="220"/>
      <c r="UNC244" s="220"/>
      <c r="UND244" s="220"/>
      <c r="UNE244" s="220"/>
      <c r="UNF244" s="220"/>
      <c r="UNG244" s="220"/>
      <c r="UNH244" s="220"/>
      <c r="UNI244" s="220"/>
      <c r="UNJ244" s="220"/>
      <c r="UNK244" s="220"/>
      <c r="UNL244" s="220"/>
      <c r="UNM244" s="220"/>
      <c r="UNN244" s="220"/>
      <c r="UNO244" s="220"/>
      <c r="UNP244" s="220"/>
      <c r="UNQ244" s="220"/>
      <c r="UNR244" s="220"/>
      <c r="UNS244" s="220"/>
      <c r="UNT244" s="220"/>
      <c r="UNU244" s="220"/>
      <c r="UNV244" s="220"/>
      <c r="UNW244" s="220"/>
      <c r="UNX244" s="220"/>
      <c r="UNY244" s="220"/>
      <c r="UNZ244" s="220"/>
      <c r="UOA244" s="220"/>
      <c r="UOB244" s="220"/>
      <c r="UOC244" s="220"/>
      <c r="UOD244" s="220"/>
      <c r="UOE244" s="220"/>
      <c r="UOF244" s="220"/>
      <c r="UOG244" s="220"/>
      <c r="UOH244" s="220"/>
      <c r="UOI244" s="220"/>
      <c r="UOJ244" s="220"/>
      <c r="UOK244" s="220"/>
      <c r="UOL244" s="220"/>
      <c r="UOM244" s="220"/>
      <c r="UON244" s="220"/>
      <c r="UOO244" s="220"/>
      <c r="UOP244" s="220"/>
      <c r="UOQ244" s="220"/>
      <c r="UOR244" s="220"/>
      <c r="UOS244" s="220"/>
      <c r="UOT244" s="220"/>
      <c r="UOU244" s="220"/>
      <c r="UOV244" s="220"/>
      <c r="UOW244" s="220"/>
      <c r="UOX244" s="220"/>
      <c r="UOY244" s="220"/>
      <c r="UOZ244" s="220"/>
      <c r="UPA244" s="220"/>
      <c r="UPB244" s="220"/>
      <c r="UPC244" s="220"/>
      <c r="UPD244" s="220"/>
      <c r="UPE244" s="220"/>
      <c r="UPF244" s="220"/>
      <c r="UPG244" s="220"/>
      <c r="UPH244" s="220"/>
      <c r="UPI244" s="220"/>
      <c r="UPJ244" s="220"/>
      <c r="UPK244" s="220"/>
      <c r="UPL244" s="220"/>
      <c r="UPM244" s="220"/>
      <c r="UPN244" s="220"/>
      <c r="UPO244" s="220"/>
      <c r="UPP244" s="220"/>
      <c r="UPQ244" s="220"/>
      <c r="UPR244" s="220"/>
      <c r="UPS244" s="220"/>
      <c r="UPT244" s="220"/>
      <c r="UPU244" s="220"/>
      <c r="UPV244" s="220"/>
      <c r="UPW244" s="220"/>
      <c r="UPX244" s="220"/>
      <c r="UPY244" s="220"/>
      <c r="UPZ244" s="220"/>
      <c r="UQA244" s="220"/>
      <c r="UQB244" s="220"/>
      <c r="UQC244" s="220"/>
      <c r="UQD244" s="220"/>
      <c r="UQE244" s="220"/>
      <c r="UQF244" s="220"/>
      <c r="UQG244" s="220"/>
      <c r="UQH244" s="220"/>
      <c r="UQI244" s="220"/>
      <c r="UQJ244" s="220"/>
      <c r="UQK244" s="220"/>
      <c r="UQL244" s="220"/>
      <c r="UQM244" s="220"/>
      <c r="UQN244" s="220"/>
      <c r="UQO244" s="220"/>
      <c r="UQP244" s="220"/>
      <c r="UQQ244" s="220"/>
      <c r="UQR244" s="220"/>
      <c r="UQS244" s="220"/>
      <c r="UQT244" s="220"/>
      <c r="UQU244" s="220"/>
      <c r="UQV244" s="220"/>
      <c r="UQW244" s="220"/>
      <c r="UQX244" s="220"/>
      <c r="UQY244" s="220"/>
      <c r="UQZ244" s="220"/>
      <c r="URA244" s="220"/>
      <c r="URB244" s="220"/>
      <c r="URC244" s="220"/>
      <c r="URD244" s="220"/>
      <c r="URE244" s="220"/>
      <c r="URF244" s="220"/>
      <c r="URG244" s="220"/>
      <c r="URH244" s="220"/>
      <c r="URI244" s="220"/>
      <c r="URJ244" s="220"/>
      <c r="URK244" s="220"/>
      <c r="URL244" s="220"/>
      <c r="URM244" s="220"/>
      <c r="URN244" s="220"/>
      <c r="URO244" s="220"/>
      <c r="URP244" s="220"/>
      <c r="URQ244" s="220"/>
      <c r="URR244" s="220"/>
      <c r="URS244" s="220"/>
      <c r="URT244" s="220"/>
      <c r="URU244" s="220"/>
      <c r="URV244" s="220"/>
      <c r="URW244" s="220"/>
      <c r="URX244" s="220"/>
      <c r="URY244" s="220"/>
      <c r="URZ244" s="220"/>
      <c r="USA244" s="220"/>
      <c r="USB244" s="220"/>
      <c r="USC244" s="220"/>
      <c r="USD244" s="220"/>
      <c r="USE244" s="220"/>
      <c r="USF244" s="220"/>
      <c r="USG244" s="220"/>
      <c r="USH244" s="220"/>
      <c r="USI244" s="220"/>
      <c r="USJ244" s="220"/>
      <c r="USK244" s="220"/>
      <c r="USL244" s="220"/>
      <c r="USM244" s="220"/>
      <c r="USN244" s="220"/>
      <c r="USO244" s="220"/>
      <c r="USP244" s="220"/>
      <c r="USQ244" s="220"/>
      <c r="USR244" s="220"/>
      <c r="USS244" s="220"/>
      <c r="UST244" s="220"/>
      <c r="USU244" s="220"/>
      <c r="USV244" s="220"/>
      <c r="USW244" s="220"/>
      <c r="USX244" s="220"/>
      <c r="USY244" s="220"/>
      <c r="USZ244" s="220"/>
      <c r="UTA244" s="220"/>
      <c r="UTB244" s="220"/>
      <c r="UTC244" s="220"/>
      <c r="UTD244" s="220"/>
      <c r="UTE244" s="220"/>
      <c r="UTF244" s="220"/>
      <c r="UTG244" s="220"/>
      <c r="UTH244" s="220"/>
      <c r="UTI244" s="220"/>
      <c r="UTJ244" s="220"/>
      <c r="UTK244" s="220"/>
      <c r="UTL244" s="220"/>
      <c r="UTM244" s="220"/>
      <c r="UTN244" s="220"/>
      <c r="UTO244" s="220"/>
      <c r="UTP244" s="220"/>
      <c r="UTQ244" s="220"/>
      <c r="UTR244" s="220"/>
      <c r="UTS244" s="220"/>
      <c r="UTT244" s="220"/>
      <c r="UTU244" s="220"/>
      <c r="UTV244" s="220"/>
      <c r="UTW244" s="220"/>
      <c r="UTX244" s="220"/>
      <c r="UTY244" s="220"/>
      <c r="UTZ244" s="220"/>
      <c r="UUA244" s="220"/>
      <c r="UUB244" s="220"/>
      <c r="UUC244" s="220"/>
      <c r="UUD244" s="220"/>
      <c r="UUE244" s="220"/>
      <c r="UUF244" s="220"/>
      <c r="UUG244" s="220"/>
      <c r="UUH244" s="220"/>
      <c r="UUI244" s="220"/>
      <c r="UUJ244" s="220"/>
      <c r="UUK244" s="220"/>
      <c r="UUL244" s="220"/>
      <c r="UUM244" s="220"/>
      <c r="UUN244" s="220"/>
      <c r="UUO244" s="220"/>
      <c r="UUP244" s="220"/>
      <c r="UUQ244" s="220"/>
      <c r="UUR244" s="220"/>
      <c r="UUS244" s="220"/>
      <c r="UUT244" s="220"/>
      <c r="UUU244" s="220"/>
      <c r="UUV244" s="220"/>
      <c r="UUW244" s="220"/>
      <c r="UUX244" s="220"/>
      <c r="UUY244" s="220"/>
      <c r="UUZ244" s="220"/>
      <c r="UVA244" s="220"/>
      <c r="UVB244" s="220"/>
      <c r="UVC244" s="220"/>
      <c r="UVD244" s="220"/>
      <c r="UVE244" s="220"/>
      <c r="UVF244" s="220"/>
      <c r="UVG244" s="220"/>
      <c r="UVH244" s="220"/>
      <c r="UVI244" s="220"/>
      <c r="UVJ244" s="220"/>
      <c r="UVK244" s="220"/>
      <c r="UVL244" s="220"/>
      <c r="UVM244" s="220"/>
      <c r="UVN244" s="220"/>
      <c r="UVO244" s="220"/>
      <c r="UVP244" s="220"/>
      <c r="UVQ244" s="220"/>
      <c r="UVR244" s="220"/>
      <c r="UVS244" s="220"/>
      <c r="UVT244" s="220"/>
      <c r="UVU244" s="220"/>
      <c r="UVV244" s="220"/>
      <c r="UVW244" s="220"/>
      <c r="UVX244" s="220"/>
      <c r="UVY244" s="220"/>
      <c r="UVZ244" s="220"/>
      <c r="UWA244" s="220"/>
      <c r="UWB244" s="220"/>
      <c r="UWC244" s="220"/>
      <c r="UWD244" s="220"/>
      <c r="UWE244" s="220"/>
      <c r="UWF244" s="220"/>
      <c r="UWG244" s="220"/>
      <c r="UWH244" s="220"/>
      <c r="UWI244" s="220"/>
      <c r="UWJ244" s="220"/>
      <c r="UWK244" s="220"/>
      <c r="UWL244" s="220"/>
      <c r="UWM244" s="220"/>
      <c r="UWN244" s="220"/>
      <c r="UWO244" s="220"/>
      <c r="UWP244" s="220"/>
      <c r="UWQ244" s="220"/>
      <c r="UWR244" s="220"/>
      <c r="UWS244" s="220"/>
      <c r="UWT244" s="220"/>
      <c r="UWU244" s="220"/>
      <c r="UWV244" s="220"/>
      <c r="UWW244" s="220"/>
      <c r="UWX244" s="220"/>
      <c r="UWY244" s="220"/>
      <c r="UWZ244" s="220"/>
      <c r="UXA244" s="220"/>
      <c r="UXB244" s="220"/>
      <c r="UXC244" s="220"/>
      <c r="UXD244" s="220"/>
      <c r="UXE244" s="220"/>
      <c r="UXF244" s="220"/>
      <c r="UXG244" s="220"/>
      <c r="UXH244" s="220"/>
      <c r="UXI244" s="220"/>
      <c r="UXJ244" s="220"/>
      <c r="UXK244" s="220"/>
      <c r="UXL244" s="220"/>
      <c r="UXM244" s="220"/>
      <c r="UXN244" s="220"/>
      <c r="UXO244" s="220"/>
      <c r="UXP244" s="220"/>
      <c r="UXQ244" s="220"/>
      <c r="UXR244" s="220"/>
      <c r="UXS244" s="220"/>
      <c r="UXT244" s="220"/>
      <c r="UXU244" s="220"/>
      <c r="UXV244" s="220"/>
      <c r="UXW244" s="220"/>
      <c r="UXX244" s="220"/>
      <c r="UXY244" s="220"/>
      <c r="UXZ244" s="220"/>
      <c r="UYA244" s="220"/>
      <c r="UYB244" s="220"/>
      <c r="UYC244" s="220"/>
      <c r="UYD244" s="220"/>
      <c r="UYE244" s="220"/>
      <c r="UYF244" s="220"/>
      <c r="UYG244" s="220"/>
      <c r="UYH244" s="220"/>
      <c r="UYI244" s="220"/>
      <c r="UYJ244" s="220"/>
      <c r="UYK244" s="220"/>
      <c r="UYL244" s="220"/>
      <c r="UYM244" s="220"/>
      <c r="UYN244" s="220"/>
      <c r="UYO244" s="220"/>
      <c r="UYP244" s="220"/>
      <c r="UYQ244" s="220"/>
      <c r="UYR244" s="220"/>
      <c r="UYS244" s="220"/>
      <c r="UYT244" s="220"/>
      <c r="UYU244" s="220"/>
      <c r="UYV244" s="220"/>
      <c r="UYW244" s="220"/>
      <c r="UYX244" s="220"/>
      <c r="UYY244" s="220"/>
      <c r="UYZ244" s="220"/>
      <c r="UZA244" s="220"/>
      <c r="UZB244" s="220"/>
      <c r="UZC244" s="220"/>
      <c r="UZD244" s="220"/>
      <c r="UZE244" s="220"/>
      <c r="UZF244" s="220"/>
      <c r="UZG244" s="220"/>
      <c r="UZH244" s="220"/>
      <c r="UZI244" s="220"/>
      <c r="UZJ244" s="220"/>
      <c r="UZK244" s="220"/>
      <c r="UZL244" s="220"/>
      <c r="UZM244" s="220"/>
      <c r="UZN244" s="220"/>
      <c r="UZO244" s="220"/>
      <c r="UZP244" s="220"/>
      <c r="UZQ244" s="220"/>
      <c r="UZR244" s="220"/>
      <c r="UZS244" s="220"/>
      <c r="UZT244" s="220"/>
      <c r="UZU244" s="220"/>
      <c r="UZV244" s="220"/>
      <c r="UZW244" s="220"/>
      <c r="UZX244" s="220"/>
      <c r="UZY244" s="220"/>
      <c r="UZZ244" s="220"/>
      <c r="VAA244" s="220"/>
      <c r="VAB244" s="220"/>
      <c r="VAC244" s="220"/>
      <c r="VAD244" s="220"/>
      <c r="VAE244" s="220"/>
      <c r="VAF244" s="220"/>
      <c r="VAG244" s="220"/>
      <c r="VAH244" s="220"/>
      <c r="VAI244" s="220"/>
      <c r="VAJ244" s="220"/>
      <c r="VAK244" s="220"/>
      <c r="VAL244" s="220"/>
      <c r="VAM244" s="220"/>
      <c r="VAN244" s="220"/>
      <c r="VAO244" s="220"/>
      <c r="VAP244" s="220"/>
      <c r="VAQ244" s="220"/>
      <c r="VAR244" s="220"/>
      <c r="VAS244" s="220"/>
      <c r="VAT244" s="220"/>
      <c r="VAU244" s="220"/>
      <c r="VAV244" s="220"/>
      <c r="VAW244" s="220"/>
      <c r="VAX244" s="220"/>
      <c r="VAY244" s="220"/>
      <c r="VAZ244" s="220"/>
      <c r="VBA244" s="220"/>
      <c r="VBB244" s="220"/>
      <c r="VBC244" s="220"/>
      <c r="VBD244" s="220"/>
      <c r="VBE244" s="220"/>
      <c r="VBF244" s="220"/>
      <c r="VBG244" s="220"/>
      <c r="VBH244" s="220"/>
      <c r="VBI244" s="220"/>
      <c r="VBJ244" s="220"/>
      <c r="VBK244" s="220"/>
      <c r="VBL244" s="220"/>
      <c r="VBM244" s="220"/>
      <c r="VBN244" s="220"/>
      <c r="VBO244" s="220"/>
      <c r="VBP244" s="220"/>
      <c r="VBQ244" s="220"/>
      <c r="VBR244" s="220"/>
      <c r="VBS244" s="220"/>
      <c r="VBT244" s="220"/>
      <c r="VBU244" s="220"/>
      <c r="VBV244" s="220"/>
      <c r="VBW244" s="220"/>
      <c r="VBX244" s="220"/>
      <c r="VBY244" s="220"/>
      <c r="VBZ244" s="220"/>
      <c r="VCA244" s="220"/>
      <c r="VCB244" s="220"/>
      <c r="VCC244" s="220"/>
      <c r="VCD244" s="220"/>
      <c r="VCE244" s="220"/>
      <c r="VCF244" s="220"/>
      <c r="VCG244" s="220"/>
      <c r="VCH244" s="220"/>
      <c r="VCI244" s="220"/>
      <c r="VCJ244" s="220"/>
      <c r="VCK244" s="220"/>
      <c r="VCL244" s="220"/>
      <c r="VCM244" s="220"/>
      <c r="VCN244" s="220"/>
      <c r="VCO244" s="220"/>
      <c r="VCP244" s="220"/>
      <c r="VCQ244" s="220"/>
      <c r="VCR244" s="220"/>
      <c r="VCS244" s="220"/>
      <c r="VCT244" s="220"/>
      <c r="VCU244" s="220"/>
      <c r="VCV244" s="220"/>
      <c r="VCW244" s="220"/>
      <c r="VCX244" s="220"/>
      <c r="VCY244" s="220"/>
      <c r="VCZ244" s="220"/>
      <c r="VDA244" s="220"/>
      <c r="VDB244" s="220"/>
      <c r="VDC244" s="220"/>
      <c r="VDD244" s="220"/>
      <c r="VDE244" s="220"/>
      <c r="VDF244" s="220"/>
      <c r="VDG244" s="220"/>
      <c r="VDH244" s="220"/>
      <c r="VDI244" s="220"/>
      <c r="VDJ244" s="220"/>
      <c r="VDK244" s="220"/>
      <c r="VDL244" s="220"/>
      <c r="VDM244" s="220"/>
      <c r="VDN244" s="220"/>
      <c r="VDO244" s="220"/>
      <c r="VDP244" s="220"/>
      <c r="VDQ244" s="220"/>
      <c r="VDR244" s="220"/>
      <c r="VDS244" s="220"/>
      <c r="VDT244" s="220"/>
      <c r="VDU244" s="220"/>
      <c r="VDV244" s="220"/>
      <c r="VDW244" s="220"/>
      <c r="VDX244" s="220"/>
      <c r="VDY244" s="220"/>
      <c r="VDZ244" s="220"/>
      <c r="VEA244" s="220"/>
      <c r="VEB244" s="220"/>
      <c r="VEC244" s="220"/>
      <c r="VED244" s="220"/>
      <c r="VEE244" s="220"/>
      <c r="VEF244" s="220"/>
      <c r="VEG244" s="220"/>
      <c r="VEH244" s="220"/>
      <c r="VEI244" s="220"/>
      <c r="VEJ244" s="220"/>
      <c r="VEK244" s="220"/>
      <c r="VEL244" s="220"/>
      <c r="VEM244" s="220"/>
      <c r="VEN244" s="220"/>
      <c r="VEO244" s="220"/>
      <c r="VEP244" s="220"/>
      <c r="VEQ244" s="220"/>
      <c r="VER244" s="220"/>
      <c r="VES244" s="220"/>
      <c r="VET244" s="220"/>
      <c r="VEU244" s="220"/>
      <c r="VEV244" s="220"/>
      <c r="VEW244" s="220"/>
      <c r="VEX244" s="220"/>
      <c r="VEY244" s="220"/>
      <c r="VEZ244" s="220"/>
      <c r="VFA244" s="220"/>
      <c r="VFB244" s="220"/>
      <c r="VFC244" s="220"/>
      <c r="VFD244" s="220"/>
      <c r="VFE244" s="220"/>
      <c r="VFF244" s="220"/>
      <c r="VFG244" s="220"/>
      <c r="VFH244" s="220"/>
      <c r="VFI244" s="220"/>
      <c r="VFJ244" s="220"/>
      <c r="VFK244" s="220"/>
      <c r="VFL244" s="220"/>
      <c r="VFM244" s="220"/>
      <c r="VFN244" s="220"/>
      <c r="VFO244" s="220"/>
      <c r="VFP244" s="220"/>
      <c r="VFQ244" s="220"/>
      <c r="VFR244" s="220"/>
      <c r="VFS244" s="220"/>
      <c r="VFT244" s="220"/>
      <c r="VFU244" s="220"/>
      <c r="VFV244" s="220"/>
      <c r="VFW244" s="220"/>
      <c r="VFX244" s="220"/>
      <c r="VFY244" s="220"/>
      <c r="VFZ244" s="220"/>
      <c r="VGA244" s="220"/>
      <c r="VGB244" s="220"/>
      <c r="VGC244" s="220"/>
      <c r="VGD244" s="220"/>
      <c r="VGE244" s="220"/>
      <c r="VGF244" s="220"/>
      <c r="VGG244" s="220"/>
      <c r="VGH244" s="220"/>
      <c r="VGI244" s="220"/>
      <c r="VGJ244" s="220"/>
      <c r="VGK244" s="220"/>
      <c r="VGL244" s="220"/>
      <c r="VGM244" s="220"/>
      <c r="VGN244" s="220"/>
      <c r="VGO244" s="220"/>
      <c r="VGP244" s="220"/>
      <c r="VGQ244" s="220"/>
      <c r="VGR244" s="220"/>
      <c r="VGS244" s="220"/>
      <c r="VGT244" s="220"/>
      <c r="VGU244" s="220"/>
      <c r="VGV244" s="220"/>
      <c r="VGW244" s="220"/>
      <c r="VGX244" s="220"/>
      <c r="VGY244" s="220"/>
      <c r="VGZ244" s="220"/>
      <c r="VHA244" s="220"/>
      <c r="VHB244" s="220"/>
      <c r="VHC244" s="220"/>
      <c r="VHD244" s="220"/>
      <c r="VHE244" s="220"/>
      <c r="VHF244" s="220"/>
      <c r="VHG244" s="220"/>
      <c r="VHH244" s="220"/>
      <c r="VHI244" s="220"/>
      <c r="VHJ244" s="220"/>
      <c r="VHK244" s="220"/>
      <c r="VHL244" s="220"/>
      <c r="VHM244" s="220"/>
      <c r="VHN244" s="220"/>
      <c r="VHO244" s="220"/>
      <c r="VHP244" s="220"/>
      <c r="VHQ244" s="220"/>
      <c r="VHR244" s="220"/>
      <c r="VHS244" s="220"/>
      <c r="VHT244" s="220"/>
      <c r="VHU244" s="220"/>
      <c r="VHV244" s="220"/>
      <c r="VHW244" s="220"/>
      <c r="VHX244" s="220"/>
      <c r="VHY244" s="220"/>
      <c r="VHZ244" s="220"/>
      <c r="VIA244" s="220"/>
      <c r="VIB244" s="220"/>
      <c r="VIC244" s="220"/>
      <c r="VID244" s="220"/>
      <c r="VIE244" s="220"/>
      <c r="VIF244" s="220"/>
      <c r="VIG244" s="220"/>
      <c r="VIH244" s="220"/>
      <c r="VII244" s="220"/>
      <c r="VIJ244" s="220"/>
      <c r="VIK244" s="220"/>
      <c r="VIL244" s="220"/>
      <c r="VIM244" s="220"/>
      <c r="VIN244" s="220"/>
      <c r="VIO244" s="220"/>
      <c r="VIP244" s="220"/>
      <c r="VIQ244" s="220"/>
      <c r="VIR244" s="220"/>
      <c r="VIS244" s="220"/>
      <c r="VIT244" s="220"/>
      <c r="VIU244" s="220"/>
      <c r="VIV244" s="220"/>
      <c r="VIW244" s="220"/>
      <c r="VIX244" s="220"/>
      <c r="VIY244" s="220"/>
      <c r="VIZ244" s="220"/>
      <c r="VJA244" s="220"/>
      <c r="VJB244" s="220"/>
      <c r="VJC244" s="220"/>
      <c r="VJD244" s="220"/>
      <c r="VJE244" s="220"/>
      <c r="VJF244" s="220"/>
      <c r="VJG244" s="220"/>
      <c r="VJH244" s="220"/>
      <c r="VJI244" s="220"/>
      <c r="VJJ244" s="220"/>
      <c r="VJK244" s="220"/>
      <c r="VJL244" s="220"/>
      <c r="VJM244" s="220"/>
      <c r="VJN244" s="220"/>
      <c r="VJO244" s="220"/>
      <c r="VJP244" s="220"/>
      <c r="VJQ244" s="220"/>
      <c r="VJR244" s="220"/>
      <c r="VJS244" s="220"/>
      <c r="VJT244" s="220"/>
      <c r="VJU244" s="220"/>
      <c r="VJV244" s="220"/>
      <c r="VJW244" s="220"/>
      <c r="VJX244" s="220"/>
      <c r="VJY244" s="220"/>
      <c r="VJZ244" s="220"/>
      <c r="VKA244" s="220"/>
      <c r="VKB244" s="220"/>
      <c r="VKC244" s="220"/>
      <c r="VKD244" s="220"/>
      <c r="VKE244" s="220"/>
      <c r="VKF244" s="220"/>
      <c r="VKG244" s="220"/>
      <c r="VKH244" s="220"/>
      <c r="VKI244" s="220"/>
      <c r="VKJ244" s="220"/>
      <c r="VKK244" s="220"/>
      <c r="VKL244" s="220"/>
      <c r="VKM244" s="220"/>
      <c r="VKN244" s="220"/>
      <c r="VKO244" s="220"/>
      <c r="VKP244" s="220"/>
      <c r="VKQ244" s="220"/>
      <c r="VKR244" s="220"/>
      <c r="VKS244" s="220"/>
      <c r="VKT244" s="220"/>
      <c r="VKU244" s="220"/>
      <c r="VKV244" s="220"/>
      <c r="VKW244" s="220"/>
      <c r="VKX244" s="220"/>
      <c r="VKY244" s="220"/>
      <c r="VKZ244" s="220"/>
      <c r="VLA244" s="220"/>
      <c r="VLB244" s="220"/>
      <c r="VLC244" s="220"/>
      <c r="VLD244" s="220"/>
      <c r="VLE244" s="220"/>
      <c r="VLF244" s="220"/>
      <c r="VLG244" s="220"/>
      <c r="VLH244" s="220"/>
      <c r="VLI244" s="220"/>
      <c r="VLJ244" s="220"/>
      <c r="VLK244" s="220"/>
      <c r="VLL244" s="220"/>
      <c r="VLM244" s="220"/>
      <c r="VLN244" s="220"/>
      <c r="VLO244" s="220"/>
      <c r="VLP244" s="220"/>
      <c r="VLQ244" s="220"/>
      <c r="VLR244" s="220"/>
      <c r="VLS244" s="220"/>
      <c r="VLT244" s="220"/>
      <c r="VLU244" s="220"/>
      <c r="VLV244" s="220"/>
      <c r="VLW244" s="220"/>
      <c r="VLX244" s="220"/>
      <c r="VLY244" s="220"/>
      <c r="VLZ244" s="220"/>
      <c r="VMA244" s="220"/>
      <c r="VMB244" s="220"/>
      <c r="VMC244" s="220"/>
      <c r="VMD244" s="220"/>
      <c r="VME244" s="220"/>
      <c r="VMF244" s="220"/>
      <c r="VMG244" s="220"/>
      <c r="VMH244" s="220"/>
      <c r="VMI244" s="220"/>
      <c r="VMJ244" s="220"/>
      <c r="VMK244" s="220"/>
      <c r="VML244" s="220"/>
      <c r="VMM244" s="220"/>
      <c r="VMN244" s="220"/>
      <c r="VMO244" s="220"/>
      <c r="VMP244" s="220"/>
      <c r="VMQ244" s="220"/>
      <c r="VMR244" s="220"/>
      <c r="VMS244" s="220"/>
      <c r="VMT244" s="220"/>
      <c r="VMU244" s="220"/>
      <c r="VMV244" s="220"/>
      <c r="VMW244" s="220"/>
      <c r="VMX244" s="220"/>
      <c r="VMY244" s="220"/>
      <c r="VMZ244" s="220"/>
      <c r="VNA244" s="220"/>
      <c r="VNB244" s="220"/>
      <c r="VNC244" s="220"/>
      <c r="VND244" s="220"/>
      <c r="VNE244" s="220"/>
      <c r="VNF244" s="220"/>
      <c r="VNG244" s="220"/>
      <c r="VNH244" s="220"/>
      <c r="VNI244" s="220"/>
      <c r="VNJ244" s="220"/>
      <c r="VNK244" s="220"/>
      <c r="VNL244" s="220"/>
      <c r="VNM244" s="220"/>
      <c r="VNN244" s="220"/>
      <c r="VNO244" s="220"/>
      <c r="VNP244" s="220"/>
      <c r="VNQ244" s="220"/>
      <c r="VNR244" s="220"/>
      <c r="VNS244" s="220"/>
      <c r="VNT244" s="220"/>
      <c r="VNU244" s="220"/>
      <c r="VNV244" s="220"/>
      <c r="VNW244" s="220"/>
      <c r="VNX244" s="220"/>
      <c r="VNY244" s="220"/>
      <c r="VNZ244" s="220"/>
      <c r="VOA244" s="220"/>
      <c r="VOB244" s="220"/>
      <c r="VOC244" s="220"/>
      <c r="VOD244" s="220"/>
      <c r="VOE244" s="220"/>
      <c r="VOF244" s="220"/>
      <c r="VOG244" s="220"/>
      <c r="VOH244" s="220"/>
      <c r="VOI244" s="220"/>
      <c r="VOJ244" s="220"/>
      <c r="VOK244" s="220"/>
      <c r="VOL244" s="220"/>
      <c r="VOM244" s="220"/>
      <c r="VON244" s="220"/>
      <c r="VOO244" s="220"/>
      <c r="VOP244" s="220"/>
      <c r="VOQ244" s="220"/>
      <c r="VOR244" s="220"/>
      <c r="VOS244" s="220"/>
      <c r="VOT244" s="220"/>
      <c r="VOU244" s="220"/>
      <c r="VOV244" s="220"/>
      <c r="VOW244" s="220"/>
      <c r="VOX244" s="220"/>
      <c r="VOY244" s="220"/>
      <c r="VOZ244" s="220"/>
      <c r="VPA244" s="220"/>
      <c r="VPB244" s="220"/>
      <c r="VPC244" s="220"/>
      <c r="VPD244" s="220"/>
      <c r="VPE244" s="220"/>
      <c r="VPF244" s="220"/>
      <c r="VPG244" s="220"/>
      <c r="VPH244" s="220"/>
      <c r="VPI244" s="220"/>
      <c r="VPJ244" s="220"/>
      <c r="VPK244" s="220"/>
      <c r="VPL244" s="220"/>
      <c r="VPM244" s="220"/>
      <c r="VPN244" s="220"/>
      <c r="VPO244" s="220"/>
      <c r="VPP244" s="220"/>
      <c r="VPQ244" s="220"/>
      <c r="VPR244" s="220"/>
      <c r="VPS244" s="220"/>
      <c r="VPT244" s="220"/>
      <c r="VPU244" s="220"/>
      <c r="VPV244" s="220"/>
      <c r="VPW244" s="220"/>
      <c r="VPX244" s="220"/>
      <c r="VPY244" s="220"/>
      <c r="VPZ244" s="220"/>
      <c r="VQA244" s="220"/>
      <c r="VQB244" s="220"/>
      <c r="VQC244" s="220"/>
      <c r="VQD244" s="220"/>
      <c r="VQE244" s="220"/>
      <c r="VQF244" s="220"/>
      <c r="VQG244" s="220"/>
      <c r="VQH244" s="220"/>
      <c r="VQI244" s="220"/>
      <c r="VQJ244" s="220"/>
      <c r="VQK244" s="220"/>
      <c r="VQL244" s="220"/>
      <c r="VQM244" s="220"/>
      <c r="VQN244" s="220"/>
      <c r="VQO244" s="220"/>
      <c r="VQP244" s="220"/>
      <c r="VQQ244" s="220"/>
      <c r="VQR244" s="220"/>
      <c r="VQS244" s="220"/>
      <c r="VQT244" s="220"/>
      <c r="VQU244" s="220"/>
      <c r="VQV244" s="220"/>
      <c r="VQW244" s="220"/>
      <c r="VQX244" s="220"/>
      <c r="VQY244" s="220"/>
      <c r="VQZ244" s="220"/>
      <c r="VRA244" s="220"/>
      <c r="VRB244" s="220"/>
      <c r="VRC244" s="220"/>
      <c r="VRD244" s="220"/>
      <c r="VRE244" s="220"/>
      <c r="VRF244" s="220"/>
      <c r="VRG244" s="220"/>
      <c r="VRH244" s="220"/>
      <c r="VRI244" s="220"/>
      <c r="VRJ244" s="220"/>
      <c r="VRK244" s="220"/>
      <c r="VRL244" s="220"/>
      <c r="VRM244" s="220"/>
      <c r="VRN244" s="220"/>
      <c r="VRO244" s="220"/>
      <c r="VRP244" s="220"/>
      <c r="VRQ244" s="220"/>
      <c r="VRR244" s="220"/>
      <c r="VRS244" s="220"/>
      <c r="VRT244" s="220"/>
      <c r="VRU244" s="220"/>
      <c r="VRV244" s="220"/>
      <c r="VRW244" s="220"/>
      <c r="VRX244" s="220"/>
      <c r="VRY244" s="220"/>
      <c r="VRZ244" s="220"/>
      <c r="VSA244" s="220"/>
      <c r="VSB244" s="220"/>
      <c r="VSC244" s="220"/>
      <c r="VSD244" s="220"/>
      <c r="VSE244" s="220"/>
      <c r="VSF244" s="220"/>
      <c r="VSG244" s="220"/>
      <c r="VSH244" s="220"/>
      <c r="VSI244" s="220"/>
      <c r="VSJ244" s="220"/>
      <c r="VSK244" s="220"/>
      <c r="VSL244" s="220"/>
      <c r="VSM244" s="220"/>
      <c r="VSN244" s="220"/>
      <c r="VSO244" s="220"/>
      <c r="VSP244" s="220"/>
      <c r="VSQ244" s="220"/>
      <c r="VSR244" s="220"/>
      <c r="VSS244" s="220"/>
      <c r="VST244" s="220"/>
      <c r="VSU244" s="220"/>
      <c r="VSV244" s="220"/>
      <c r="VSW244" s="220"/>
      <c r="VSX244" s="220"/>
      <c r="VSY244" s="220"/>
      <c r="VSZ244" s="220"/>
      <c r="VTA244" s="220"/>
      <c r="VTB244" s="220"/>
      <c r="VTC244" s="220"/>
      <c r="VTD244" s="220"/>
      <c r="VTE244" s="220"/>
      <c r="VTF244" s="220"/>
      <c r="VTG244" s="220"/>
      <c r="VTH244" s="220"/>
      <c r="VTI244" s="220"/>
      <c r="VTJ244" s="220"/>
      <c r="VTK244" s="220"/>
      <c r="VTL244" s="220"/>
      <c r="VTM244" s="220"/>
      <c r="VTN244" s="220"/>
      <c r="VTO244" s="220"/>
      <c r="VTP244" s="220"/>
      <c r="VTQ244" s="220"/>
      <c r="VTR244" s="220"/>
      <c r="VTS244" s="220"/>
      <c r="VTT244" s="220"/>
      <c r="VTU244" s="220"/>
      <c r="VTV244" s="220"/>
      <c r="VTW244" s="220"/>
      <c r="VTX244" s="220"/>
      <c r="VTY244" s="220"/>
      <c r="VTZ244" s="220"/>
      <c r="VUA244" s="220"/>
      <c r="VUB244" s="220"/>
      <c r="VUC244" s="220"/>
      <c r="VUD244" s="220"/>
      <c r="VUE244" s="220"/>
      <c r="VUF244" s="220"/>
      <c r="VUG244" s="220"/>
      <c r="VUH244" s="220"/>
      <c r="VUI244" s="220"/>
      <c r="VUJ244" s="220"/>
      <c r="VUK244" s="220"/>
      <c r="VUL244" s="220"/>
      <c r="VUM244" s="220"/>
      <c r="VUN244" s="220"/>
      <c r="VUO244" s="220"/>
      <c r="VUP244" s="220"/>
      <c r="VUQ244" s="220"/>
      <c r="VUR244" s="220"/>
      <c r="VUS244" s="220"/>
      <c r="VUT244" s="220"/>
      <c r="VUU244" s="220"/>
      <c r="VUV244" s="220"/>
      <c r="VUW244" s="220"/>
      <c r="VUX244" s="220"/>
      <c r="VUY244" s="220"/>
      <c r="VUZ244" s="220"/>
      <c r="VVA244" s="220"/>
      <c r="VVB244" s="220"/>
      <c r="VVC244" s="220"/>
      <c r="VVD244" s="220"/>
      <c r="VVE244" s="220"/>
      <c r="VVF244" s="220"/>
      <c r="VVG244" s="220"/>
      <c r="VVH244" s="220"/>
      <c r="VVI244" s="220"/>
      <c r="VVJ244" s="220"/>
      <c r="VVK244" s="220"/>
      <c r="VVL244" s="220"/>
      <c r="VVM244" s="220"/>
      <c r="VVN244" s="220"/>
      <c r="VVO244" s="220"/>
      <c r="VVP244" s="220"/>
      <c r="VVQ244" s="220"/>
      <c r="VVR244" s="220"/>
      <c r="VVS244" s="220"/>
      <c r="VVT244" s="220"/>
      <c r="VVU244" s="220"/>
      <c r="VVV244" s="220"/>
      <c r="VVW244" s="220"/>
      <c r="VVX244" s="220"/>
      <c r="VVY244" s="220"/>
      <c r="VVZ244" s="220"/>
      <c r="VWA244" s="220"/>
      <c r="VWB244" s="220"/>
      <c r="VWC244" s="220"/>
      <c r="VWD244" s="220"/>
      <c r="VWE244" s="220"/>
      <c r="VWF244" s="220"/>
      <c r="VWG244" s="220"/>
      <c r="VWH244" s="220"/>
      <c r="VWI244" s="220"/>
      <c r="VWJ244" s="220"/>
      <c r="VWK244" s="220"/>
      <c r="VWL244" s="220"/>
      <c r="VWM244" s="220"/>
      <c r="VWN244" s="220"/>
      <c r="VWO244" s="220"/>
      <c r="VWP244" s="220"/>
      <c r="VWQ244" s="220"/>
      <c r="VWR244" s="220"/>
      <c r="VWS244" s="220"/>
      <c r="VWT244" s="220"/>
      <c r="VWU244" s="220"/>
      <c r="VWV244" s="220"/>
      <c r="VWW244" s="220"/>
      <c r="VWX244" s="220"/>
      <c r="VWY244" s="220"/>
      <c r="VWZ244" s="220"/>
      <c r="VXA244" s="220"/>
      <c r="VXB244" s="220"/>
      <c r="VXC244" s="220"/>
      <c r="VXD244" s="220"/>
      <c r="VXE244" s="220"/>
      <c r="VXF244" s="220"/>
      <c r="VXG244" s="220"/>
      <c r="VXH244" s="220"/>
      <c r="VXI244" s="220"/>
      <c r="VXJ244" s="220"/>
      <c r="VXK244" s="220"/>
      <c r="VXL244" s="220"/>
      <c r="VXM244" s="220"/>
      <c r="VXN244" s="220"/>
      <c r="VXO244" s="220"/>
      <c r="VXP244" s="220"/>
      <c r="VXQ244" s="220"/>
      <c r="VXR244" s="220"/>
      <c r="VXS244" s="220"/>
      <c r="VXT244" s="220"/>
      <c r="VXU244" s="220"/>
      <c r="VXV244" s="220"/>
      <c r="VXW244" s="220"/>
      <c r="VXX244" s="220"/>
      <c r="VXY244" s="220"/>
      <c r="VXZ244" s="220"/>
      <c r="VYA244" s="220"/>
      <c r="VYB244" s="220"/>
      <c r="VYC244" s="220"/>
      <c r="VYD244" s="220"/>
      <c r="VYE244" s="220"/>
      <c r="VYF244" s="220"/>
      <c r="VYG244" s="220"/>
      <c r="VYH244" s="220"/>
      <c r="VYI244" s="220"/>
      <c r="VYJ244" s="220"/>
      <c r="VYK244" s="220"/>
      <c r="VYL244" s="220"/>
      <c r="VYM244" s="220"/>
      <c r="VYN244" s="220"/>
      <c r="VYO244" s="220"/>
      <c r="VYP244" s="220"/>
      <c r="VYQ244" s="220"/>
      <c r="VYR244" s="220"/>
      <c r="VYS244" s="220"/>
      <c r="VYT244" s="220"/>
      <c r="VYU244" s="220"/>
      <c r="VYV244" s="220"/>
      <c r="VYW244" s="220"/>
      <c r="VYX244" s="220"/>
      <c r="VYY244" s="220"/>
      <c r="VYZ244" s="220"/>
      <c r="VZA244" s="220"/>
      <c r="VZB244" s="220"/>
      <c r="VZC244" s="220"/>
      <c r="VZD244" s="220"/>
      <c r="VZE244" s="220"/>
      <c r="VZF244" s="220"/>
      <c r="VZG244" s="220"/>
      <c r="VZH244" s="220"/>
      <c r="VZI244" s="220"/>
      <c r="VZJ244" s="220"/>
      <c r="VZK244" s="220"/>
      <c r="VZL244" s="220"/>
      <c r="VZM244" s="220"/>
      <c r="VZN244" s="220"/>
      <c r="VZO244" s="220"/>
      <c r="VZP244" s="220"/>
      <c r="VZQ244" s="220"/>
      <c r="VZR244" s="220"/>
      <c r="VZS244" s="220"/>
      <c r="VZT244" s="220"/>
      <c r="VZU244" s="220"/>
      <c r="VZV244" s="220"/>
      <c r="VZW244" s="220"/>
      <c r="VZX244" s="220"/>
      <c r="VZY244" s="220"/>
      <c r="VZZ244" s="220"/>
      <c r="WAA244" s="220"/>
      <c r="WAB244" s="220"/>
      <c r="WAC244" s="220"/>
      <c r="WAD244" s="220"/>
      <c r="WAE244" s="220"/>
      <c r="WAF244" s="220"/>
      <c r="WAG244" s="220"/>
      <c r="WAH244" s="220"/>
      <c r="WAI244" s="220"/>
      <c r="WAJ244" s="220"/>
      <c r="WAK244" s="220"/>
      <c r="WAL244" s="220"/>
      <c r="WAM244" s="220"/>
      <c r="WAN244" s="220"/>
      <c r="WAO244" s="220"/>
      <c r="WAP244" s="220"/>
      <c r="WAQ244" s="220"/>
      <c r="WAR244" s="220"/>
      <c r="WAS244" s="220"/>
      <c r="WAT244" s="220"/>
      <c r="WAU244" s="220"/>
      <c r="WAV244" s="220"/>
      <c r="WAW244" s="220"/>
      <c r="WAX244" s="220"/>
      <c r="WAY244" s="220"/>
      <c r="WAZ244" s="220"/>
      <c r="WBA244" s="220"/>
      <c r="WBB244" s="220"/>
      <c r="WBC244" s="220"/>
      <c r="WBD244" s="220"/>
      <c r="WBE244" s="220"/>
      <c r="WBF244" s="220"/>
      <c r="WBG244" s="220"/>
      <c r="WBH244" s="220"/>
      <c r="WBI244" s="220"/>
      <c r="WBJ244" s="220"/>
      <c r="WBK244" s="220"/>
      <c r="WBL244" s="220"/>
      <c r="WBM244" s="220"/>
      <c r="WBN244" s="220"/>
      <c r="WBO244" s="220"/>
      <c r="WBP244" s="220"/>
      <c r="WBQ244" s="220"/>
      <c r="WBR244" s="220"/>
      <c r="WBS244" s="220"/>
      <c r="WBT244" s="220"/>
      <c r="WBU244" s="220"/>
      <c r="WBV244" s="220"/>
      <c r="WBW244" s="220"/>
      <c r="WBX244" s="220"/>
      <c r="WBY244" s="220"/>
      <c r="WBZ244" s="220"/>
      <c r="WCA244" s="220"/>
      <c r="WCB244" s="220"/>
      <c r="WCC244" s="220"/>
      <c r="WCD244" s="220"/>
      <c r="WCE244" s="220"/>
      <c r="WCF244" s="220"/>
      <c r="WCG244" s="220"/>
      <c r="WCH244" s="220"/>
      <c r="WCI244" s="220"/>
      <c r="WCJ244" s="220"/>
      <c r="WCK244" s="220"/>
      <c r="WCL244" s="220"/>
      <c r="WCM244" s="220"/>
      <c r="WCN244" s="220"/>
      <c r="WCO244" s="220"/>
      <c r="WCP244" s="220"/>
      <c r="WCQ244" s="220"/>
      <c r="WCR244" s="220"/>
      <c r="WCS244" s="220"/>
      <c r="WCT244" s="220"/>
      <c r="WCU244" s="220"/>
      <c r="WCV244" s="220"/>
      <c r="WCW244" s="220"/>
      <c r="WCX244" s="220"/>
      <c r="WCY244" s="220"/>
      <c r="WCZ244" s="220"/>
      <c r="WDA244" s="220"/>
      <c r="WDB244" s="220"/>
      <c r="WDC244" s="220"/>
      <c r="WDD244" s="220"/>
      <c r="WDE244" s="220"/>
      <c r="WDF244" s="220"/>
      <c r="WDG244" s="220"/>
      <c r="WDH244" s="220"/>
      <c r="WDI244" s="220"/>
      <c r="WDJ244" s="220"/>
      <c r="WDK244" s="220"/>
      <c r="WDL244" s="220"/>
      <c r="WDM244" s="220"/>
      <c r="WDN244" s="220"/>
      <c r="WDO244" s="220"/>
      <c r="WDP244" s="220"/>
      <c r="WDQ244" s="220"/>
      <c r="WDR244" s="220"/>
      <c r="WDS244" s="220"/>
      <c r="WDT244" s="220"/>
      <c r="WDU244" s="220"/>
      <c r="WDV244" s="220"/>
      <c r="WDW244" s="220"/>
      <c r="WDX244" s="220"/>
      <c r="WDY244" s="220"/>
      <c r="WDZ244" s="220"/>
      <c r="WEA244" s="220"/>
      <c r="WEB244" s="220"/>
      <c r="WEC244" s="220"/>
      <c r="WED244" s="220"/>
      <c r="WEE244" s="220"/>
      <c r="WEF244" s="220"/>
      <c r="WEG244" s="220"/>
      <c r="WEH244" s="220"/>
      <c r="WEI244" s="220"/>
      <c r="WEJ244" s="220"/>
      <c r="WEK244" s="220"/>
      <c r="WEL244" s="220"/>
      <c r="WEM244" s="220"/>
      <c r="WEN244" s="220"/>
      <c r="WEO244" s="220"/>
      <c r="WEP244" s="220"/>
      <c r="WEQ244" s="220"/>
      <c r="WER244" s="220"/>
      <c r="WES244" s="220"/>
      <c r="WET244" s="220"/>
      <c r="WEU244" s="220"/>
      <c r="WEV244" s="220"/>
      <c r="WEW244" s="220"/>
      <c r="WEX244" s="220"/>
      <c r="WEY244" s="220"/>
      <c r="WEZ244" s="220"/>
      <c r="WFA244" s="220"/>
      <c r="WFB244" s="220"/>
      <c r="WFC244" s="220"/>
      <c r="WFD244" s="220"/>
      <c r="WFE244" s="220"/>
      <c r="WFF244" s="220"/>
      <c r="WFG244" s="220"/>
      <c r="WFH244" s="220"/>
      <c r="WFI244" s="220"/>
      <c r="WFJ244" s="220"/>
      <c r="WFK244" s="220"/>
      <c r="WFL244" s="220"/>
      <c r="WFM244" s="220"/>
      <c r="WFN244" s="220"/>
      <c r="WFO244" s="220"/>
      <c r="WFP244" s="220"/>
      <c r="WFQ244" s="220"/>
      <c r="WFR244" s="220"/>
      <c r="WFS244" s="220"/>
      <c r="WFT244" s="220"/>
      <c r="WFU244" s="220"/>
      <c r="WFV244" s="220"/>
      <c r="WFW244" s="220"/>
      <c r="WFX244" s="220"/>
      <c r="WFY244" s="220"/>
      <c r="WFZ244" s="220"/>
      <c r="WGA244" s="220"/>
      <c r="WGB244" s="220"/>
      <c r="WGC244" s="220"/>
      <c r="WGD244" s="220"/>
      <c r="WGE244" s="220"/>
      <c r="WGF244" s="220"/>
      <c r="WGG244" s="220"/>
      <c r="WGH244" s="220"/>
      <c r="WGI244" s="220"/>
      <c r="WGJ244" s="220"/>
      <c r="WGK244" s="220"/>
      <c r="WGL244" s="220"/>
      <c r="WGM244" s="220"/>
      <c r="WGN244" s="220"/>
      <c r="WGO244" s="220"/>
      <c r="WGP244" s="220"/>
      <c r="WGQ244" s="220"/>
      <c r="WGR244" s="220"/>
      <c r="WGS244" s="220"/>
      <c r="WGT244" s="220"/>
      <c r="WGU244" s="220"/>
      <c r="WGV244" s="220"/>
      <c r="WGW244" s="220"/>
      <c r="WGX244" s="220"/>
      <c r="WGY244" s="220"/>
      <c r="WGZ244" s="220"/>
      <c r="WHA244" s="220"/>
      <c r="WHB244" s="220"/>
      <c r="WHC244" s="220"/>
      <c r="WHD244" s="220"/>
      <c r="WHE244" s="220"/>
      <c r="WHF244" s="220"/>
      <c r="WHG244" s="220"/>
      <c r="WHH244" s="220"/>
      <c r="WHI244" s="220"/>
      <c r="WHJ244" s="220"/>
      <c r="WHK244" s="220"/>
      <c r="WHL244" s="220"/>
      <c r="WHM244" s="220"/>
      <c r="WHN244" s="220"/>
      <c r="WHO244" s="220"/>
      <c r="WHP244" s="220"/>
      <c r="WHQ244" s="220"/>
      <c r="WHR244" s="220"/>
      <c r="WHS244" s="220"/>
      <c r="WHT244" s="220"/>
      <c r="WHU244" s="220"/>
      <c r="WHV244" s="220"/>
      <c r="WHW244" s="220"/>
      <c r="WHX244" s="220"/>
      <c r="WHY244" s="220"/>
      <c r="WHZ244" s="220"/>
      <c r="WIA244" s="220"/>
      <c r="WIB244" s="220"/>
      <c r="WIC244" s="220"/>
      <c r="WID244" s="220"/>
      <c r="WIE244" s="220"/>
      <c r="WIF244" s="220"/>
      <c r="WIG244" s="220"/>
      <c r="WIH244" s="220"/>
      <c r="WII244" s="220"/>
      <c r="WIJ244" s="220"/>
      <c r="WIK244" s="220"/>
      <c r="WIL244" s="220"/>
      <c r="WIM244" s="220"/>
      <c r="WIN244" s="220"/>
      <c r="WIO244" s="220"/>
      <c r="WIP244" s="220"/>
      <c r="WIQ244" s="220"/>
      <c r="WIR244" s="220"/>
      <c r="WIS244" s="220"/>
      <c r="WIT244" s="220"/>
      <c r="WIU244" s="220"/>
      <c r="WIV244" s="220"/>
      <c r="WIW244" s="220"/>
      <c r="WIX244" s="220"/>
      <c r="WIY244" s="220"/>
      <c r="WIZ244" s="220"/>
      <c r="WJA244" s="220"/>
      <c r="WJB244" s="220"/>
      <c r="WJC244" s="220"/>
      <c r="WJD244" s="220"/>
      <c r="WJE244" s="220"/>
      <c r="WJF244" s="220"/>
      <c r="WJG244" s="220"/>
      <c r="WJH244" s="220"/>
      <c r="WJI244" s="220"/>
      <c r="WJJ244" s="220"/>
      <c r="WJK244" s="220"/>
      <c r="WJL244" s="220"/>
      <c r="WJM244" s="220"/>
      <c r="WJN244" s="220"/>
      <c r="WJO244" s="220"/>
      <c r="WJP244" s="220"/>
      <c r="WJQ244" s="220"/>
      <c r="WJR244" s="220"/>
      <c r="WJS244" s="220"/>
      <c r="WJT244" s="220"/>
      <c r="WJU244" s="220"/>
      <c r="WJV244" s="220"/>
      <c r="WJW244" s="220"/>
      <c r="WJX244" s="220"/>
      <c r="WJY244" s="220"/>
      <c r="WJZ244" s="220"/>
      <c r="WKA244" s="220"/>
      <c r="WKB244" s="220"/>
      <c r="WKC244" s="220"/>
      <c r="WKD244" s="220"/>
      <c r="WKE244" s="220"/>
      <c r="WKF244" s="220"/>
      <c r="WKG244" s="220"/>
      <c r="WKH244" s="220"/>
      <c r="WKI244" s="220"/>
      <c r="WKJ244" s="220"/>
      <c r="WKK244" s="220"/>
      <c r="WKL244" s="220"/>
      <c r="WKM244" s="220"/>
      <c r="WKN244" s="220"/>
      <c r="WKO244" s="220"/>
      <c r="WKP244" s="220"/>
      <c r="WKQ244" s="220"/>
      <c r="WKR244" s="220"/>
      <c r="WKS244" s="220"/>
      <c r="WKT244" s="220"/>
      <c r="WKU244" s="220"/>
      <c r="WKV244" s="220"/>
      <c r="WKW244" s="220"/>
      <c r="WKX244" s="220"/>
      <c r="WKY244" s="220"/>
      <c r="WKZ244" s="220"/>
      <c r="WLA244" s="220"/>
      <c r="WLB244" s="220"/>
      <c r="WLC244" s="220"/>
      <c r="WLD244" s="220"/>
      <c r="WLE244" s="220"/>
      <c r="WLF244" s="220"/>
      <c r="WLG244" s="220"/>
      <c r="WLH244" s="220"/>
      <c r="WLI244" s="220"/>
      <c r="WLJ244" s="220"/>
      <c r="WLK244" s="220"/>
      <c r="WLL244" s="220"/>
      <c r="WLM244" s="220"/>
      <c r="WLN244" s="220"/>
      <c r="WLO244" s="220"/>
      <c r="WLP244" s="220"/>
      <c r="WLQ244" s="220"/>
      <c r="WLR244" s="220"/>
      <c r="WLS244" s="220"/>
      <c r="WLT244" s="220"/>
      <c r="WLU244" s="220"/>
      <c r="WLV244" s="220"/>
      <c r="WLW244" s="220"/>
      <c r="WLX244" s="220"/>
      <c r="WLY244" s="220"/>
      <c r="WLZ244" s="220"/>
      <c r="WMA244" s="220"/>
      <c r="WMB244" s="220"/>
      <c r="WMC244" s="220"/>
      <c r="WMD244" s="220"/>
      <c r="WME244" s="220"/>
      <c r="WMF244" s="220"/>
      <c r="WMG244" s="220"/>
      <c r="WMH244" s="220"/>
      <c r="WMI244" s="220"/>
      <c r="WMJ244" s="220"/>
      <c r="WMK244" s="220"/>
      <c r="WML244" s="220"/>
      <c r="WMM244" s="220"/>
      <c r="WMN244" s="220"/>
      <c r="WMO244" s="220"/>
      <c r="WMP244" s="220"/>
      <c r="WMQ244" s="220"/>
      <c r="WMR244" s="220"/>
      <c r="WMS244" s="220"/>
      <c r="WMT244" s="220"/>
      <c r="WMU244" s="220"/>
      <c r="WMV244" s="220"/>
      <c r="WMW244" s="220"/>
      <c r="WMX244" s="220"/>
      <c r="WMY244" s="220"/>
      <c r="WMZ244" s="220"/>
      <c r="WNA244" s="220"/>
      <c r="WNB244" s="220"/>
      <c r="WNC244" s="220"/>
      <c r="WND244" s="220"/>
      <c r="WNE244" s="220"/>
      <c r="WNF244" s="220"/>
      <c r="WNG244" s="220"/>
      <c r="WNH244" s="220"/>
      <c r="WNI244" s="220"/>
      <c r="WNJ244" s="220"/>
      <c r="WNK244" s="220"/>
      <c r="WNL244" s="220"/>
      <c r="WNM244" s="220"/>
      <c r="WNN244" s="220"/>
      <c r="WNO244" s="220"/>
      <c r="WNP244" s="220"/>
      <c r="WNQ244" s="220"/>
      <c r="WNR244" s="220"/>
      <c r="WNS244" s="220"/>
      <c r="WNT244" s="220"/>
      <c r="WNU244" s="220"/>
      <c r="WNV244" s="220"/>
      <c r="WNW244" s="220"/>
      <c r="WNX244" s="220"/>
      <c r="WNY244" s="220"/>
      <c r="WNZ244" s="220"/>
      <c r="WOA244" s="220"/>
      <c r="WOB244" s="220"/>
      <c r="WOC244" s="220"/>
      <c r="WOD244" s="220"/>
      <c r="WOE244" s="220"/>
      <c r="WOF244" s="220"/>
      <c r="WOG244" s="220"/>
      <c r="WOH244" s="220"/>
      <c r="WOI244" s="220"/>
      <c r="WOJ244" s="220"/>
      <c r="WOK244" s="220"/>
      <c r="WOL244" s="220"/>
      <c r="WOM244" s="220"/>
      <c r="WON244" s="220"/>
      <c r="WOO244" s="220"/>
      <c r="WOP244" s="220"/>
      <c r="WOQ244" s="220"/>
      <c r="WOR244" s="220"/>
      <c r="WOS244" s="220"/>
      <c r="WOT244" s="220"/>
      <c r="WOU244" s="220"/>
      <c r="WOV244" s="220"/>
      <c r="WOW244" s="220"/>
      <c r="WOX244" s="220"/>
      <c r="WOY244" s="220"/>
      <c r="WOZ244" s="220"/>
      <c r="WPA244" s="220"/>
      <c r="WPB244" s="220"/>
      <c r="WPC244" s="220"/>
      <c r="WPD244" s="220"/>
      <c r="WPE244" s="220"/>
      <c r="WPF244" s="220"/>
      <c r="WPG244" s="220"/>
      <c r="WPH244" s="220"/>
      <c r="WPI244" s="220"/>
      <c r="WPJ244" s="220"/>
      <c r="WPK244" s="220"/>
      <c r="WPL244" s="220"/>
      <c r="WPM244" s="220"/>
      <c r="WPN244" s="220"/>
      <c r="WPO244" s="220"/>
      <c r="WPP244" s="220"/>
      <c r="WPQ244" s="220"/>
      <c r="WPR244" s="220"/>
      <c r="WPS244" s="220"/>
      <c r="WPT244" s="220"/>
      <c r="WPU244" s="220"/>
      <c r="WPV244" s="220"/>
      <c r="WPW244" s="220"/>
      <c r="WPX244" s="220"/>
      <c r="WPY244" s="220"/>
      <c r="WPZ244" s="220"/>
      <c r="WQA244" s="220"/>
      <c r="WQB244" s="220"/>
      <c r="WQC244" s="220"/>
      <c r="WQD244" s="220"/>
      <c r="WQE244" s="220"/>
      <c r="WQF244" s="220"/>
      <c r="WQG244" s="220"/>
      <c r="WQH244" s="220"/>
      <c r="WQI244" s="220"/>
      <c r="WQJ244" s="220"/>
      <c r="WQK244" s="220"/>
      <c r="WQL244" s="220"/>
      <c r="WQM244" s="220"/>
      <c r="WQN244" s="220"/>
      <c r="WQO244" s="220"/>
      <c r="WQP244" s="220"/>
      <c r="WQQ244" s="220"/>
      <c r="WQR244" s="220"/>
      <c r="WQS244" s="220"/>
      <c r="WQT244" s="220"/>
      <c r="WQU244" s="220"/>
      <c r="WQV244" s="220"/>
      <c r="WQW244" s="220"/>
      <c r="WQX244" s="220"/>
      <c r="WQY244" s="220"/>
      <c r="WQZ244" s="220"/>
      <c r="WRA244" s="220"/>
      <c r="WRB244" s="220"/>
      <c r="WRC244" s="220"/>
      <c r="WRD244" s="220"/>
      <c r="WRE244" s="220"/>
      <c r="WRF244" s="220"/>
      <c r="WRG244" s="220"/>
      <c r="WRH244" s="220"/>
      <c r="WRI244" s="220"/>
      <c r="WRJ244" s="220"/>
      <c r="WRK244" s="220"/>
      <c r="WRL244" s="220"/>
      <c r="WRM244" s="220"/>
      <c r="WRN244" s="220"/>
      <c r="WRO244" s="220"/>
      <c r="WRP244" s="220"/>
      <c r="WRQ244" s="220"/>
      <c r="WRR244" s="220"/>
      <c r="WRS244" s="220"/>
      <c r="WRT244" s="220"/>
      <c r="WRU244" s="220"/>
      <c r="WRV244" s="220"/>
      <c r="WRW244" s="220"/>
      <c r="WRX244" s="220"/>
      <c r="WRY244" s="220"/>
      <c r="WRZ244" s="220"/>
      <c r="WSA244" s="220"/>
      <c r="WSB244" s="220"/>
      <c r="WSC244" s="220"/>
      <c r="WSD244" s="220"/>
      <c r="WSE244" s="220"/>
      <c r="WSF244" s="220"/>
      <c r="WSG244" s="220"/>
      <c r="WSH244" s="220"/>
      <c r="WSI244" s="220"/>
      <c r="WSJ244" s="220"/>
      <c r="WSK244" s="220"/>
      <c r="WSL244" s="220"/>
      <c r="WSM244" s="220"/>
      <c r="WSN244" s="220"/>
      <c r="WSO244" s="220"/>
      <c r="WSP244" s="220"/>
      <c r="WSQ244" s="220"/>
      <c r="WSR244" s="220"/>
      <c r="WSS244" s="220"/>
      <c r="WST244" s="220"/>
      <c r="WSU244" s="220"/>
      <c r="WSV244" s="220"/>
      <c r="WSW244" s="220"/>
      <c r="WSX244" s="220"/>
      <c r="WSY244" s="220"/>
      <c r="WSZ244" s="220"/>
      <c r="WTA244" s="220"/>
      <c r="WTB244" s="220"/>
      <c r="WTC244" s="220"/>
      <c r="WTD244" s="220"/>
      <c r="WTE244" s="220"/>
      <c r="WTF244" s="220"/>
      <c r="WTG244" s="220"/>
      <c r="WTH244" s="220"/>
      <c r="WTI244" s="220"/>
      <c r="WTJ244" s="220"/>
      <c r="WTK244" s="220"/>
      <c r="WTL244" s="220"/>
      <c r="WTM244" s="220"/>
      <c r="WTN244" s="220"/>
      <c r="WTO244" s="220"/>
      <c r="WTP244" s="220"/>
      <c r="WTQ244" s="220"/>
      <c r="WTR244" s="220"/>
      <c r="WTS244" s="220"/>
      <c r="WTT244" s="220"/>
      <c r="WTU244" s="220"/>
      <c r="WTV244" s="220"/>
      <c r="WTW244" s="220"/>
      <c r="WTX244" s="220"/>
      <c r="WTY244" s="220"/>
      <c r="WTZ244" s="220"/>
      <c r="WUA244" s="220"/>
      <c r="WUB244" s="220"/>
      <c r="WUC244" s="220"/>
      <c r="WUD244" s="220"/>
      <c r="WUE244" s="220"/>
      <c r="WUF244" s="220"/>
      <c r="WUG244" s="220"/>
      <c r="WUH244" s="220"/>
      <c r="WUI244" s="220"/>
      <c r="WUJ244" s="220"/>
      <c r="WUK244" s="220"/>
      <c r="WUL244" s="220"/>
      <c r="WUM244" s="220"/>
      <c r="WUN244" s="220"/>
      <c r="WUO244" s="220"/>
      <c r="WUP244" s="220"/>
      <c r="WUQ244" s="220"/>
      <c r="WUR244" s="220"/>
      <c r="WUS244" s="220"/>
      <c r="WUT244" s="220"/>
      <c r="WUU244" s="220"/>
      <c r="WUV244" s="220"/>
      <c r="WUW244" s="220"/>
      <c r="WUX244" s="220"/>
      <c r="WUY244" s="220"/>
      <c r="WUZ244" s="220"/>
      <c r="WVA244" s="220"/>
      <c r="WVB244" s="220"/>
      <c r="WVC244" s="220"/>
      <c r="WVD244" s="220"/>
      <c r="WVE244" s="220"/>
      <c r="WVF244" s="220"/>
      <c r="WVG244" s="220"/>
      <c r="WVH244" s="220"/>
      <c r="WVI244" s="220"/>
      <c r="WVJ244" s="220"/>
      <c r="WVK244" s="220"/>
      <c r="WVL244" s="220"/>
      <c r="WVM244" s="220"/>
      <c r="WVN244" s="220"/>
      <c r="WVO244" s="220"/>
      <c r="WVP244" s="220"/>
      <c r="WVQ244" s="220"/>
      <c r="WVR244" s="220"/>
      <c r="WVS244" s="220"/>
      <c r="WVT244" s="220"/>
      <c r="WVU244" s="220"/>
      <c r="WVV244" s="220"/>
      <c r="WVW244" s="220"/>
      <c r="WVX244" s="220"/>
      <c r="WVY244" s="220"/>
      <c r="WVZ244" s="220"/>
      <c r="WWA244" s="220"/>
      <c r="WWB244" s="220"/>
      <c r="WWC244" s="220"/>
      <c r="WWD244" s="220"/>
      <c r="WWE244" s="220"/>
      <c r="WWF244" s="220"/>
      <c r="WWG244" s="220"/>
      <c r="WWH244" s="220"/>
      <c r="WWI244" s="220"/>
      <c r="WWJ244" s="220"/>
      <c r="WWK244" s="220"/>
      <c r="WWL244" s="220"/>
      <c r="WWM244" s="220"/>
      <c r="WWN244" s="220"/>
      <c r="WWO244" s="220"/>
      <c r="WWP244" s="220"/>
      <c r="WWQ244" s="220"/>
      <c r="WWR244" s="220"/>
      <c r="WWS244" s="220"/>
      <c r="WWT244" s="220"/>
      <c r="WWU244" s="220"/>
      <c r="WWV244" s="220"/>
      <c r="WWW244" s="220"/>
      <c r="WWX244" s="220"/>
      <c r="WWY244" s="220"/>
      <c r="WWZ244" s="220"/>
      <c r="WXA244" s="220"/>
      <c r="WXB244" s="220"/>
      <c r="WXC244" s="220"/>
      <c r="WXD244" s="220"/>
      <c r="WXE244" s="220"/>
      <c r="WXF244" s="220"/>
      <c r="WXG244" s="220"/>
      <c r="WXH244" s="220"/>
      <c r="WXI244" s="220"/>
      <c r="WXJ244" s="220"/>
      <c r="WXK244" s="220"/>
      <c r="WXL244" s="220"/>
      <c r="WXM244" s="220"/>
      <c r="WXN244" s="220"/>
      <c r="WXO244" s="220"/>
      <c r="WXP244" s="220"/>
      <c r="WXQ244" s="220"/>
      <c r="WXR244" s="220"/>
      <c r="WXS244" s="220"/>
      <c r="WXT244" s="220"/>
      <c r="WXU244" s="220"/>
      <c r="WXV244" s="220"/>
      <c r="WXW244" s="220"/>
      <c r="WXX244" s="220"/>
      <c r="WXY244" s="220"/>
      <c r="WXZ244" s="220"/>
      <c r="WYA244" s="220"/>
      <c r="WYB244" s="220"/>
      <c r="WYC244" s="220"/>
      <c r="WYD244" s="220"/>
      <c r="WYE244" s="220"/>
      <c r="WYF244" s="220"/>
      <c r="WYG244" s="220"/>
      <c r="WYH244" s="220"/>
      <c r="WYI244" s="220"/>
      <c r="WYJ244" s="220"/>
      <c r="WYK244" s="220"/>
      <c r="WYL244" s="220"/>
      <c r="WYM244" s="220"/>
      <c r="WYN244" s="220"/>
      <c r="WYO244" s="220"/>
      <c r="WYP244" s="220"/>
      <c r="WYQ244" s="220"/>
      <c r="WYR244" s="220"/>
      <c r="WYS244" s="220"/>
      <c r="WYT244" s="220"/>
      <c r="WYU244" s="220"/>
      <c r="WYV244" s="220"/>
      <c r="WYW244" s="220"/>
      <c r="WYX244" s="220"/>
      <c r="WYY244" s="220"/>
      <c r="WYZ244" s="220"/>
      <c r="WZA244" s="220"/>
      <c r="WZB244" s="220"/>
      <c r="WZC244" s="220"/>
      <c r="WZD244" s="220"/>
      <c r="WZE244" s="220"/>
      <c r="WZF244" s="220"/>
      <c r="WZG244" s="220"/>
      <c r="WZH244" s="220"/>
      <c r="WZI244" s="220"/>
      <c r="WZJ244" s="220"/>
      <c r="WZK244" s="220"/>
      <c r="WZL244" s="220"/>
      <c r="WZM244" s="220"/>
      <c r="WZN244" s="220"/>
      <c r="WZO244" s="220"/>
      <c r="WZP244" s="220"/>
      <c r="WZQ244" s="220"/>
      <c r="WZR244" s="220"/>
      <c r="WZS244" s="220"/>
      <c r="WZT244" s="220"/>
      <c r="WZU244" s="220"/>
      <c r="WZV244" s="220"/>
      <c r="WZW244" s="220"/>
      <c r="WZX244" s="220"/>
      <c r="WZY244" s="220"/>
      <c r="WZZ244" s="220"/>
      <c r="XAA244" s="220"/>
      <c r="XAB244" s="220"/>
      <c r="XAC244" s="220"/>
      <c r="XAD244" s="220"/>
      <c r="XAE244" s="220"/>
      <c r="XAF244" s="220"/>
      <c r="XAG244" s="220"/>
      <c r="XAH244" s="220"/>
      <c r="XAI244" s="220"/>
      <c r="XAJ244" s="220"/>
      <c r="XAK244" s="220"/>
      <c r="XAL244" s="220"/>
      <c r="XAM244" s="220"/>
      <c r="XAN244" s="220"/>
      <c r="XAO244" s="220"/>
      <c r="XAP244" s="220"/>
      <c r="XAQ244" s="220"/>
      <c r="XAR244" s="220"/>
      <c r="XAS244" s="220"/>
      <c r="XAT244" s="220"/>
      <c r="XAU244" s="220"/>
      <c r="XAV244" s="220"/>
      <c r="XAW244" s="220"/>
      <c r="XAX244" s="220"/>
      <c r="XAY244" s="220"/>
      <c r="XAZ244" s="220"/>
      <c r="XBA244" s="220"/>
      <c r="XBB244" s="220"/>
      <c r="XBC244" s="220"/>
      <c r="XBD244" s="220"/>
      <c r="XBE244" s="220"/>
      <c r="XBF244" s="220"/>
      <c r="XBG244" s="220"/>
      <c r="XBH244" s="220"/>
      <c r="XBI244" s="220"/>
      <c r="XBJ244" s="220"/>
      <c r="XBK244" s="220"/>
      <c r="XBL244" s="220"/>
    </row>
    <row r="245" spans="1:16288" outlineLevel="1">
      <c r="A245" s="378" t="s">
        <v>220</v>
      </c>
      <c r="B245" s="378" t="s">
        <v>149</v>
      </c>
      <c r="C245" s="379" t="s">
        <v>150</v>
      </c>
      <c r="D245" s="380">
        <v>2000</v>
      </c>
      <c r="E245" s="381">
        <v>41</v>
      </c>
      <c r="F245" s="380">
        <v>5000</v>
      </c>
      <c r="G245" s="381">
        <v>16.399999999999999</v>
      </c>
      <c r="H245" s="382">
        <v>820</v>
      </c>
      <c r="I245" s="383">
        <v>820</v>
      </c>
      <c r="J245" s="384"/>
      <c r="K245" s="220"/>
      <c r="L245" s="385"/>
      <c r="M245" s="385"/>
      <c r="N245" s="387"/>
      <c r="O245" s="220"/>
      <c r="P245" s="386"/>
      <c r="Q245" s="220"/>
      <c r="R245" s="220"/>
      <c r="S245" s="385"/>
      <c r="T245" s="220"/>
      <c r="U245" s="386"/>
      <c r="V245" s="220"/>
      <c r="W245" s="220"/>
      <c r="X245" s="386"/>
      <c r="Y245" s="388"/>
      <c r="Z245" s="388"/>
      <c r="AA245" s="220"/>
      <c r="AB245" s="388"/>
      <c r="AC245" s="388"/>
      <c r="AD245" s="220"/>
      <c r="AE245" s="220"/>
      <c r="AF245" s="386"/>
      <c r="AG245" s="220"/>
      <c r="AH245" s="220"/>
      <c r="AI245" s="386"/>
      <c r="AJ245" s="220"/>
      <c r="AK245" s="386"/>
      <c r="AL245" s="220"/>
      <c r="AM245" s="220"/>
      <c r="AN245" s="386"/>
      <c r="AO245" s="220"/>
      <c r="AQ245" s="386"/>
      <c r="AR245" s="220"/>
      <c r="AS245" s="386">
        <v>2500</v>
      </c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386"/>
      <c r="EJ245" s="220"/>
      <c r="EK245" s="220">
        <v>2000</v>
      </c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  <c r="HF245" s="220"/>
      <c r="HG245" s="220"/>
      <c r="HH245" s="220"/>
      <c r="HI245" s="220"/>
      <c r="HJ245" s="220"/>
      <c r="HK245" s="220"/>
      <c r="HL245" s="220"/>
      <c r="HM245" s="220"/>
      <c r="HN245" s="220"/>
      <c r="HO245" s="220"/>
      <c r="HP245" s="220"/>
      <c r="HQ245" s="220"/>
      <c r="HR245" s="220"/>
      <c r="HS245" s="220"/>
      <c r="HT245" s="220"/>
      <c r="HU245" s="220"/>
      <c r="HV245" s="220"/>
      <c r="HW245" s="220"/>
      <c r="HX245" s="220"/>
      <c r="HY245" s="220"/>
      <c r="HZ245" s="220"/>
      <c r="IA245" s="220"/>
      <c r="IB245" s="220"/>
      <c r="IC245" s="220"/>
      <c r="ID245" s="220"/>
      <c r="IE245" s="220"/>
      <c r="IF245" s="220"/>
      <c r="IG245" s="220"/>
      <c r="IH245" s="220"/>
      <c r="II245" s="220"/>
      <c r="IJ245" s="220"/>
      <c r="IK245" s="220"/>
      <c r="IL245" s="220"/>
      <c r="IM245" s="220"/>
      <c r="IN245" s="220"/>
      <c r="IO245" s="220"/>
      <c r="IP245" s="220"/>
      <c r="IQ245" s="220"/>
      <c r="IR245" s="220"/>
      <c r="IS245" s="220"/>
      <c r="IT245" s="220"/>
      <c r="IU245" s="220"/>
      <c r="IV245" s="220"/>
      <c r="IW245" s="220"/>
      <c r="IX245" s="220"/>
      <c r="IY245" s="220"/>
      <c r="IZ245" s="220"/>
      <c r="JA245" s="220"/>
      <c r="JB245" s="220"/>
      <c r="JC245" s="220"/>
      <c r="JD245" s="220"/>
      <c r="JE245" s="220"/>
      <c r="JF245" s="220"/>
      <c r="JG245" s="220"/>
      <c r="JH245" s="220"/>
      <c r="JI245" s="220"/>
      <c r="JJ245" s="220"/>
      <c r="JK245" s="220"/>
      <c r="JL245" s="220"/>
      <c r="JM245" s="220"/>
      <c r="JN245" s="220"/>
      <c r="JO245" s="220"/>
      <c r="JP245" s="220"/>
      <c r="JQ245" s="220"/>
      <c r="JR245" s="220"/>
      <c r="JS245" s="220"/>
      <c r="JT245" s="220"/>
      <c r="JU245" s="220"/>
      <c r="JV245" s="220"/>
      <c r="JW245" s="220"/>
      <c r="JX245" s="220"/>
      <c r="JY245" s="220"/>
      <c r="JZ245" s="220"/>
      <c r="KA245" s="220"/>
      <c r="KB245" s="220"/>
      <c r="KC245" s="220"/>
      <c r="KD245" s="220"/>
      <c r="KE245" s="220"/>
      <c r="KF245" s="220"/>
      <c r="KG245" s="220"/>
      <c r="KH245" s="220"/>
      <c r="KI245" s="220"/>
      <c r="KJ245" s="220"/>
      <c r="KK245" s="220"/>
      <c r="KL245" s="220"/>
      <c r="KM245" s="220"/>
      <c r="KN245" s="220"/>
      <c r="KO245" s="220"/>
      <c r="KP245" s="220"/>
      <c r="KQ245" s="220"/>
      <c r="KR245" s="220"/>
      <c r="KS245" s="220"/>
      <c r="KT245" s="220"/>
      <c r="KU245" s="220"/>
      <c r="KV245" s="220"/>
      <c r="KW245" s="220"/>
      <c r="KX245" s="220"/>
      <c r="KY245" s="220"/>
      <c r="KZ245" s="220"/>
      <c r="LA245" s="220"/>
      <c r="LB245" s="220"/>
      <c r="LC245" s="220"/>
      <c r="LD245" s="220"/>
      <c r="LE245" s="220"/>
      <c r="LF245" s="220"/>
      <c r="LG245" s="220"/>
      <c r="LH245" s="220"/>
      <c r="LI245" s="220"/>
      <c r="LJ245" s="220"/>
      <c r="LK245" s="220"/>
      <c r="LL245" s="220"/>
      <c r="LM245" s="220"/>
      <c r="LN245" s="220"/>
      <c r="LO245" s="220"/>
      <c r="LP245" s="220"/>
      <c r="LQ245" s="220"/>
      <c r="LR245" s="220"/>
      <c r="LS245" s="220"/>
      <c r="LT245" s="220"/>
      <c r="LU245" s="220"/>
      <c r="LV245" s="220"/>
      <c r="LW245" s="220"/>
      <c r="LX245" s="220"/>
      <c r="LY245" s="220"/>
      <c r="LZ245" s="220"/>
      <c r="MA245" s="220"/>
      <c r="MB245" s="220"/>
      <c r="MC245" s="220"/>
      <c r="MD245" s="220"/>
      <c r="ME245" s="220"/>
      <c r="MF245" s="220"/>
      <c r="MG245" s="220"/>
      <c r="MH245" s="220"/>
      <c r="MI245" s="220"/>
      <c r="MJ245" s="220"/>
      <c r="MK245" s="220"/>
      <c r="ML245" s="220"/>
      <c r="MM245" s="220"/>
      <c r="MN245" s="220"/>
      <c r="MO245" s="220"/>
      <c r="MP245" s="220"/>
      <c r="MQ245" s="220"/>
      <c r="MR245" s="220"/>
      <c r="MS245" s="220"/>
      <c r="MT245" s="220"/>
      <c r="MU245" s="220"/>
      <c r="MV245" s="220"/>
      <c r="MW245" s="220"/>
      <c r="MX245" s="220"/>
      <c r="MY245" s="220"/>
      <c r="MZ245" s="220"/>
      <c r="NA245" s="220"/>
      <c r="NB245" s="220"/>
      <c r="NC245" s="220"/>
      <c r="ND245" s="220"/>
      <c r="NE245" s="220"/>
      <c r="NF245" s="220"/>
      <c r="NG245" s="220"/>
      <c r="NH245" s="220"/>
      <c r="NI245" s="220"/>
      <c r="NJ245" s="220"/>
      <c r="NK245" s="220"/>
      <c r="NL245" s="220"/>
      <c r="NM245" s="220"/>
      <c r="NN245" s="220"/>
      <c r="NO245" s="220"/>
      <c r="NP245" s="220"/>
      <c r="NQ245" s="220"/>
      <c r="NR245" s="220"/>
      <c r="NS245" s="220"/>
      <c r="NT245" s="220"/>
      <c r="NU245" s="220"/>
      <c r="NV245" s="220"/>
      <c r="NW245" s="220"/>
      <c r="NX245" s="220"/>
      <c r="NY245" s="220"/>
      <c r="NZ245" s="220"/>
      <c r="OA245" s="220"/>
      <c r="OB245" s="220"/>
      <c r="OC245" s="220"/>
      <c r="OD245" s="220"/>
      <c r="OE245" s="220"/>
      <c r="OF245" s="220"/>
      <c r="OG245" s="220"/>
      <c r="OH245" s="220"/>
      <c r="OI245" s="220"/>
      <c r="OJ245" s="220"/>
      <c r="OK245" s="220"/>
      <c r="OL245" s="220"/>
      <c r="OM245" s="220"/>
      <c r="ON245" s="220"/>
      <c r="OO245" s="220"/>
      <c r="OP245" s="220"/>
      <c r="OQ245" s="220"/>
      <c r="OR245" s="220"/>
      <c r="OS245" s="220"/>
      <c r="OT245" s="220"/>
      <c r="OU245" s="220"/>
      <c r="OV245" s="220"/>
      <c r="OW245" s="220"/>
      <c r="OX245" s="220"/>
      <c r="OY245" s="220"/>
      <c r="OZ245" s="220"/>
      <c r="PA245" s="220"/>
      <c r="PB245" s="220"/>
      <c r="PC245" s="220"/>
      <c r="PD245" s="220"/>
      <c r="PE245" s="220"/>
      <c r="PF245" s="220"/>
      <c r="PG245" s="220"/>
      <c r="PH245" s="220"/>
      <c r="PI245" s="220"/>
      <c r="PJ245" s="220"/>
      <c r="PK245" s="220"/>
      <c r="PL245" s="220"/>
      <c r="PM245" s="220"/>
      <c r="PN245" s="220"/>
      <c r="PO245" s="220"/>
      <c r="PP245" s="220"/>
      <c r="PQ245" s="220"/>
      <c r="PR245" s="220"/>
      <c r="PS245" s="220"/>
      <c r="PT245" s="220"/>
      <c r="PU245" s="220"/>
      <c r="PV245" s="220"/>
      <c r="PW245" s="220"/>
      <c r="PX245" s="220"/>
      <c r="PY245" s="220"/>
      <c r="PZ245" s="220"/>
      <c r="QA245" s="220"/>
      <c r="QB245" s="220"/>
      <c r="QC245" s="220"/>
      <c r="QD245" s="220"/>
      <c r="QE245" s="220"/>
      <c r="QF245" s="220"/>
      <c r="QG245" s="220"/>
      <c r="QH245" s="220"/>
      <c r="QI245" s="220"/>
      <c r="QJ245" s="220"/>
      <c r="QK245" s="220"/>
      <c r="QL245" s="220"/>
      <c r="QM245" s="220"/>
      <c r="QN245" s="220"/>
      <c r="QO245" s="220"/>
      <c r="QP245" s="220"/>
      <c r="QQ245" s="220"/>
      <c r="QR245" s="220"/>
      <c r="QS245" s="220"/>
      <c r="QT245" s="220"/>
      <c r="QU245" s="220"/>
      <c r="QV245" s="220"/>
      <c r="QW245" s="220"/>
      <c r="QX245" s="220"/>
      <c r="QY245" s="220"/>
      <c r="QZ245" s="220"/>
      <c r="RA245" s="220"/>
      <c r="RB245" s="220"/>
      <c r="RC245" s="220"/>
      <c r="RD245" s="220"/>
      <c r="RE245" s="220"/>
      <c r="RF245" s="220"/>
      <c r="RG245" s="220"/>
      <c r="RH245" s="220"/>
      <c r="RI245" s="220"/>
      <c r="RJ245" s="220"/>
      <c r="RK245" s="220"/>
      <c r="RL245" s="220"/>
      <c r="RM245" s="220"/>
      <c r="RN245" s="220"/>
      <c r="RO245" s="220"/>
      <c r="RP245" s="220"/>
      <c r="RQ245" s="220"/>
      <c r="RR245" s="220"/>
      <c r="RS245" s="220"/>
      <c r="RT245" s="220"/>
      <c r="RU245" s="220"/>
      <c r="RV245" s="220"/>
      <c r="RW245" s="220"/>
      <c r="RX245" s="220"/>
      <c r="RY245" s="220"/>
      <c r="RZ245" s="220"/>
      <c r="SA245" s="220"/>
      <c r="SB245" s="220"/>
      <c r="SC245" s="220"/>
      <c r="SD245" s="220"/>
      <c r="SE245" s="220"/>
      <c r="SF245" s="220"/>
      <c r="SG245" s="220"/>
      <c r="SH245" s="220"/>
      <c r="SI245" s="220"/>
      <c r="SJ245" s="220"/>
      <c r="SK245" s="220"/>
      <c r="SL245" s="220"/>
      <c r="SM245" s="220"/>
      <c r="SN245" s="220"/>
      <c r="SO245" s="220"/>
      <c r="SP245" s="220"/>
      <c r="SQ245" s="220"/>
      <c r="SR245" s="220"/>
      <c r="SS245" s="220"/>
      <c r="ST245" s="220"/>
      <c r="SU245" s="220"/>
      <c r="SV245" s="220"/>
      <c r="SW245" s="220"/>
      <c r="SX245" s="220"/>
      <c r="SY245" s="220"/>
      <c r="SZ245" s="220"/>
      <c r="TA245" s="220"/>
      <c r="TB245" s="220"/>
      <c r="TC245" s="220"/>
      <c r="TD245" s="220"/>
      <c r="TE245" s="220"/>
      <c r="TF245" s="220"/>
      <c r="TG245" s="220"/>
      <c r="TH245" s="220"/>
      <c r="TI245" s="220"/>
      <c r="TJ245" s="220"/>
      <c r="TK245" s="220"/>
      <c r="TL245" s="220"/>
      <c r="TM245" s="220"/>
      <c r="TN245" s="220"/>
      <c r="TO245" s="220"/>
      <c r="TP245" s="220"/>
      <c r="TQ245" s="220"/>
      <c r="TR245" s="220"/>
      <c r="TS245" s="220"/>
      <c r="TT245" s="220"/>
      <c r="TU245" s="220"/>
      <c r="TV245" s="220"/>
      <c r="TW245" s="220"/>
      <c r="TX245" s="220"/>
      <c r="TY245" s="220"/>
      <c r="TZ245" s="220"/>
      <c r="UA245" s="220"/>
      <c r="UB245" s="220"/>
      <c r="UC245" s="220"/>
      <c r="UD245" s="220"/>
      <c r="UE245" s="220"/>
      <c r="UF245" s="220"/>
      <c r="UG245" s="220"/>
      <c r="UH245" s="220"/>
      <c r="UI245" s="220"/>
      <c r="UJ245" s="220"/>
      <c r="UK245" s="220"/>
      <c r="UL245" s="220"/>
      <c r="UM245" s="220"/>
      <c r="UN245" s="220"/>
      <c r="UO245" s="220"/>
      <c r="UP245" s="220"/>
      <c r="UQ245" s="220"/>
      <c r="UR245" s="220"/>
      <c r="US245" s="220"/>
      <c r="UT245" s="220"/>
      <c r="UU245" s="220"/>
      <c r="UV245" s="220"/>
      <c r="UW245" s="220"/>
      <c r="UX245" s="220"/>
      <c r="UY245" s="220"/>
      <c r="UZ245" s="220"/>
      <c r="VA245" s="220"/>
      <c r="VB245" s="220"/>
      <c r="VC245" s="220"/>
      <c r="VD245" s="220"/>
      <c r="VE245" s="220"/>
      <c r="VF245" s="220"/>
      <c r="VG245" s="220"/>
      <c r="VH245" s="220"/>
      <c r="VI245" s="220"/>
      <c r="VJ245" s="220"/>
      <c r="VK245" s="220"/>
      <c r="VL245" s="220"/>
      <c r="VM245" s="220"/>
      <c r="VN245" s="220"/>
      <c r="VO245" s="220"/>
      <c r="VP245" s="220"/>
      <c r="VQ245" s="220"/>
      <c r="VR245" s="220"/>
      <c r="VS245" s="220"/>
      <c r="VT245" s="220"/>
      <c r="VU245" s="220"/>
      <c r="VV245" s="220"/>
      <c r="VW245" s="220"/>
      <c r="VX245" s="220"/>
      <c r="VY245" s="220"/>
      <c r="VZ245" s="220"/>
      <c r="WA245" s="220"/>
      <c r="WB245" s="220"/>
      <c r="WC245" s="220"/>
      <c r="WD245" s="220"/>
      <c r="WE245" s="220"/>
      <c r="WF245" s="220"/>
      <c r="WG245" s="220"/>
      <c r="WH245" s="220"/>
      <c r="WI245" s="220"/>
      <c r="WJ245" s="220"/>
      <c r="WK245" s="220"/>
      <c r="WL245" s="220"/>
      <c r="WM245" s="220"/>
      <c r="WN245" s="220"/>
      <c r="WO245" s="220"/>
      <c r="WP245" s="220"/>
      <c r="WQ245" s="220"/>
      <c r="WR245" s="220"/>
      <c r="WS245" s="220"/>
      <c r="WT245" s="220"/>
      <c r="WU245" s="220"/>
      <c r="WV245" s="220"/>
      <c r="WW245" s="220"/>
      <c r="WX245" s="220"/>
      <c r="WY245" s="220"/>
      <c r="WZ245" s="220"/>
      <c r="XA245" s="220"/>
      <c r="XB245" s="220"/>
      <c r="XC245" s="220"/>
      <c r="XD245" s="220"/>
      <c r="XE245" s="220"/>
      <c r="XF245" s="220"/>
      <c r="XG245" s="220"/>
      <c r="XH245" s="220"/>
      <c r="XI245" s="220"/>
      <c r="XJ245" s="220"/>
      <c r="XK245" s="220"/>
      <c r="XL245" s="220"/>
      <c r="XM245" s="220"/>
      <c r="XN245" s="220"/>
      <c r="XO245" s="220"/>
      <c r="XP245" s="220"/>
      <c r="XQ245" s="220"/>
      <c r="XR245" s="220"/>
      <c r="XS245" s="220"/>
      <c r="XT245" s="220"/>
      <c r="XU245" s="220"/>
      <c r="XV245" s="220"/>
      <c r="XW245" s="220"/>
      <c r="XX245" s="220"/>
      <c r="XY245" s="220"/>
      <c r="XZ245" s="220"/>
      <c r="YA245" s="220"/>
      <c r="YB245" s="220"/>
      <c r="YC245" s="220"/>
      <c r="YD245" s="220"/>
      <c r="YE245" s="220"/>
      <c r="YF245" s="220"/>
      <c r="YG245" s="220"/>
      <c r="YH245" s="220"/>
      <c r="YI245" s="220"/>
      <c r="YJ245" s="220"/>
      <c r="YK245" s="220"/>
      <c r="YL245" s="220"/>
      <c r="YM245" s="220"/>
      <c r="YN245" s="220"/>
      <c r="YO245" s="220"/>
      <c r="YP245" s="220"/>
      <c r="YQ245" s="220"/>
      <c r="YR245" s="220"/>
      <c r="YS245" s="220"/>
      <c r="YT245" s="220"/>
      <c r="YU245" s="220"/>
      <c r="YV245" s="220"/>
      <c r="YW245" s="220"/>
      <c r="YX245" s="220"/>
      <c r="YY245" s="220"/>
      <c r="YZ245" s="220"/>
      <c r="ZA245" s="220"/>
      <c r="ZB245" s="220"/>
      <c r="ZC245" s="220"/>
      <c r="ZD245" s="220"/>
      <c r="ZE245" s="220"/>
      <c r="ZF245" s="220"/>
      <c r="ZG245" s="220"/>
      <c r="ZH245" s="220"/>
      <c r="ZI245" s="220"/>
      <c r="ZJ245" s="220"/>
      <c r="ZK245" s="220"/>
      <c r="ZL245" s="220"/>
      <c r="ZM245" s="220"/>
      <c r="ZN245" s="220"/>
      <c r="ZO245" s="220"/>
      <c r="ZP245" s="220"/>
      <c r="ZQ245" s="220"/>
      <c r="ZR245" s="220"/>
      <c r="ZS245" s="220"/>
      <c r="ZT245" s="220"/>
      <c r="ZU245" s="220"/>
      <c r="ZV245" s="220"/>
      <c r="ZW245" s="220"/>
      <c r="ZX245" s="220"/>
      <c r="ZY245" s="220"/>
      <c r="ZZ245" s="220"/>
      <c r="AAA245" s="220"/>
      <c r="AAB245" s="220"/>
      <c r="AAC245" s="220"/>
      <c r="AAD245" s="220"/>
      <c r="AAE245" s="220"/>
      <c r="AAF245" s="220"/>
      <c r="AAG245" s="220"/>
      <c r="AAH245" s="220"/>
      <c r="AAI245" s="220"/>
      <c r="AAJ245" s="220"/>
      <c r="AAK245" s="220"/>
      <c r="AAL245" s="220"/>
      <c r="AAM245" s="220"/>
      <c r="AAN245" s="220"/>
      <c r="AAO245" s="220"/>
      <c r="AAP245" s="220"/>
      <c r="AAQ245" s="220"/>
      <c r="AAR245" s="220"/>
      <c r="AAS245" s="220"/>
      <c r="AAT245" s="220"/>
      <c r="AAU245" s="220"/>
      <c r="AAV245" s="220"/>
      <c r="AAW245" s="220"/>
      <c r="AAX245" s="220"/>
      <c r="AAY245" s="220"/>
      <c r="AAZ245" s="220"/>
      <c r="ABA245" s="220"/>
      <c r="ABB245" s="220"/>
      <c r="ABC245" s="220"/>
      <c r="ABD245" s="220"/>
      <c r="ABE245" s="220"/>
      <c r="ABF245" s="220"/>
      <c r="ABG245" s="220"/>
      <c r="ABH245" s="220"/>
      <c r="ABI245" s="220"/>
      <c r="ABJ245" s="220"/>
      <c r="ABK245" s="220"/>
      <c r="ABL245" s="220"/>
      <c r="ABM245" s="220"/>
      <c r="ABN245" s="220"/>
      <c r="ABO245" s="220"/>
      <c r="ABP245" s="220"/>
      <c r="ABQ245" s="220"/>
      <c r="ABR245" s="220"/>
      <c r="ABS245" s="220"/>
      <c r="ABT245" s="220"/>
      <c r="ABU245" s="220"/>
      <c r="ABV245" s="220"/>
      <c r="ABW245" s="220"/>
      <c r="ABX245" s="220"/>
      <c r="ABY245" s="220"/>
      <c r="ABZ245" s="220"/>
      <c r="ACA245" s="220"/>
      <c r="ACB245" s="220"/>
      <c r="ACC245" s="220"/>
      <c r="ACD245" s="220"/>
      <c r="ACE245" s="220"/>
      <c r="ACF245" s="220"/>
      <c r="ACG245" s="220"/>
      <c r="ACH245" s="220"/>
      <c r="ACI245" s="220"/>
      <c r="ACJ245" s="220"/>
      <c r="ACK245" s="220"/>
      <c r="ACL245" s="220"/>
      <c r="ACM245" s="220"/>
      <c r="ACN245" s="220"/>
      <c r="ACO245" s="220"/>
      <c r="ACP245" s="220"/>
      <c r="ACQ245" s="220"/>
      <c r="ACR245" s="220"/>
      <c r="ACS245" s="220"/>
      <c r="ACT245" s="220"/>
      <c r="ACU245" s="220"/>
      <c r="ACV245" s="220"/>
      <c r="ACW245" s="220"/>
      <c r="ACX245" s="220"/>
      <c r="ACY245" s="220"/>
      <c r="ACZ245" s="220"/>
      <c r="ADA245" s="220"/>
      <c r="ADB245" s="220"/>
      <c r="ADC245" s="220"/>
      <c r="ADD245" s="220"/>
      <c r="ADE245" s="220"/>
      <c r="ADF245" s="220"/>
      <c r="ADG245" s="220"/>
      <c r="ADH245" s="220"/>
      <c r="ADI245" s="220"/>
      <c r="ADJ245" s="220"/>
      <c r="ADK245" s="220"/>
      <c r="ADL245" s="220"/>
      <c r="ADM245" s="220"/>
      <c r="ADN245" s="220"/>
      <c r="ADO245" s="220"/>
      <c r="ADP245" s="220"/>
      <c r="ADQ245" s="220"/>
      <c r="ADR245" s="220"/>
      <c r="ADS245" s="220"/>
      <c r="ADT245" s="220"/>
      <c r="ADU245" s="220"/>
      <c r="ADV245" s="220"/>
      <c r="ADW245" s="220"/>
      <c r="ADX245" s="220"/>
      <c r="ADY245" s="220"/>
      <c r="ADZ245" s="220"/>
      <c r="AEA245" s="220"/>
      <c r="AEB245" s="220"/>
      <c r="AEC245" s="220"/>
      <c r="AED245" s="220"/>
      <c r="AEE245" s="220"/>
      <c r="AEF245" s="220"/>
      <c r="AEG245" s="220"/>
      <c r="AEH245" s="220"/>
      <c r="AEI245" s="220"/>
      <c r="AEJ245" s="220"/>
      <c r="AEK245" s="220"/>
      <c r="AEL245" s="220"/>
      <c r="AEM245" s="220"/>
      <c r="AEN245" s="220"/>
      <c r="AEO245" s="220"/>
      <c r="AEP245" s="220"/>
      <c r="AEQ245" s="220"/>
      <c r="AER245" s="220"/>
      <c r="AES245" s="220"/>
      <c r="AET245" s="220"/>
      <c r="AEU245" s="220"/>
      <c r="AEV245" s="220"/>
      <c r="AEW245" s="220"/>
      <c r="AEX245" s="220"/>
      <c r="AEY245" s="220"/>
      <c r="AEZ245" s="220"/>
      <c r="AFA245" s="220"/>
      <c r="AFB245" s="220"/>
      <c r="AFC245" s="220"/>
      <c r="AFD245" s="220"/>
      <c r="AFE245" s="220"/>
      <c r="AFF245" s="220"/>
      <c r="AFG245" s="220"/>
      <c r="AFH245" s="220"/>
      <c r="AFI245" s="220"/>
      <c r="AFJ245" s="220"/>
      <c r="AFK245" s="220"/>
      <c r="AFL245" s="220"/>
      <c r="AFM245" s="220"/>
      <c r="AFN245" s="220"/>
      <c r="AFO245" s="220"/>
      <c r="AFP245" s="220"/>
      <c r="AFQ245" s="220"/>
      <c r="AFR245" s="220"/>
      <c r="AFS245" s="220"/>
      <c r="AFT245" s="220"/>
      <c r="AFU245" s="220"/>
      <c r="AFV245" s="220"/>
      <c r="AFW245" s="220"/>
      <c r="AFX245" s="220"/>
      <c r="AFY245" s="220"/>
      <c r="AFZ245" s="220"/>
      <c r="AGA245" s="220"/>
      <c r="AGB245" s="220"/>
      <c r="AGC245" s="220"/>
      <c r="AGD245" s="220"/>
      <c r="AGE245" s="220"/>
      <c r="AGF245" s="220"/>
      <c r="AGG245" s="220"/>
      <c r="AGH245" s="220"/>
      <c r="AGI245" s="220"/>
      <c r="AGJ245" s="220"/>
      <c r="AGK245" s="220"/>
      <c r="AGL245" s="220"/>
      <c r="AGM245" s="220"/>
      <c r="AGN245" s="220"/>
      <c r="AGO245" s="220"/>
      <c r="AGP245" s="220"/>
      <c r="AGQ245" s="220"/>
      <c r="AGR245" s="220"/>
      <c r="AGS245" s="220"/>
      <c r="AGT245" s="220"/>
      <c r="AGU245" s="220"/>
      <c r="AGV245" s="220"/>
      <c r="AGW245" s="220"/>
      <c r="AGX245" s="220"/>
      <c r="AGY245" s="220"/>
      <c r="AGZ245" s="220"/>
      <c r="AHA245" s="220"/>
      <c r="AHB245" s="220"/>
      <c r="AHC245" s="220"/>
      <c r="AHD245" s="220"/>
      <c r="AHE245" s="220"/>
      <c r="AHF245" s="220"/>
      <c r="AHG245" s="220"/>
      <c r="AHH245" s="220"/>
      <c r="AHI245" s="220"/>
      <c r="AHJ245" s="220"/>
      <c r="AHK245" s="220"/>
      <c r="AHL245" s="220"/>
      <c r="AHM245" s="220"/>
      <c r="AHN245" s="220"/>
      <c r="AHO245" s="220"/>
      <c r="AHP245" s="220"/>
      <c r="AHQ245" s="220"/>
      <c r="AHR245" s="220"/>
      <c r="AHS245" s="220"/>
      <c r="AHT245" s="220"/>
      <c r="AHU245" s="220"/>
      <c r="AHV245" s="220"/>
      <c r="AHW245" s="220"/>
      <c r="AHX245" s="220"/>
      <c r="AHY245" s="220"/>
      <c r="AHZ245" s="220"/>
      <c r="AIA245" s="220"/>
      <c r="AIB245" s="220"/>
      <c r="AIC245" s="220"/>
      <c r="AID245" s="220"/>
      <c r="AIE245" s="220"/>
      <c r="AIF245" s="220"/>
      <c r="AIG245" s="220"/>
      <c r="AIH245" s="220"/>
      <c r="AII245" s="220"/>
      <c r="AIJ245" s="220"/>
      <c r="AIK245" s="220"/>
      <c r="AIL245" s="220"/>
      <c r="AIM245" s="220"/>
      <c r="AIN245" s="220"/>
      <c r="AIO245" s="220"/>
      <c r="AIP245" s="220"/>
      <c r="AIQ245" s="220"/>
      <c r="AIR245" s="220"/>
      <c r="AIS245" s="220"/>
      <c r="AIT245" s="220"/>
      <c r="AIU245" s="220"/>
      <c r="AIV245" s="220"/>
      <c r="AIW245" s="220"/>
      <c r="AIX245" s="220"/>
      <c r="AIY245" s="220"/>
      <c r="AIZ245" s="220"/>
      <c r="AJA245" s="220"/>
      <c r="AJB245" s="220"/>
      <c r="AJC245" s="220"/>
      <c r="AJD245" s="220"/>
      <c r="AJE245" s="220"/>
      <c r="AJF245" s="220"/>
      <c r="AJG245" s="220"/>
      <c r="AJH245" s="220"/>
      <c r="AJI245" s="220"/>
      <c r="AJJ245" s="220"/>
      <c r="AJK245" s="220"/>
      <c r="AJL245" s="220"/>
      <c r="AJM245" s="220"/>
      <c r="AJN245" s="220"/>
      <c r="AJO245" s="220"/>
      <c r="AJP245" s="220"/>
      <c r="AJQ245" s="220"/>
      <c r="AJR245" s="220"/>
      <c r="AJS245" s="220"/>
      <c r="AJT245" s="220"/>
      <c r="AJU245" s="220"/>
      <c r="AJV245" s="220"/>
      <c r="AJW245" s="220"/>
      <c r="AJX245" s="220"/>
      <c r="AJY245" s="220"/>
      <c r="AJZ245" s="220"/>
      <c r="AKA245" s="220"/>
      <c r="AKB245" s="220"/>
      <c r="AKC245" s="220"/>
      <c r="AKD245" s="220"/>
      <c r="AKE245" s="220"/>
      <c r="AKF245" s="220"/>
      <c r="AKG245" s="220"/>
      <c r="AKH245" s="220"/>
      <c r="AKI245" s="220"/>
      <c r="AKJ245" s="220"/>
      <c r="AKK245" s="220"/>
      <c r="AKL245" s="220"/>
      <c r="AKM245" s="220"/>
      <c r="AKN245" s="220"/>
      <c r="AKO245" s="220"/>
      <c r="AKP245" s="220"/>
      <c r="AKQ245" s="220"/>
      <c r="AKR245" s="220"/>
      <c r="AKS245" s="220"/>
      <c r="AKT245" s="220"/>
      <c r="AKU245" s="220"/>
      <c r="AKV245" s="220"/>
      <c r="AKW245" s="220"/>
      <c r="AKX245" s="220"/>
      <c r="AKY245" s="220"/>
      <c r="AKZ245" s="220"/>
      <c r="ALA245" s="220"/>
      <c r="ALB245" s="220"/>
      <c r="ALC245" s="220"/>
      <c r="ALD245" s="220"/>
      <c r="ALE245" s="220"/>
      <c r="ALF245" s="220"/>
      <c r="ALG245" s="220"/>
      <c r="ALH245" s="220"/>
      <c r="ALI245" s="220"/>
      <c r="ALJ245" s="220"/>
      <c r="ALK245" s="220"/>
      <c r="ALL245" s="220"/>
      <c r="ALM245" s="220"/>
      <c r="ALN245" s="220"/>
      <c r="ALO245" s="220"/>
      <c r="ALP245" s="220"/>
      <c r="ALQ245" s="220"/>
      <c r="ALR245" s="220"/>
      <c r="ALS245" s="220"/>
      <c r="ALT245" s="220"/>
      <c r="ALU245" s="220"/>
      <c r="ALV245" s="220"/>
      <c r="ALW245" s="220"/>
      <c r="ALX245" s="220"/>
      <c r="ALY245" s="220"/>
      <c r="ALZ245" s="220"/>
      <c r="AMA245" s="220"/>
      <c r="AMB245" s="220"/>
      <c r="AMC245" s="220"/>
      <c r="AMD245" s="220"/>
      <c r="AME245" s="220"/>
      <c r="AMF245" s="220"/>
      <c r="AMG245" s="220"/>
      <c r="AMH245" s="220"/>
      <c r="AMI245" s="220"/>
      <c r="AMJ245" s="220"/>
      <c r="AMK245" s="220"/>
      <c r="AML245" s="220"/>
      <c r="AMM245" s="220"/>
      <c r="AMN245" s="220"/>
      <c r="AMO245" s="220"/>
      <c r="AMP245" s="220"/>
      <c r="AMQ245" s="220"/>
      <c r="AMR245" s="220"/>
      <c r="AMS245" s="220"/>
      <c r="AMT245" s="220"/>
      <c r="AMU245" s="220"/>
      <c r="AMV245" s="220"/>
      <c r="AMW245" s="220"/>
      <c r="AMX245" s="220"/>
      <c r="AMY245" s="220"/>
      <c r="AMZ245" s="220"/>
      <c r="ANA245" s="220"/>
      <c r="ANB245" s="220"/>
      <c r="ANC245" s="220"/>
      <c r="AND245" s="220"/>
      <c r="ANE245" s="220"/>
      <c r="ANF245" s="220"/>
      <c r="ANG245" s="220"/>
      <c r="ANH245" s="220"/>
      <c r="ANI245" s="220"/>
      <c r="ANJ245" s="220"/>
      <c r="ANK245" s="220"/>
      <c r="ANL245" s="220"/>
      <c r="ANM245" s="220"/>
      <c r="ANN245" s="220"/>
      <c r="ANO245" s="220"/>
      <c r="ANP245" s="220"/>
      <c r="ANQ245" s="220"/>
      <c r="ANR245" s="220"/>
      <c r="ANS245" s="220"/>
      <c r="ANT245" s="220"/>
      <c r="ANU245" s="220"/>
      <c r="ANV245" s="220"/>
      <c r="ANW245" s="220"/>
      <c r="ANX245" s="220"/>
      <c r="ANY245" s="220"/>
      <c r="ANZ245" s="220"/>
      <c r="AOA245" s="220"/>
      <c r="AOB245" s="220"/>
      <c r="AOC245" s="220"/>
      <c r="AOD245" s="220"/>
      <c r="AOE245" s="220"/>
      <c r="AOF245" s="220"/>
      <c r="AOG245" s="220"/>
      <c r="AOH245" s="220"/>
      <c r="AOI245" s="220"/>
      <c r="AOJ245" s="220"/>
      <c r="AOK245" s="220"/>
      <c r="AOL245" s="220"/>
      <c r="AOM245" s="220"/>
      <c r="AON245" s="220"/>
      <c r="AOO245" s="220"/>
      <c r="AOP245" s="220"/>
      <c r="AOQ245" s="220"/>
      <c r="AOR245" s="220"/>
      <c r="AOS245" s="220"/>
      <c r="AOT245" s="220"/>
      <c r="AOU245" s="220"/>
      <c r="AOV245" s="220"/>
      <c r="AOW245" s="220"/>
      <c r="AOX245" s="220"/>
      <c r="AOY245" s="220"/>
      <c r="AOZ245" s="220"/>
      <c r="APA245" s="220"/>
      <c r="APB245" s="220"/>
      <c r="APC245" s="220"/>
      <c r="APD245" s="220"/>
      <c r="APE245" s="220"/>
      <c r="APF245" s="220"/>
      <c r="APG245" s="220"/>
      <c r="APH245" s="220"/>
      <c r="API245" s="220"/>
      <c r="APJ245" s="220"/>
      <c r="APK245" s="220"/>
      <c r="APL245" s="220"/>
      <c r="APM245" s="220"/>
      <c r="APN245" s="220"/>
      <c r="APO245" s="220"/>
      <c r="APP245" s="220"/>
      <c r="APQ245" s="220"/>
      <c r="APR245" s="220"/>
      <c r="APS245" s="220"/>
      <c r="APT245" s="220"/>
      <c r="APU245" s="220"/>
      <c r="APV245" s="220"/>
      <c r="APW245" s="220"/>
      <c r="APX245" s="220"/>
      <c r="APY245" s="220"/>
      <c r="APZ245" s="220"/>
      <c r="AQA245" s="220"/>
      <c r="AQB245" s="220"/>
      <c r="AQC245" s="220"/>
      <c r="AQD245" s="220"/>
      <c r="AQE245" s="220"/>
      <c r="AQF245" s="220"/>
      <c r="AQG245" s="220"/>
      <c r="AQH245" s="220"/>
      <c r="AQI245" s="220"/>
      <c r="AQJ245" s="220"/>
      <c r="AQK245" s="220"/>
      <c r="AQL245" s="220"/>
      <c r="AQM245" s="220"/>
      <c r="AQN245" s="220"/>
      <c r="AQO245" s="220"/>
      <c r="AQP245" s="220"/>
      <c r="AQQ245" s="220"/>
      <c r="AQR245" s="220"/>
      <c r="AQS245" s="220"/>
      <c r="AQT245" s="220"/>
      <c r="AQU245" s="220"/>
      <c r="AQV245" s="220"/>
      <c r="AQW245" s="220"/>
      <c r="AQX245" s="220"/>
      <c r="AQY245" s="220"/>
      <c r="AQZ245" s="220"/>
      <c r="ARA245" s="220"/>
      <c r="ARB245" s="220"/>
      <c r="ARC245" s="220"/>
      <c r="ARD245" s="220"/>
      <c r="ARE245" s="220"/>
      <c r="ARF245" s="220"/>
      <c r="ARG245" s="220"/>
      <c r="ARH245" s="220"/>
      <c r="ARI245" s="220"/>
      <c r="ARJ245" s="220"/>
      <c r="ARK245" s="220"/>
      <c r="ARL245" s="220"/>
      <c r="ARM245" s="220"/>
      <c r="ARN245" s="220"/>
      <c r="ARO245" s="220"/>
      <c r="ARP245" s="220"/>
      <c r="ARQ245" s="220"/>
      <c r="ARR245" s="220"/>
      <c r="ARS245" s="220"/>
      <c r="ART245" s="220"/>
      <c r="ARU245" s="220"/>
      <c r="ARV245" s="220"/>
      <c r="ARW245" s="220"/>
      <c r="ARX245" s="220"/>
      <c r="ARY245" s="220"/>
      <c r="ARZ245" s="220"/>
      <c r="ASA245" s="220"/>
      <c r="ASB245" s="220"/>
      <c r="ASC245" s="220"/>
      <c r="ASD245" s="220"/>
      <c r="ASE245" s="220"/>
      <c r="ASF245" s="220"/>
      <c r="ASG245" s="220"/>
      <c r="ASH245" s="220"/>
      <c r="ASI245" s="220"/>
      <c r="ASJ245" s="220"/>
      <c r="ASK245" s="220"/>
      <c r="ASL245" s="220"/>
      <c r="ASM245" s="220"/>
      <c r="ASN245" s="220"/>
      <c r="ASO245" s="220"/>
      <c r="ASP245" s="220"/>
      <c r="ASQ245" s="220"/>
      <c r="ASR245" s="220"/>
      <c r="ASS245" s="220"/>
      <c r="AST245" s="220"/>
      <c r="ASU245" s="220"/>
      <c r="ASV245" s="220"/>
      <c r="ASW245" s="220"/>
      <c r="ASX245" s="220"/>
      <c r="ASY245" s="220"/>
      <c r="ASZ245" s="220"/>
      <c r="ATA245" s="220"/>
      <c r="ATB245" s="220"/>
      <c r="ATC245" s="220"/>
      <c r="ATD245" s="220"/>
      <c r="ATE245" s="220"/>
      <c r="ATF245" s="220"/>
      <c r="ATG245" s="220"/>
      <c r="ATH245" s="220"/>
      <c r="ATI245" s="220"/>
      <c r="ATJ245" s="220"/>
      <c r="ATK245" s="220"/>
      <c r="ATL245" s="220"/>
      <c r="ATM245" s="220"/>
      <c r="ATN245" s="220"/>
      <c r="ATO245" s="220"/>
      <c r="ATP245" s="220"/>
      <c r="ATQ245" s="220"/>
      <c r="ATR245" s="220"/>
      <c r="ATS245" s="220"/>
      <c r="ATT245" s="220"/>
      <c r="ATU245" s="220"/>
      <c r="ATV245" s="220"/>
      <c r="ATW245" s="220"/>
      <c r="ATX245" s="220"/>
      <c r="ATY245" s="220"/>
      <c r="ATZ245" s="220"/>
      <c r="AUA245" s="220"/>
      <c r="AUB245" s="220"/>
      <c r="AUC245" s="220"/>
      <c r="AUD245" s="220"/>
      <c r="AUE245" s="220"/>
      <c r="AUF245" s="220"/>
      <c r="AUG245" s="220"/>
      <c r="AUH245" s="220"/>
      <c r="AUI245" s="220"/>
      <c r="AUJ245" s="220"/>
      <c r="AUK245" s="220"/>
      <c r="AUL245" s="220"/>
      <c r="AUM245" s="220"/>
      <c r="AUN245" s="220"/>
      <c r="AUO245" s="220"/>
      <c r="AUP245" s="220"/>
      <c r="AUQ245" s="220"/>
      <c r="AUR245" s="220"/>
      <c r="AUS245" s="220"/>
      <c r="AUT245" s="220"/>
      <c r="AUU245" s="220"/>
      <c r="AUV245" s="220"/>
      <c r="AUW245" s="220"/>
      <c r="AUX245" s="220"/>
      <c r="AUY245" s="220"/>
      <c r="AUZ245" s="220"/>
      <c r="AVA245" s="220"/>
      <c r="AVB245" s="220"/>
      <c r="AVC245" s="220"/>
      <c r="AVD245" s="220"/>
      <c r="AVE245" s="220"/>
      <c r="AVF245" s="220"/>
      <c r="AVG245" s="220"/>
      <c r="AVH245" s="220"/>
      <c r="AVI245" s="220"/>
      <c r="AVJ245" s="220"/>
      <c r="AVK245" s="220"/>
      <c r="AVL245" s="220"/>
      <c r="AVM245" s="220"/>
      <c r="AVN245" s="220"/>
      <c r="AVO245" s="220"/>
      <c r="AVP245" s="220"/>
      <c r="AVQ245" s="220"/>
      <c r="AVR245" s="220"/>
      <c r="AVS245" s="220"/>
      <c r="AVT245" s="220"/>
      <c r="AVU245" s="220"/>
      <c r="AVV245" s="220"/>
      <c r="AVW245" s="220"/>
      <c r="AVX245" s="220"/>
      <c r="AVY245" s="220"/>
      <c r="AVZ245" s="220"/>
      <c r="AWA245" s="220"/>
      <c r="AWB245" s="220"/>
      <c r="AWC245" s="220"/>
      <c r="AWD245" s="220"/>
      <c r="AWE245" s="220"/>
      <c r="AWF245" s="220"/>
      <c r="AWG245" s="220"/>
      <c r="AWH245" s="220"/>
      <c r="AWI245" s="220"/>
      <c r="AWJ245" s="220"/>
      <c r="AWK245" s="220"/>
      <c r="AWL245" s="220"/>
      <c r="AWM245" s="220"/>
      <c r="AWN245" s="220"/>
      <c r="AWO245" s="220"/>
      <c r="AWP245" s="220"/>
      <c r="AWQ245" s="220"/>
      <c r="AWR245" s="220"/>
      <c r="AWS245" s="220"/>
      <c r="AWT245" s="220"/>
      <c r="AWU245" s="220"/>
      <c r="AWV245" s="220"/>
      <c r="AWW245" s="220"/>
      <c r="AWX245" s="220"/>
      <c r="AWY245" s="220"/>
      <c r="AWZ245" s="220"/>
      <c r="AXA245" s="220"/>
      <c r="AXB245" s="220"/>
      <c r="AXC245" s="220"/>
      <c r="AXD245" s="220"/>
      <c r="AXE245" s="220"/>
      <c r="AXF245" s="220"/>
      <c r="AXG245" s="220"/>
      <c r="AXH245" s="220"/>
      <c r="AXI245" s="220"/>
      <c r="AXJ245" s="220"/>
      <c r="AXK245" s="220"/>
      <c r="AXL245" s="220"/>
      <c r="AXM245" s="220"/>
      <c r="AXN245" s="220"/>
      <c r="AXO245" s="220"/>
      <c r="AXP245" s="220"/>
      <c r="AXQ245" s="220"/>
      <c r="AXR245" s="220"/>
      <c r="AXS245" s="220"/>
      <c r="AXT245" s="220"/>
      <c r="AXU245" s="220"/>
      <c r="AXV245" s="220"/>
      <c r="AXW245" s="220"/>
      <c r="AXX245" s="220"/>
      <c r="AXY245" s="220"/>
      <c r="AXZ245" s="220"/>
      <c r="AYA245" s="220"/>
      <c r="AYB245" s="220"/>
      <c r="AYC245" s="220"/>
      <c r="AYD245" s="220"/>
      <c r="AYE245" s="220"/>
      <c r="AYF245" s="220"/>
      <c r="AYG245" s="220"/>
      <c r="AYH245" s="220"/>
      <c r="AYI245" s="220"/>
      <c r="AYJ245" s="220"/>
      <c r="AYK245" s="220"/>
      <c r="AYL245" s="220"/>
      <c r="AYM245" s="220"/>
      <c r="AYN245" s="220"/>
      <c r="AYO245" s="220"/>
      <c r="AYP245" s="220"/>
      <c r="AYQ245" s="220"/>
      <c r="AYR245" s="220"/>
      <c r="AYS245" s="220"/>
      <c r="AYT245" s="220"/>
      <c r="AYU245" s="220"/>
      <c r="AYV245" s="220"/>
      <c r="AYW245" s="220"/>
      <c r="AYX245" s="220"/>
      <c r="AYY245" s="220"/>
      <c r="AYZ245" s="220"/>
      <c r="AZA245" s="220"/>
      <c r="AZB245" s="220"/>
      <c r="AZC245" s="220"/>
      <c r="AZD245" s="220"/>
      <c r="AZE245" s="220"/>
      <c r="AZF245" s="220"/>
      <c r="AZG245" s="220"/>
      <c r="AZH245" s="220"/>
      <c r="AZI245" s="220"/>
      <c r="AZJ245" s="220"/>
      <c r="AZK245" s="220"/>
      <c r="AZL245" s="220"/>
      <c r="AZM245" s="220"/>
      <c r="AZN245" s="220"/>
      <c r="AZO245" s="220"/>
      <c r="AZP245" s="220"/>
      <c r="AZQ245" s="220"/>
      <c r="AZR245" s="220"/>
      <c r="AZS245" s="220"/>
      <c r="AZT245" s="220"/>
      <c r="AZU245" s="220"/>
      <c r="AZV245" s="220"/>
      <c r="AZW245" s="220"/>
      <c r="AZX245" s="220"/>
      <c r="AZY245" s="220"/>
      <c r="AZZ245" s="220"/>
      <c r="BAA245" s="220"/>
      <c r="BAB245" s="220"/>
      <c r="BAC245" s="220"/>
      <c r="BAD245" s="220"/>
      <c r="BAE245" s="220"/>
      <c r="BAF245" s="220"/>
      <c r="BAG245" s="220"/>
      <c r="BAH245" s="220"/>
      <c r="BAI245" s="220"/>
      <c r="BAJ245" s="220"/>
      <c r="BAK245" s="220"/>
      <c r="BAL245" s="220"/>
      <c r="BAM245" s="220"/>
      <c r="BAN245" s="220"/>
      <c r="BAO245" s="220"/>
      <c r="BAP245" s="220"/>
      <c r="BAQ245" s="220"/>
      <c r="BAR245" s="220"/>
      <c r="BAS245" s="220"/>
      <c r="BAT245" s="220"/>
      <c r="BAU245" s="220"/>
      <c r="BAV245" s="220"/>
      <c r="BAW245" s="220"/>
      <c r="BAX245" s="220"/>
      <c r="BAY245" s="220"/>
      <c r="BAZ245" s="220"/>
      <c r="BBA245" s="220"/>
      <c r="BBB245" s="220"/>
      <c r="BBC245" s="220"/>
      <c r="BBD245" s="220"/>
      <c r="BBE245" s="220"/>
      <c r="BBF245" s="220"/>
      <c r="BBG245" s="220"/>
      <c r="BBH245" s="220"/>
      <c r="BBI245" s="220"/>
      <c r="BBJ245" s="220"/>
      <c r="BBK245" s="220"/>
      <c r="BBL245" s="220"/>
      <c r="BBM245" s="220"/>
      <c r="BBN245" s="220"/>
      <c r="BBO245" s="220"/>
      <c r="BBP245" s="220"/>
      <c r="BBQ245" s="220"/>
      <c r="BBR245" s="220"/>
      <c r="BBS245" s="220"/>
      <c r="BBT245" s="220"/>
      <c r="BBU245" s="220"/>
      <c r="BBV245" s="220"/>
      <c r="BBW245" s="220"/>
      <c r="BBX245" s="220"/>
      <c r="BBY245" s="220"/>
      <c r="BBZ245" s="220"/>
      <c r="BCA245" s="220"/>
      <c r="BCB245" s="220"/>
      <c r="BCC245" s="220"/>
      <c r="BCD245" s="220"/>
      <c r="BCE245" s="220"/>
      <c r="BCF245" s="220"/>
      <c r="BCG245" s="220"/>
      <c r="BCH245" s="220"/>
      <c r="BCI245" s="220"/>
      <c r="BCJ245" s="220"/>
      <c r="BCK245" s="220"/>
      <c r="BCL245" s="220"/>
      <c r="BCM245" s="220"/>
      <c r="BCN245" s="220"/>
      <c r="BCO245" s="220"/>
      <c r="BCP245" s="220"/>
      <c r="BCQ245" s="220"/>
      <c r="BCR245" s="220"/>
      <c r="BCS245" s="220"/>
      <c r="BCT245" s="220"/>
      <c r="BCU245" s="220"/>
      <c r="BCV245" s="220"/>
      <c r="BCW245" s="220"/>
      <c r="BCX245" s="220"/>
      <c r="BCY245" s="220"/>
      <c r="BCZ245" s="220"/>
      <c r="BDA245" s="220"/>
      <c r="BDB245" s="220"/>
      <c r="BDC245" s="220"/>
      <c r="BDD245" s="220"/>
      <c r="BDE245" s="220"/>
      <c r="BDF245" s="220"/>
      <c r="BDG245" s="220"/>
      <c r="BDH245" s="220"/>
      <c r="BDI245" s="220"/>
      <c r="BDJ245" s="220"/>
      <c r="BDK245" s="220"/>
      <c r="BDL245" s="220"/>
      <c r="BDM245" s="220"/>
      <c r="BDN245" s="220"/>
      <c r="BDO245" s="220"/>
      <c r="BDP245" s="220"/>
      <c r="BDQ245" s="220"/>
      <c r="BDR245" s="220"/>
      <c r="BDS245" s="220"/>
      <c r="BDT245" s="220"/>
      <c r="BDU245" s="220"/>
      <c r="BDV245" s="220"/>
      <c r="BDW245" s="220"/>
      <c r="BDX245" s="220"/>
      <c r="BDY245" s="220"/>
      <c r="BDZ245" s="220"/>
      <c r="BEA245" s="220"/>
      <c r="BEB245" s="220"/>
      <c r="BEC245" s="220"/>
      <c r="BED245" s="220"/>
      <c r="BEE245" s="220"/>
      <c r="BEF245" s="220"/>
      <c r="BEG245" s="220"/>
      <c r="BEH245" s="220"/>
      <c r="BEI245" s="220"/>
      <c r="BEJ245" s="220"/>
      <c r="BEK245" s="220"/>
      <c r="BEL245" s="220"/>
      <c r="BEM245" s="220"/>
      <c r="BEN245" s="220"/>
      <c r="BEO245" s="220"/>
      <c r="BEP245" s="220"/>
      <c r="BEQ245" s="220"/>
      <c r="BER245" s="220"/>
      <c r="BES245" s="220"/>
      <c r="BET245" s="220"/>
      <c r="BEU245" s="220"/>
      <c r="BEV245" s="220"/>
      <c r="BEW245" s="220"/>
      <c r="BEX245" s="220"/>
      <c r="BEY245" s="220"/>
      <c r="BEZ245" s="220"/>
      <c r="BFA245" s="220"/>
      <c r="BFB245" s="220"/>
      <c r="BFC245" s="220"/>
      <c r="BFD245" s="220"/>
      <c r="BFE245" s="220"/>
      <c r="BFF245" s="220"/>
      <c r="BFG245" s="220"/>
      <c r="BFH245" s="220"/>
      <c r="BFI245" s="220"/>
      <c r="BFJ245" s="220"/>
      <c r="BFK245" s="220"/>
      <c r="BFL245" s="220"/>
      <c r="BFM245" s="220"/>
      <c r="BFN245" s="220"/>
      <c r="BFO245" s="220"/>
      <c r="BFP245" s="220"/>
      <c r="BFQ245" s="220"/>
      <c r="BFR245" s="220"/>
      <c r="BFS245" s="220"/>
      <c r="BFT245" s="220"/>
      <c r="BFU245" s="220"/>
      <c r="BFV245" s="220"/>
      <c r="BFW245" s="220"/>
      <c r="BFX245" s="220"/>
      <c r="BFY245" s="220"/>
      <c r="BFZ245" s="220"/>
      <c r="BGA245" s="220"/>
      <c r="BGB245" s="220"/>
      <c r="BGC245" s="220"/>
      <c r="BGD245" s="220"/>
      <c r="BGE245" s="220"/>
      <c r="BGF245" s="220"/>
      <c r="BGG245" s="220"/>
      <c r="BGH245" s="220"/>
      <c r="BGI245" s="220"/>
      <c r="BGJ245" s="220"/>
      <c r="BGK245" s="220"/>
      <c r="BGL245" s="220"/>
      <c r="BGM245" s="220"/>
      <c r="BGN245" s="220"/>
      <c r="BGO245" s="220"/>
      <c r="BGP245" s="220"/>
      <c r="BGQ245" s="220"/>
      <c r="BGR245" s="220"/>
      <c r="BGS245" s="220"/>
      <c r="BGT245" s="220"/>
      <c r="BGU245" s="220"/>
      <c r="BGV245" s="220"/>
      <c r="BGW245" s="220"/>
      <c r="BGX245" s="220"/>
      <c r="BGY245" s="220"/>
      <c r="BGZ245" s="220"/>
      <c r="BHA245" s="220"/>
      <c r="BHB245" s="220"/>
      <c r="BHC245" s="220"/>
      <c r="BHD245" s="220"/>
      <c r="BHE245" s="220"/>
      <c r="BHF245" s="220"/>
      <c r="BHG245" s="220"/>
      <c r="BHH245" s="220"/>
      <c r="BHI245" s="220"/>
      <c r="BHJ245" s="220"/>
      <c r="BHK245" s="220"/>
      <c r="BHL245" s="220"/>
      <c r="BHM245" s="220"/>
      <c r="BHN245" s="220"/>
      <c r="BHO245" s="220"/>
      <c r="BHP245" s="220"/>
      <c r="BHQ245" s="220"/>
      <c r="BHR245" s="220"/>
      <c r="BHS245" s="220"/>
      <c r="BHT245" s="220"/>
      <c r="BHU245" s="220"/>
      <c r="BHV245" s="220"/>
      <c r="BHW245" s="220"/>
      <c r="BHX245" s="220"/>
      <c r="BHY245" s="220"/>
      <c r="BHZ245" s="220"/>
      <c r="BIA245" s="220"/>
      <c r="BIB245" s="220"/>
      <c r="BIC245" s="220"/>
      <c r="BID245" s="220"/>
      <c r="BIE245" s="220"/>
      <c r="BIF245" s="220"/>
      <c r="BIG245" s="220"/>
      <c r="BIH245" s="220"/>
      <c r="BII245" s="220"/>
      <c r="BIJ245" s="220"/>
      <c r="BIK245" s="220"/>
      <c r="BIL245" s="220"/>
      <c r="BIM245" s="220"/>
      <c r="BIN245" s="220"/>
      <c r="BIO245" s="220"/>
      <c r="BIP245" s="220"/>
      <c r="BIQ245" s="220"/>
      <c r="BIR245" s="220"/>
      <c r="BIS245" s="220"/>
      <c r="BIT245" s="220"/>
      <c r="BIU245" s="220"/>
      <c r="BIV245" s="220"/>
      <c r="BIW245" s="220"/>
      <c r="BIX245" s="220"/>
      <c r="BIY245" s="220"/>
      <c r="BIZ245" s="220"/>
      <c r="BJA245" s="220"/>
      <c r="BJB245" s="220"/>
      <c r="BJC245" s="220"/>
      <c r="BJD245" s="220"/>
      <c r="BJE245" s="220"/>
      <c r="BJF245" s="220"/>
      <c r="BJG245" s="220"/>
      <c r="BJH245" s="220"/>
      <c r="BJI245" s="220"/>
      <c r="BJJ245" s="220"/>
      <c r="BJK245" s="220"/>
      <c r="BJL245" s="220"/>
      <c r="BJM245" s="220"/>
      <c r="BJN245" s="220"/>
      <c r="BJO245" s="220"/>
      <c r="BJP245" s="220"/>
      <c r="BJQ245" s="220"/>
      <c r="BJR245" s="220"/>
      <c r="BJS245" s="220"/>
      <c r="BJT245" s="220"/>
      <c r="BJU245" s="220"/>
      <c r="BJV245" s="220"/>
      <c r="BJW245" s="220"/>
      <c r="BJX245" s="220"/>
      <c r="BJY245" s="220"/>
      <c r="BJZ245" s="220"/>
      <c r="BKA245" s="220"/>
      <c r="BKB245" s="220"/>
      <c r="BKC245" s="220"/>
      <c r="BKD245" s="220"/>
      <c r="BKE245" s="220"/>
      <c r="BKF245" s="220"/>
      <c r="BKG245" s="220"/>
      <c r="BKH245" s="220"/>
      <c r="BKI245" s="220"/>
      <c r="BKJ245" s="220"/>
      <c r="BKK245" s="220"/>
      <c r="BKL245" s="220"/>
      <c r="BKM245" s="220"/>
      <c r="BKN245" s="220"/>
      <c r="BKO245" s="220"/>
      <c r="BKP245" s="220"/>
      <c r="BKQ245" s="220"/>
      <c r="BKR245" s="220"/>
      <c r="BKS245" s="220"/>
      <c r="BKT245" s="220"/>
      <c r="BKU245" s="220"/>
      <c r="BKV245" s="220"/>
      <c r="BKW245" s="220"/>
      <c r="BKX245" s="220"/>
      <c r="BKY245" s="220"/>
      <c r="BKZ245" s="220"/>
      <c r="BLA245" s="220"/>
      <c r="BLB245" s="220"/>
      <c r="BLC245" s="220"/>
      <c r="BLD245" s="220"/>
      <c r="BLE245" s="220"/>
      <c r="BLF245" s="220"/>
      <c r="BLG245" s="220"/>
      <c r="BLH245" s="220"/>
      <c r="BLI245" s="220"/>
      <c r="BLJ245" s="220"/>
      <c r="BLK245" s="220"/>
      <c r="BLL245" s="220"/>
      <c r="BLM245" s="220"/>
      <c r="BLN245" s="220"/>
      <c r="BLO245" s="220"/>
      <c r="BLP245" s="220"/>
      <c r="BLQ245" s="220"/>
      <c r="BLR245" s="220"/>
      <c r="BLS245" s="220"/>
      <c r="BLT245" s="220"/>
      <c r="BLU245" s="220"/>
      <c r="BLV245" s="220"/>
      <c r="BLW245" s="220"/>
      <c r="BLX245" s="220"/>
      <c r="BLY245" s="220"/>
      <c r="BLZ245" s="220"/>
      <c r="BMA245" s="220"/>
      <c r="BMB245" s="220"/>
      <c r="BMC245" s="220"/>
      <c r="BMD245" s="220"/>
      <c r="BME245" s="220"/>
      <c r="BMF245" s="220"/>
      <c r="BMG245" s="220"/>
      <c r="BMH245" s="220"/>
      <c r="BMI245" s="220"/>
      <c r="BMJ245" s="220"/>
      <c r="BMK245" s="220"/>
      <c r="BML245" s="220"/>
      <c r="BMM245" s="220"/>
      <c r="BMN245" s="220"/>
      <c r="BMO245" s="220"/>
      <c r="BMP245" s="220"/>
      <c r="BMQ245" s="220"/>
      <c r="BMR245" s="220"/>
      <c r="BMS245" s="220"/>
      <c r="BMT245" s="220"/>
      <c r="BMU245" s="220"/>
      <c r="BMV245" s="220"/>
      <c r="BMW245" s="220"/>
      <c r="BMX245" s="220"/>
      <c r="BMY245" s="220"/>
      <c r="BMZ245" s="220"/>
      <c r="BNA245" s="220"/>
      <c r="BNB245" s="220"/>
      <c r="BNC245" s="220"/>
      <c r="BND245" s="220"/>
      <c r="BNE245" s="220"/>
      <c r="BNF245" s="220"/>
      <c r="BNG245" s="220"/>
      <c r="BNH245" s="220"/>
      <c r="BNI245" s="220"/>
      <c r="BNJ245" s="220"/>
      <c r="BNK245" s="220"/>
      <c r="BNL245" s="220"/>
      <c r="BNM245" s="220"/>
      <c r="BNN245" s="220"/>
      <c r="BNO245" s="220"/>
      <c r="BNP245" s="220"/>
      <c r="BNQ245" s="220"/>
      <c r="BNR245" s="220"/>
      <c r="BNS245" s="220"/>
      <c r="BNT245" s="220"/>
      <c r="BNU245" s="220"/>
      <c r="BNV245" s="220"/>
      <c r="BNW245" s="220"/>
      <c r="BNX245" s="220"/>
      <c r="BNY245" s="220"/>
      <c r="BNZ245" s="220"/>
      <c r="BOA245" s="220"/>
      <c r="BOB245" s="220"/>
      <c r="BOC245" s="220"/>
      <c r="BOD245" s="220"/>
      <c r="BOE245" s="220"/>
      <c r="BOF245" s="220"/>
      <c r="BOG245" s="220"/>
      <c r="BOH245" s="220"/>
      <c r="BOI245" s="220"/>
      <c r="BOJ245" s="220"/>
      <c r="BOK245" s="220"/>
      <c r="BOL245" s="220"/>
      <c r="BOM245" s="220"/>
      <c r="BON245" s="220"/>
      <c r="BOO245" s="220"/>
      <c r="BOP245" s="220"/>
      <c r="BOQ245" s="220"/>
      <c r="BOR245" s="220"/>
      <c r="BOS245" s="220"/>
      <c r="BOT245" s="220"/>
      <c r="BOU245" s="220"/>
      <c r="BOV245" s="220"/>
      <c r="BOW245" s="220"/>
      <c r="BOX245" s="220"/>
      <c r="BOY245" s="220"/>
      <c r="BOZ245" s="220"/>
      <c r="BPA245" s="220"/>
      <c r="BPB245" s="220"/>
      <c r="BPC245" s="220"/>
      <c r="BPD245" s="220"/>
      <c r="BPE245" s="220"/>
      <c r="BPF245" s="220"/>
      <c r="BPG245" s="220"/>
      <c r="BPH245" s="220"/>
      <c r="BPI245" s="220"/>
      <c r="BPJ245" s="220"/>
      <c r="BPK245" s="220"/>
      <c r="BPL245" s="220"/>
      <c r="BPM245" s="220"/>
      <c r="BPN245" s="220"/>
      <c r="BPO245" s="220"/>
      <c r="BPP245" s="220"/>
      <c r="BPQ245" s="220"/>
      <c r="BPR245" s="220"/>
      <c r="BPS245" s="220"/>
      <c r="BPT245" s="220"/>
      <c r="BPU245" s="220"/>
      <c r="BPV245" s="220"/>
      <c r="BPW245" s="220"/>
      <c r="BPX245" s="220"/>
      <c r="BPY245" s="220"/>
      <c r="BPZ245" s="220"/>
      <c r="BQA245" s="220"/>
      <c r="BQB245" s="220"/>
      <c r="BQC245" s="220"/>
      <c r="BQD245" s="220"/>
      <c r="BQE245" s="220"/>
      <c r="BQF245" s="220"/>
      <c r="BQG245" s="220"/>
      <c r="BQH245" s="220"/>
      <c r="BQI245" s="220"/>
      <c r="BQJ245" s="220"/>
      <c r="BQK245" s="220"/>
      <c r="BQL245" s="220"/>
      <c r="BQM245" s="220"/>
      <c r="BQN245" s="220"/>
      <c r="BQO245" s="220"/>
      <c r="BQP245" s="220"/>
      <c r="BQQ245" s="220"/>
      <c r="BQR245" s="220"/>
      <c r="BQS245" s="220"/>
      <c r="BQT245" s="220"/>
      <c r="BQU245" s="220"/>
      <c r="BQV245" s="220"/>
      <c r="BQW245" s="220"/>
      <c r="BQX245" s="220"/>
      <c r="BQY245" s="220"/>
      <c r="BQZ245" s="220"/>
      <c r="BRA245" s="220"/>
      <c r="BRB245" s="220"/>
      <c r="BRC245" s="220"/>
      <c r="BRD245" s="220"/>
      <c r="BRE245" s="220"/>
      <c r="BRF245" s="220"/>
      <c r="BRG245" s="220"/>
      <c r="BRH245" s="220"/>
      <c r="BRI245" s="220"/>
      <c r="BRJ245" s="220"/>
      <c r="BRK245" s="220"/>
      <c r="BRL245" s="220"/>
      <c r="BRM245" s="220"/>
      <c r="BRN245" s="220"/>
      <c r="BRO245" s="220"/>
      <c r="BRP245" s="220"/>
      <c r="BRQ245" s="220"/>
      <c r="BRR245" s="220"/>
      <c r="BRS245" s="220"/>
      <c r="BRT245" s="220"/>
      <c r="BRU245" s="220"/>
      <c r="BRV245" s="220"/>
      <c r="BRW245" s="220"/>
      <c r="BRX245" s="220"/>
      <c r="BRY245" s="220"/>
      <c r="BRZ245" s="220"/>
      <c r="BSA245" s="220"/>
      <c r="BSB245" s="220"/>
      <c r="BSC245" s="220"/>
      <c r="BSD245" s="220"/>
      <c r="BSE245" s="220"/>
      <c r="BSF245" s="220"/>
      <c r="BSG245" s="220"/>
      <c r="BSH245" s="220"/>
      <c r="BSI245" s="220"/>
      <c r="BSJ245" s="220"/>
      <c r="BSK245" s="220"/>
      <c r="BSL245" s="220"/>
      <c r="BSM245" s="220"/>
      <c r="BSN245" s="220"/>
      <c r="BSO245" s="220"/>
      <c r="BSP245" s="220"/>
      <c r="BSQ245" s="220"/>
      <c r="BSR245" s="220"/>
      <c r="BSS245" s="220"/>
      <c r="BST245" s="220"/>
      <c r="BSU245" s="220"/>
      <c r="BSV245" s="220"/>
      <c r="BSW245" s="220"/>
      <c r="BSX245" s="220"/>
      <c r="BSY245" s="220"/>
      <c r="BSZ245" s="220"/>
      <c r="BTA245" s="220"/>
      <c r="BTB245" s="220"/>
      <c r="BTC245" s="220"/>
      <c r="BTD245" s="220"/>
      <c r="BTE245" s="220"/>
      <c r="BTF245" s="220"/>
      <c r="BTG245" s="220"/>
      <c r="BTH245" s="220"/>
      <c r="BTI245" s="220"/>
      <c r="BTJ245" s="220"/>
      <c r="BTK245" s="220"/>
      <c r="BTL245" s="220"/>
      <c r="BTM245" s="220"/>
      <c r="BTN245" s="220"/>
      <c r="BTO245" s="220"/>
      <c r="BTP245" s="220"/>
      <c r="BTQ245" s="220"/>
      <c r="BTR245" s="220"/>
      <c r="BTS245" s="220"/>
      <c r="BTT245" s="220"/>
      <c r="BTU245" s="220"/>
      <c r="BTV245" s="220"/>
      <c r="BTW245" s="220"/>
      <c r="BTX245" s="220"/>
      <c r="BTY245" s="220"/>
      <c r="BTZ245" s="220"/>
      <c r="BUA245" s="220"/>
      <c r="BUB245" s="220"/>
      <c r="BUC245" s="220"/>
      <c r="BUD245" s="220"/>
      <c r="BUE245" s="220"/>
      <c r="BUF245" s="220"/>
      <c r="BUG245" s="220"/>
      <c r="BUH245" s="220"/>
      <c r="BUI245" s="220"/>
      <c r="BUJ245" s="220"/>
      <c r="BUK245" s="220"/>
      <c r="BUL245" s="220"/>
      <c r="BUM245" s="220"/>
      <c r="BUN245" s="220"/>
      <c r="BUO245" s="220"/>
      <c r="BUP245" s="220"/>
      <c r="BUQ245" s="220"/>
      <c r="BUR245" s="220"/>
      <c r="BUS245" s="220"/>
      <c r="BUT245" s="220"/>
      <c r="BUU245" s="220"/>
      <c r="BUV245" s="220"/>
      <c r="BUW245" s="220"/>
      <c r="BUX245" s="220"/>
      <c r="BUY245" s="220"/>
      <c r="BUZ245" s="220"/>
      <c r="BVA245" s="220"/>
      <c r="BVB245" s="220"/>
      <c r="BVC245" s="220"/>
      <c r="BVD245" s="220"/>
      <c r="BVE245" s="220"/>
      <c r="BVF245" s="220"/>
      <c r="BVG245" s="220"/>
      <c r="BVH245" s="220"/>
      <c r="BVI245" s="220"/>
      <c r="BVJ245" s="220"/>
      <c r="BVK245" s="220"/>
      <c r="BVL245" s="220"/>
      <c r="BVM245" s="220"/>
      <c r="BVN245" s="220"/>
      <c r="BVO245" s="220"/>
      <c r="BVP245" s="220"/>
      <c r="BVQ245" s="220"/>
      <c r="BVR245" s="220"/>
      <c r="BVS245" s="220"/>
      <c r="BVT245" s="220"/>
      <c r="BVU245" s="220"/>
      <c r="BVV245" s="220"/>
      <c r="BVW245" s="220"/>
      <c r="BVX245" s="220"/>
      <c r="BVY245" s="220"/>
      <c r="BVZ245" s="220"/>
      <c r="BWA245" s="220"/>
      <c r="BWB245" s="220"/>
      <c r="BWC245" s="220"/>
      <c r="BWD245" s="220"/>
      <c r="BWE245" s="220"/>
      <c r="BWF245" s="220"/>
      <c r="BWG245" s="220"/>
      <c r="BWH245" s="220"/>
      <c r="BWI245" s="220"/>
      <c r="BWJ245" s="220"/>
      <c r="BWK245" s="220"/>
      <c r="BWL245" s="220"/>
      <c r="BWM245" s="220"/>
      <c r="BWN245" s="220"/>
      <c r="BWO245" s="220"/>
      <c r="BWP245" s="220"/>
      <c r="BWQ245" s="220"/>
      <c r="BWR245" s="220"/>
      <c r="BWS245" s="220"/>
      <c r="BWT245" s="220"/>
      <c r="BWU245" s="220"/>
      <c r="BWV245" s="220"/>
      <c r="BWW245" s="220"/>
      <c r="BWX245" s="220"/>
      <c r="BWY245" s="220"/>
      <c r="BWZ245" s="220"/>
      <c r="BXA245" s="220"/>
      <c r="BXB245" s="220"/>
      <c r="BXC245" s="220"/>
      <c r="BXD245" s="220"/>
      <c r="BXE245" s="220"/>
      <c r="BXF245" s="220"/>
      <c r="BXG245" s="220"/>
      <c r="BXH245" s="220"/>
      <c r="BXI245" s="220"/>
      <c r="BXJ245" s="220"/>
      <c r="BXK245" s="220"/>
      <c r="BXL245" s="220"/>
      <c r="BXM245" s="220"/>
      <c r="BXN245" s="220"/>
      <c r="BXO245" s="220"/>
      <c r="BXP245" s="220"/>
      <c r="BXQ245" s="220"/>
      <c r="BXR245" s="220"/>
      <c r="BXS245" s="220"/>
      <c r="BXT245" s="220"/>
      <c r="BXU245" s="220"/>
      <c r="BXV245" s="220"/>
      <c r="BXW245" s="220"/>
      <c r="BXX245" s="220"/>
      <c r="BXY245" s="220"/>
      <c r="BXZ245" s="220"/>
      <c r="BYA245" s="220"/>
      <c r="BYB245" s="220"/>
      <c r="BYC245" s="220"/>
      <c r="BYD245" s="220"/>
      <c r="BYE245" s="220"/>
      <c r="BYF245" s="220"/>
      <c r="BYG245" s="220"/>
      <c r="BYH245" s="220"/>
      <c r="BYI245" s="220"/>
      <c r="BYJ245" s="220"/>
      <c r="BYK245" s="220"/>
      <c r="BYL245" s="220"/>
      <c r="BYM245" s="220"/>
      <c r="BYN245" s="220"/>
      <c r="BYO245" s="220"/>
      <c r="BYP245" s="220"/>
      <c r="BYQ245" s="220"/>
      <c r="BYR245" s="220"/>
      <c r="BYS245" s="220"/>
      <c r="BYT245" s="220"/>
      <c r="BYU245" s="220"/>
      <c r="BYV245" s="220"/>
      <c r="BYW245" s="220"/>
      <c r="BYX245" s="220"/>
      <c r="BYY245" s="220"/>
      <c r="BYZ245" s="220"/>
      <c r="BZA245" s="220"/>
      <c r="BZB245" s="220"/>
      <c r="BZC245" s="220"/>
      <c r="BZD245" s="220"/>
      <c r="BZE245" s="220"/>
      <c r="BZF245" s="220"/>
      <c r="BZG245" s="220"/>
      <c r="BZH245" s="220"/>
      <c r="BZI245" s="220"/>
      <c r="BZJ245" s="220"/>
      <c r="BZK245" s="220"/>
      <c r="BZL245" s="220"/>
      <c r="BZM245" s="220"/>
      <c r="BZN245" s="220"/>
      <c r="BZO245" s="220"/>
      <c r="BZP245" s="220"/>
      <c r="BZQ245" s="220"/>
      <c r="BZR245" s="220"/>
      <c r="BZS245" s="220"/>
      <c r="BZT245" s="220"/>
      <c r="BZU245" s="220"/>
      <c r="BZV245" s="220"/>
      <c r="BZW245" s="220"/>
      <c r="BZX245" s="220"/>
      <c r="BZY245" s="220"/>
      <c r="BZZ245" s="220"/>
      <c r="CAA245" s="220"/>
      <c r="CAB245" s="220"/>
      <c r="CAC245" s="220"/>
      <c r="CAD245" s="220"/>
      <c r="CAE245" s="220"/>
      <c r="CAF245" s="220"/>
      <c r="CAG245" s="220"/>
      <c r="CAH245" s="220"/>
      <c r="CAI245" s="220"/>
      <c r="CAJ245" s="220"/>
      <c r="CAK245" s="220"/>
      <c r="CAL245" s="220"/>
      <c r="CAM245" s="220"/>
      <c r="CAN245" s="220"/>
      <c r="CAO245" s="220"/>
      <c r="CAP245" s="220"/>
      <c r="CAQ245" s="220"/>
      <c r="CAR245" s="220"/>
      <c r="CAS245" s="220"/>
      <c r="CAT245" s="220"/>
      <c r="CAU245" s="220"/>
      <c r="CAV245" s="220"/>
      <c r="CAW245" s="220"/>
      <c r="CAX245" s="220"/>
      <c r="CAY245" s="220"/>
      <c r="CAZ245" s="220"/>
      <c r="CBA245" s="220"/>
      <c r="CBB245" s="220"/>
      <c r="CBC245" s="220"/>
      <c r="CBD245" s="220"/>
      <c r="CBE245" s="220"/>
      <c r="CBF245" s="220"/>
      <c r="CBG245" s="220"/>
      <c r="CBH245" s="220"/>
      <c r="CBI245" s="220"/>
      <c r="CBJ245" s="220"/>
      <c r="CBK245" s="220"/>
      <c r="CBL245" s="220"/>
      <c r="CBM245" s="220"/>
      <c r="CBN245" s="220"/>
      <c r="CBO245" s="220"/>
      <c r="CBP245" s="220"/>
      <c r="CBQ245" s="220"/>
      <c r="CBR245" s="220"/>
      <c r="CBS245" s="220"/>
      <c r="CBT245" s="220"/>
      <c r="CBU245" s="220"/>
      <c r="CBV245" s="220"/>
      <c r="CBW245" s="220"/>
      <c r="CBX245" s="220"/>
      <c r="CBY245" s="220"/>
      <c r="CBZ245" s="220"/>
      <c r="CCA245" s="220"/>
      <c r="CCB245" s="220"/>
      <c r="CCC245" s="220"/>
      <c r="CCD245" s="220"/>
      <c r="CCE245" s="220"/>
      <c r="CCF245" s="220"/>
      <c r="CCG245" s="220"/>
      <c r="CCH245" s="220"/>
      <c r="CCI245" s="220"/>
      <c r="CCJ245" s="220"/>
      <c r="CCK245" s="220"/>
      <c r="CCL245" s="220"/>
      <c r="CCM245" s="220"/>
      <c r="CCN245" s="220"/>
      <c r="CCO245" s="220"/>
      <c r="CCP245" s="220"/>
      <c r="CCQ245" s="220"/>
      <c r="CCR245" s="220"/>
      <c r="CCS245" s="220"/>
      <c r="CCT245" s="220"/>
      <c r="CCU245" s="220"/>
      <c r="CCV245" s="220"/>
      <c r="CCW245" s="220"/>
      <c r="CCX245" s="220"/>
      <c r="CCY245" s="220"/>
      <c r="CCZ245" s="220"/>
      <c r="CDA245" s="220"/>
      <c r="CDB245" s="220"/>
      <c r="CDC245" s="220"/>
      <c r="CDD245" s="220"/>
      <c r="CDE245" s="220"/>
      <c r="CDF245" s="220"/>
      <c r="CDG245" s="220"/>
      <c r="CDH245" s="220"/>
      <c r="CDI245" s="220"/>
      <c r="CDJ245" s="220"/>
      <c r="CDK245" s="220"/>
      <c r="CDL245" s="220"/>
      <c r="CDM245" s="220"/>
      <c r="CDN245" s="220"/>
      <c r="CDO245" s="220"/>
      <c r="CDP245" s="220"/>
      <c r="CDQ245" s="220"/>
      <c r="CDR245" s="220"/>
      <c r="CDS245" s="220"/>
      <c r="CDT245" s="220"/>
      <c r="CDU245" s="220"/>
      <c r="CDV245" s="220"/>
      <c r="CDW245" s="220"/>
      <c r="CDX245" s="220"/>
      <c r="CDY245" s="220"/>
      <c r="CDZ245" s="220"/>
      <c r="CEA245" s="220"/>
      <c r="CEB245" s="220"/>
      <c r="CEC245" s="220"/>
      <c r="CED245" s="220"/>
      <c r="CEE245" s="220"/>
      <c r="CEF245" s="220"/>
      <c r="CEG245" s="220"/>
      <c r="CEH245" s="220"/>
      <c r="CEI245" s="220"/>
      <c r="CEJ245" s="220"/>
      <c r="CEK245" s="220"/>
      <c r="CEL245" s="220"/>
      <c r="CEM245" s="220"/>
      <c r="CEN245" s="220"/>
      <c r="CEO245" s="220"/>
      <c r="CEP245" s="220"/>
      <c r="CEQ245" s="220"/>
      <c r="CER245" s="220"/>
      <c r="CES245" s="220"/>
      <c r="CET245" s="220"/>
      <c r="CEU245" s="220"/>
      <c r="CEV245" s="220"/>
      <c r="CEW245" s="220"/>
      <c r="CEX245" s="220"/>
      <c r="CEY245" s="220"/>
      <c r="CEZ245" s="220"/>
      <c r="CFA245" s="220"/>
      <c r="CFB245" s="220"/>
      <c r="CFC245" s="220"/>
      <c r="CFD245" s="220"/>
      <c r="CFE245" s="220"/>
      <c r="CFF245" s="220"/>
      <c r="CFG245" s="220"/>
      <c r="CFH245" s="220"/>
      <c r="CFI245" s="220"/>
      <c r="CFJ245" s="220"/>
      <c r="CFK245" s="220"/>
      <c r="CFL245" s="220"/>
      <c r="CFM245" s="220"/>
      <c r="CFN245" s="220"/>
      <c r="CFO245" s="220"/>
      <c r="CFP245" s="220"/>
      <c r="CFQ245" s="220"/>
      <c r="CFR245" s="220"/>
      <c r="CFS245" s="220"/>
      <c r="CFT245" s="220"/>
      <c r="CFU245" s="220"/>
      <c r="CFV245" s="220"/>
      <c r="CFW245" s="220"/>
      <c r="CFX245" s="220"/>
      <c r="CFY245" s="220"/>
      <c r="CFZ245" s="220"/>
      <c r="CGA245" s="220"/>
      <c r="CGB245" s="220"/>
      <c r="CGC245" s="220"/>
      <c r="CGD245" s="220"/>
      <c r="CGE245" s="220"/>
      <c r="CGF245" s="220"/>
      <c r="CGG245" s="220"/>
      <c r="CGH245" s="220"/>
      <c r="CGI245" s="220"/>
      <c r="CGJ245" s="220"/>
      <c r="CGK245" s="220"/>
      <c r="CGL245" s="220"/>
      <c r="CGM245" s="220"/>
      <c r="CGN245" s="220"/>
      <c r="CGO245" s="220"/>
      <c r="CGP245" s="220"/>
      <c r="CGQ245" s="220"/>
      <c r="CGR245" s="220"/>
      <c r="CGS245" s="220"/>
      <c r="CGT245" s="220"/>
      <c r="CGU245" s="220"/>
      <c r="CGV245" s="220"/>
      <c r="CGW245" s="220"/>
      <c r="CGX245" s="220"/>
      <c r="CGY245" s="220"/>
      <c r="CGZ245" s="220"/>
      <c r="CHA245" s="220"/>
      <c r="CHB245" s="220"/>
      <c r="CHC245" s="220"/>
      <c r="CHD245" s="220"/>
      <c r="CHE245" s="220"/>
      <c r="CHF245" s="220"/>
      <c r="CHG245" s="220"/>
      <c r="CHH245" s="220"/>
      <c r="CHI245" s="220"/>
      <c r="CHJ245" s="220"/>
      <c r="CHK245" s="220"/>
      <c r="CHL245" s="220"/>
      <c r="CHM245" s="220"/>
      <c r="CHN245" s="220"/>
      <c r="CHO245" s="220"/>
      <c r="CHP245" s="220"/>
      <c r="CHQ245" s="220"/>
      <c r="CHR245" s="220"/>
      <c r="CHS245" s="220"/>
      <c r="CHT245" s="220"/>
      <c r="CHU245" s="220"/>
      <c r="CHV245" s="220"/>
      <c r="CHW245" s="220"/>
      <c r="CHX245" s="220"/>
      <c r="CHY245" s="220"/>
      <c r="CHZ245" s="220"/>
      <c r="CIA245" s="220"/>
      <c r="CIB245" s="220"/>
      <c r="CIC245" s="220"/>
      <c r="CID245" s="220"/>
      <c r="CIE245" s="220"/>
      <c r="CIF245" s="220"/>
      <c r="CIG245" s="220"/>
      <c r="CIH245" s="220"/>
      <c r="CII245" s="220"/>
      <c r="CIJ245" s="220"/>
      <c r="CIK245" s="220"/>
      <c r="CIL245" s="220"/>
      <c r="CIM245" s="220"/>
      <c r="CIN245" s="220"/>
      <c r="CIO245" s="220"/>
      <c r="CIP245" s="220"/>
      <c r="CIQ245" s="220"/>
      <c r="CIR245" s="220"/>
      <c r="CIS245" s="220"/>
      <c r="CIT245" s="220"/>
      <c r="CIU245" s="220"/>
      <c r="CIV245" s="220"/>
      <c r="CIW245" s="220"/>
      <c r="CIX245" s="220"/>
      <c r="CIY245" s="220"/>
      <c r="CIZ245" s="220"/>
      <c r="CJA245" s="220"/>
      <c r="CJB245" s="220"/>
      <c r="CJC245" s="220"/>
      <c r="CJD245" s="220"/>
      <c r="CJE245" s="220"/>
      <c r="CJF245" s="220"/>
      <c r="CJG245" s="220"/>
      <c r="CJH245" s="220"/>
      <c r="CJI245" s="220"/>
      <c r="CJJ245" s="220"/>
      <c r="CJK245" s="220"/>
      <c r="CJL245" s="220"/>
      <c r="CJM245" s="220"/>
      <c r="CJN245" s="220"/>
      <c r="CJO245" s="220"/>
      <c r="CJP245" s="220"/>
      <c r="CJQ245" s="220"/>
      <c r="CJR245" s="220"/>
      <c r="CJS245" s="220"/>
      <c r="CJT245" s="220"/>
      <c r="CJU245" s="220"/>
      <c r="CJV245" s="220"/>
      <c r="CJW245" s="220"/>
      <c r="CJX245" s="220"/>
      <c r="CJY245" s="220"/>
      <c r="CJZ245" s="220"/>
      <c r="CKA245" s="220"/>
      <c r="CKB245" s="220"/>
      <c r="CKC245" s="220"/>
      <c r="CKD245" s="220"/>
      <c r="CKE245" s="220"/>
      <c r="CKF245" s="220"/>
      <c r="CKG245" s="220"/>
      <c r="CKH245" s="220"/>
      <c r="CKI245" s="220"/>
      <c r="CKJ245" s="220"/>
      <c r="CKK245" s="220"/>
      <c r="CKL245" s="220"/>
      <c r="CKM245" s="220"/>
      <c r="CKN245" s="220"/>
      <c r="CKO245" s="220"/>
      <c r="CKP245" s="220"/>
      <c r="CKQ245" s="220"/>
      <c r="CKR245" s="220"/>
      <c r="CKS245" s="220"/>
      <c r="CKT245" s="220"/>
      <c r="CKU245" s="220"/>
      <c r="CKV245" s="220"/>
      <c r="CKW245" s="220"/>
      <c r="CKX245" s="220"/>
      <c r="CKY245" s="220"/>
      <c r="CKZ245" s="220"/>
      <c r="CLA245" s="220"/>
      <c r="CLB245" s="220"/>
      <c r="CLC245" s="220"/>
      <c r="CLD245" s="220"/>
      <c r="CLE245" s="220"/>
      <c r="CLF245" s="220"/>
      <c r="CLG245" s="220"/>
      <c r="CLH245" s="220"/>
      <c r="CLI245" s="220"/>
      <c r="CLJ245" s="220"/>
      <c r="CLK245" s="220"/>
      <c r="CLL245" s="220"/>
      <c r="CLM245" s="220"/>
      <c r="CLN245" s="220"/>
      <c r="CLO245" s="220"/>
      <c r="CLP245" s="220"/>
      <c r="CLQ245" s="220"/>
      <c r="CLR245" s="220"/>
      <c r="CLS245" s="220"/>
      <c r="CLT245" s="220"/>
      <c r="CLU245" s="220"/>
      <c r="CLV245" s="220"/>
      <c r="CLW245" s="220"/>
      <c r="CLX245" s="220"/>
      <c r="CLY245" s="220"/>
      <c r="CLZ245" s="220"/>
      <c r="CMA245" s="220"/>
      <c r="CMB245" s="220"/>
      <c r="CMC245" s="220"/>
      <c r="CMD245" s="220"/>
      <c r="CME245" s="220"/>
      <c r="CMF245" s="220"/>
      <c r="CMG245" s="220"/>
      <c r="CMH245" s="220"/>
      <c r="CMI245" s="220"/>
      <c r="CMJ245" s="220"/>
      <c r="CMK245" s="220"/>
      <c r="CML245" s="220"/>
      <c r="CMM245" s="220"/>
      <c r="CMN245" s="220"/>
      <c r="CMO245" s="220"/>
      <c r="CMP245" s="220"/>
      <c r="CMQ245" s="220"/>
      <c r="CMR245" s="220"/>
      <c r="CMS245" s="220"/>
      <c r="CMT245" s="220"/>
      <c r="CMU245" s="220"/>
      <c r="CMV245" s="220"/>
      <c r="CMW245" s="220"/>
      <c r="CMX245" s="220"/>
      <c r="CMY245" s="220"/>
      <c r="CMZ245" s="220"/>
      <c r="CNA245" s="220"/>
      <c r="CNB245" s="220"/>
      <c r="CNC245" s="220"/>
      <c r="CND245" s="220"/>
      <c r="CNE245" s="220"/>
      <c r="CNF245" s="220"/>
      <c r="CNG245" s="220"/>
      <c r="CNH245" s="220"/>
      <c r="CNI245" s="220"/>
      <c r="CNJ245" s="220"/>
      <c r="CNK245" s="220"/>
      <c r="CNL245" s="220"/>
      <c r="CNM245" s="220"/>
      <c r="CNN245" s="220"/>
      <c r="CNO245" s="220"/>
      <c r="CNP245" s="220"/>
      <c r="CNQ245" s="220"/>
      <c r="CNR245" s="220"/>
      <c r="CNS245" s="220"/>
      <c r="CNT245" s="220"/>
      <c r="CNU245" s="220"/>
      <c r="CNV245" s="220"/>
      <c r="CNW245" s="220"/>
      <c r="CNX245" s="220"/>
      <c r="CNY245" s="220"/>
      <c r="CNZ245" s="220"/>
      <c r="COA245" s="220"/>
      <c r="COB245" s="220"/>
      <c r="COC245" s="220"/>
      <c r="COD245" s="220"/>
      <c r="COE245" s="220"/>
      <c r="COF245" s="220"/>
      <c r="COG245" s="220"/>
      <c r="COH245" s="220"/>
      <c r="COI245" s="220"/>
      <c r="COJ245" s="220"/>
      <c r="COK245" s="220"/>
      <c r="COL245" s="220"/>
      <c r="COM245" s="220"/>
      <c r="CON245" s="220"/>
      <c r="COO245" s="220"/>
      <c r="COP245" s="220"/>
      <c r="COQ245" s="220"/>
      <c r="COR245" s="220"/>
      <c r="COS245" s="220"/>
      <c r="COT245" s="220"/>
      <c r="COU245" s="220"/>
      <c r="COV245" s="220"/>
      <c r="COW245" s="220"/>
      <c r="COX245" s="220"/>
      <c r="COY245" s="220"/>
      <c r="COZ245" s="220"/>
      <c r="CPA245" s="220"/>
      <c r="CPB245" s="220"/>
      <c r="CPC245" s="220"/>
      <c r="CPD245" s="220"/>
      <c r="CPE245" s="220"/>
      <c r="CPF245" s="220"/>
      <c r="CPG245" s="220"/>
      <c r="CPH245" s="220"/>
      <c r="CPI245" s="220"/>
      <c r="CPJ245" s="220"/>
      <c r="CPK245" s="220"/>
      <c r="CPL245" s="220"/>
      <c r="CPM245" s="220"/>
      <c r="CPN245" s="220"/>
      <c r="CPO245" s="220"/>
      <c r="CPP245" s="220"/>
      <c r="CPQ245" s="220"/>
      <c r="CPR245" s="220"/>
      <c r="CPS245" s="220"/>
      <c r="CPT245" s="220"/>
      <c r="CPU245" s="220"/>
      <c r="CPV245" s="220"/>
      <c r="CPW245" s="220"/>
      <c r="CPX245" s="220"/>
      <c r="CPY245" s="220"/>
      <c r="CPZ245" s="220"/>
      <c r="CQA245" s="220"/>
      <c r="CQB245" s="220"/>
      <c r="CQC245" s="220"/>
      <c r="CQD245" s="220"/>
      <c r="CQE245" s="220"/>
      <c r="CQF245" s="220"/>
      <c r="CQG245" s="220"/>
      <c r="CQH245" s="220"/>
      <c r="CQI245" s="220"/>
      <c r="CQJ245" s="220"/>
      <c r="CQK245" s="220"/>
      <c r="CQL245" s="220"/>
      <c r="CQM245" s="220"/>
      <c r="CQN245" s="220"/>
      <c r="CQO245" s="220"/>
      <c r="CQP245" s="220"/>
      <c r="CQQ245" s="220"/>
      <c r="CQR245" s="220"/>
      <c r="CQS245" s="220"/>
      <c r="CQT245" s="220"/>
      <c r="CQU245" s="220"/>
      <c r="CQV245" s="220"/>
      <c r="CQW245" s="220"/>
      <c r="CQX245" s="220"/>
      <c r="CQY245" s="220"/>
      <c r="CQZ245" s="220"/>
      <c r="CRA245" s="220"/>
      <c r="CRB245" s="220"/>
      <c r="CRC245" s="220"/>
      <c r="CRD245" s="220"/>
      <c r="CRE245" s="220"/>
      <c r="CRF245" s="220"/>
      <c r="CRG245" s="220"/>
      <c r="CRH245" s="220"/>
      <c r="CRI245" s="220"/>
      <c r="CRJ245" s="220"/>
      <c r="CRK245" s="220"/>
      <c r="CRL245" s="220"/>
      <c r="CRM245" s="220"/>
      <c r="CRN245" s="220"/>
      <c r="CRO245" s="220"/>
      <c r="CRP245" s="220"/>
      <c r="CRQ245" s="220"/>
      <c r="CRR245" s="220"/>
      <c r="CRS245" s="220"/>
      <c r="CRT245" s="220"/>
      <c r="CRU245" s="220"/>
      <c r="CRV245" s="220"/>
      <c r="CRW245" s="220"/>
      <c r="CRX245" s="220"/>
      <c r="CRY245" s="220"/>
      <c r="CRZ245" s="220"/>
      <c r="CSA245" s="220"/>
      <c r="CSB245" s="220"/>
      <c r="CSC245" s="220"/>
      <c r="CSD245" s="220"/>
      <c r="CSE245" s="220"/>
      <c r="CSF245" s="220"/>
      <c r="CSG245" s="220"/>
      <c r="CSH245" s="220"/>
      <c r="CSI245" s="220"/>
      <c r="CSJ245" s="220"/>
      <c r="CSK245" s="220"/>
      <c r="CSL245" s="220"/>
      <c r="CSM245" s="220"/>
      <c r="CSN245" s="220"/>
      <c r="CSO245" s="220"/>
      <c r="CSP245" s="220"/>
      <c r="CSQ245" s="220"/>
      <c r="CSR245" s="220"/>
      <c r="CSS245" s="220"/>
      <c r="CST245" s="220"/>
      <c r="CSU245" s="220"/>
      <c r="CSV245" s="220"/>
      <c r="CSW245" s="220"/>
      <c r="CSX245" s="220"/>
      <c r="CSY245" s="220"/>
      <c r="CSZ245" s="220"/>
      <c r="CTA245" s="220"/>
      <c r="CTB245" s="220"/>
      <c r="CTC245" s="220"/>
      <c r="CTD245" s="220"/>
      <c r="CTE245" s="220"/>
      <c r="CTF245" s="220"/>
      <c r="CTG245" s="220"/>
      <c r="CTH245" s="220"/>
      <c r="CTI245" s="220"/>
      <c r="CTJ245" s="220"/>
      <c r="CTK245" s="220"/>
      <c r="CTL245" s="220"/>
      <c r="CTM245" s="220"/>
      <c r="CTN245" s="220"/>
      <c r="CTO245" s="220"/>
      <c r="CTP245" s="220"/>
      <c r="CTQ245" s="220"/>
      <c r="CTR245" s="220"/>
      <c r="CTS245" s="220"/>
      <c r="CTT245" s="220"/>
      <c r="CTU245" s="220"/>
      <c r="CTV245" s="220"/>
      <c r="CTW245" s="220"/>
      <c r="CTX245" s="220"/>
      <c r="CTY245" s="220"/>
      <c r="CTZ245" s="220"/>
      <c r="CUA245" s="220"/>
      <c r="CUB245" s="220"/>
      <c r="CUC245" s="220"/>
      <c r="CUD245" s="220"/>
      <c r="CUE245" s="220"/>
      <c r="CUF245" s="220"/>
      <c r="CUG245" s="220"/>
      <c r="CUH245" s="220"/>
      <c r="CUI245" s="220"/>
      <c r="CUJ245" s="220"/>
      <c r="CUK245" s="220"/>
      <c r="CUL245" s="220"/>
      <c r="CUM245" s="220"/>
      <c r="CUN245" s="220"/>
      <c r="CUO245" s="220"/>
      <c r="CUP245" s="220"/>
      <c r="CUQ245" s="220"/>
      <c r="CUR245" s="220"/>
      <c r="CUS245" s="220"/>
      <c r="CUT245" s="220"/>
      <c r="CUU245" s="220"/>
      <c r="CUV245" s="220"/>
      <c r="CUW245" s="220"/>
      <c r="CUX245" s="220"/>
      <c r="CUY245" s="220"/>
      <c r="CUZ245" s="220"/>
      <c r="CVA245" s="220"/>
      <c r="CVB245" s="220"/>
      <c r="CVC245" s="220"/>
      <c r="CVD245" s="220"/>
      <c r="CVE245" s="220"/>
      <c r="CVF245" s="220"/>
      <c r="CVG245" s="220"/>
      <c r="CVH245" s="220"/>
      <c r="CVI245" s="220"/>
      <c r="CVJ245" s="220"/>
      <c r="CVK245" s="220"/>
      <c r="CVL245" s="220"/>
      <c r="CVM245" s="220"/>
      <c r="CVN245" s="220"/>
      <c r="CVO245" s="220"/>
      <c r="CVP245" s="220"/>
      <c r="CVQ245" s="220"/>
      <c r="CVR245" s="220"/>
      <c r="CVS245" s="220"/>
      <c r="CVT245" s="220"/>
      <c r="CVU245" s="220"/>
      <c r="CVV245" s="220"/>
      <c r="CVW245" s="220"/>
      <c r="CVX245" s="220"/>
      <c r="CVY245" s="220"/>
      <c r="CVZ245" s="220"/>
      <c r="CWA245" s="220"/>
      <c r="CWB245" s="220"/>
      <c r="CWC245" s="220"/>
      <c r="CWD245" s="220"/>
      <c r="CWE245" s="220"/>
      <c r="CWF245" s="220"/>
      <c r="CWG245" s="220"/>
      <c r="CWH245" s="220"/>
      <c r="CWI245" s="220"/>
      <c r="CWJ245" s="220"/>
      <c r="CWK245" s="220"/>
      <c r="CWL245" s="220"/>
      <c r="CWM245" s="220"/>
      <c r="CWN245" s="220"/>
      <c r="CWO245" s="220"/>
      <c r="CWP245" s="220"/>
      <c r="CWQ245" s="220"/>
      <c r="CWR245" s="220"/>
      <c r="CWS245" s="220"/>
      <c r="CWT245" s="220"/>
      <c r="CWU245" s="220"/>
      <c r="CWV245" s="220"/>
      <c r="CWW245" s="220"/>
      <c r="CWX245" s="220"/>
      <c r="CWY245" s="220"/>
      <c r="CWZ245" s="220"/>
      <c r="CXA245" s="220"/>
      <c r="CXB245" s="220"/>
      <c r="CXC245" s="220"/>
      <c r="CXD245" s="220"/>
      <c r="CXE245" s="220"/>
      <c r="CXF245" s="220"/>
      <c r="CXG245" s="220"/>
      <c r="CXH245" s="220"/>
      <c r="CXI245" s="220"/>
      <c r="CXJ245" s="220"/>
      <c r="CXK245" s="220"/>
      <c r="CXL245" s="220"/>
      <c r="CXM245" s="220"/>
      <c r="CXN245" s="220"/>
      <c r="CXO245" s="220"/>
      <c r="CXP245" s="220"/>
      <c r="CXQ245" s="220"/>
      <c r="CXR245" s="220"/>
      <c r="CXS245" s="220"/>
      <c r="CXT245" s="220"/>
      <c r="CXU245" s="220"/>
      <c r="CXV245" s="220"/>
      <c r="CXW245" s="220"/>
      <c r="CXX245" s="220"/>
      <c r="CXY245" s="220"/>
      <c r="CXZ245" s="220"/>
      <c r="CYA245" s="220"/>
      <c r="CYB245" s="220"/>
      <c r="CYC245" s="220"/>
      <c r="CYD245" s="220"/>
      <c r="CYE245" s="220"/>
      <c r="CYF245" s="220"/>
      <c r="CYG245" s="220"/>
      <c r="CYH245" s="220"/>
      <c r="CYI245" s="220"/>
      <c r="CYJ245" s="220"/>
      <c r="CYK245" s="220"/>
      <c r="CYL245" s="220"/>
      <c r="CYM245" s="220"/>
      <c r="CYN245" s="220"/>
      <c r="CYO245" s="220"/>
      <c r="CYP245" s="220"/>
      <c r="CYQ245" s="220"/>
      <c r="CYR245" s="220"/>
      <c r="CYS245" s="220"/>
      <c r="CYT245" s="220"/>
      <c r="CYU245" s="220"/>
      <c r="CYV245" s="220"/>
      <c r="CYW245" s="220"/>
      <c r="CYX245" s="220"/>
      <c r="CYY245" s="220"/>
      <c r="CYZ245" s="220"/>
      <c r="CZA245" s="220"/>
      <c r="CZB245" s="220"/>
      <c r="CZC245" s="220"/>
      <c r="CZD245" s="220"/>
      <c r="CZE245" s="220"/>
      <c r="CZF245" s="220"/>
      <c r="CZG245" s="220"/>
      <c r="CZH245" s="220"/>
      <c r="CZI245" s="220"/>
      <c r="CZJ245" s="220"/>
      <c r="CZK245" s="220"/>
      <c r="CZL245" s="220"/>
      <c r="CZM245" s="220"/>
      <c r="CZN245" s="220"/>
      <c r="CZO245" s="220"/>
      <c r="CZP245" s="220"/>
      <c r="CZQ245" s="220"/>
      <c r="CZR245" s="220"/>
      <c r="CZS245" s="220"/>
      <c r="CZT245" s="220"/>
      <c r="CZU245" s="220"/>
      <c r="CZV245" s="220"/>
      <c r="CZW245" s="220"/>
      <c r="CZX245" s="220"/>
      <c r="CZY245" s="220"/>
      <c r="CZZ245" s="220"/>
      <c r="DAA245" s="220"/>
      <c r="DAB245" s="220"/>
      <c r="DAC245" s="220"/>
      <c r="DAD245" s="220"/>
      <c r="DAE245" s="220"/>
      <c r="DAF245" s="220"/>
      <c r="DAG245" s="220"/>
      <c r="DAH245" s="220"/>
      <c r="DAI245" s="220"/>
      <c r="DAJ245" s="220"/>
      <c r="DAK245" s="220"/>
      <c r="DAL245" s="220"/>
      <c r="DAM245" s="220"/>
      <c r="DAN245" s="220"/>
      <c r="DAO245" s="220"/>
      <c r="DAP245" s="220"/>
      <c r="DAQ245" s="220"/>
      <c r="DAR245" s="220"/>
      <c r="DAS245" s="220"/>
      <c r="DAT245" s="220"/>
      <c r="DAU245" s="220"/>
      <c r="DAV245" s="220"/>
      <c r="DAW245" s="220"/>
      <c r="DAX245" s="220"/>
      <c r="DAY245" s="220"/>
      <c r="DAZ245" s="220"/>
      <c r="DBA245" s="220"/>
      <c r="DBB245" s="220"/>
      <c r="DBC245" s="220"/>
      <c r="DBD245" s="220"/>
      <c r="DBE245" s="220"/>
      <c r="DBF245" s="220"/>
      <c r="DBG245" s="220"/>
      <c r="DBH245" s="220"/>
      <c r="DBI245" s="220"/>
      <c r="DBJ245" s="220"/>
      <c r="DBK245" s="220"/>
      <c r="DBL245" s="220"/>
      <c r="DBM245" s="220"/>
      <c r="DBN245" s="220"/>
      <c r="DBO245" s="220"/>
      <c r="DBP245" s="220"/>
      <c r="DBQ245" s="220"/>
      <c r="DBR245" s="220"/>
      <c r="DBS245" s="220"/>
      <c r="DBT245" s="220"/>
      <c r="DBU245" s="220"/>
      <c r="DBV245" s="220"/>
      <c r="DBW245" s="220"/>
      <c r="DBX245" s="220"/>
      <c r="DBY245" s="220"/>
      <c r="DBZ245" s="220"/>
      <c r="DCA245" s="220"/>
      <c r="DCB245" s="220"/>
      <c r="DCC245" s="220"/>
      <c r="DCD245" s="220"/>
      <c r="DCE245" s="220"/>
      <c r="DCF245" s="220"/>
      <c r="DCG245" s="220"/>
      <c r="DCH245" s="220"/>
      <c r="DCI245" s="220"/>
      <c r="DCJ245" s="220"/>
      <c r="DCK245" s="220"/>
      <c r="DCL245" s="220"/>
      <c r="DCM245" s="220"/>
      <c r="DCN245" s="220"/>
      <c r="DCO245" s="220"/>
      <c r="DCP245" s="220"/>
      <c r="DCQ245" s="220"/>
      <c r="DCR245" s="220"/>
      <c r="DCS245" s="220"/>
      <c r="DCT245" s="220"/>
      <c r="DCU245" s="220"/>
      <c r="DCV245" s="220"/>
      <c r="DCW245" s="220"/>
      <c r="DCX245" s="220"/>
      <c r="DCY245" s="220"/>
      <c r="DCZ245" s="220"/>
      <c r="DDA245" s="220"/>
      <c r="DDB245" s="220"/>
      <c r="DDC245" s="220"/>
      <c r="DDD245" s="220"/>
      <c r="DDE245" s="220"/>
      <c r="DDF245" s="220"/>
      <c r="DDG245" s="220"/>
      <c r="DDH245" s="220"/>
      <c r="DDI245" s="220"/>
      <c r="DDJ245" s="220"/>
      <c r="DDK245" s="220"/>
      <c r="DDL245" s="220"/>
      <c r="DDM245" s="220"/>
      <c r="DDN245" s="220"/>
      <c r="DDO245" s="220"/>
      <c r="DDP245" s="220"/>
      <c r="DDQ245" s="220"/>
      <c r="DDR245" s="220"/>
      <c r="DDS245" s="220"/>
      <c r="DDT245" s="220"/>
      <c r="DDU245" s="220"/>
      <c r="DDV245" s="220"/>
      <c r="DDW245" s="220"/>
      <c r="DDX245" s="220"/>
      <c r="DDY245" s="220"/>
      <c r="DDZ245" s="220"/>
      <c r="DEA245" s="220"/>
      <c r="DEB245" s="220"/>
      <c r="DEC245" s="220"/>
      <c r="DED245" s="220"/>
      <c r="DEE245" s="220"/>
      <c r="DEF245" s="220"/>
      <c r="DEG245" s="220"/>
      <c r="DEH245" s="220"/>
      <c r="DEI245" s="220"/>
      <c r="DEJ245" s="220"/>
      <c r="DEK245" s="220"/>
      <c r="DEL245" s="220"/>
      <c r="DEM245" s="220"/>
      <c r="DEN245" s="220"/>
      <c r="DEO245" s="220"/>
      <c r="DEP245" s="220"/>
      <c r="DEQ245" s="220"/>
      <c r="DER245" s="220"/>
      <c r="DES245" s="220"/>
      <c r="DET245" s="220"/>
      <c r="DEU245" s="220"/>
      <c r="DEV245" s="220"/>
      <c r="DEW245" s="220"/>
      <c r="DEX245" s="220"/>
      <c r="DEY245" s="220"/>
      <c r="DEZ245" s="220"/>
      <c r="DFA245" s="220"/>
      <c r="DFB245" s="220"/>
      <c r="DFC245" s="220"/>
      <c r="DFD245" s="220"/>
      <c r="DFE245" s="220"/>
      <c r="DFF245" s="220"/>
      <c r="DFG245" s="220"/>
      <c r="DFH245" s="220"/>
      <c r="DFI245" s="220"/>
      <c r="DFJ245" s="220"/>
      <c r="DFK245" s="220"/>
      <c r="DFL245" s="220"/>
      <c r="DFM245" s="220"/>
      <c r="DFN245" s="220"/>
      <c r="DFO245" s="220"/>
      <c r="DFP245" s="220"/>
      <c r="DFQ245" s="220"/>
      <c r="DFR245" s="220"/>
      <c r="DFS245" s="220"/>
      <c r="DFT245" s="220"/>
      <c r="DFU245" s="220"/>
      <c r="DFV245" s="220"/>
      <c r="DFW245" s="220"/>
      <c r="DFX245" s="220"/>
      <c r="DFY245" s="220"/>
      <c r="DFZ245" s="220"/>
      <c r="DGA245" s="220"/>
      <c r="DGB245" s="220"/>
      <c r="DGC245" s="220"/>
      <c r="DGD245" s="220"/>
      <c r="DGE245" s="220"/>
      <c r="DGF245" s="220"/>
      <c r="DGG245" s="220"/>
      <c r="DGH245" s="220"/>
      <c r="DGI245" s="220"/>
      <c r="DGJ245" s="220"/>
      <c r="DGK245" s="220"/>
      <c r="DGL245" s="220"/>
      <c r="DGM245" s="220"/>
      <c r="DGN245" s="220"/>
      <c r="DGO245" s="220"/>
      <c r="DGP245" s="220"/>
      <c r="DGQ245" s="220"/>
      <c r="DGR245" s="220"/>
      <c r="DGS245" s="220"/>
      <c r="DGT245" s="220"/>
      <c r="DGU245" s="220"/>
      <c r="DGV245" s="220"/>
      <c r="DGW245" s="220"/>
      <c r="DGX245" s="220"/>
      <c r="DGY245" s="220"/>
      <c r="DGZ245" s="220"/>
      <c r="DHA245" s="220"/>
      <c r="DHB245" s="220"/>
      <c r="DHC245" s="220"/>
      <c r="DHD245" s="220"/>
      <c r="DHE245" s="220"/>
      <c r="DHF245" s="220"/>
      <c r="DHG245" s="220"/>
      <c r="DHH245" s="220"/>
      <c r="DHI245" s="220"/>
      <c r="DHJ245" s="220"/>
      <c r="DHK245" s="220"/>
      <c r="DHL245" s="220"/>
      <c r="DHM245" s="220"/>
      <c r="DHN245" s="220"/>
      <c r="DHO245" s="220"/>
      <c r="DHP245" s="220"/>
      <c r="DHQ245" s="220"/>
      <c r="DHR245" s="220"/>
      <c r="DHS245" s="220"/>
      <c r="DHT245" s="220"/>
      <c r="DHU245" s="220"/>
      <c r="DHV245" s="220"/>
      <c r="DHW245" s="220"/>
      <c r="DHX245" s="220"/>
      <c r="DHY245" s="220"/>
      <c r="DHZ245" s="220"/>
      <c r="DIA245" s="220"/>
      <c r="DIB245" s="220"/>
      <c r="DIC245" s="220"/>
      <c r="DID245" s="220"/>
      <c r="DIE245" s="220"/>
      <c r="DIF245" s="220"/>
      <c r="DIG245" s="220"/>
      <c r="DIH245" s="220"/>
      <c r="DII245" s="220"/>
      <c r="DIJ245" s="220"/>
      <c r="DIK245" s="220"/>
      <c r="DIL245" s="220"/>
      <c r="DIM245" s="220"/>
      <c r="DIN245" s="220"/>
      <c r="DIO245" s="220"/>
      <c r="DIP245" s="220"/>
      <c r="DIQ245" s="220"/>
      <c r="DIR245" s="220"/>
      <c r="DIS245" s="220"/>
      <c r="DIT245" s="220"/>
      <c r="DIU245" s="220"/>
      <c r="DIV245" s="220"/>
      <c r="DIW245" s="220"/>
      <c r="DIX245" s="220"/>
      <c r="DIY245" s="220"/>
      <c r="DIZ245" s="220"/>
      <c r="DJA245" s="220"/>
      <c r="DJB245" s="220"/>
      <c r="DJC245" s="220"/>
      <c r="DJD245" s="220"/>
      <c r="DJE245" s="220"/>
      <c r="DJF245" s="220"/>
      <c r="DJG245" s="220"/>
      <c r="DJH245" s="220"/>
      <c r="DJI245" s="220"/>
      <c r="DJJ245" s="220"/>
      <c r="DJK245" s="220"/>
      <c r="DJL245" s="220"/>
      <c r="DJM245" s="220"/>
      <c r="DJN245" s="220"/>
      <c r="DJO245" s="220"/>
      <c r="DJP245" s="220"/>
      <c r="DJQ245" s="220"/>
      <c r="DJR245" s="220"/>
      <c r="DJS245" s="220"/>
      <c r="DJT245" s="220"/>
      <c r="DJU245" s="220"/>
      <c r="DJV245" s="220"/>
      <c r="DJW245" s="220"/>
      <c r="DJX245" s="220"/>
      <c r="DJY245" s="220"/>
      <c r="DJZ245" s="220"/>
      <c r="DKA245" s="220"/>
      <c r="DKB245" s="220"/>
      <c r="DKC245" s="220"/>
      <c r="DKD245" s="220"/>
      <c r="DKE245" s="220"/>
      <c r="DKF245" s="220"/>
      <c r="DKG245" s="220"/>
      <c r="DKH245" s="220"/>
      <c r="DKI245" s="220"/>
      <c r="DKJ245" s="220"/>
      <c r="DKK245" s="220"/>
      <c r="DKL245" s="220"/>
      <c r="DKM245" s="220"/>
      <c r="DKN245" s="220"/>
      <c r="DKO245" s="220"/>
      <c r="DKP245" s="220"/>
      <c r="DKQ245" s="220"/>
      <c r="DKR245" s="220"/>
      <c r="DKS245" s="220"/>
      <c r="DKT245" s="220"/>
      <c r="DKU245" s="220"/>
      <c r="DKV245" s="220"/>
      <c r="DKW245" s="220"/>
      <c r="DKX245" s="220"/>
      <c r="DKY245" s="220"/>
      <c r="DKZ245" s="220"/>
      <c r="DLA245" s="220"/>
      <c r="DLB245" s="220"/>
      <c r="DLC245" s="220"/>
      <c r="DLD245" s="220"/>
      <c r="DLE245" s="220"/>
      <c r="DLF245" s="220"/>
      <c r="DLG245" s="220"/>
      <c r="DLH245" s="220"/>
      <c r="DLI245" s="220"/>
      <c r="DLJ245" s="220"/>
      <c r="DLK245" s="220"/>
      <c r="DLL245" s="220"/>
      <c r="DLM245" s="220"/>
      <c r="DLN245" s="220"/>
      <c r="DLO245" s="220"/>
      <c r="DLP245" s="220"/>
      <c r="DLQ245" s="220"/>
      <c r="DLR245" s="220"/>
      <c r="DLS245" s="220"/>
      <c r="DLT245" s="220"/>
      <c r="DLU245" s="220"/>
      <c r="DLV245" s="220"/>
      <c r="DLW245" s="220"/>
      <c r="DLX245" s="220"/>
      <c r="DLY245" s="220"/>
      <c r="DLZ245" s="220"/>
      <c r="DMA245" s="220"/>
      <c r="DMB245" s="220"/>
      <c r="DMC245" s="220"/>
      <c r="DMD245" s="220"/>
      <c r="DME245" s="220"/>
      <c r="DMF245" s="220"/>
      <c r="DMG245" s="220"/>
      <c r="DMH245" s="220"/>
      <c r="DMI245" s="220"/>
      <c r="DMJ245" s="220"/>
      <c r="DMK245" s="220"/>
      <c r="DML245" s="220"/>
      <c r="DMM245" s="220"/>
      <c r="DMN245" s="220"/>
      <c r="DMO245" s="220"/>
      <c r="DMP245" s="220"/>
      <c r="DMQ245" s="220"/>
      <c r="DMR245" s="220"/>
      <c r="DMS245" s="220"/>
      <c r="DMT245" s="220"/>
      <c r="DMU245" s="220"/>
      <c r="DMV245" s="220"/>
      <c r="DMW245" s="220"/>
      <c r="DMX245" s="220"/>
      <c r="DMY245" s="220"/>
      <c r="DMZ245" s="220"/>
      <c r="DNA245" s="220"/>
      <c r="DNB245" s="220"/>
      <c r="DNC245" s="220"/>
      <c r="DND245" s="220"/>
      <c r="DNE245" s="220"/>
      <c r="DNF245" s="220"/>
      <c r="DNG245" s="220"/>
      <c r="DNH245" s="220"/>
      <c r="DNI245" s="220"/>
      <c r="DNJ245" s="220"/>
      <c r="DNK245" s="220"/>
      <c r="DNL245" s="220"/>
      <c r="DNM245" s="220"/>
      <c r="DNN245" s="220"/>
      <c r="DNO245" s="220"/>
      <c r="DNP245" s="220"/>
      <c r="DNQ245" s="220"/>
      <c r="DNR245" s="220"/>
      <c r="DNS245" s="220"/>
      <c r="DNT245" s="220"/>
      <c r="DNU245" s="220"/>
      <c r="DNV245" s="220"/>
      <c r="DNW245" s="220"/>
      <c r="DNX245" s="220"/>
      <c r="DNY245" s="220"/>
      <c r="DNZ245" s="220"/>
      <c r="DOA245" s="220"/>
      <c r="DOB245" s="220"/>
      <c r="DOC245" s="220"/>
      <c r="DOD245" s="220"/>
      <c r="DOE245" s="220"/>
      <c r="DOF245" s="220"/>
      <c r="DOG245" s="220"/>
      <c r="DOH245" s="220"/>
      <c r="DOI245" s="220"/>
      <c r="DOJ245" s="220"/>
      <c r="DOK245" s="220"/>
      <c r="DOL245" s="220"/>
      <c r="DOM245" s="220"/>
      <c r="DON245" s="220"/>
      <c r="DOO245" s="220"/>
      <c r="DOP245" s="220"/>
      <c r="DOQ245" s="220"/>
      <c r="DOR245" s="220"/>
      <c r="DOS245" s="220"/>
      <c r="DOT245" s="220"/>
      <c r="DOU245" s="220"/>
      <c r="DOV245" s="220"/>
      <c r="DOW245" s="220"/>
      <c r="DOX245" s="220"/>
      <c r="DOY245" s="220"/>
      <c r="DOZ245" s="220"/>
      <c r="DPA245" s="220"/>
      <c r="DPB245" s="220"/>
      <c r="DPC245" s="220"/>
      <c r="DPD245" s="220"/>
      <c r="DPE245" s="220"/>
      <c r="DPF245" s="220"/>
      <c r="DPG245" s="220"/>
      <c r="DPH245" s="220"/>
      <c r="DPI245" s="220"/>
      <c r="DPJ245" s="220"/>
      <c r="DPK245" s="220"/>
      <c r="DPL245" s="220"/>
      <c r="DPM245" s="220"/>
      <c r="DPN245" s="220"/>
      <c r="DPO245" s="220"/>
      <c r="DPP245" s="220"/>
      <c r="DPQ245" s="220"/>
      <c r="DPR245" s="220"/>
      <c r="DPS245" s="220"/>
      <c r="DPT245" s="220"/>
      <c r="DPU245" s="220"/>
      <c r="DPV245" s="220"/>
      <c r="DPW245" s="220"/>
      <c r="DPX245" s="220"/>
      <c r="DPY245" s="220"/>
      <c r="DPZ245" s="220"/>
      <c r="DQA245" s="220"/>
      <c r="DQB245" s="220"/>
      <c r="DQC245" s="220"/>
      <c r="DQD245" s="220"/>
      <c r="DQE245" s="220"/>
      <c r="DQF245" s="220"/>
      <c r="DQG245" s="220"/>
      <c r="DQH245" s="220"/>
      <c r="DQI245" s="220"/>
      <c r="DQJ245" s="220"/>
      <c r="DQK245" s="220"/>
      <c r="DQL245" s="220"/>
      <c r="DQM245" s="220"/>
      <c r="DQN245" s="220"/>
      <c r="DQO245" s="220"/>
      <c r="DQP245" s="220"/>
      <c r="DQQ245" s="220"/>
      <c r="DQR245" s="220"/>
      <c r="DQS245" s="220"/>
      <c r="DQT245" s="220"/>
      <c r="DQU245" s="220"/>
      <c r="DQV245" s="220"/>
      <c r="DQW245" s="220"/>
      <c r="DQX245" s="220"/>
      <c r="DQY245" s="220"/>
      <c r="DQZ245" s="220"/>
      <c r="DRA245" s="220"/>
      <c r="DRB245" s="220"/>
      <c r="DRC245" s="220"/>
      <c r="DRD245" s="220"/>
      <c r="DRE245" s="220"/>
      <c r="DRF245" s="220"/>
      <c r="DRG245" s="220"/>
      <c r="DRH245" s="220"/>
      <c r="DRI245" s="220"/>
      <c r="DRJ245" s="220"/>
      <c r="DRK245" s="220"/>
      <c r="DRL245" s="220"/>
      <c r="DRM245" s="220"/>
      <c r="DRN245" s="220"/>
      <c r="DRO245" s="220"/>
      <c r="DRP245" s="220"/>
      <c r="DRQ245" s="220"/>
      <c r="DRR245" s="220"/>
      <c r="DRS245" s="220"/>
      <c r="DRT245" s="220"/>
      <c r="DRU245" s="220"/>
      <c r="DRV245" s="220"/>
      <c r="DRW245" s="220"/>
      <c r="DRX245" s="220"/>
      <c r="DRY245" s="220"/>
      <c r="DRZ245" s="220"/>
      <c r="DSA245" s="220"/>
      <c r="DSB245" s="220"/>
      <c r="DSC245" s="220"/>
      <c r="DSD245" s="220"/>
      <c r="DSE245" s="220"/>
      <c r="DSF245" s="220"/>
      <c r="DSG245" s="220"/>
      <c r="DSH245" s="220"/>
      <c r="DSI245" s="220"/>
      <c r="DSJ245" s="220"/>
      <c r="DSK245" s="220"/>
      <c r="DSL245" s="220"/>
      <c r="DSM245" s="220"/>
      <c r="DSN245" s="220"/>
      <c r="DSO245" s="220"/>
      <c r="DSP245" s="220"/>
      <c r="DSQ245" s="220"/>
      <c r="DSR245" s="220"/>
      <c r="DSS245" s="220"/>
      <c r="DST245" s="220"/>
      <c r="DSU245" s="220"/>
      <c r="DSV245" s="220"/>
      <c r="DSW245" s="220"/>
      <c r="DSX245" s="220"/>
      <c r="DSY245" s="220"/>
      <c r="DSZ245" s="220"/>
      <c r="DTA245" s="220"/>
      <c r="DTB245" s="220"/>
      <c r="DTC245" s="220"/>
      <c r="DTD245" s="220"/>
      <c r="DTE245" s="220"/>
      <c r="DTF245" s="220"/>
      <c r="DTG245" s="220"/>
      <c r="DTH245" s="220"/>
      <c r="DTI245" s="220"/>
      <c r="DTJ245" s="220"/>
      <c r="DTK245" s="220"/>
      <c r="DTL245" s="220"/>
      <c r="DTM245" s="220"/>
      <c r="DTN245" s="220"/>
      <c r="DTO245" s="220"/>
      <c r="DTP245" s="220"/>
      <c r="DTQ245" s="220"/>
      <c r="DTR245" s="220"/>
      <c r="DTS245" s="220"/>
      <c r="DTT245" s="220"/>
      <c r="DTU245" s="220"/>
      <c r="DTV245" s="220"/>
      <c r="DTW245" s="220"/>
      <c r="DTX245" s="220"/>
      <c r="DTY245" s="220"/>
      <c r="DTZ245" s="220"/>
      <c r="DUA245" s="220"/>
      <c r="DUB245" s="220"/>
      <c r="DUC245" s="220"/>
      <c r="DUD245" s="220"/>
      <c r="DUE245" s="220"/>
      <c r="DUF245" s="220"/>
      <c r="DUG245" s="220"/>
      <c r="DUH245" s="220"/>
      <c r="DUI245" s="220"/>
      <c r="DUJ245" s="220"/>
      <c r="DUK245" s="220"/>
      <c r="DUL245" s="220"/>
      <c r="DUM245" s="220"/>
      <c r="DUN245" s="220"/>
      <c r="DUO245" s="220"/>
      <c r="DUP245" s="220"/>
      <c r="DUQ245" s="220"/>
      <c r="DUR245" s="220"/>
      <c r="DUS245" s="220"/>
      <c r="DUT245" s="220"/>
      <c r="DUU245" s="220"/>
      <c r="DUV245" s="220"/>
      <c r="DUW245" s="220"/>
      <c r="DUX245" s="220"/>
      <c r="DUY245" s="220"/>
      <c r="DUZ245" s="220"/>
      <c r="DVA245" s="220"/>
      <c r="DVB245" s="220"/>
      <c r="DVC245" s="220"/>
      <c r="DVD245" s="220"/>
      <c r="DVE245" s="220"/>
      <c r="DVF245" s="220"/>
      <c r="DVG245" s="220"/>
      <c r="DVH245" s="220"/>
      <c r="DVI245" s="220"/>
      <c r="DVJ245" s="220"/>
      <c r="DVK245" s="220"/>
      <c r="DVL245" s="220"/>
      <c r="DVM245" s="220"/>
      <c r="DVN245" s="220"/>
      <c r="DVO245" s="220"/>
      <c r="DVP245" s="220"/>
      <c r="DVQ245" s="220"/>
      <c r="DVR245" s="220"/>
      <c r="DVS245" s="220"/>
      <c r="DVT245" s="220"/>
      <c r="DVU245" s="220"/>
      <c r="DVV245" s="220"/>
      <c r="DVW245" s="220"/>
      <c r="DVX245" s="220"/>
      <c r="DVY245" s="220"/>
      <c r="DVZ245" s="220"/>
      <c r="DWA245" s="220"/>
      <c r="DWB245" s="220"/>
      <c r="DWC245" s="220"/>
      <c r="DWD245" s="220"/>
      <c r="DWE245" s="220"/>
      <c r="DWF245" s="220"/>
      <c r="DWG245" s="220"/>
      <c r="DWH245" s="220"/>
      <c r="DWI245" s="220"/>
      <c r="DWJ245" s="220"/>
      <c r="DWK245" s="220"/>
      <c r="DWL245" s="220"/>
      <c r="DWM245" s="220"/>
      <c r="DWN245" s="220"/>
      <c r="DWO245" s="220"/>
      <c r="DWP245" s="220"/>
      <c r="DWQ245" s="220"/>
      <c r="DWR245" s="220"/>
      <c r="DWS245" s="220"/>
      <c r="DWT245" s="220"/>
      <c r="DWU245" s="220"/>
      <c r="DWV245" s="220"/>
      <c r="DWW245" s="220"/>
      <c r="DWX245" s="220"/>
      <c r="DWY245" s="220"/>
      <c r="DWZ245" s="220"/>
      <c r="DXA245" s="220"/>
      <c r="DXB245" s="220"/>
      <c r="DXC245" s="220"/>
      <c r="DXD245" s="220"/>
      <c r="DXE245" s="220"/>
      <c r="DXF245" s="220"/>
      <c r="DXG245" s="220"/>
      <c r="DXH245" s="220"/>
      <c r="DXI245" s="220"/>
      <c r="DXJ245" s="220"/>
      <c r="DXK245" s="220"/>
      <c r="DXL245" s="220"/>
      <c r="DXM245" s="220"/>
      <c r="DXN245" s="220"/>
      <c r="DXO245" s="220"/>
      <c r="DXP245" s="220"/>
      <c r="DXQ245" s="220"/>
      <c r="DXR245" s="220"/>
      <c r="DXS245" s="220"/>
      <c r="DXT245" s="220"/>
      <c r="DXU245" s="220"/>
      <c r="DXV245" s="220"/>
      <c r="DXW245" s="220"/>
      <c r="DXX245" s="220"/>
      <c r="DXY245" s="220"/>
      <c r="DXZ245" s="220"/>
      <c r="DYA245" s="220"/>
      <c r="DYB245" s="220"/>
      <c r="DYC245" s="220"/>
      <c r="DYD245" s="220"/>
      <c r="DYE245" s="220"/>
      <c r="DYF245" s="220"/>
      <c r="DYG245" s="220"/>
      <c r="DYH245" s="220"/>
      <c r="DYI245" s="220"/>
      <c r="DYJ245" s="220"/>
      <c r="DYK245" s="220"/>
      <c r="DYL245" s="220"/>
      <c r="DYM245" s="220"/>
      <c r="DYN245" s="220"/>
      <c r="DYO245" s="220"/>
      <c r="DYP245" s="220"/>
      <c r="DYQ245" s="220"/>
      <c r="DYR245" s="220"/>
      <c r="DYS245" s="220"/>
      <c r="DYT245" s="220"/>
      <c r="DYU245" s="220"/>
      <c r="DYV245" s="220"/>
      <c r="DYW245" s="220"/>
      <c r="DYX245" s="220"/>
      <c r="DYY245" s="220"/>
      <c r="DYZ245" s="220"/>
      <c r="DZA245" s="220"/>
      <c r="DZB245" s="220"/>
      <c r="DZC245" s="220"/>
      <c r="DZD245" s="220"/>
      <c r="DZE245" s="220"/>
      <c r="DZF245" s="220"/>
      <c r="DZG245" s="220"/>
      <c r="DZH245" s="220"/>
      <c r="DZI245" s="220"/>
      <c r="DZJ245" s="220"/>
      <c r="DZK245" s="220"/>
      <c r="DZL245" s="220"/>
      <c r="DZM245" s="220"/>
      <c r="DZN245" s="220"/>
      <c r="DZO245" s="220"/>
      <c r="DZP245" s="220"/>
      <c r="DZQ245" s="220"/>
      <c r="DZR245" s="220"/>
      <c r="DZS245" s="220"/>
      <c r="DZT245" s="220"/>
      <c r="DZU245" s="220"/>
      <c r="DZV245" s="220"/>
      <c r="DZW245" s="220"/>
      <c r="DZX245" s="220"/>
      <c r="DZY245" s="220"/>
      <c r="DZZ245" s="220"/>
      <c r="EAA245" s="220"/>
      <c r="EAB245" s="220"/>
      <c r="EAC245" s="220"/>
      <c r="EAD245" s="220"/>
      <c r="EAE245" s="220"/>
      <c r="EAF245" s="220"/>
      <c r="EAG245" s="220"/>
      <c r="EAH245" s="220"/>
      <c r="EAI245" s="220"/>
      <c r="EAJ245" s="220"/>
      <c r="EAK245" s="220"/>
      <c r="EAL245" s="220"/>
      <c r="EAM245" s="220"/>
      <c r="EAN245" s="220"/>
      <c r="EAO245" s="220"/>
      <c r="EAP245" s="220"/>
      <c r="EAQ245" s="220"/>
      <c r="EAR245" s="220"/>
      <c r="EAS245" s="220"/>
      <c r="EAT245" s="220"/>
      <c r="EAU245" s="220"/>
      <c r="EAV245" s="220"/>
      <c r="EAW245" s="220"/>
      <c r="EAX245" s="220"/>
      <c r="EAY245" s="220"/>
      <c r="EAZ245" s="220"/>
      <c r="EBA245" s="220"/>
      <c r="EBB245" s="220"/>
      <c r="EBC245" s="220"/>
      <c r="EBD245" s="220"/>
      <c r="EBE245" s="220"/>
      <c r="EBF245" s="220"/>
      <c r="EBG245" s="220"/>
      <c r="EBH245" s="220"/>
      <c r="EBI245" s="220"/>
      <c r="EBJ245" s="220"/>
      <c r="EBK245" s="220"/>
      <c r="EBL245" s="220"/>
      <c r="EBM245" s="220"/>
      <c r="EBN245" s="220"/>
      <c r="EBO245" s="220"/>
      <c r="EBP245" s="220"/>
      <c r="EBQ245" s="220"/>
      <c r="EBR245" s="220"/>
      <c r="EBS245" s="220"/>
      <c r="EBT245" s="220"/>
      <c r="EBU245" s="220"/>
      <c r="EBV245" s="220"/>
      <c r="EBW245" s="220"/>
      <c r="EBX245" s="220"/>
      <c r="EBY245" s="220"/>
      <c r="EBZ245" s="220"/>
      <c r="ECA245" s="220"/>
      <c r="ECB245" s="220"/>
      <c r="ECC245" s="220"/>
      <c r="ECD245" s="220"/>
      <c r="ECE245" s="220"/>
      <c r="ECF245" s="220"/>
      <c r="ECG245" s="220"/>
      <c r="ECH245" s="220"/>
      <c r="ECI245" s="220"/>
      <c r="ECJ245" s="220"/>
      <c r="ECK245" s="220"/>
      <c r="ECL245" s="220"/>
      <c r="ECM245" s="220"/>
      <c r="ECN245" s="220"/>
      <c r="ECO245" s="220"/>
      <c r="ECP245" s="220"/>
      <c r="ECQ245" s="220"/>
      <c r="ECR245" s="220"/>
      <c r="ECS245" s="220"/>
      <c r="ECT245" s="220"/>
      <c r="ECU245" s="220"/>
      <c r="ECV245" s="220"/>
      <c r="ECW245" s="220"/>
      <c r="ECX245" s="220"/>
      <c r="ECY245" s="220"/>
      <c r="ECZ245" s="220"/>
      <c r="EDA245" s="220"/>
      <c r="EDB245" s="220"/>
      <c r="EDC245" s="220"/>
      <c r="EDD245" s="220"/>
      <c r="EDE245" s="220"/>
      <c r="EDF245" s="220"/>
      <c r="EDG245" s="220"/>
      <c r="EDH245" s="220"/>
      <c r="EDI245" s="220"/>
      <c r="EDJ245" s="220"/>
      <c r="EDK245" s="220"/>
      <c r="EDL245" s="220"/>
      <c r="EDM245" s="220"/>
      <c r="EDN245" s="220"/>
      <c r="EDO245" s="220"/>
      <c r="EDP245" s="220"/>
      <c r="EDQ245" s="220"/>
      <c r="EDR245" s="220"/>
      <c r="EDS245" s="220"/>
      <c r="EDT245" s="220"/>
      <c r="EDU245" s="220"/>
      <c r="EDV245" s="220"/>
      <c r="EDW245" s="220"/>
      <c r="EDX245" s="220"/>
      <c r="EDY245" s="220"/>
      <c r="EDZ245" s="220"/>
      <c r="EEA245" s="220"/>
      <c r="EEB245" s="220"/>
      <c r="EEC245" s="220"/>
      <c r="EED245" s="220"/>
      <c r="EEE245" s="220"/>
      <c r="EEF245" s="220"/>
      <c r="EEG245" s="220"/>
      <c r="EEH245" s="220"/>
      <c r="EEI245" s="220"/>
      <c r="EEJ245" s="220"/>
      <c r="EEK245" s="220"/>
      <c r="EEL245" s="220"/>
      <c r="EEM245" s="220"/>
      <c r="EEN245" s="220"/>
      <c r="EEO245" s="220"/>
      <c r="EEP245" s="220"/>
      <c r="EEQ245" s="220"/>
      <c r="EER245" s="220"/>
      <c r="EES245" s="220"/>
      <c r="EET245" s="220"/>
      <c r="EEU245" s="220"/>
      <c r="EEV245" s="220"/>
      <c r="EEW245" s="220"/>
      <c r="EEX245" s="220"/>
      <c r="EEY245" s="220"/>
      <c r="EEZ245" s="220"/>
      <c r="EFA245" s="220"/>
      <c r="EFB245" s="220"/>
      <c r="EFC245" s="220"/>
      <c r="EFD245" s="220"/>
      <c r="EFE245" s="220"/>
      <c r="EFF245" s="220"/>
      <c r="EFG245" s="220"/>
      <c r="EFH245" s="220"/>
      <c r="EFI245" s="220"/>
      <c r="EFJ245" s="220"/>
      <c r="EFK245" s="220"/>
      <c r="EFL245" s="220"/>
      <c r="EFM245" s="220"/>
      <c r="EFN245" s="220"/>
      <c r="EFO245" s="220"/>
      <c r="EFP245" s="220"/>
      <c r="EFQ245" s="220"/>
      <c r="EFR245" s="220"/>
      <c r="EFS245" s="220"/>
      <c r="EFT245" s="220"/>
      <c r="EFU245" s="220"/>
      <c r="EFV245" s="220"/>
      <c r="EFW245" s="220"/>
      <c r="EFX245" s="220"/>
      <c r="EFY245" s="220"/>
      <c r="EFZ245" s="220"/>
      <c r="EGA245" s="220"/>
      <c r="EGB245" s="220"/>
      <c r="EGC245" s="220"/>
      <c r="EGD245" s="220"/>
      <c r="EGE245" s="220"/>
      <c r="EGF245" s="220"/>
      <c r="EGG245" s="220"/>
      <c r="EGH245" s="220"/>
      <c r="EGI245" s="220"/>
      <c r="EGJ245" s="220"/>
      <c r="EGK245" s="220"/>
      <c r="EGL245" s="220"/>
      <c r="EGM245" s="220"/>
      <c r="EGN245" s="220"/>
      <c r="EGO245" s="220"/>
      <c r="EGP245" s="220"/>
      <c r="EGQ245" s="220"/>
      <c r="EGR245" s="220"/>
      <c r="EGS245" s="220"/>
      <c r="EGT245" s="220"/>
      <c r="EGU245" s="220"/>
      <c r="EGV245" s="220"/>
      <c r="EGW245" s="220"/>
      <c r="EGX245" s="220"/>
      <c r="EGY245" s="220"/>
      <c r="EGZ245" s="220"/>
      <c r="EHA245" s="220"/>
      <c r="EHB245" s="220"/>
      <c r="EHC245" s="220"/>
      <c r="EHD245" s="220"/>
      <c r="EHE245" s="220"/>
      <c r="EHF245" s="220"/>
      <c r="EHG245" s="220"/>
      <c r="EHH245" s="220"/>
      <c r="EHI245" s="220"/>
      <c r="EHJ245" s="220"/>
      <c r="EHK245" s="220"/>
      <c r="EHL245" s="220"/>
      <c r="EHM245" s="220"/>
      <c r="EHN245" s="220"/>
      <c r="EHO245" s="220"/>
      <c r="EHP245" s="220"/>
      <c r="EHQ245" s="220"/>
      <c r="EHR245" s="220"/>
      <c r="EHS245" s="220"/>
      <c r="EHT245" s="220"/>
      <c r="EHU245" s="220"/>
      <c r="EHV245" s="220"/>
      <c r="EHW245" s="220"/>
      <c r="EHX245" s="220"/>
      <c r="EHY245" s="220"/>
      <c r="EHZ245" s="220"/>
      <c r="EIA245" s="220"/>
      <c r="EIB245" s="220"/>
      <c r="EIC245" s="220"/>
      <c r="EID245" s="220"/>
      <c r="EIE245" s="220"/>
      <c r="EIF245" s="220"/>
      <c r="EIG245" s="220"/>
      <c r="EIH245" s="220"/>
      <c r="EII245" s="220"/>
      <c r="EIJ245" s="220"/>
      <c r="EIK245" s="220"/>
      <c r="EIL245" s="220"/>
      <c r="EIM245" s="220"/>
      <c r="EIN245" s="220"/>
      <c r="EIO245" s="220"/>
      <c r="EIP245" s="220"/>
      <c r="EIQ245" s="220"/>
      <c r="EIR245" s="220"/>
      <c r="EIS245" s="220"/>
      <c r="EIT245" s="220"/>
      <c r="EIU245" s="220"/>
      <c r="EIV245" s="220"/>
      <c r="EIW245" s="220"/>
      <c r="EIX245" s="220"/>
      <c r="EIY245" s="220"/>
      <c r="EIZ245" s="220"/>
      <c r="EJA245" s="220"/>
      <c r="EJB245" s="220"/>
      <c r="EJC245" s="220"/>
      <c r="EJD245" s="220"/>
      <c r="EJE245" s="220"/>
      <c r="EJF245" s="220"/>
      <c r="EJG245" s="220"/>
      <c r="EJH245" s="220"/>
      <c r="EJI245" s="220"/>
      <c r="EJJ245" s="220"/>
      <c r="EJK245" s="220"/>
      <c r="EJL245" s="220"/>
      <c r="EJM245" s="220"/>
      <c r="EJN245" s="220"/>
      <c r="EJO245" s="220"/>
      <c r="EJP245" s="220"/>
      <c r="EJQ245" s="220"/>
      <c r="EJR245" s="220"/>
      <c r="EJS245" s="220"/>
      <c r="EJT245" s="220"/>
      <c r="EJU245" s="220"/>
      <c r="EJV245" s="220"/>
      <c r="EJW245" s="220"/>
      <c r="EJX245" s="220"/>
      <c r="EJY245" s="220"/>
      <c r="EJZ245" s="220"/>
      <c r="EKA245" s="220"/>
      <c r="EKB245" s="220"/>
      <c r="EKC245" s="220"/>
      <c r="EKD245" s="220"/>
      <c r="EKE245" s="220"/>
      <c r="EKF245" s="220"/>
      <c r="EKG245" s="220"/>
      <c r="EKH245" s="220"/>
      <c r="EKI245" s="220"/>
      <c r="EKJ245" s="220"/>
      <c r="EKK245" s="220"/>
      <c r="EKL245" s="220"/>
      <c r="EKM245" s="220"/>
      <c r="EKN245" s="220"/>
      <c r="EKO245" s="220"/>
      <c r="EKP245" s="220"/>
      <c r="EKQ245" s="220"/>
      <c r="EKR245" s="220"/>
      <c r="EKS245" s="220"/>
      <c r="EKT245" s="220"/>
      <c r="EKU245" s="220"/>
      <c r="EKV245" s="220"/>
      <c r="EKW245" s="220"/>
      <c r="EKX245" s="220"/>
      <c r="EKY245" s="220"/>
      <c r="EKZ245" s="220"/>
      <c r="ELA245" s="220"/>
      <c r="ELB245" s="220"/>
      <c r="ELC245" s="220"/>
      <c r="ELD245" s="220"/>
      <c r="ELE245" s="220"/>
      <c r="ELF245" s="220"/>
      <c r="ELG245" s="220"/>
      <c r="ELH245" s="220"/>
      <c r="ELI245" s="220"/>
      <c r="ELJ245" s="220"/>
      <c r="ELK245" s="220"/>
      <c r="ELL245" s="220"/>
      <c r="ELM245" s="220"/>
      <c r="ELN245" s="220"/>
      <c r="ELO245" s="220"/>
      <c r="ELP245" s="220"/>
      <c r="ELQ245" s="220"/>
      <c r="ELR245" s="220"/>
      <c r="ELS245" s="220"/>
      <c r="ELT245" s="220"/>
      <c r="ELU245" s="220"/>
      <c r="ELV245" s="220"/>
      <c r="ELW245" s="220"/>
      <c r="ELX245" s="220"/>
      <c r="ELY245" s="220"/>
      <c r="ELZ245" s="220"/>
      <c r="EMA245" s="220"/>
      <c r="EMB245" s="220"/>
      <c r="EMC245" s="220"/>
      <c r="EMD245" s="220"/>
      <c r="EME245" s="220"/>
      <c r="EMF245" s="220"/>
      <c r="EMG245" s="220"/>
      <c r="EMH245" s="220"/>
      <c r="EMI245" s="220"/>
      <c r="EMJ245" s="220"/>
      <c r="EMK245" s="220"/>
      <c r="EML245" s="220"/>
      <c r="EMM245" s="220"/>
      <c r="EMN245" s="220"/>
      <c r="EMO245" s="220"/>
      <c r="EMP245" s="220"/>
      <c r="EMQ245" s="220"/>
      <c r="EMR245" s="220"/>
      <c r="EMS245" s="220"/>
      <c r="EMT245" s="220"/>
      <c r="EMU245" s="220"/>
      <c r="EMV245" s="220"/>
      <c r="EMW245" s="220"/>
      <c r="EMX245" s="220"/>
      <c r="EMY245" s="220"/>
      <c r="EMZ245" s="220"/>
      <c r="ENA245" s="220"/>
      <c r="ENB245" s="220"/>
      <c r="ENC245" s="220"/>
      <c r="END245" s="220"/>
      <c r="ENE245" s="220"/>
      <c r="ENF245" s="220"/>
      <c r="ENG245" s="220"/>
      <c r="ENH245" s="220"/>
      <c r="ENI245" s="220"/>
      <c r="ENJ245" s="220"/>
      <c r="ENK245" s="220"/>
      <c r="ENL245" s="220"/>
      <c r="ENM245" s="220"/>
      <c r="ENN245" s="220"/>
      <c r="ENO245" s="220"/>
      <c r="ENP245" s="220"/>
      <c r="ENQ245" s="220"/>
      <c r="ENR245" s="220"/>
      <c r="ENS245" s="220"/>
      <c r="ENT245" s="220"/>
      <c r="ENU245" s="220"/>
      <c r="ENV245" s="220"/>
      <c r="ENW245" s="220"/>
      <c r="ENX245" s="220"/>
      <c r="ENY245" s="220"/>
      <c r="ENZ245" s="220"/>
      <c r="EOA245" s="220"/>
      <c r="EOB245" s="220"/>
      <c r="EOC245" s="220"/>
      <c r="EOD245" s="220"/>
      <c r="EOE245" s="220"/>
      <c r="EOF245" s="220"/>
      <c r="EOG245" s="220"/>
      <c r="EOH245" s="220"/>
      <c r="EOI245" s="220"/>
      <c r="EOJ245" s="220"/>
      <c r="EOK245" s="220"/>
      <c r="EOL245" s="220"/>
      <c r="EOM245" s="220"/>
      <c r="EON245" s="220"/>
      <c r="EOO245" s="220"/>
      <c r="EOP245" s="220"/>
      <c r="EOQ245" s="220"/>
      <c r="EOR245" s="220"/>
      <c r="EOS245" s="220"/>
      <c r="EOT245" s="220"/>
      <c r="EOU245" s="220"/>
      <c r="EOV245" s="220"/>
      <c r="EOW245" s="220"/>
      <c r="EOX245" s="220"/>
      <c r="EOY245" s="220"/>
      <c r="EOZ245" s="220"/>
      <c r="EPA245" s="220"/>
      <c r="EPB245" s="220"/>
      <c r="EPC245" s="220"/>
      <c r="EPD245" s="220"/>
      <c r="EPE245" s="220"/>
      <c r="EPF245" s="220"/>
      <c r="EPG245" s="220"/>
      <c r="EPH245" s="220"/>
      <c r="EPI245" s="220"/>
      <c r="EPJ245" s="220"/>
      <c r="EPK245" s="220"/>
      <c r="EPL245" s="220"/>
      <c r="EPM245" s="220"/>
      <c r="EPN245" s="220"/>
      <c r="EPO245" s="220"/>
      <c r="EPP245" s="220"/>
      <c r="EPQ245" s="220"/>
      <c r="EPR245" s="220"/>
      <c r="EPS245" s="220"/>
      <c r="EPT245" s="220"/>
      <c r="EPU245" s="220"/>
      <c r="EPV245" s="220"/>
      <c r="EPW245" s="220"/>
      <c r="EPX245" s="220"/>
      <c r="EPY245" s="220"/>
      <c r="EPZ245" s="220"/>
      <c r="EQA245" s="220"/>
      <c r="EQB245" s="220"/>
      <c r="EQC245" s="220"/>
      <c r="EQD245" s="220"/>
      <c r="EQE245" s="220"/>
      <c r="EQF245" s="220"/>
      <c r="EQG245" s="220"/>
      <c r="EQH245" s="220"/>
      <c r="EQI245" s="220"/>
      <c r="EQJ245" s="220"/>
      <c r="EQK245" s="220"/>
      <c r="EQL245" s="220"/>
      <c r="EQM245" s="220"/>
      <c r="EQN245" s="220"/>
      <c r="EQO245" s="220"/>
      <c r="EQP245" s="220"/>
      <c r="EQQ245" s="220"/>
      <c r="EQR245" s="220"/>
      <c r="EQS245" s="220"/>
      <c r="EQT245" s="220"/>
      <c r="EQU245" s="220"/>
      <c r="EQV245" s="220"/>
      <c r="EQW245" s="220"/>
      <c r="EQX245" s="220"/>
      <c r="EQY245" s="220"/>
      <c r="EQZ245" s="220"/>
      <c r="ERA245" s="220"/>
      <c r="ERB245" s="220"/>
      <c r="ERC245" s="220"/>
      <c r="ERD245" s="220"/>
      <c r="ERE245" s="220"/>
      <c r="ERF245" s="220"/>
      <c r="ERG245" s="220"/>
      <c r="ERH245" s="220"/>
      <c r="ERI245" s="220"/>
      <c r="ERJ245" s="220"/>
      <c r="ERK245" s="220"/>
      <c r="ERL245" s="220"/>
      <c r="ERM245" s="220"/>
      <c r="ERN245" s="220"/>
      <c r="ERO245" s="220"/>
      <c r="ERP245" s="220"/>
      <c r="ERQ245" s="220"/>
      <c r="ERR245" s="220"/>
      <c r="ERS245" s="220"/>
      <c r="ERT245" s="220"/>
      <c r="ERU245" s="220"/>
      <c r="ERV245" s="220"/>
      <c r="ERW245" s="220"/>
      <c r="ERX245" s="220"/>
      <c r="ERY245" s="220"/>
      <c r="ERZ245" s="220"/>
      <c r="ESA245" s="220"/>
      <c r="ESB245" s="220"/>
      <c r="ESC245" s="220"/>
      <c r="ESD245" s="220"/>
      <c r="ESE245" s="220"/>
      <c r="ESF245" s="220"/>
      <c r="ESG245" s="220"/>
      <c r="ESH245" s="220"/>
      <c r="ESI245" s="220"/>
      <c r="ESJ245" s="220"/>
      <c r="ESK245" s="220"/>
      <c r="ESL245" s="220"/>
      <c r="ESM245" s="220"/>
      <c r="ESN245" s="220"/>
      <c r="ESO245" s="220"/>
      <c r="ESP245" s="220"/>
      <c r="ESQ245" s="220"/>
      <c r="ESR245" s="220"/>
      <c r="ESS245" s="220"/>
      <c r="EST245" s="220"/>
      <c r="ESU245" s="220"/>
      <c r="ESV245" s="220"/>
      <c r="ESW245" s="220"/>
      <c r="ESX245" s="220"/>
      <c r="ESY245" s="220"/>
      <c r="ESZ245" s="220"/>
      <c r="ETA245" s="220"/>
      <c r="ETB245" s="220"/>
      <c r="ETC245" s="220"/>
      <c r="ETD245" s="220"/>
      <c r="ETE245" s="220"/>
      <c r="ETF245" s="220"/>
      <c r="ETG245" s="220"/>
      <c r="ETH245" s="220"/>
      <c r="ETI245" s="220"/>
      <c r="ETJ245" s="220"/>
      <c r="ETK245" s="220"/>
      <c r="ETL245" s="220"/>
      <c r="ETM245" s="220"/>
      <c r="ETN245" s="220"/>
      <c r="ETO245" s="220"/>
      <c r="ETP245" s="220"/>
      <c r="ETQ245" s="220"/>
      <c r="ETR245" s="220"/>
      <c r="ETS245" s="220"/>
      <c r="ETT245" s="220"/>
      <c r="ETU245" s="220"/>
      <c r="ETV245" s="220"/>
      <c r="ETW245" s="220"/>
      <c r="ETX245" s="220"/>
      <c r="ETY245" s="220"/>
      <c r="ETZ245" s="220"/>
      <c r="EUA245" s="220"/>
      <c r="EUB245" s="220"/>
      <c r="EUC245" s="220"/>
      <c r="EUD245" s="220"/>
      <c r="EUE245" s="220"/>
      <c r="EUF245" s="220"/>
      <c r="EUG245" s="220"/>
      <c r="EUH245" s="220"/>
      <c r="EUI245" s="220"/>
      <c r="EUJ245" s="220"/>
      <c r="EUK245" s="220"/>
      <c r="EUL245" s="220"/>
      <c r="EUM245" s="220"/>
      <c r="EUN245" s="220"/>
      <c r="EUO245" s="220"/>
      <c r="EUP245" s="220"/>
      <c r="EUQ245" s="220"/>
      <c r="EUR245" s="220"/>
      <c r="EUS245" s="220"/>
      <c r="EUT245" s="220"/>
      <c r="EUU245" s="220"/>
      <c r="EUV245" s="220"/>
      <c r="EUW245" s="220"/>
      <c r="EUX245" s="220"/>
      <c r="EUY245" s="220"/>
      <c r="EUZ245" s="220"/>
      <c r="EVA245" s="220"/>
      <c r="EVB245" s="220"/>
      <c r="EVC245" s="220"/>
      <c r="EVD245" s="220"/>
      <c r="EVE245" s="220"/>
      <c r="EVF245" s="220"/>
      <c r="EVG245" s="220"/>
      <c r="EVH245" s="220"/>
      <c r="EVI245" s="220"/>
      <c r="EVJ245" s="220"/>
      <c r="EVK245" s="220"/>
      <c r="EVL245" s="220"/>
      <c r="EVM245" s="220"/>
      <c r="EVN245" s="220"/>
      <c r="EVO245" s="220"/>
      <c r="EVP245" s="220"/>
      <c r="EVQ245" s="220"/>
      <c r="EVR245" s="220"/>
      <c r="EVS245" s="220"/>
      <c r="EVT245" s="220"/>
      <c r="EVU245" s="220"/>
      <c r="EVV245" s="220"/>
      <c r="EVW245" s="220"/>
      <c r="EVX245" s="220"/>
      <c r="EVY245" s="220"/>
      <c r="EVZ245" s="220"/>
      <c r="EWA245" s="220"/>
      <c r="EWB245" s="220"/>
      <c r="EWC245" s="220"/>
      <c r="EWD245" s="220"/>
      <c r="EWE245" s="220"/>
      <c r="EWF245" s="220"/>
      <c r="EWG245" s="220"/>
      <c r="EWH245" s="220"/>
      <c r="EWI245" s="220"/>
      <c r="EWJ245" s="220"/>
      <c r="EWK245" s="220"/>
      <c r="EWL245" s="220"/>
      <c r="EWM245" s="220"/>
      <c r="EWN245" s="220"/>
      <c r="EWO245" s="220"/>
      <c r="EWP245" s="220"/>
      <c r="EWQ245" s="220"/>
      <c r="EWR245" s="220"/>
      <c r="EWS245" s="220"/>
      <c r="EWT245" s="220"/>
      <c r="EWU245" s="220"/>
      <c r="EWV245" s="220"/>
      <c r="EWW245" s="220"/>
      <c r="EWX245" s="220"/>
      <c r="EWY245" s="220"/>
      <c r="EWZ245" s="220"/>
      <c r="EXA245" s="220"/>
      <c r="EXB245" s="220"/>
      <c r="EXC245" s="220"/>
      <c r="EXD245" s="220"/>
      <c r="EXE245" s="220"/>
      <c r="EXF245" s="220"/>
      <c r="EXG245" s="220"/>
      <c r="EXH245" s="220"/>
      <c r="EXI245" s="220"/>
      <c r="EXJ245" s="220"/>
      <c r="EXK245" s="220"/>
      <c r="EXL245" s="220"/>
      <c r="EXM245" s="220"/>
      <c r="EXN245" s="220"/>
      <c r="EXO245" s="220"/>
      <c r="EXP245" s="220"/>
      <c r="EXQ245" s="220"/>
      <c r="EXR245" s="220"/>
      <c r="EXS245" s="220"/>
      <c r="EXT245" s="220"/>
      <c r="EXU245" s="220"/>
      <c r="EXV245" s="220"/>
      <c r="EXW245" s="220"/>
      <c r="EXX245" s="220"/>
      <c r="EXY245" s="220"/>
      <c r="EXZ245" s="220"/>
      <c r="EYA245" s="220"/>
      <c r="EYB245" s="220"/>
      <c r="EYC245" s="220"/>
      <c r="EYD245" s="220"/>
      <c r="EYE245" s="220"/>
      <c r="EYF245" s="220"/>
      <c r="EYG245" s="220"/>
      <c r="EYH245" s="220"/>
      <c r="EYI245" s="220"/>
      <c r="EYJ245" s="220"/>
      <c r="EYK245" s="220"/>
      <c r="EYL245" s="220"/>
      <c r="EYM245" s="220"/>
      <c r="EYN245" s="220"/>
      <c r="EYO245" s="220"/>
      <c r="EYP245" s="220"/>
      <c r="EYQ245" s="220"/>
      <c r="EYR245" s="220"/>
      <c r="EYS245" s="220"/>
      <c r="EYT245" s="220"/>
      <c r="EYU245" s="220"/>
      <c r="EYV245" s="220"/>
      <c r="EYW245" s="220"/>
      <c r="EYX245" s="220"/>
      <c r="EYY245" s="220"/>
      <c r="EYZ245" s="220"/>
      <c r="EZA245" s="220"/>
      <c r="EZB245" s="220"/>
      <c r="EZC245" s="220"/>
      <c r="EZD245" s="220"/>
      <c r="EZE245" s="220"/>
      <c r="EZF245" s="220"/>
      <c r="EZG245" s="220"/>
      <c r="EZH245" s="220"/>
      <c r="EZI245" s="220"/>
      <c r="EZJ245" s="220"/>
      <c r="EZK245" s="220"/>
      <c r="EZL245" s="220"/>
      <c r="EZM245" s="220"/>
      <c r="EZN245" s="220"/>
      <c r="EZO245" s="220"/>
      <c r="EZP245" s="220"/>
      <c r="EZQ245" s="220"/>
      <c r="EZR245" s="220"/>
      <c r="EZS245" s="220"/>
      <c r="EZT245" s="220"/>
      <c r="EZU245" s="220"/>
      <c r="EZV245" s="220"/>
      <c r="EZW245" s="220"/>
      <c r="EZX245" s="220"/>
      <c r="EZY245" s="220"/>
      <c r="EZZ245" s="220"/>
      <c r="FAA245" s="220"/>
      <c r="FAB245" s="220"/>
      <c r="FAC245" s="220"/>
      <c r="FAD245" s="220"/>
      <c r="FAE245" s="220"/>
      <c r="FAF245" s="220"/>
      <c r="FAG245" s="220"/>
      <c r="FAH245" s="220"/>
      <c r="FAI245" s="220"/>
      <c r="FAJ245" s="220"/>
      <c r="FAK245" s="220"/>
      <c r="FAL245" s="220"/>
      <c r="FAM245" s="220"/>
      <c r="FAN245" s="220"/>
      <c r="FAO245" s="220"/>
      <c r="FAP245" s="220"/>
      <c r="FAQ245" s="220"/>
      <c r="FAR245" s="220"/>
      <c r="FAS245" s="220"/>
      <c r="FAT245" s="220"/>
      <c r="FAU245" s="220"/>
      <c r="FAV245" s="220"/>
      <c r="FAW245" s="220"/>
      <c r="FAX245" s="220"/>
      <c r="FAY245" s="220"/>
      <c r="FAZ245" s="220"/>
      <c r="FBA245" s="220"/>
      <c r="FBB245" s="220"/>
      <c r="FBC245" s="220"/>
      <c r="FBD245" s="220"/>
      <c r="FBE245" s="220"/>
      <c r="FBF245" s="220"/>
      <c r="FBG245" s="220"/>
      <c r="FBH245" s="220"/>
      <c r="FBI245" s="220"/>
      <c r="FBJ245" s="220"/>
      <c r="FBK245" s="220"/>
      <c r="FBL245" s="220"/>
      <c r="FBM245" s="220"/>
      <c r="FBN245" s="220"/>
      <c r="FBO245" s="220"/>
      <c r="FBP245" s="220"/>
      <c r="FBQ245" s="220"/>
      <c r="FBR245" s="220"/>
      <c r="FBS245" s="220"/>
      <c r="FBT245" s="220"/>
      <c r="FBU245" s="220"/>
      <c r="FBV245" s="220"/>
      <c r="FBW245" s="220"/>
      <c r="FBX245" s="220"/>
      <c r="FBY245" s="220"/>
      <c r="FBZ245" s="220"/>
      <c r="FCA245" s="220"/>
      <c r="FCB245" s="220"/>
      <c r="FCC245" s="220"/>
      <c r="FCD245" s="220"/>
      <c r="FCE245" s="220"/>
      <c r="FCF245" s="220"/>
      <c r="FCG245" s="220"/>
      <c r="FCH245" s="220"/>
      <c r="FCI245" s="220"/>
      <c r="FCJ245" s="220"/>
      <c r="FCK245" s="220"/>
      <c r="FCL245" s="220"/>
      <c r="FCM245" s="220"/>
      <c r="FCN245" s="220"/>
      <c r="FCO245" s="220"/>
      <c r="FCP245" s="220"/>
      <c r="FCQ245" s="220"/>
      <c r="FCR245" s="220"/>
      <c r="FCS245" s="220"/>
      <c r="FCT245" s="220"/>
      <c r="FCU245" s="220"/>
      <c r="FCV245" s="220"/>
      <c r="FCW245" s="220"/>
      <c r="FCX245" s="220"/>
      <c r="FCY245" s="220"/>
      <c r="FCZ245" s="220"/>
      <c r="FDA245" s="220"/>
      <c r="FDB245" s="220"/>
      <c r="FDC245" s="220"/>
      <c r="FDD245" s="220"/>
      <c r="FDE245" s="220"/>
      <c r="FDF245" s="220"/>
      <c r="FDG245" s="220"/>
      <c r="FDH245" s="220"/>
      <c r="FDI245" s="220"/>
      <c r="FDJ245" s="220"/>
      <c r="FDK245" s="220"/>
      <c r="FDL245" s="220"/>
      <c r="FDM245" s="220"/>
      <c r="FDN245" s="220"/>
      <c r="FDO245" s="220"/>
      <c r="FDP245" s="220"/>
      <c r="FDQ245" s="220"/>
      <c r="FDR245" s="220"/>
      <c r="FDS245" s="220"/>
      <c r="FDT245" s="220"/>
      <c r="FDU245" s="220"/>
      <c r="FDV245" s="220"/>
      <c r="FDW245" s="220"/>
      <c r="FDX245" s="220"/>
      <c r="FDY245" s="220"/>
      <c r="FDZ245" s="220"/>
      <c r="FEA245" s="220"/>
      <c r="FEB245" s="220"/>
      <c r="FEC245" s="220"/>
      <c r="FED245" s="220"/>
      <c r="FEE245" s="220"/>
      <c r="FEF245" s="220"/>
      <c r="FEG245" s="220"/>
      <c r="FEH245" s="220"/>
      <c r="FEI245" s="220"/>
      <c r="FEJ245" s="220"/>
      <c r="FEK245" s="220"/>
      <c r="FEL245" s="220"/>
      <c r="FEM245" s="220"/>
      <c r="FEN245" s="220"/>
      <c r="FEO245" s="220"/>
      <c r="FEP245" s="220"/>
      <c r="FEQ245" s="220"/>
      <c r="FER245" s="220"/>
      <c r="FES245" s="220"/>
      <c r="FET245" s="220"/>
      <c r="FEU245" s="220"/>
      <c r="FEV245" s="220"/>
      <c r="FEW245" s="220"/>
      <c r="FEX245" s="220"/>
      <c r="FEY245" s="220"/>
      <c r="FEZ245" s="220"/>
      <c r="FFA245" s="220"/>
      <c r="FFB245" s="220"/>
      <c r="FFC245" s="220"/>
      <c r="FFD245" s="220"/>
      <c r="FFE245" s="220"/>
      <c r="FFF245" s="220"/>
      <c r="FFG245" s="220"/>
      <c r="FFH245" s="220"/>
      <c r="FFI245" s="220"/>
      <c r="FFJ245" s="220"/>
      <c r="FFK245" s="220"/>
      <c r="FFL245" s="220"/>
      <c r="FFM245" s="220"/>
      <c r="FFN245" s="220"/>
      <c r="FFO245" s="220"/>
      <c r="FFP245" s="220"/>
      <c r="FFQ245" s="220"/>
      <c r="FFR245" s="220"/>
      <c r="FFS245" s="220"/>
      <c r="FFT245" s="220"/>
      <c r="FFU245" s="220"/>
      <c r="FFV245" s="220"/>
      <c r="FFW245" s="220"/>
      <c r="FFX245" s="220"/>
      <c r="FFY245" s="220"/>
      <c r="FFZ245" s="220"/>
      <c r="FGA245" s="220"/>
      <c r="FGB245" s="220"/>
      <c r="FGC245" s="220"/>
      <c r="FGD245" s="220"/>
      <c r="FGE245" s="220"/>
      <c r="FGF245" s="220"/>
      <c r="FGG245" s="220"/>
      <c r="FGH245" s="220"/>
      <c r="FGI245" s="220"/>
      <c r="FGJ245" s="220"/>
      <c r="FGK245" s="220"/>
      <c r="FGL245" s="220"/>
      <c r="FGM245" s="220"/>
      <c r="FGN245" s="220"/>
      <c r="FGO245" s="220"/>
      <c r="FGP245" s="220"/>
      <c r="FGQ245" s="220"/>
      <c r="FGR245" s="220"/>
      <c r="FGS245" s="220"/>
      <c r="FGT245" s="220"/>
      <c r="FGU245" s="220"/>
      <c r="FGV245" s="220"/>
      <c r="FGW245" s="220"/>
      <c r="FGX245" s="220"/>
      <c r="FGY245" s="220"/>
      <c r="FGZ245" s="220"/>
      <c r="FHA245" s="220"/>
      <c r="FHB245" s="220"/>
      <c r="FHC245" s="220"/>
      <c r="FHD245" s="220"/>
      <c r="FHE245" s="220"/>
      <c r="FHF245" s="220"/>
      <c r="FHG245" s="220"/>
      <c r="FHH245" s="220"/>
      <c r="FHI245" s="220"/>
      <c r="FHJ245" s="220"/>
      <c r="FHK245" s="220"/>
      <c r="FHL245" s="220"/>
      <c r="FHM245" s="220"/>
      <c r="FHN245" s="220"/>
      <c r="FHO245" s="220"/>
      <c r="FHP245" s="220"/>
      <c r="FHQ245" s="220"/>
      <c r="FHR245" s="220"/>
      <c r="FHS245" s="220"/>
      <c r="FHT245" s="220"/>
      <c r="FHU245" s="220"/>
      <c r="FHV245" s="220"/>
      <c r="FHW245" s="220"/>
      <c r="FHX245" s="220"/>
      <c r="FHY245" s="220"/>
      <c r="FHZ245" s="220"/>
      <c r="FIA245" s="220"/>
      <c r="FIB245" s="220"/>
      <c r="FIC245" s="220"/>
      <c r="FID245" s="220"/>
      <c r="FIE245" s="220"/>
      <c r="FIF245" s="220"/>
      <c r="FIG245" s="220"/>
      <c r="FIH245" s="220"/>
      <c r="FII245" s="220"/>
      <c r="FIJ245" s="220"/>
      <c r="FIK245" s="220"/>
      <c r="FIL245" s="220"/>
      <c r="FIM245" s="220"/>
      <c r="FIN245" s="220"/>
      <c r="FIO245" s="220"/>
      <c r="FIP245" s="220"/>
      <c r="FIQ245" s="220"/>
      <c r="FIR245" s="220"/>
      <c r="FIS245" s="220"/>
      <c r="FIT245" s="220"/>
      <c r="FIU245" s="220"/>
      <c r="FIV245" s="220"/>
      <c r="FIW245" s="220"/>
      <c r="FIX245" s="220"/>
      <c r="FIY245" s="220"/>
      <c r="FIZ245" s="220"/>
      <c r="FJA245" s="220"/>
      <c r="FJB245" s="220"/>
      <c r="FJC245" s="220"/>
      <c r="FJD245" s="220"/>
      <c r="FJE245" s="220"/>
      <c r="FJF245" s="220"/>
      <c r="FJG245" s="220"/>
      <c r="FJH245" s="220"/>
      <c r="FJI245" s="220"/>
      <c r="FJJ245" s="220"/>
      <c r="FJK245" s="220"/>
      <c r="FJL245" s="220"/>
      <c r="FJM245" s="220"/>
      <c r="FJN245" s="220"/>
      <c r="FJO245" s="220"/>
      <c r="FJP245" s="220"/>
      <c r="FJQ245" s="220"/>
      <c r="FJR245" s="220"/>
      <c r="FJS245" s="220"/>
      <c r="FJT245" s="220"/>
      <c r="FJU245" s="220"/>
      <c r="FJV245" s="220"/>
      <c r="FJW245" s="220"/>
      <c r="FJX245" s="220"/>
      <c r="FJY245" s="220"/>
      <c r="FJZ245" s="220"/>
      <c r="FKA245" s="220"/>
      <c r="FKB245" s="220"/>
      <c r="FKC245" s="220"/>
      <c r="FKD245" s="220"/>
      <c r="FKE245" s="220"/>
      <c r="FKF245" s="220"/>
      <c r="FKG245" s="220"/>
      <c r="FKH245" s="220"/>
      <c r="FKI245" s="220"/>
      <c r="FKJ245" s="220"/>
      <c r="FKK245" s="220"/>
      <c r="FKL245" s="220"/>
      <c r="FKM245" s="220"/>
      <c r="FKN245" s="220"/>
      <c r="FKO245" s="220"/>
      <c r="FKP245" s="220"/>
      <c r="FKQ245" s="220"/>
      <c r="FKR245" s="220"/>
      <c r="FKS245" s="220"/>
      <c r="FKT245" s="220"/>
      <c r="FKU245" s="220"/>
      <c r="FKV245" s="220"/>
      <c r="FKW245" s="220"/>
      <c r="FKX245" s="220"/>
      <c r="FKY245" s="220"/>
      <c r="FKZ245" s="220"/>
      <c r="FLA245" s="220"/>
      <c r="FLB245" s="220"/>
      <c r="FLC245" s="220"/>
      <c r="FLD245" s="220"/>
      <c r="FLE245" s="220"/>
      <c r="FLF245" s="220"/>
      <c r="FLG245" s="220"/>
      <c r="FLH245" s="220"/>
      <c r="FLI245" s="220"/>
      <c r="FLJ245" s="220"/>
      <c r="FLK245" s="220"/>
      <c r="FLL245" s="220"/>
      <c r="FLM245" s="220"/>
      <c r="FLN245" s="220"/>
      <c r="FLO245" s="220"/>
      <c r="FLP245" s="220"/>
      <c r="FLQ245" s="220"/>
      <c r="FLR245" s="220"/>
      <c r="FLS245" s="220"/>
      <c r="FLT245" s="220"/>
      <c r="FLU245" s="220"/>
      <c r="FLV245" s="220"/>
      <c r="FLW245" s="220"/>
      <c r="FLX245" s="220"/>
      <c r="FLY245" s="220"/>
      <c r="FLZ245" s="220"/>
      <c r="FMA245" s="220"/>
      <c r="FMB245" s="220"/>
      <c r="FMC245" s="220"/>
      <c r="FMD245" s="220"/>
      <c r="FME245" s="220"/>
      <c r="FMF245" s="220"/>
      <c r="FMG245" s="220"/>
      <c r="FMH245" s="220"/>
      <c r="FMI245" s="220"/>
      <c r="FMJ245" s="220"/>
      <c r="FMK245" s="220"/>
      <c r="FML245" s="220"/>
      <c r="FMM245" s="220"/>
      <c r="FMN245" s="220"/>
      <c r="FMO245" s="220"/>
      <c r="FMP245" s="220"/>
      <c r="FMQ245" s="220"/>
      <c r="FMR245" s="220"/>
      <c r="FMS245" s="220"/>
      <c r="FMT245" s="220"/>
      <c r="FMU245" s="220"/>
      <c r="FMV245" s="220"/>
      <c r="FMW245" s="220"/>
      <c r="FMX245" s="220"/>
      <c r="FMY245" s="220"/>
      <c r="FMZ245" s="220"/>
      <c r="FNA245" s="220"/>
      <c r="FNB245" s="220"/>
      <c r="FNC245" s="220"/>
      <c r="FND245" s="220"/>
      <c r="FNE245" s="220"/>
      <c r="FNF245" s="220"/>
      <c r="FNG245" s="220"/>
      <c r="FNH245" s="220"/>
      <c r="FNI245" s="220"/>
      <c r="FNJ245" s="220"/>
      <c r="FNK245" s="220"/>
      <c r="FNL245" s="220"/>
      <c r="FNM245" s="220"/>
      <c r="FNN245" s="220"/>
      <c r="FNO245" s="220"/>
      <c r="FNP245" s="220"/>
      <c r="FNQ245" s="220"/>
      <c r="FNR245" s="220"/>
      <c r="FNS245" s="220"/>
      <c r="FNT245" s="220"/>
      <c r="FNU245" s="220"/>
      <c r="FNV245" s="220"/>
      <c r="FNW245" s="220"/>
      <c r="FNX245" s="220"/>
      <c r="FNY245" s="220"/>
      <c r="FNZ245" s="220"/>
      <c r="FOA245" s="220"/>
      <c r="FOB245" s="220"/>
      <c r="FOC245" s="220"/>
      <c r="FOD245" s="220"/>
      <c r="FOE245" s="220"/>
      <c r="FOF245" s="220"/>
      <c r="FOG245" s="220"/>
      <c r="FOH245" s="220"/>
      <c r="FOI245" s="220"/>
      <c r="FOJ245" s="220"/>
      <c r="FOK245" s="220"/>
      <c r="FOL245" s="220"/>
      <c r="FOM245" s="220"/>
      <c r="FON245" s="220"/>
      <c r="FOO245" s="220"/>
      <c r="FOP245" s="220"/>
      <c r="FOQ245" s="220"/>
      <c r="FOR245" s="220"/>
      <c r="FOS245" s="220"/>
      <c r="FOT245" s="220"/>
      <c r="FOU245" s="220"/>
      <c r="FOV245" s="220"/>
      <c r="FOW245" s="220"/>
      <c r="FOX245" s="220"/>
      <c r="FOY245" s="220"/>
      <c r="FOZ245" s="220"/>
      <c r="FPA245" s="220"/>
      <c r="FPB245" s="220"/>
      <c r="FPC245" s="220"/>
      <c r="FPD245" s="220"/>
      <c r="FPE245" s="220"/>
      <c r="FPF245" s="220"/>
      <c r="FPG245" s="220"/>
      <c r="FPH245" s="220"/>
      <c r="FPI245" s="220"/>
      <c r="FPJ245" s="220"/>
      <c r="FPK245" s="220"/>
      <c r="FPL245" s="220"/>
      <c r="FPM245" s="220"/>
      <c r="FPN245" s="220"/>
      <c r="FPO245" s="220"/>
      <c r="FPP245" s="220"/>
      <c r="FPQ245" s="220"/>
      <c r="FPR245" s="220"/>
      <c r="FPS245" s="220"/>
      <c r="FPT245" s="220"/>
      <c r="FPU245" s="220"/>
      <c r="FPV245" s="220"/>
      <c r="FPW245" s="220"/>
      <c r="FPX245" s="220"/>
      <c r="FPY245" s="220"/>
      <c r="FPZ245" s="220"/>
      <c r="FQA245" s="220"/>
      <c r="FQB245" s="220"/>
      <c r="FQC245" s="220"/>
      <c r="FQD245" s="220"/>
      <c r="FQE245" s="220"/>
      <c r="FQF245" s="220"/>
      <c r="FQG245" s="220"/>
      <c r="FQH245" s="220"/>
      <c r="FQI245" s="220"/>
      <c r="FQJ245" s="220"/>
      <c r="FQK245" s="220"/>
      <c r="FQL245" s="220"/>
      <c r="FQM245" s="220"/>
      <c r="FQN245" s="220"/>
      <c r="FQO245" s="220"/>
      <c r="FQP245" s="220"/>
      <c r="FQQ245" s="220"/>
      <c r="FQR245" s="220"/>
      <c r="FQS245" s="220"/>
      <c r="FQT245" s="220"/>
      <c r="FQU245" s="220"/>
      <c r="FQV245" s="220"/>
      <c r="FQW245" s="220"/>
      <c r="FQX245" s="220"/>
      <c r="FQY245" s="220"/>
      <c r="FQZ245" s="220"/>
      <c r="FRA245" s="220"/>
      <c r="FRB245" s="220"/>
      <c r="FRC245" s="220"/>
      <c r="FRD245" s="220"/>
      <c r="FRE245" s="220"/>
      <c r="FRF245" s="220"/>
      <c r="FRG245" s="220"/>
      <c r="FRH245" s="220"/>
      <c r="FRI245" s="220"/>
      <c r="FRJ245" s="220"/>
      <c r="FRK245" s="220"/>
      <c r="FRL245" s="220"/>
      <c r="FRM245" s="220"/>
      <c r="FRN245" s="220"/>
      <c r="FRO245" s="220"/>
      <c r="FRP245" s="220"/>
      <c r="FRQ245" s="220"/>
      <c r="FRR245" s="220"/>
      <c r="FRS245" s="220"/>
      <c r="FRT245" s="220"/>
      <c r="FRU245" s="220"/>
      <c r="FRV245" s="220"/>
      <c r="FRW245" s="220"/>
      <c r="FRX245" s="220"/>
      <c r="FRY245" s="220"/>
      <c r="FRZ245" s="220"/>
      <c r="FSA245" s="220"/>
      <c r="FSB245" s="220"/>
      <c r="FSC245" s="220"/>
      <c r="FSD245" s="220"/>
      <c r="FSE245" s="220"/>
      <c r="FSF245" s="220"/>
      <c r="FSG245" s="220"/>
      <c r="FSH245" s="220"/>
      <c r="FSI245" s="220"/>
      <c r="FSJ245" s="220"/>
      <c r="FSK245" s="220"/>
      <c r="FSL245" s="220"/>
      <c r="FSM245" s="220"/>
      <c r="FSN245" s="220"/>
      <c r="FSO245" s="220"/>
      <c r="FSP245" s="220"/>
      <c r="FSQ245" s="220"/>
      <c r="FSR245" s="220"/>
      <c r="FSS245" s="220"/>
      <c r="FST245" s="220"/>
      <c r="FSU245" s="220"/>
      <c r="FSV245" s="220"/>
      <c r="FSW245" s="220"/>
      <c r="FSX245" s="220"/>
      <c r="FSY245" s="220"/>
      <c r="FSZ245" s="220"/>
      <c r="FTA245" s="220"/>
      <c r="FTB245" s="220"/>
      <c r="FTC245" s="220"/>
      <c r="FTD245" s="220"/>
      <c r="FTE245" s="220"/>
      <c r="FTF245" s="220"/>
      <c r="FTG245" s="220"/>
      <c r="FTH245" s="220"/>
      <c r="FTI245" s="220"/>
      <c r="FTJ245" s="220"/>
      <c r="FTK245" s="220"/>
      <c r="FTL245" s="220"/>
      <c r="FTM245" s="220"/>
      <c r="FTN245" s="220"/>
      <c r="FTO245" s="220"/>
      <c r="FTP245" s="220"/>
      <c r="FTQ245" s="220"/>
      <c r="FTR245" s="220"/>
      <c r="FTS245" s="220"/>
      <c r="FTT245" s="220"/>
      <c r="FTU245" s="220"/>
      <c r="FTV245" s="220"/>
      <c r="FTW245" s="220"/>
      <c r="FTX245" s="220"/>
      <c r="FTY245" s="220"/>
      <c r="FTZ245" s="220"/>
      <c r="FUA245" s="220"/>
      <c r="FUB245" s="220"/>
      <c r="FUC245" s="220"/>
      <c r="FUD245" s="220"/>
      <c r="FUE245" s="220"/>
      <c r="FUF245" s="220"/>
      <c r="FUG245" s="220"/>
      <c r="FUH245" s="220"/>
      <c r="FUI245" s="220"/>
      <c r="FUJ245" s="220"/>
      <c r="FUK245" s="220"/>
      <c r="FUL245" s="220"/>
      <c r="FUM245" s="220"/>
      <c r="FUN245" s="220"/>
      <c r="FUO245" s="220"/>
      <c r="FUP245" s="220"/>
      <c r="FUQ245" s="220"/>
      <c r="FUR245" s="220"/>
      <c r="FUS245" s="220"/>
      <c r="FUT245" s="220"/>
      <c r="FUU245" s="220"/>
      <c r="FUV245" s="220"/>
      <c r="FUW245" s="220"/>
      <c r="FUX245" s="220"/>
      <c r="FUY245" s="220"/>
      <c r="FUZ245" s="220"/>
      <c r="FVA245" s="220"/>
      <c r="FVB245" s="220"/>
      <c r="FVC245" s="220"/>
      <c r="FVD245" s="220"/>
      <c r="FVE245" s="220"/>
      <c r="FVF245" s="220"/>
      <c r="FVG245" s="220"/>
      <c r="FVH245" s="220"/>
      <c r="FVI245" s="220"/>
      <c r="FVJ245" s="220"/>
      <c r="FVK245" s="220"/>
      <c r="FVL245" s="220"/>
      <c r="FVM245" s="220"/>
      <c r="FVN245" s="220"/>
      <c r="FVO245" s="220"/>
      <c r="FVP245" s="220"/>
      <c r="FVQ245" s="220"/>
      <c r="FVR245" s="220"/>
      <c r="FVS245" s="220"/>
      <c r="FVT245" s="220"/>
      <c r="FVU245" s="220"/>
      <c r="FVV245" s="220"/>
      <c r="FVW245" s="220"/>
      <c r="FVX245" s="220"/>
      <c r="FVY245" s="220"/>
      <c r="FVZ245" s="220"/>
      <c r="FWA245" s="220"/>
      <c r="FWB245" s="220"/>
      <c r="FWC245" s="220"/>
      <c r="FWD245" s="220"/>
      <c r="FWE245" s="220"/>
      <c r="FWF245" s="220"/>
      <c r="FWG245" s="220"/>
      <c r="FWH245" s="220"/>
      <c r="FWI245" s="220"/>
      <c r="FWJ245" s="220"/>
      <c r="FWK245" s="220"/>
      <c r="FWL245" s="220"/>
      <c r="FWM245" s="220"/>
      <c r="FWN245" s="220"/>
      <c r="FWO245" s="220"/>
      <c r="FWP245" s="220"/>
      <c r="FWQ245" s="220"/>
      <c r="FWR245" s="220"/>
      <c r="FWS245" s="220"/>
      <c r="FWT245" s="220"/>
      <c r="FWU245" s="220"/>
      <c r="FWV245" s="220"/>
      <c r="FWW245" s="220"/>
      <c r="FWX245" s="220"/>
      <c r="FWY245" s="220"/>
      <c r="FWZ245" s="220"/>
      <c r="FXA245" s="220"/>
      <c r="FXB245" s="220"/>
      <c r="FXC245" s="220"/>
      <c r="FXD245" s="220"/>
      <c r="FXE245" s="220"/>
      <c r="FXF245" s="220"/>
      <c r="FXG245" s="220"/>
      <c r="FXH245" s="220"/>
      <c r="FXI245" s="220"/>
      <c r="FXJ245" s="220"/>
      <c r="FXK245" s="220"/>
      <c r="FXL245" s="220"/>
      <c r="FXM245" s="220"/>
      <c r="FXN245" s="220"/>
      <c r="FXO245" s="220"/>
      <c r="FXP245" s="220"/>
      <c r="FXQ245" s="220"/>
      <c r="FXR245" s="220"/>
      <c r="FXS245" s="220"/>
      <c r="FXT245" s="220"/>
      <c r="FXU245" s="220"/>
      <c r="FXV245" s="220"/>
      <c r="FXW245" s="220"/>
      <c r="FXX245" s="220"/>
      <c r="FXY245" s="220"/>
      <c r="FXZ245" s="220"/>
      <c r="FYA245" s="220"/>
      <c r="FYB245" s="220"/>
      <c r="FYC245" s="220"/>
      <c r="FYD245" s="220"/>
      <c r="FYE245" s="220"/>
      <c r="FYF245" s="220"/>
      <c r="FYG245" s="220"/>
      <c r="FYH245" s="220"/>
      <c r="FYI245" s="220"/>
      <c r="FYJ245" s="220"/>
      <c r="FYK245" s="220"/>
      <c r="FYL245" s="220"/>
      <c r="FYM245" s="220"/>
      <c r="FYN245" s="220"/>
      <c r="FYO245" s="220"/>
      <c r="FYP245" s="220"/>
      <c r="FYQ245" s="220"/>
      <c r="FYR245" s="220"/>
      <c r="FYS245" s="220"/>
      <c r="FYT245" s="220"/>
      <c r="FYU245" s="220"/>
      <c r="FYV245" s="220"/>
      <c r="FYW245" s="220"/>
      <c r="FYX245" s="220"/>
      <c r="FYY245" s="220"/>
      <c r="FYZ245" s="220"/>
      <c r="FZA245" s="220"/>
      <c r="FZB245" s="220"/>
      <c r="FZC245" s="220"/>
      <c r="FZD245" s="220"/>
      <c r="FZE245" s="220"/>
      <c r="FZF245" s="220"/>
      <c r="FZG245" s="220"/>
      <c r="FZH245" s="220"/>
      <c r="FZI245" s="220"/>
      <c r="FZJ245" s="220"/>
      <c r="FZK245" s="220"/>
      <c r="FZL245" s="220"/>
      <c r="FZM245" s="220"/>
      <c r="FZN245" s="220"/>
      <c r="FZO245" s="220"/>
      <c r="FZP245" s="220"/>
      <c r="FZQ245" s="220"/>
      <c r="FZR245" s="220"/>
      <c r="FZS245" s="220"/>
      <c r="FZT245" s="220"/>
      <c r="FZU245" s="220"/>
      <c r="FZV245" s="220"/>
      <c r="FZW245" s="220"/>
      <c r="FZX245" s="220"/>
      <c r="FZY245" s="220"/>
      <c r="FZZ245" s="220"/>
      <c r="GAA245" s="220"/>
      <c r="GAB245" s="220"/>
      <c r="GAC245" s="220"/>
      <c r="GAD245" s="220"/>
      <c r="GAE245" s="220"/>
      <c r="GAF245" s="220"/>
      <c r="GAG245" s="220"/>
      <c r="GAH245" s="220"/>
      <c r="GAI245" s="220"/>
      <c r="GAJ245" s="220"/>
      <c r="GAK245" s="220"/>
      <c r="GAL245" s="220"/>
      <c r="GAM245" s="220"/>
      <c r="GAN245" s="220"/>
      <c r="GAO245" s="220"/>
      <c r="GAP245" s="220"/>
      <c r="GAQ245" s="220"/>
      <c r="GAR245" s="220"/>
      <c r="GAS245" s="220"/>
      <c r="GAT245" s="220"/>
      <c r="GAU245" s="220"/>
      <c r="GAV245" s="220"/>
      <c r="GAW245" s="220"/>
      <c r="GAX245" s="220"/>
      <c r="GAY245" s="220"/>
      <c r="GAZ245" s="220"/>
      <c r="GBA245" s="220"/>
      <c r="GBB245" s="220"/>
      <c r="GBC245" s="220"/>
      <c r="GBD245" s="220"/>
      <c r="GBE245" s="220"/>
      <c r="GBF245" s="220"/>
      <c r="GBG245" s="220"/>
      <c r="GBH245" s="220"/>
      <c r="GBI245" s="220"/>
      <c r="GBJ245" s="220"/>
      <c r="GBK245" s="220"/>
      <c r="GBL245" s="220"/>
      <c r="GBM245" s="220"/>
      <c r="GBN245" s="220"/>
      <c r="GBO245" s="220"/>
      <c r="GBP245" s="220"/>
      <c r="GBQ245" s="220"/>
      <c r="GBR245" s="220"/>
      <c r="GBS245" s="220"/>
      <c r="GBT245" s="220"/>
      <c r="GBU245" s="220"/>
      <c r="GBV245" s="220"/>
      <c r="GBW245" s="220"/>
      <c r="GBX245" s="220"/>
      <c r="GBY245" s="220"/>
      <c r="GBZ245" s="220"/>
      <c r="GCA245" s="220"/>
      <c r="GCB245" s="220"/>
      <c r="GCC245" s="220"/>
      <c r="GCD245" s="220"/>
      <c r="GCE245" s="220"/>
      <c r="GCF245" s="220"/>
      <c r="GCG245" s="220"/>
      <c r="GCH245" s="220"/>
      <c r="GCI245" s="220"/>
      <c r="GCJ245" s="220"/>
      <c r="GCK245" s="220"/>
      <c r="GCL245" s="220"/>
      <c r="GCM245" s="220"/>
      <c r="GCN245" s="220"/>
      <c r="GCO245" s="220"/>
      <c r="GCP245" s="220"/>
      <c r="GCQ245" s="220"/>
      <c r="GCR245" s="220"/>
      <c r="GCS245" s="220"/>
      <c r="GCT245" s="220"/>
      <c r="GCU245" s="220"/>
      <c r="GCV245" s="220"/>
      <c r="GCW245" s="220"/>
      <c r="GCX245" s="220"/>
      <c r="GCY245" s="220"/>
      <c r="GCZ245" s="220"/>
      <c r="GDA245" s="220"/>
      <c r="GDB245" s="220"/>
      <c r="GDC245" s="220"/>
      <c r="GDD245" s="220"/>
      <c r="GDE245" s="220"/>
      <c r="GDF245" s="220"/>
      <c r="GDG245" s="220"/>
      <c r="GDH245" s="220"/>
      <c r="GDI245" s="220"/>
      <c r="GDJ245" s="220"/>
      <c r="GDK245" s="220"/>
      <c r="GDL245" s="220"/>
      <c r="GDM245" s="220"/>
      <c r="GDN245" s="220"/>
      <c r="GDO245" s="220"/>
      <c r="GDP245" s="220"/>
      <c r="GDQ245" s="220"/>
      <c r="GDR245" s="220"/>
      <c r="GDS245" s="220"/>
      <c r="GDT245" s="220"/>
      <c r="GDU245" s="220"/>
      <c r="GDV245" s="220"/>
      <c r="GDW245" s="220"/>
      <c r="GDX245" s="220"/>
      <c r="GDY245" s="220"/>
      <c r="GDZ245" s="220"/>
      <c r="GEA245" s="220"/>
      <c r="GEB245" s="220"/>
      <c r="GEC245" s="220"/>
      <c r="GED245" s="220"/>
      <c r="GEE245" s="220"/>
      <c r="GEF245" s="220"/>
      <c r="GEG245" s="220"/>
      <c r="GEH245" s="220"/>
      <c r="GEI245" s="220"/>
      <c r="GEJ245" s="220"/>
      <c r="GEK245" s="220"/>
      <c r="GEL245" s="220"/>
      <c r="GEM245" s="220"/>
      <c r="GEN245" s="220"/>
      <c r="GEO245" s="220"/>
      <c r="GEP245" s="220"/>
      <c r="GEQ245" s="220"/>
      <c r="GER245" s="220"/>
      <c r="GES245" s="220"/>
      <c r="GET245" s="220"/>
      <c r="GEU245" s="220"/>
      <c r="GEV245" s="220"/>
      <c r="GEW245" s="220"/>
      <c r="GEX245" s="220"/>
      <c r="GEY245" s="220"/>
      <c r="GEZ245" s="220"/>
      <c r="GFA245" s="220"/>
      <c r="GFB245" s="220"/>
      <c r="GFC245" s="220"/>
      <c r="GFD245" s="220"/>
      <c r="GFE245" s="220"/>
      <c r="GFF245" s="220"/>
      <c r="GFG245" s="220"/>
      <c r="GFH245" s="220"/>
      <c r="GFI245" s="220"/>
      <c r="GFJ245" s="220"/>
      <c r="GFK245" s="220"/>
      <c r="GFL245" s="220"/>
      <c r="GFM245" s="220"/>
      <c r="GFN245" s="220"/>
      <c r="GFO245" s="220"/>
      <c r="GFP245" s="220"/>
      <c r="GFQ245" s="220"/>
      <c r="GFR245" s="220"/>
      <c r="GFS245" s="220"/>
      <c r="GFT245" s="220"/>
      <c r="GFU245" s="220"/>
      <c r="GFV245" s="220"/>
      <c r="GFW245" s="220"/>
      <c r="GFX245" s="220"/>
      <c r="GFY245" s="220"/>
      <c r="GFZ245" s="220"/>
      <c r="GGA245" s="220"/>
      <c r="GGB245" s="220"/>
      <c r="GGC245" s="220"/>
      <c r="GGD245" s="220"/>
      <c r="GGE245" s="220"/>
      <c r="GGF245" s="220"/>
      <c r="GGG245" s="220"/>
      <c r="GGH245" s="220"/>
      <c r="GGI245" s="220"/>
      <c r="GGJ245" s="220"/>
      <c r="GGK245" s="220"/>
      <c r="GGL245" s="220"/>
      <c r="GGM245" s="220"/>
      <c r="GGN245" s="220"/>
      <c r="GGO245" s="220"/>
      <c r="GGP245" s="220"/>
      <c r="GGQ245" s="220"/>
      <c r="GGR245" s="220"/>
      <c r="GGS245" s="220"/>
      <c r="GGT245" s="220"/>
      <c r="GGU245" s="220"/>
      <c r="GGV245" s="220"/>
      <c r="GGW245" s="220"/>
      <c r="GGX245" s="220"/>
      <c r="GGY245" s="220"/>
      <c r="GGZ245" s="220"/>
      <c r="GHA245" s="220"/>
      <c r="GHB245" s="220"/>
      <c r="GHC245" s="220"/>
      <c r="GHD245" s="220"/>
      <c r="GHE245" s="220"/>
      <c r="GHF245" s="220"/>
      <c r="GHG245" s="220"/>
      <c r="GHH245" s="220"/>
      <c r="GHI245" s="220"/>
      <c r="GHJ245" s="220"/>
      <c r="GHK245" s="220"/>
      <c r="GHL245" s="220"/>
      <c r="GHM245" s="220"/>
      <c r="GHN245" s="220"/>
      <c r="GHO245" s="220"/>
      <c r="GHP245" s="220"/>
      <c r="GHQ245" s="220"/>
      <c r="GHR245" s="220"/>
      <c r="GHS245" s="220"/>
      <c r="GHT245" s="220"/>
      <c r="GHU245" s="220"/>
      <c r="GHV245" s="220"/>
      <c r="GHW245" s="220"/>
      <c r="GHX245" s="220"/>
      <c r="GHY245" s="220"/>
      <c r="GHZ245" s="220"/>
      <c r="GIA245" s="220"/>
      <c r="GIB245" s="220"/>
      <c r="GIC245" s="220"/>
      <c r="GID245" s="220"/>
      <c r="GIE245" s="220"/>
      <c r="GIF245" s="220"/>
      <c r="GIG245" s="220"/>
      <c r="GIH245" s="220"/>
      <c r="GII245" s="220"/>
      <c r="GIJ245" s="220"/>
      <c r="GIK245" s="220"/>
      <c r="GIL245" s="220"/>
      <c r="GIM245" s="220"/>
      <c r="GIN245" s="220"/>
      <c r="GIO245" s="220"/>
      <c r="GIP245" s="220"/>
      <c r="GIQ245" s="220"/>
      <c r="GIR245" s="220"/>
      <c r="GIS245" s="220"/>
      <c r="GIT245" s="220"/>
      <c r="GIU245" s="220"/>
      <c r="GIV245" s="220"/>
      <c r="GIW245" s="220"/>
      <c r="GIX245" s="220"/>
      <c r="GIY245" s="220"/>
      <c r="GIZ245" s="220"/>
      <c r="GJA245" s="220"/>
      <c r="GJB245" s="220"/>
      <c r="GJC245" s="220"/>
      <c r="GJD245" s="220"/>
      <c r="GJE245" s="220"/>
      <c r="GJF245" s="220"/>
      <c r="GJG245" s="220"/>
      <c r="GJH245" s="220"/>
      <c r="GJI245" s="220"/>
      <c r="GJJ245" s="220"/>
      <c r="GJK245" s="220"/>
      <c r="GJL245" s="220"/>
      <c r="GJM245" s="220"/>
      <c r="GJN245" s="220"/>
      <c r="GJO245" s="220"/>
      <c r="GJP245" s="220"/>
      <c r="GJQ245" s="220"/>
      <c r="GJR245" s="220"/>
      <c r="GJS245" s="220"/>
      <c r="GJT245" s="220"/>
      <c r="GJU245" s="220"/>
      <c r="GJV245" s="220"/>
      <c r="GJW245" s="220"/>
      <c r="GJX245" s="220"/>
      <c r="GJY245" s="220"/>
      <c r="GJZ245" s="220"/>
      <c r="GKA245" s="220"/>
      <c r="GKB245" s="220"/>
      <c r="GKC245" s="220"/>
      <c r="GKD245" s="220"/>
      <c r="GKE245" s="220"/>
      <c r="GKF245" s="220"/>
      <c r="GKG245" s="220"/>
      <c r="GKH245" s="220"/>
      <c r="GKI245" s="220"/>
      <c r="GKJ245" s="220"/>
      <c r="GKK245" s="220"/>
      <c r="GKL245" s="220"/>
      <c r="GKM245" s="220"/>
      <c r="GKN245" s="220"/>
      <c r="GKO245" s="220"/>
      <c r="GKP245" s="220"/>
      <c r="GKQ245" s="220"/>
      <c r="GKR245" s="220"/>
      <c r="GKS245" s="220"/>
      <c r="GKT245" s="220"/>
      <c r="GKU245" s="220"/>
      <c r="GKV245" s="220"/>
      <c r="GKW245" s="220"/>
      <c r="GKX245" s="220"/>
      <c r="GKY245" s="220"/>
      <c r="GKZ245" s="220"/>
      <c r="GLA245" s="220"/>
      <c r="GLB245" s="220"/>
      <c r="GLC245" s="220"/>
      <c r="GLD245" s="220"/>
      <c r="GLE245" s="220"/>
      <c r="GLF245" s="220"/>
      <c r="GLG245" s="220"/>
      <c r="GLH245" s="220"/>
      <c r="GLI245" s="220"/>
      <c r="GLJ245" s="220"/>
      <c r="GLK245" s="220"/>
      <c r="GLL245" s="220"/>
      <c r="GLM245" s="220"/>
      <c r="GLN245" s="220"/>
      <c r="GLO245" s="220"/>
      <c r="GLP245" s="220"/>
      <c r="GLQ245" s="220"/>
      <c r="GLR245" s="220"/>
      <c r="GLS245" s="220"/>
      <c r="GLT245" s="220"/>
      <c r="GLU245" s="220"/>
      <c r="GLV245" s="220"/>
      <c r="GLW245" s="220"/>
      <c r="GLX245" s="220"/>
      <c r="GLY245" s="220"/>
      <c r="GLZ245" s="220"/>
      <c r="GMA245" s="220"/>
      <c r="GMB245" s="220"/>
      <c r="GMC245" s="220"/>
      <c r="GMD245" s="220"/>
      <c r="GME245" s="220"/>
      <c r="GMF245" s="220"/>
      <c r="GMG245" s="220"/>
      <c r="GMH245" s="220"/>
      <c r="GMI245" s="220"/>
      <c r="GMJ245" s="220"/>
      <c r="GMK245" s="220"/>
      <c r="GML245" s="220"/>
      <c r="GMM245" s="220"/>
      <c r="GMN245" s="220"/>
      <c r="GMO245" s="220"/>
      <c r="GMP245" s="220"/>
      <c r="GMQ245" s="220"/>
      <c r="GMR245" s="220"/>
      <c r="GMS245" s="220"/>
      <c r="GMT245" s="220"/>
      <c r="GMU245" s="220"/>
      <c r="GMV245" s="220"/>
      <c r="GMW245" s="220"/>
      <c r="GMX245" s="220"/>
      <c r="GMY245" s="220"/>
      <c r="GMZ245" s="220"/>
      <c r="GNA245" s="220"/>
      <c r="GNB245" s="220"/>
      <c r="GNC245" s="220"/>
      <c r="GND245" s="220"/>
      <c r="GNE245" s="220"/>
      <c r="GNF245" s="220"/>
      <c r="GNG245" s="220"/>
      <c r="GNH245" s="220"/>
      <c r="GNI245" s="220"/>
      <c r="GNJ245" s="220"/>
      <c r="GNK245" s="220"/>
      <c r="GNL245" s="220"/>
      <c r="GNM245" s="220"/>
      <c r="GNN245" s="220"/>
      <c r="GNO245" s="220"/>
      <c r="GNP245" s="220"/>
      <c r="GNQ245" s="220"/>
      <c r="GNR245" s="220"/>
      <c r="GNS245" s="220"/>
      <c r="GNT245" s="220"/>
      <c r="GNU245" s="220"/>
      <c r="GNV245" s="220"/>
      <c r="GNW245" s="220"/>
      <c r="GNX245" s="220"/>
      <c r="GNY245" s="220"/>
      <c r="GNZ245" s="220"/>
      <c r="GOA245" s="220"/>
      <c r="GOB245" s="220"/>
      <c r="GOC245" s="220"/>
      <c r="GOD245" s="220"/>
      <c r="GOE245" s="220"/>
      <c r="GOF245" s="220"/>
      <c r="GOG245" s="220"/>
      <c r="GOH245" s="220"/>
      <c r="GOI245" s="220"/>
      <c r="GOJ245" s="220"/>
      <c r="GOK245" s="220"/>
      <c r="GOL245" s="220"/>
      <c r="GOM245" s="220"/>
      <c r="GON245" s="220"/>
      <c r="GOO245" s="220"/>
      <c r="GOP245" s="220"/>
      <c r="GOQ245" s="220"/>
      <c r="GOR245" s="220"/>
      <c r="GOS245" s="220"/>
      <c r="GOT245" s="220"/>
      <c r="GOU245" s="220"/>
      <c r="GOV245" s="220"/>
      <c r="GOW245" s="220"/>
      <c r="GOX245" s="220"/>
      <c r="GOY245" s="220"/>
      <c r="GOZ245" s="220"/>
      <c r="GPA245" s="220"/>
      <c r="GPB245" s="220"/>
      <c r="GPC245" s="220"/>
      <c r="GPD245" s="220"/>
      <c r="GPE245" s="220"/>
      <c r="GPF245" s="220"/>
      <c r="GPG245" s="220"/>
      <c r="GPH245" s="220"/>
      <c r="GPI245" s="220"/>
      <c r="GPJ245" s="220"/>
      <c r="GPK245" s="220"/>
      <c r="GPL245" s="220"/>
      <c r="GPM245" s="220"/>
      <c r="GPN245" s="220"/>
      <c r="GPO245" s="220"/>
      <c r="GPP245" s="220"/>
      <c r="GPQ245" s="220"/>
      <c r="GPR245" s="220"/>
      <c r="GPS245" s="220"/>
      <c r="GPT245" s="220"/>
      <c r="GPU245" s="220"/>
      <c r="GPV245" s="220"/>
      <c r="GPW245" s="220"/>
      <c r="GPX245" s="220"/>
      <c r="GPY245" s="220"/>
      <c r="GPZ245" s="220"/>
      <c r="GQA245" s="220"/>
      <c r="GQB245" s="220"/>
      <c r="GQC245" s="220"/>
      <c r="GQD245" s="220"/>
      <c r="GQE245" s="220"/>
      <c r="GQF245" s="220"/>
      <c r="GQG245" s="220"/>
      <c r="GQH245" s="220"/>
      <c r="GQI245" s="220"/>
      <c r="GQJ245" s="220"/>
      <c r="GQK245" s="220"/>
      <c r="GQL245" s="220"/>
      <c r="GQM245" s="220"/>
      <c r="GQN245" s="220"/>
      <c r="GQO245" s="220"/>
      <c r="GQP245" s="220"/>
      <c r="GQQ245" s="220"/>
      <c r="GQR245" s="220"/>
      <c r="GQS245" s="220"/>
      <c r="GQT245" s="220"/>
      <c r="GQU245" s="220"/>
      <c r="GQV245" s="220"/>
      <c r="GQW245" s="220"/>
      <c r="GQX245" s="220"/>
      <c r="GQY245" s="220"/>
      <c r="GQZ245" s="220"/>
      <c r="GRA245" s="220"/>
      <c r="GRB245" s="220"/>
      <c r="GRC245" s="220"/>
      <c r="GRD245" s="220"/>
      <c r="GRE245" s="220"/>
      <c r="GRF245" s="220"/>
      <c r="GRG245" s="220"/>
      <c r="GRH245" s="220"/>
      <c r="GRI245" s="220"/>
      <c r="GRJ245" s="220"/>
      <c r="GRK245" s="220"/>
      <c r="GRL245" s="220"/>
      <c r="GRM245" s="220"/>
      <c r="GRN245" s="220"/>
      <c r="GRO245" s="220"/>
      <c r="GRP245" s="220"/>
      <c r="GRQ245" s="220"/>
      <c r="GRR245" s="220"/>
      <c r="GRS245" s="220"/>
      <c r="GRT245" s="220"/>
      <c r="GRU245" s="220"/>
      <c r="GRV245" s="220"/>
      <c r="GRW245" s="220"/>
      <c r="GRX245" s="220"/>
      <c r="GRY245" s="220"/>
      <c r="GRZ245" s="220"/>
      <c r="GSA245" s="220"/>
      <c r="GSB245" s="220"/>
      <c r="GSC245" s="220"/>
      <c r="GSD245" s="220"/>
      <c r="GSE245" s="220"/>
      <c r="GSF245" s="220"/>
      <c r="GSG245" s="220"/>
      <c r="GSH245" s="220"/>
      <c r="GSI245" s="220"/>
      <c r="GSJ245" s="220"/>
      <c r="GSK245" s="220"/>
      <c r="GSL245" s="220"/>
      <c r="GSM245" s="220"/>
      <c r="GSN245" s="220"/>
      <c r="GSO245" s="220"/>
      <c r="GSP245" s="220"/>
      <c r="GSQ245" s="220"/>
      <c r="GSR245" s="220"/>
      <c r="GSS245" s="220"/>
      <c r="GST245" s="220"/>
      <c r="GSU245" s="220"/>
      <c r="GSV245" s="220"/>
      <c r="GSW245" s="220"/>
      <c r="GSX245" s="220"/>
      <c r="GSY245" s="220"/>
      <c r="GSZ245" s="220"/>
      <c r="GTA245" s="220"/>
      <c r="GTB245" s="220"/>
      <c r="GTC245" s="220"/>
      <c r="GTD245" s="220"/>
      <c r="GTE245" s="220"/>
      <c r="GTF245" s="220"/>
      <c r="GTG245" s="220"/>
      <c r="GTH245" s="220"/>
      <c r="GTI245" s="220"/>
      <c r="GTJ245" s="220"/>
      <c r="GTK245" s="220"/>
      <c r="GTL245" s="220"/>
      <c r="GTM245" s="220"/>
      <c r="GTN245" s="220"/>
      <c r="GTO245" s="220"/>
      <c r="GTP245" s="220"/>
      <c r="GTQ245" s="220"/>
      <c r="GTR245" s="220"/>
      <c r="GTS245" s="220"/>
      <c r="GTT245" s="220"/>
      <c r="GTU245" s="220"/>
      <c r="GTV245" s="220"/>
      <c r="GTW245" s="220"/>
      <c r="GTX245" s="220"/>
      <c r="GTY245" s="220"/>
      <c r="GTZ245" s="220"/>
      <c r="GUA245" s="220"/>
      <c r="GUB245" s="220"/>
      <c r="GUC245" s="220"/>
      <c r="GUD245" s="220"/>
      <c r="GUE245" s="220"/>
      <c r="GUF245" s="220"/>
      <c r="GUG245" s="220"/>
      <c r="GUH245" s="220"/>
      <c r="GUI245" s="220"/>
      <c r="GUJ245" s="220"/>
      <c r="GUK245" s="220"/>
      <c r="GUL245" s="220"/>
      <c r="GUM245" s="220"/>
      <c r="GUN245" s="220"/>
      <c r="GUO245" s="220"/>
      <c r="GUP245" s="220"/>
      <c r="GUQ245" s="220"/>
      <c r="GUR245" s="220"/>
      <c r="GUS245" s="220"/>
      <c r="GUT245" s="220"/>
      <c r="GUU245" s="220"/>
      <c r="GUV245" s="220"/>
      <c r="GUW245" s="220"/>
      <c r="GUX245" s="220"/>
      <c r="GUY245" s="220"/>
      <c r="GUZ245" s="220"/>
      <c r="GVA245" s="220"/>
      <c r="GVB245" s="220"/>
      <c r="GVC245" s="220"/>
      <c r="GVD245" s="220"/>
      <c r="GVE245" s="220"/>
      <c r="GVF245" s="220"/>
      <c r="GVG245" s="220"/>
      <c r="GVH245" s="220"/>
      <c r="GVI245" s="220"/>
      <c r="GVJ245" s="220"/>
      <c r="GVK245" s="220"/>
      <c r="GVL245" s="220"/>
      <c r="GVM245" s="220"/>
      <c r="GVN245" s="220"/>
      <c r="GVO245" s="220"/>
      <c r="GVP245" s="220"/>
      <c r="GVQ245" s="220"/>
      <c r="GVR245" s="220"/>
      <c r="GVS245" s="220"/>
      <c r="GVT245" s="220"/>
      <c r="GVU245" s="220"/>
      <c r="GVV245" s="220"/>
      <c r="GVW245" s="220"/>
      <c r="GVX245" s="220"/>
      <c r="GVY245" s="220"/>
      <c r="GVZ245" s="220"/>
      <c r="GWA245" s="220"/>
      <c r="GWB245" s="220"/>
      <c r="GWC245" s="220"/>
      <c r="GWD245" s="220"/>
      <c r="GWE245" s="220"/>
      <c r="GWF245" s="220"/>
      <c r="GWG245" s="220"/>
      <c r="GWH245" s="220"/>
      <c r="GWI245" s="220"/>
      <c r="GWJ245" s="220"/>
      <c r="GWK245" s="220"/>
      <c r="GWL245" s="220"/>
      <c r="GWM245" s="220"/>
      <c r="GWN245" s="220"/>
      <c r="GWO245" s="220"/>
      <c r="GWP245" s="220"/>
      <c r="GWQ245" s="220"/>
      <c r="GWR245" s="220"/>
      <c r="GWS245" s="220"/>
      <c r="GWT245" s="220"/>
      <c r="GWU245" s="220"/>
      <c r="GWV245" s="220"/>
      <c r="GWW245" s="220"/>
      <c r="GWX245" s="220"/>
      <c r="GWY245" s="220"/>
      <c r="GWZ245" s="220"/>
      <c r="GXA245" s="220"/>
      <c r="GXB245" s="220"/>
      <c r="GXC245" s="220"/>
      <c r="GXD245" s="220"/>
      <c r="GXE245" s="220"/>
      <c r="GXF245" s="220"/>
      <c r="GXG245" s="220"/>
      <c r="GXH245" s="220"/>
      <c r="GXI245" s="220"/>
      <c r="GXJ245" s="220"/>
      <c r="GXK245" s="220"/>
      <c r="GXL245" s="220"/>
      <c r="GXM245" s="220"/>
      <c r="GXN245" s="220"/>
      <c r="GXO245" s="220"/>
      <c r="GXP245" s="220"/>
      <c r="GXQ245" s="220"/>
      <c r="GXR245" s="220"/>
      <c r="GXS245" s="220"/>
      <c r="GXT245" s="220"/>
      <c r="GXU245" s="220"/>
      <c r="GXV245" s="220"/>
      <c r="GXW245" s="220"/>
      <c r="GXX245" s="220"/>
      <c r="GXY245" s="220"/>
      <c r="GXZ245" s="220"/>
      <c r="GYA245" s="220"/>
      <c r="GYB245" s="220"/>
      <c r="GYC245" s="220"/>
      <c r="GYD245" s="220"/>
      <c r="GYE245" s="220"/>
      <c r="GYF245" s="220"/>
      <c r="GYG245" s="220"/>
      <c r="GYH245" s="220"/>
      <c r="GYI245" s="220"/>
      <c r="GYJ245" s="220"/>
      <c r="GYK245" s="220"/>
      <c r="GYL245" s="220"/>
      <c r="GYM245" s="220"/>
      <c r="GYN245" s="220"/>
      <c r="GYO245" s="220"/>
      <c r="GYP245" s="220"/>
      <c r="GYQ245" s="220"/>
      <c r="GYR245" s="220"/>
      <c r="GYS245" s="220"/>
      <c r="GYT245" s="220"/>
      <c r="GYU245" s="220"/>
      <c r="GYV245" s="220"/>
      <c r="GYW245" s="220"/>
      <c r="GYX245" s="220"/>
      <c r="GYY245" s="220"/>
      <c r="GYZ245" s="220"/>
      <c r="GZA245" s="220"/>
      <c r="GZB245" s="220"/>
      <c r="GZC245" s="220"/>
      <c r="GZD245" s="220"/>
      <c r="GZE245" s="220"/>
      <c r="GZF245" s="220"/>
      <c r="GZG245" s="220"/>
      <c r="GZH245" s="220"/>
      <c r="GZI245" s="220"/>
      <c r="GZJ245" s="220"/>
      <c r="GZK245" s="220"/>
      <c r="GZL245" s="220"/>
      <c r="GZM245" s="220"/>
      <c r="GZN245" s="220"/>
      <c r="GZO245" s="220"/>
      <c r="GZP245" s="220"/>
      <c r="GZQ245" s="220"/>
      <c r="GZR245" s="220"/>
      <c r="GZS245" s="220"/>
      <c r="GZT245" s="220"/>
      <c r="GZU245" s="220"/>
      <c r="GZV245" s="220"/>
      <c r="GZW245" s="220"/>
      <c r="GZX245" s="220"/>
      <c r="GZY245" s="220"/>
      <c r="GZZ245" s="220"/>
      <c r="HAA245" s="220"/>
      <c r="HAB245" s="220"/>
      <c r="HAC245" s="220"/>
      <c r="HAD245" s="220"/>
      <c r="HAE245" s="220"/>
      <c r="HAF245" s="220"/>
      <c r="HAG245" s="220"/>
      <c r="HAH245" s="220"/>
      <c r="HAI245" s="220"/>
      <c r="HAJ245" s="220"/>
      <c r="HAK245" s="220"/>
      <c r="HAL245" s="220"/>
      <c r="HAM245" s="220"/>
      <c r="HAN245" s="220"/>
      <c r="HAO245" s="220"/>
      <c r="HAP245" s="220"/>
      <c r="HAQ245" s="220"/>
      <c r="HAR245" s="220"/>
      <c r="HAS245" s="220"/>
      <c r="HAT245" s="220"/>
      <c r="HAU245" s="220"/>
      <c r="HAV245" s="220"/>
      <c r="HAW245" s="220"/>
      <c r="HAX245" s="220"/>
      <c r="HAY245" s="220"/>
      <c r="HAZ245" s="220"/>
      <c r="HBA245" s="220"/>
      <c r="HBB245" s="220"/>
      <c r="HBC245" s="220"/>
      <c r="HBD245" s="220"/>
      <c r="HBE245" s="220"/>
      <c r="HBF245" s="220"/>
      <c r="HBG245" s="220"/>
      <c r="HBH245" s="220"/>
      <c r="HBI245" s="220"/>
      <c r="HBJ245" s="220"/>
      <c r="HBK245" s="220"/>
      <c r="HBL245" s="220"/>
      <c r="HBM245" s="220"/>
      <c r="HBN245" s="220"/>
      <c r="HBO245" s="220"/>
      <c r="HBP245" s="220"/>
      <c r="HBQ245" s="220"/>
      <c r="HBR245" s="220"/>
      <c r="HBS245" s="220"/>
      <c r="HBT245" s="220"/>
      <c r="HBU245" s="220"/>
      <c r="HBV245" s="220"/>
      <c r="HBW245" s="220"/>
      <c r="HBX245" s="220"/>
      <c r="HBY245" s="220"/>
      <c r="HBZ245" s="220"/>
      <c r="HCA245" s="220"/>
      <c r="HCB245" s="220"/>
      <c r="HCC245" s="220"/>
      <c r="HCD245" s="220"/>
      <c r="HCE245" s="220"/>
      <c r="HCF245" s="220"/>
      <c r="HCG245" s="220"/>
      <c r="HCH245" s="220"/>
      <c r="HCI245" s="220"/>
      <c r="HCJ245" s="220"/>
      <c r="HCK245" s="220"/>
      <c r="HCL245" s="220"/>
      <c r="HCM245" s="220"/>
      <c r="HCN245" s="220"/>
      <c r="HCO245" s="220"/>
      <c r="HCP245" s="220"/>
      <c r="HCQ245" s="220"/>
      <c r="HCR245" s="220"/>
      <c r="HCS245" s="220"/>
      <c r="HCT245" s="220"/>
      <c r="HCU245" s="220"/>
      <c r="HCV245" s="220"/>
      <c r="HCW245" s="220"/>
      <c r="HCX245" s="220"/>
      <c r="HCY245" s="220"/>
      <c r="HCZ245" s="220"/>
      <c r="HDA245" s="220"/>
      <c r="HDB245" s="220"/>
      <c r="HDC245" s="220"/>
      <c r="HDD245" s="220"/>
      <c r="HDE245" s="220"/>
      <c r="HDF245" s="220"/>
      <c r="HDG245" s="220"/>
      <c r="HDH245" s="220"/>
      <c r="HDI245" s="220"/>
      <c r="HDJ245" s="220"/>
      <c r="HDK245" s="220"/>
      <c r="HDL245" s="220"/>
      <c r="HDM245" s="220"/>
      <c r="HDN245" s="220"/>
      <c r="HDO245" s="220"/>
      <c r="HDP245" s="220"/>
      <c r="HDQ245" s="220"/>
      <c r="HDR245" s="220"/>
      <c r="HDS245" s="220"/>
      <c r="HDT245" s="220"/>
      <c r="HDU245" s="220"/>
      <c r="HDV245" s="220"/>
      <c r="HDW245" s="220"/>
      <c r="HDX245" s="220"/>
      <c r="HDY245" s="220"/>
      <c r="HDZ245" s="220"/>
      <c r="HEA245" s="220"/>
      <c r="HEB245" s="220"/>
      <c r="HEC245" s="220"/>
      <c r="HED245" s="220"/>
      <c r="HEE245" s="220"/>
      <c r="HEF245" s="220"/>
      <c r="HEG245" s="220"/>
      <c r="HEH245" s="220"/>
      <c r="HEI245" s="220"/>
      <c r="HEJ245" s="220"/>
      <c r="HEK245" s="220"/>
      <c r="HEL245" s="220"/>
      <c r="HEM245" s="220"/>
      <c r="HEN245" s="220"/>
      <c r="HEO245" s="220"/>
      <c r="HEP245" s="220"/>
      <c r="HEQ245" s="220"/>
      <c r="HER245" s="220"/>
      <c r="HES245" s="220"/>
      <c r="HET245" s="220"/>
      <c r="HEU245" s="220"/>
      <c r="HEV245" s="220"/>
      <c r="HEW245" s="220"/>
      <c r="HEX245" s="220"/>
      <c r="HEY245" s="220"/>
      <c r="HEZ245" s="220"/>
      <c r="HFA245" s="220"/>
      <c r="HFB245" s="220"/>
      <c r="HFC245" s="220"/>
      <c r="HFD245" s="220"/>
      <c r="HFE245" s="220"/>
      <c r="HFF245" s="220"/>
      <c r="HFG245" s="220"/>
      <c r="HFH245" s="220"/>
      <c r="HFI245" s="220"/>
      <c r="HFJ245" s="220"/>
      <c r="HFK245" s="220"/>
      <c r="HFL245" s="220"/>
      <c r="HFM245" s="220"/>
      <c r="HFN245" s="220"/>
      <c r="HFO245" s="220"/>
      <c r="HFP245" s="220"/>
      <c r="HFQ245" s="220"/>
      <c r="HFR245" s="220"/>
      <c r="HFS245" s="220"/>
      <c r="HFT245" s="220"/>
      <c r="HFU245" s="220"/>
      <c r="HFV245" s="220"/>
      <c r="HFW245" s="220"/>
      <c r="HFX245" s="220"/>
      <c r="HFY245" s="220"/>
      <c r="HFZ245" s="220"/>
      <c r="HGA245" s="220"/>
      <c r="HGB245" s="220"/>
      <c r="HGC245" s="220"/>
      <c r="HGD245" s="220"/>
      <c r="HGE245" s="220"/>
      <c r="HGF245" s="220"/>
      <c r="HGG245" s="220"/>
      <c r="HGH245" s="220"/>
      <c r="HGI245" s="220"/>
      <c r="HGJ245" s="220"/>
      <c r="HGK245" s="220"/>
      <c r="HGL245" s="220"/>
      <c r="HGM245" s="220"/>
      <c r="HGN245" s="220"/>
      <c r="HGO245" s="220"/>
      <c r="HGP245" s="220"/>
      <c r="HGQ245" s="220"/>
      <c r="HGR245" s="220"/>
      <c r="HGS245" s="220"/>
      <c r="HGT245" s="220"/>
      <c r="HGU245" s="220"/>
      <c r="HGV245" s="220"/>
      <c r="HGW245" s="220"/>
      <c r="HGX245" s="220"/>
      <c r="HGY245" s="220"/>
      <c r="HGZ245" s="220"/>
      <c r="HHA245" s="220"/>
      <c r="HHB245" s="220"/>
      <c r="HHC245" s="220"/>
      <c r="HHD245" s="220"/>
      <c r="HHE245" s="220"/>
      <c r="HHF245" s="220"/>
      <c r="HHG245" s="220"/>
      <c r="HHH245" s="220"/>
      <c r="HHI245" s="220"/>
      <c r="HHJ245" s="220"/>
      <c r="HHK245" s="220"/>
      <c r="HHL245" s="220"/>
      <c r="HHM245" s="220"/>
      <c r="HHN245" s="220"/>
      <c r="HHO245" s="220"/>
      <c r="HHP245" s="220"/>
      <c r="HHQ245" s="220"/>
      <c r="HHR245" s="220"/>
      <c r="HHS245" s="220"/>
      <c r="HHT245" s="220"/>
      <c r="HHU245" s="220"/>
      <c r="HHV245" s="220"/>
      <c r="HHW245" s="220"/>
      <c r="HHX245" s="220"/>
      <c r="HHY245" s="220"/>
      <c r="HHZ245" s="220"/>
      <c r="HIA245" s="220"/>
      <c r="HIB245" s="220"/>
      <c r="HIC245" s="220"/>
      <c r="HID245" s="220"/>
      <c r="HIE245" s="220"/>
      <c r="HIF245" s="220"/>
      <c r="HIG245" s="220"/>
      <c r="HIH245" s="220"/>
      <c r="HII245" s="220"/>
      <c r="HIJ245" s="220"/>
      <c r="HIK245" s="220"/>
      <c r="HIL245" s="220"/>
      <c r="HIM245" s="220"/>
      <c r="HIN245" s="220"/>
      <c r="HIO245" s="220"/>
      <c r="HIP245" s="220"/>
      <c r="HIQ245" s="220"/>
      <c r="HIR245" s="220"/>
      <c r="HIS245" s="220"/>
      <c r="HIT245" s="220"/>
      <c r="HIU245" s="220"/>
      <c r="HIV245" s="220"/>
      <c r="HIW245" s="220"/>
      <c r="HIX245" s="220"/>
      <c r="HIY245" s="220"/>
      <c r="HIZ245" s="220"/>
      <c r="HJA245" s="220"/>
      <c r="HJB245" s="220"/>
      <c r="HJC245" s="220"/>
      <c r="HJD245" s="220"/>
      <c r="HJE245" s="220"/>
      <c r="HJF245" s="220"/>
      <c r="HJG245" s="220"/>
      <c r="HJH245" s="220"/>
      <c r="HJI245" s="220"/>
      <c r="HJJ245" s="220"/>
      <c r="HJK245" s="220"/>
      <c r="HJL245" s="220"/>
      <c r="HJM245" s="220"/>
      <c r="HJN245" s="220"/>
      <c r="HJO245" s="220"/>
      <c r="HJP245" s="220"/>
      <c r="HJQ245" s="220"/>
      <c r="HJR245" s="220"/>
      <c r="HJS245" s="220"/>
      <c r="HJT245" s="220"/>
      <c r="HJU245" s="220"/>
      <c r="HJV245" s="220"/>
      <c r="HJW245" s="220"/>
      <c r="HJX245" s="220"/>
      <c r="HJY245" s="220"/>
      <c r="HJZ245" s="220"/>
      <c r="HKA245" s="220"/>
      <c r="HKB245" s="220"/>
      <c r="HKC245" s="220"/>
      <c r="HKD245" s="220"/>
      <c r="HKE245" s="220"/>
      <c r="HKF245" s="220"/>
      <c r="HKG245" s="220"/>
      <c r="HKH245" s="220"/>
      <c r="HKI245" s="220"/>
      <c r="HKJ245" s="220"/>
      <c r="HKK245" s="220"/>
      <c r="HKL245" s="220"/>
      <c r="HKM245" s="220"/>
      <c r="HKN245" s="220"/>
      <c r="HKO245" s="220"/>
      <c r="HKP245" s="220"/>
      <c r="HKQ245" s="220"/>
      <c r="HKR245" s="220"/>
      <c r="HKS245" s="220"/>
      <c r="HKT245" s="220"/>
      <c r="HKU245" s="220"/>
      <c r="HKV245" s="220"/>
      <c r="HKW245" s="220"/>
      <c r="HKX245" s="220"/>
      <c r="HKY245" s="220"/>
      <c r="HKZ245" s="220"/>
      <c r="HLA245" s="220"/>
      <c r="HLB245" s="220"/>
      <c r="HLC245" s="220"/>
      <c r="HLD245" s="220"/>
      <c r="HLE245" s="220"/>
      <c r="HLF245" s="220"/>
      <c r="HLG245" s="220"/>
      <c r="HLH245" s="220"/>
      <c r="HLI245" s="220"/>
      <c r="HLJ245" s="220"/>
      <c r="HLK245" s="220"/>
      <c r="HLL245" s="220"/>
      <c r="HLM245" s="220"/>
      <c r="HLN245" s="220"/>
      <c r="HLO245" s="220"/>
      <c r="HLP245" s="220"/>
      <c r="HLQ245" s="220"/>
      <c r="HLR245" s="220"/>
      <c r="HLS245" s="220"/>
      <c r="HLT245" s="220"/>
      <c r="HLU245" s="220"/>
      <c r="HLV245" s="220"/>
      <c r="HLW245" s="220"/>
      <c r="HLX245" s="220"/>
      <c r="HLY245" s="220"/>
      <c r="HLZ245" s="220"/>
      <c r="HMA245" s="220"/>
      <c r="HMB245" s="220"/>
      <c r="HMC245" s="220"/>
      <c r="HMD245" s="220"/>
      <c r="HME245" s="220"/>
      <c r="HMF245" s="220"/>
      <c r="HMG245" s="220"/>
      <c r="HMH245" s="220"/>
      <c r="HMI245" s="220"/>
      <c r="HMJ245" s="220"/>
      <c r="HMK245" s="220"/>
      <c r="HML245" s="220"/>
      <c r="HMM245" s="220"/>
      <c r="HMN245" s="220"/>
      <c r="HMO245" s="220"/>
      <c r="HMP245" s="220"/>
      <c r="HMQ245" s="220"/>
      <c r="HMR245" s="220"/>
      <c r="HMS245" s="220"/>
      <c r="HMT245" s="220"/>
      <c r="HMU245" s="220"/>
      <c r="HMV245" s="220"/>
      <c r="HMW245" s="220"/>
      <c r="HMX245" s="220"/>
      <c r="HMY245" s="220"/>
      <c r="HMZ245" s="220"/>
      <c r="HNA245" s="220"/>
      <c r="HNB245" s="220"/>
      <c r="HNC245" s="220"/>
      <c r="HND245" s="220"/>
      <c r="HNE245" s="220"/>
      <c r="HNF245" s="220"/>
      <c r="HNG245" s="220"/>
      <c r="HNH245" s="220"/>
      <c r="HNI245" s="220"/>
      <c r="HNJ245" s="220"/>
      <c r="HNK245" s="220"/>
      <c r="HNL245" s="220"/>
      <c r="HNM245" s="220"/>
      <c r="HNN245" s="220"/>
      <c r="HNO245" s="220"/>
      <c r="HNP245" s="220"/>
      <c r="HNQ245" s="220"/>
      <c r="HNR245" s="220"/>
      <c r="HNS245" s="220"/>
      <c r="HNT245" s="220"/>
      <c r="HNU245" s="220"/>
      <c r="HNV245" s="220"/>
      <c r="HNW245" s="220"/>
      <c r="HNX245" s="220"/>
      <c r="HNY245" s="220"/>
      <c r="HNZ245" s="220"/>
      <c r="HOA245" s="220"/>
      <c r="HOB245" s="220"/>
      <c r="HOC245" s="220"/>
      <c r="HOD245" s="220"/>
      <c r="HOE245" s="220"/>
      <c r="HOF245" s="220"/>
      <c r="HOG245" s="220"/>
      <c r="HOH245" s="220"/>
      <c r="HOI245" s="220"/>
      <c r="HOJ245" s="220"/>
      <c r="HOK245" s="220"/>
      <c r="HOL245" s="220"/>
      <c r="HOM245" s="220"/>
      <c r="HON245" s="220"/>
      <c r="HOO245" s="220"/>
      <c r="HOP245" s="220"/>
      <c r="HOQ245" s="220"/>
      <c r="HOR245" s="220"/>
      <c r="HOS245" s="220"/>
      <c r="HOT245" s="220"/>
      <c r="HOU245" s="220"/>
      <c r="HOV245" s="220"/>
      <c r="HOW245" s="220"/>
      <c r="HOX245" s="220"/>
      <c r="HOY245" s="220"/>
      <c r="HOZ245" s="220"/>
      <c r="HPA245" s="220"/>
      <c r="HPB245" s="220"/>
      <c r="HPC245" s="220"/>
      <c r="HPD245" s="220"/>
      <c r="HPE245" s="220"/>
      <c r="HPF245" s="220"/>
      <c r="HPG245" s="220"/>
      <c r="HPH245" s="220"/>
      <c r="HPI245" s="220"/>
      <c r="HPJ245" s="220"/>
      <c r="HPK245" s="220"/>
      <c r="HPL245" s="220"/>
      <c r="HPM245" s="220"/>
      <c r="HPN245" s="220"/>
      <c r="HPO245" s="220"/>
      <c r="HPP245" s="220"/>
      <c r="HPQ245" s="220"/>
      <c r="HPR245" s="220"/>
      <c r="HPS245" s="220"/>
      <c r="HPT245" s="220"/>
      <c r="HPU245" s="220"/>
      <c r="HPV245" s="220"/>
      <c r="HPW245" s="220"/>
      <c r="HPX245" s="220"/>
      <c r="HPY245" s="220"/>
      <c r="HPZ245" s="220"/>
      <c r="HQA245" s="220"/>
      <c r="HQB245" s="220"/>
      <c r="HQC245" s="220"/>
      <c r="HQD245" s="220"/>
      <c r="HQE245" s="220"/>
      <c r="HQF245" s="220"/>
      <c r="HQG245" s="220"/>
      <c r="HQH245" s="220"/>
      <c r="HQI245" s="220"/>
      <c r="HQJ245" s="220"/>
      <c r="HQK245" s="220"/>
      <c r="HQL245" s="220"/>
      <c r="HQM245" s="220"/>
      <c r="HQN245" s="220"/>
      <c r="HQO245" s="220"/>
      <c r="HQP245" s="220"/>
      <c r="HQQ245" s="220"/>
      <c r="HQR245" s="220"/>
      <c r="HQS245" s="220"/>
      <c r="HQT245" s="220"/>
      <c r="HQU245" s="220"/>
      <c r="HQV245" s="220"/>
      <c r="HQW245" s="220"/>
      <c r="HQX245" s="220"/>
      <c r="HQY245" s="220"/>
      <c r="HQZ245" s="220"/>
      <c r="HRA245" s="220"/>
      <c r="HRB245" s="220"/>
      <c r="HRC245" s="220"/>
      <c r="HRD245" s="220"/>
      <c r="HRE245" s="220"/>
      <c r="HRF245" s="220"/>
      <c r="HRG245" s="220"/>
      <c r="HRH245" s="220"/>
      <c r="HRI245" s="220"/>
      <c r="HRJ245" s="220"/>
      <c r="HRK245" s="220"/>
      <c r="HRL245" s="220"/>
      <c r="HRM245" s="220"/>
      <c r="HRN245" s="220"/>
      <c r="HRO245" s="220"/>
      <c r="HRP245" s="220"/>
      <c r="HRQ245" s="220"/>
      <c r="HRR245" s="220"/>
      <c r="HRS245" s="220"/>
      <c r="HRT245" s="220"/>
      <c r="HRU245" s="220"/>
      <c r="HRV245" s="220"/>
      <c r="HRW245" s="220"/>
      <c r="HRX245" s="220"/>
      <c r="HRY245" s="220"/>
      <c r="HRZ245" s="220"/>
      <c r="HSA245" s="220"/>
      <c r="HSB245" s="220"/>
      <c r="HSC245" s="220"/>
      <c r="HSD245" s="220"/>
      <c r="HSE245" s="220"/>
      <c r="HSF245" s="220"/>
      <c r="HSG245" s="220"/>
      <c r="HSH245" s="220"/>
      <c r="HSI245" s="220"/>
      <c r="HSJ245" s="220"/>
      <c r="HSK245" s="220"/>
      <c r="HSL245" s="220"/>
      <c r="HSM245" s="220"/>
      <c r="HSN245" s="220"/>
      <c r="HSO245" s="220"/>
      <c r="HSP245" s="220"/>
      <c r="HSQ245" s="220"/>
      <c r="HSR245" s="220"/>
      <c r="HSS245" s="220"/>
      <c r="HST245" s="220"/>
      <c r="HSU245" s="220"/>
      <c r="HSV245" s="220"/>
      <c r="HSW245" s="220"/>
      <c r="HSX245" s="220"/>
      <c r="HSY245" s="220"/>
      <c r="HSZ245" s="220"/>
      <c r="HTA245" s="220"/>
      <c r="HTB245" s="220"/>
      <c r="HTC245" s="220"/>
      <c r="HTD245" s="220"/>
      <c r="HTE245" s="220"/>
      <c r="HTF245" s="220"/>
      <c r="HTG245" s="220"/>
      <c r="HTH245" s="220"/>
      <c r="HTI245" s="220"/>
      <c r="HTJ245" s="220"/>
      <c r="HTK245" s="220"/>
      <c r="HTL245" s="220"/>
      <c r="HTM245" s="220"/>
      <c r="HTN245" s="220"/>
      <c r="HTO245" s="220"/>
      <c r="HTP245" s="220"/>
      <c r="HTQ245" s="220"/>
      <c r="HTR245" s="220"/>
      <c r="HTS245" s="220"/>
      <c r="HTT245" s="220"/>
      <c r="HTU245" s="220"/>
      <c r="HTV245" s="220"/>
      <c r="HTW245" s="220"/>
      <c r="HTX245" s="220"/>
      <c r="HTY245" s="220"/>
      <c r="HTZ245" s="220"/>
      <c r="HUA245" s="220"/>
      <c r="HUB245" s="220"/>
      <c r="HUC245" s="220"/>
      <c r="HUD245" s="220"/>
      <c r="HUE245" s="220"/>
      <c r="HUF245" s="220"/>
      <c r="HUG245" s="220"/>
      <c r="HUH245" s="220"/>
      <c r="HUI245" s="220"/>
      <c r="HUJ245" s="220"/>
      <c r="HUK245" s="220"/>
      <c r="HUL245" s="220"/>
      <c r="HUM245" s="220"/>
      <c r="HUN245" s="220"/>
      <c r="HUO245" s="220"/>
      <c r="HUP245" s="220"/>
      <c r="HUQ245" s="220"/>
      <c r="HUR245" s="220"/>
      <c r="HUS245" s="220"/>
      <c r="HUT245" s="220"/>
      <c r="HUU245" s="220"/>
      <c r="HUV245" s="220"/>
      <c r="HUW245" s="220"/>
      <c r="HUX245" s="220"/>
      <c r="HUY245" s="220"/>
      <c r="HUZ245" s="220"/>
      <c r="HVA245" s="220"/>
      <c r="HVB245" s="220"/>
      <c r="HVC245" s="220"/>
      <c r="HVD245" s="220"/>
      <c r="HVE245" s="220"/>
      <c r="HVF245" s="220"/>
      <c r="HVG245" s="220"/>
      <c r="HVH245" s="220"/>
      <c r="HVI245" s="220"/>
      <c r="HVJ245" s="220"/>
      <c r="HVK245" s="220"/>
      <c r="HVL245" s="220"/>
      <c r="HVM245" s="220"/>
      <c r="HVN245" s="220"/>
      <c r="HVO245" s="220"/>
      <c r="HVP245" s="220"/>
      <c r="HVQ245" s="220"/>
      <c r="HVR245" s="220"/>
      <c r="HVS245" s="220"/>
      <c r="HVT245" s="220"/>
      <c r="HVU245" s="220"/>
      <c r="HVV245" s="220"/>
      <c r="HVW245" s="220"/>
      <c r="HVX245" s="220"/>
      <c r="HVY245" s="220"/>
      <c r="HVZ245" s="220"/>
      <c r="HWA245" s="220"/>
      <c r="HWB245" s="220"/>
      <c r="HWC245" s="220"/>
      <c r="HWD245" s="220"/>
      <c r="HWE245" s="220"/>
      <c r="HWF245" s="220"/>
      <c r="HWG245" s="220"/>
      <c r="HWH245" s="220"/>
      <c r="HWI245" s="220"/>
      <c r="HWJ245" s="220"/>
      <c r="HWK245" s="220"/>
      <c r="HWL245" s="220"/>
      <c r="HWM245" s="220"/>
      <c r="HWN245" s="220"/>
      <c r="HWO245" s="220"/>
      <c r="HWP245" s="220"/>
      <c r="HWQ245" s="220"/>
      <c r="HWR245" s="220"/>
      <c r="HWS245" s="220"/>
      <c r="HWT245" s="220"/>
      <c r="HWU245" s="220"/>
      <c r="HWV245" s="220"/>
      <c r="HWW245" s="220"/>
      <c r="HWX245" s="220"/>
      <c r="HWY245" s="220"/>
      <c r="HWZ245" s="220"/>
      <c r="HXA245" s="220"/>
      <c r="HXB245" s="220"/>
      <c r="HXC245" s="220"/>
      <c r="HXD245" s="220"/>
      <c r="HXE245" s="220"/>
      <c r="HXF245" s="220"/>
      <c r="HXG245" s="220"/>
      <c r="HXH245" s="220"/>
      <c r="HXI245" s="220"/>
      <c r="HXJ245" s="220"/>
      <c r="HXK245" s="220"/>
      <c r="HXL245" s="220"/>
      <c r="HXM245" s="220"/>
      <c r="HXN245" s="220"/>
      <c r="HXO245" s="220"/>
      <c r="HXP245" s="220"/>
      <c r="HXQ245" s="220"/>
      <c r="HXR245" s="220"/>
      <c r="HXS245" s="220"/>
      <c r="HXT245" s="220"/>
      <c r="HXU245" s="220"/>
      <c r="HXV245" s="220"/>
      <c r="HXW245" s="220"/>
      <c r="HXX245" s="220"/>
      <c r="HXY245" s="220"/>
      <c r="HXZ245" s="220"/>
      <c r="HYA245" s="220"/>
      <c r="HYB245" s="220"/>
      <c r="HYC245" s="220"/>
      <c r="HYD245" s="220"/>
      <c r="HYE245" s="220"/>
      <c r="HYF245" s="220"/>
      <c r="HYG245" s="220"/>
      <c r="HYH245" s="220"/>
      <c r="HYI245" s="220"/>
      <c r="HYJ245" s="220"/>
      <c r="HYK245" s="220"/>
      <c r="HYL245" s="220"/>
      <c r="HYM245" s="220"/>
      <c r="HYN245" s="220"/>
      <c r="HYO245" s="220"/>
      <c r="HYP245" s="220"/>
      <c r="HYQ245" s="220"/>
      <c r="HYR245" s="220"/>
      <c r="HYS245" s="220"/>
      <c r="HYT245" s="220"/>
      <c r="HYU245" s="220"/>
      <c r="HYV245" s="220"/>
      <c r="HYW245" s="220"/>
      <c r="HYX245" s="220"/>
      <c r="HYY245" s="220"/>
      <c r="HYZ245" s="220"/>
      <c r="HZA245" s="220"/>
      <c r="HZB245" s="220"/>
      <c r="HZC245" s="220"/>
      <c r="HZD245" s="220"/>
      <c r="HZE245" s="220"/>
      <c r="HZF245" s="220"/>
      <c r="HZG245" s="220"/>
      <c r="HZH245" s="220"/>
      <c r="HZI245" s="220"/>
      <c r="HZJ245" s="220"/>
      <c r="HZK245" s="220"/>
      <c r="HZL245" s="220"/>
      <c r="HZM245" s="220"/>
      <c r="HZN245" s="220"/>
      <c r="HZO245" s="220"/>
      <c r="HZP245" s="220"/>
      <c r="HZQ245" s="220"/>
      <c r="HZR245" s="220"/>
      <c r="HZS245" s="220"/>
      <c r="HZT245" s="220"/>
      <c r="HZU245" s="220"/>
      <c r="HZV245" s="220"/>
      <c r="HZW245" s="220"/>
      <c r="HZX245" s="220"/>
      <c r="HZY245" s="220"/>
      <c r="HZZ245" s="220"/>
      <c r="IAA245" s="220"/>
      <c r="IAB245" s="220"/>
      <c r="IAC245" s="220"/>
      <c r="IAD245" s="220"/>
      <c r="IAE245" s="220"/>
      <c r="IAF245" s="220"/>
      <c r="IAG245" s="220"/>
      <c r="IAH245" s="220"/>
      <c r="IAI245" s="220"/>
      <c r="IAJ245" s="220"/>
      <c r="IAK245" s="220"/>
      <c r="IAL245" s="220"/>
      <c r="IAM245" s="220"/>
      <c r="IAN245" s="220"/>
      <c r="IAO245" s="220"/>
      <c r="IAP245" s="220"/>
      <c r="IAQ245" s="220"/>
      <c r="IAR245" s="220"/>
      <c r="IAS245" s="220"/>
      <c r="IAT245" s="220"/>
      <c r="IAU245" s="220"/>
      <c r="IAV245" s="220"/>
      <c r="IAW245" s="220"/>
      <c r="IAX245" s="220"/>
      <c r="IAY245" s="220"/>
      <c r="IAZ245" s="220"/>
      <c r="IBA245" s="220"/>
      <c r="IBB245" s="220"/>
      <c r="IBC245" s="220"/>
      <c r="IBD245" s="220"/>
      <c r="IBE245" s="220"/>
      <c r="IBF245" s="220"/>
      <c r="IBG245" s="220"/>
      <c r="IBH245" s="220"/>
      <c r="IBI245" s="220"/>
      <c r="IBJ245" s="220"/>
      <c r="IBK245" s="220"/>
      <c r="IBL245" s="220"/>
      <c r="IBM245" s="220"/>
      <c r="IBN245" s="220"/>
      <c r="IBO245" s="220"/>
      <c r="IBP245" s="220"/>
      <c r="IBQ245" s="220"/>
      <c r="IBR245" s="220"/>
      <c r="IBS245" s="220"/>
      <c r="IBT245" s="220"/>
      <c r="IBU245" s="220"/>
      <c r="IBV245" s="220"/>
      <c r="IBW245" s="220"/>
      <c r="IBX245" s="220"/>
      <c r="IBY245" s="220"/>
      <c r="IBZ245" s="220"/>
      <c r="ICA245" s="220"/>
      <c r="ICB245" s="220"/>
      <c r="ICC245" s="220"/>
      <c r="ICD245" s="220"/>
      <c r="ICE245" s="220"/>
      <c r="ICF245" s="220"/>
      <c r="ICG245" s="220"/>
      <c r="ICH245" s="220"/>
      <c r="ICI245" s="220"/>
      <c r="ICJ245" s="220"/>
      <c r="ICK245" s="220"/>
      <c r="ICL245" s="220"/>
      <c r="ICM245" s="220"/>
      <c r="ICN245" s="220"/>
      <c r="ICO245" s="220"/>
      <c r="ICP245" s="220"/>
      <c r="ICQ245" s="220"/>
      <c r="ICR245" s="220"/>
      <c r="ICS245" s="220"/>
      <c r="ICT245" s="220"/>
      <c r="ICU245" s="220"/>
      <c r="ICV245" s="220"/>
      <c r="ICW245" s="220"/>
      <c r="ICX245" s="220"/>
      <c r="ICY245" s="220"/>
      <c r="ICZ245" s="220"/>
      <c r="IDA245" s="220"/>
      <c r="IDB245" s="220"/>
      <c r="IDC245" s="220"/>
      <c r="IDD245" s="220"/>
      <c r="IDE245" s="220"/>
      <c r="IDF245" s="220"/>
      <c r="IDG245" s="220"/>
      <c r="IDH245" s="220"/>
      <c r="IDI245" s="220"/>
      <c r="IDJ245" s="220"/>
      <c r="IDK245" s="220"/>
      <c r="IDL245" s="220"/>
      <c r="IDM245" s="220"/>
      <c r="IDN245" s="220"/>
      <c r="IDO245" s="220"/>
      <c r="IDP245" s="220"/>
      <c r="IDQ245" s="220"/>
      <c r="IDR245" s="220"/>
      <c r="IDS245" s="220"/>
      <c r="IDT245" s="220"/>
      <c r="IDU245" s="220"/>
      <c r="IDV245" s="220"/>
      <c r="IDW245" s="220"/>
      <c r="IDX245" s="220"/>
      <c r="IDY245" s="220"/>
      <c r="IDZ245" s="220"/>
      <c r="IEA245" s="220"/>
      <c r="IEB245" s="220"/>
      <c r="IEC245" s="220"/>
      <c r="IED245" s="220"/>
      <c r="IEE245" s="220"/>
      <c r="IEF245" s="220"/>
      <c r="IEG245" s="220"/>
      <c r="IEH245" s="220"/>
      <c r="IEI245" s="220"/>
      <c r="IEJ245" s="220"/>
      <c r="IEK245" s="220"/>
      <c r="IEL245" s="220"/>
      <c r="IEM245" s="220"/>
      <c r="IEN245" s="220"/>
      <c r="IEO245" s="220"/>
      <c r="IEP245" s="220"/>
      <c r="IEQ245" s="220"/>
      <c r="IER245" s="220"/>
      <c r="IES245" s="220"/>
      <c r="IET245" s="220"/>
      <c r="IEU245" s="220"/>
      <c r="IEV245" s="220"/>
      <c r="IEW245" s="220"/>
      <c r="IEX245" s="220"/>
      <c r="IEY245" s="220"/>
      <c r="IEZ245" s="220"/>
      <c r="IFA245" s="220"/>
      <c r="IFB245" s="220"/>
      <c r="IFC245" s="220"/>
      <c r="IFD245" s="220"/>
      <c r="IFE245" s="220"/>
      <c r="IFF245" s="220"/>
      <c r="IFG245" s="220"/>
      <c r="IFH245" s="220"/>
      <c r="IFI245" s="220"/>
      <c r="IFJ245" s="220"/>
      <c r="IFK245" s="220"/>
      <c r="IFL245" s="220"/>
      <c r="IFM245" s="220"/>
      <c r="IFN245" s="220"/>
      <c r="IFO245" s="220"/>
      <c r="IFP245" s="220"/>
      <c r="IFQ245" s="220"/>
      <c r="IFR245" s="220"/>
      <c r="IFS245" s="220"/>
      <c r="IFT245" s="220"/>
      <c r="IFU245" s="220"/>
      <c r="IFV245" s="220"/>
      <c r="IFW245" s="220"/>
      <c r="IFX245" s="220"/>
      <c r="IFY245" s="220"/>
      <c r="IFZ245" s="220"/>
      <c r="IGA245" s="220"/>
      <c r="IGB245" s="220"/>
      <c r="IGC245" s="220"/>
      <c r="IGD245" s="220"/>
      <c r="IGE245" s="220"/>
      <c r="IGF245" s="220"/>
      <c r="IGG245" s="220"/>
      <c r="IGH245" s="220"/>
      <c r="IGI245" s="220"/>
      <c r="IGJ245" s="220"/>
      <c r="IGK245" s="220"/>
      <c r="IGL245" s="220"/>
      <c r="IGM245" s="220"/>
      <c r="IGN245" s="220"/>
      <c r="IGO245" s="220"/>
      <c r="IGP245" s="220"/>
      <c r="IGQ245" s="220"/>
      <c r="IGR245" s="220"/>
      <c r="IGS245" s="220"/>
      <c r="IGT245" s="220"/>
      <c r="IGU245" s="220"/>
      <c r="IGV245" s="220"/>
      <c r="IGW245" s="220"/>
      <c r="IGX245" s="220"/>
      <c r="IGY245" s="220"/>
      <c r="IGZ245" s="220"/>
      <c r="IHA245" s="220"/>
      <c r="IHB245" s="220"/>
      <c r="IHC245" s="220"/>
      <c r="IHD245" s="220"/>
      <c r="IHE245" s="220"/>
      <c r="IHF245" s="220"/>
      <c r="IHG245" s="220"/>
      <c r="IHH245" s="220"/>
      <c r="IHI245" s="220"/>
      <c r="IHJ245" s="220"/>
      <c r="IHK245" s="220"/>
      <c r="IHL245" s="220"/>
      <c r="IHM245" s="220"/>
      <c r="IHN245" s="220"/>
      <c r="IHO245" s="220"/>
      <c r="IHP245" s="220"/>
      <c r="IHQ245" s="220"/>
      <c r="IHR245" s="220"/>
      <c r="IHS245" s="220"/>
      <c r="IHT245" s="220"/>
      <c r="IHU245" s="220"/>
      <c r="IHV245" s="220"/>
      <c r="IHW245" s="220"/>
      <c r="IHX245" s="220"/>
      <c r="IHY245" s="220"/>
      <c r="IHZ245" s="220"/>
      <c r="IIA245" s="220"/>
      <c r="IIB245" s="220"/>
      <c r="IIC245" s="220"/>
      <c r="IID245" s="220"/>
      <c r="IIE245" s="220"/>
      <c r="IIF245" s="220"/>
      <c r="IIG245" s="220"/>
      <c r="IIH245" s="220"/>
      <c r="III245" s="220"/>
      <c r="IIJ245" s="220"/>
      <c r="IIK245" s="220"/>
      <c r="IIL245" s="220"/>
      <c r="IIM245" s="220"/>
      <c r="IIN245" s="220"/>
      <c r="IIO245" s="220"/>
      <c r="IIP245" s="220"/>
      <c r="IIQ245" s="220"/>
      <c r="IIR245" s="220"/>
      <c r="IIS245" s="220"/>
      <c r="IIT245" s="220"/>
      <c r="IIU245" s="220"/>
      <c r="IIV245" s="220"/>
      <c r="IIW245" s="220"/>
      <c r="IIX245" s="220"/>
      <c r="IIY245" s="220"/>
      <c r="IIZ245" s="220"/>
      <c r="IJA245" s="220"/>
      <c r="IJB245" s="220"/>
      <c r="IJC245" s="220"/>
      <c r="IJD245" s="220"/>
      <c r="IJE245" s="220"/>
      <c r="IJF245" s="220"/>
      <c r="IJG245" s="220"/>
      <c r="IJH245" s="220"/>
      <c r="IJI245" s="220"/>
      <c r="IJJ245" s="220"/>
      <c r="IJK245" s="220"/>
      <c r="IJL245" s="220"/>
      <c r="IJM245" s="220"/>
      <c r="IJN245" s="220"/>
      <c r="IJO245" s="220"/>
      <c r="IJP245" s="220"/>
      <c r="IJQ245" s="220"/>
      <c r="IJR245" s="220"/>
      <c r="IJS245" s="220"/>
      <c r="IJT245" s="220"/>
      <c r="IJU245" s="220"/>
      <c r="IJV245" s="220"/>
      <c r="IJW245" s="220"/>
      <c r="IJX245" s="220"/>
      <c r="IJY245" s="220"/>
      <c r="IJZ245" s="220"/>
      <c r="IKA245" s="220"/>
      <c r="IKB245" s="220"/>
      <c r="IKC245" s="220"/>
      <c r="IKD245" s="220"/>
      <c r="IKE245" s="220"/>
      <c r="IKF245" s="220"/>
      <c r="IKG245" s="220"/>
      <c r="IKH245" s="220"/>
      <c r="IKI245" s="220"/>
      <c r="IKJ245" s="220"/>
      <c r="IKK245" s="220"/>
      <c r="IKL245" s="220"/>
      <c r="IKM245" s="220"/>
      <c r="IKN245" s="220"/>
      <c r="IKO245" s="220"/>
      <c r="IKP245" s="220"/>
      <c r="IKQ245" s="220"/>
      <c r="IKR245" s="220"/>
      <c r="IKS245" s="220"/>
      <c r="IKT245" s="220"/>
      <c r="IKU245" s="220"/>
      <c r="IKV245" s="220"/>
      <c r="IKW245" s="220"/>
      <c r="IKX245" s="220"/>
      <c r="IKY245" s="220"/>
      <c r="IKZ245" s="220"/>
      <c r="ILA245" s="220"/>
      <c r="ILB245" s="220"/>
      <c r="ILC245" s="220"/>
      <c r="ILD245" s="220"/>
      <c r="ILE245" s="220"/>
      <c r="ILF245" s="220"/>
      <c r="ILG245" s="220"/>
      <c r="ILH245" s="220"/>
      <c r="ILI245" s="220"/>
      <c r="ILJ245" s="220"/>
      <c r="ILK245" s="220"/>
      <c r="ILL245" s="220"/>
      <c r="ILM245" s="220"/>
      <c r="ILN245" s="220"/>
      <c r="ILO245" s="220"/>
      <c r="ILP245" s="220"/>
      <c r="ILQ245" s="220"/>
      <c r="ILR245" s="220"/>
      <c r="ILS245" s="220"/>
      <c r="ILT245" s="220"/>
      <c r="ILU245" s="220"/>
      <c r="ILV245" s="220"/>
      <c r="ILW245" s="220"/>
      <c r="ILX245" s="220"/>
      <c r="ILY245" s="220"/>
      <c r="ILZ245" s="220"/>
      <c r="IMA245" s="220"/>
      <c r="IMB245" s="220"/>
      <c r="IMC245" s="220"/>
      <c r="IMD245" s="220"/>
      <c r="IME245" s="220"/>
      <c r="IMF245" s="220"/>
      <c r="IMG245" s="220"/>
      <c r="IMH245" s="220"/>
      <c r="IMI245" s="220"/>
      <c r="IMJ245" s="220"/>
      <c r="IMK245" s="220"/>
      <c r="IML245" s="220"/>
      <c r="IMM245" s="220"/>
      <c r="IMN245" s="220"/>
      <c r="IMO245" s="220"/>
      <c r="IMP245" s="220"/>
      <c r="IMQ245" s="220"/>
      <c r="IMR245" s="220"/>
      <c r="IMS245" s="220"/>
      <c r="IMT245" s="220"/>
      <c r="IMU245" s="220"/>
      <c r="IMV245" s="220"/>
      <c r="IMW245" s="220"/>
      <c r="IMX245" s="220"/>
      <c r="IMY245" s="220"/>
      <c r="IMZ245" s="220"/>
      <c r="INA245" s="220"/>
      <c r="INB245" s="220"/>
      <c r="INC245" s="220"/>
      <c r="IND245" s="220"/>
      <c r="INE245" s="220"/>
      <c r="INF245" s="220"/>
      <c r="ING245" s="220"/>
      <c r="INH245" s="220"/>
      <c r="INI245" s="220"/>
      <c r="INJ245" s="220"/>
      <c r="INK245" s="220"/>
      <c r="INL245" s="220"/>
      <c r="INM245" s="220"/>
      <c r="INN245" s="220"/>
      <c r="INO245" s="220"/>
      <c r="INP245" s="220"/>
      <c r="INQ245" s="220"/>
      <c r="INR245" s="220"/>
      <c r="INS245" s="220"/>
      <c r="INT245" s="220"/>
      <c r="INU245" s="220"/>
      <c r="INV245" s="220"/>
      <c r="INW245" s="220"/>
      <c r="INX245" s="220"/>
      <c r="INY245" s="220"/>
      <c r="INZ245" s="220"/>
      <c r="IOA245" s="220"/>
      <c r="IOB245" s="220"/>
      <c r="IOC245" s="220"/>
      <c r="IOD245" s="220"/>
      <c r="IOE245" s="220"/>
      <c r="IOF245" s="220"/>
      <c r="IOG245" s="220"/>
      <c r="IOH245" s="220"/>
      <c r="IOI245" s="220"/>
      <c r="IOJ245" s="220"/>
      <c r="IOK245" s="220"/>
      <c r="IOL245" s="220"/>
      <c r="IOM245" s="220"/>
      <c r="ION245" s="220"/>
      <c r="IOO245" s="220"/>
      <c r="IOP245" s="220"/>
      <c r="IOQ245" s="220"/>
      <c r="IOR245" s="220"/>
      <c r="IOS245" s="220"/>
      <c r="IOT245" s="220"/>
      <c r="IOU245" s="220"/>
      <c r="IOV245" s="220"/>
      <c r="IOW245" s="220"/>
      <c r="IOX245" s="220"/>
      <c r="IOY245" s="220"/>
      <c r="IOZ245" s="220"/>
      <c r="IPA245" s="220"/>
      <c r="IPB245" s="220"/>
      <c r="IPC245" s="220"/>
      <c r="IPD245" s="220"/>
      <c r="IPE245" s="220"/>
      <c r="IPF245" s="220"/>
      <c r="IPG245" s="220"/>
      <c r="IPH245" s="220"/>
      <c r="IPI245" s="220"/>
      <c r="IPJ245" s="220"/>
      <c r="IPK245" s="220"/>
      <c r="IPL245" s="220"/>
      <c r="IPM245" s="220"/>
      <c r="IPN245" s="220"/>
      <c r="IPO245" s="220"/>
      <c r="IPP245" s="220"/>
      <c r="IPQ245" s="220"/>
      <c r="IPR245" s="220"/>
      <c r="IPS245" s="220"/>
      <c r="IPT245" s="220"/>
      <c r="IPU245" s="220"/>
      <c r="IPV245" s="220"/>
      <c r="IPW245" s="220"/>
      <c r="IPX245" s="220"/>
      <c r="IPY245" s="220"/>
      <c r="IPZ245" s="220"/>
      <c r="IQA245" s="220"/>
      <c r="IQB245" s="220"/>
      <c r="IQC245" s="220"/>
      <c r="IQD245" s="220"/>
      <c r="IQE245" s="220"/>
      <c r="IQF245" s="220"/>
      <c r="IQG245" s="220"/>
      <c r="IQH245" s="220"/>
      <c r="IQI245" s="220"/>
      <c r="IQJ245" s="220"/>
      <c r="IQK245" s="220"/>
      <c r="IQL245" s="220"/>
      <c r="IQM245" s="220"/>
      <c r="IQN245" s="220"/>
      <c r="IQO245" s="220"/>
      <c r="IQP245" s="220"/>
      <c r="IQQ245" s="220"/>
      <c r="IQR245" s="220"/>
      <c r="IQS245" s="220"/>
      <c r="IQT245" s="220"/>
      <c r="IQU245" s="220"/>
      <c r="IQV245" s="220"/>
      <c r="IQW245" s="220"/>
      <c r="IQX245" s="220"/>
      <c r="IQY245" s="220"/>
      <c r="IQZ245" s="220"/>
      <c r="IRA245" s="220"/>
      <c r="IRB245" s="220"/>
      <c r="IRC245" s="220"/>
      <c r="IRD245" s="220"/>
      <c r="IRE245" s="220"/>
      <c r="IRF245" s="220"/>
      <c r="IRG245" s="220"/>
      <c r="IRH245" s="220"/>
      <c r="IRI245" s="220"/>
      <c r="IRJ245" s="220"/>
      <c r="IRK245" s="220"/>
      <c r="IRL245" s="220"/>
      <c r="IRM245" s="220"/>
      <c r="IRN245" s="220"/>
      <c r="IRO245" s="220"/>
      <c r="IRP245" s="220"/>
      <c r="IRQ245" s="220"/>
      <c r="IRR245" s="220"/>
      <c r="IRS245" s="220"/>
      <c r="IRT245" s="220"/>
      <c r="IRU245" s="220"/>
      <c r="IRV245" s="220"/>
      <c r="IRW245" s="220"/>
      <c r="IRX245" s="220"/>
      <c r="IRY245" s="220"/>
      <c r="IRZ245" s="220"/>
      <c r="ISA245" s="220"/>
      <c r="ISB245" s="220"/>
      <c r="ISC245" s="220"/>
      <c r="ISD245" s="220"/>
      <c r="ISE245" s="220"/>
      <c r="ISF245" s="220"/>
      <c r="ISG245" s="220"/>
      <c r="ISH245" s="220"/>
      <c r="ISI245" s="220"/>
      <c r="ISJ245" s="220"/>
      <c r="ISK245" s="220"/>
      <c r="ISL245" s="220"/>
      <c r="ISM245" s="220"/>
      <c r="ISN245" s="220"/>
      <c r="ISO245" s="220"/>
      <c r="ISP245" s="220"/>
      <c r="ISQ245" s="220"/>
      <c r="ISR245" s="220"/>
      <c r="ISS245" s="220"/>
      <c r="IST245" s="220"/>
      <c r="ISU245" s="220"/>
      <c r="ISV245" s="220"/>
      <c r="ISW245" s="220"/>
      <c r="ISX245" s="220"/>
      <c r="ISY245" s="220"/>
      <c r="ISZ245" s="220"/>
      <c r="ITA245" s="220"/>
      <c r="ITB245" s="220"/>
      <c r="ITC245" s="220"/>
      <c r="ITD245" s="220"/>
      <c r="ITE245" s="220"/>
      <c r="ITF245" s="220"/>
      <c r="ITG245" s="220"/>
      <c r="ITH245" s="220"/>
      <c r="ITI245" s="220"/>
      <c r="ITJ245" s="220"/>
      <c r="ITK245" s="220"/>
      <c r="ITL245" s="220"/>
      <c r="ITM245" s="220"/>
      <c r="ITN245" s="220"/>
      <c r="ITO245" s="220"/>
      <c r="ITP245" s="220"/>
      <c r="ITQ245" s="220"/>
      <c r="ITR245" s="220"/>
      <c r="ITS245" s="220"/>
      <c r="ITT245" s="220"/>
      <c r="ITU245" s="220"/>
      <c r="ITV245" s="220"/>
      <c r="ITW245" s="220"/>
      <c r="ITX245" s="220"/>
      <c r="ITY245" s="220"/>
      <c r="ITZ245" s="220"/>
      <c r="IUA245" s="220"/>
      <c r="IUB245" s="220"/>
      <c r="IUC245" s="220"/>
      <c r="IUD245" s="220"/>
      <c r="IUE245" s="220"/>
      <c r="IUF245" s="220"/>
      <c r="IUG245" s="220"/>
      <c r="IUH245" s="220"/>
      <c r="IUI245" s="220"/>
      <c r="IUJ245" s="220"/>
      <c r="IUK245" s="220"/>
      <c r="IUL245" s="220"/>
      <c r="IUM245" s="220"/>
      <c r="IUN245" s="220"/>
      <c r="IUO245" s="220"/>
      <c r="IUP245" s="220"/>
      <c r="IUQ245" s="220"/>
      <c r="IUR245" s="220"/>
      <c r="IUS245" s="220"/>
      <c r="IUT245" s="220"/>
      <c r="IUU245" s="220"/>
      <c r="IUV245" s="220"/>
      <c r="IUW245" s="220"/>
      <c r="IUX245" s="220"/>
      <c r="IUY245" s="220"/>
      <c r="IUZ245" s="220"/>
      <c r="IVA245" s="220"/>
      <c r="IVB245" s="220"/>
      <c r="IVC245" s="220"/>
      <c r="IVD245" s="220"/>
      <c r="IVE245" s="220"/>
      <c r="IVF245" s="220"/>
      <c r="IVG245" s="220"/>
      <c r="IVH245" s="220"/>
      <c r="IVI245" s="220"/>
      <c r="IVJ245" s="220"/>
      <c r="IVK245" s="220"/>
      <c r="IVL245" s="220"/>
      <c r="IVM245" s="220"/>
      <c r="IVN245" s="220"/>
      <c r="IVO245" s="220"/>
      <c r="IVP245" s="220"/>
      <c r="IVQ245" s="220"/>
      <c r="IVR245" s="220"/>
      <c r="IVS245" s="220"/>
      <c r="IVT245" s="220"/>
      <c r="IVU245" s="220"/>
      <c r="IVV245" s="220"/>
      <c r="IVW245" s="220"/>
      <c r="IVX245" s="220"/>
      <c r="IVY245" s="220"/>
      <c r="IVZ245" s="220"/>
      <c r="IWA245" s="220"/>
      <c r="IWB245" s="220"/>
      <c r="IWC245" s="220"/>
      <c r="IWD245" s="220"/>
      <c r="IWE245" s="220"/>
      <c r="IWF245" s="220"/>
      <c r="IWG245" s="220"/>
      <c r="IWH245" s="220"/>
      <c r="IWI245" s="220"/>
      <c r="IWJ245" s="220"/>
      <c r="IWK245" s="220"/>
      <c r="IWL245" s="220"/>
      <c r="IWM245" s="220"/>
      <c r="IWN245" s="220"/>
      <c r="IWO245" s="220"/>
      <c r="IWP245" s="220"/>
      <c r="IWQ245" s="220"/>
      <c r="IWR245" s="220"/>
      <c r="IWS245" s="220"/>
      <c r="IWT245" s="220"/>
      <c r="IWU245" s="220"/>
      <c r="IWV245" s="220"/>
      <c r="IWW245" s="220"/>
      <c r="IWX245" s="220"/>
      <c r="IWY245" s="220"/>
      <c r="IWZ245" s="220"/>
      <c r="IXA245" s="220"/>
      <c r="IXB245" s="220"/>
      <c r="IXC245" s="220"/>
      <c r="IXD245" s="220"/>
      <c r="IXE245" s="220"/>
      <c r="IXF245" s="220"/>
      <c r="IXG245" s="220"/>
      <c r="IXH245" s="220"/>
      <c r="IXI245" s="220"/>
      <c r="IXJ245" s="220"/>
      <c r="IXK245" s="220"/>
      <c r="IXL245" s="220"/>
      <c r="IXM245" s="220"/>
      <c r="IXN245" s="220"/>
      <c r="IXO245" s="220"/>
      <c r="IXP245" s="220"/>
      <c r="IXQ245" s="220"/>
      <c r="IXR245" s="220"/>
      <c r="IXS245" s="220"/>
      <c r="IXT245" s="220"/>
      <c r="IXU245" s="220"/>
      <c r="IXV245" s="220"/>
      <c r="IXW245" s="220"/>
      <c r="IXX245" s="220"/>
      <c r="IXY245" s="220"/>
      <c r="IXZ245" s="220"/>
      <c r="IYA245" s="220"/>
      <c r="IYB245" s="220"/>
      <c r="IYC245" s="220"/>
      <c r="IYD245" s="220"/>
      <c r="IYE245" s="220"/>
      <c r="IYF245" s="220"/>
      <c r="IYG245" s="220"/>
      <c r="IYH245" s="220"/>
      <c r="IYI245" s="220"/>
      <c r="IYJ245" s="220"/>
      <c r="IYK245" s="220"/>
      <c r="IYL245" s="220"/>
      <c r="IYM245" s="220"/>
      <c r="IYN245" s="220"/>
      <c r="IYO245" s="220"/>
      <c r="IYP245" s="220"/>
      <c r="IYQ245" s="220"/>
      <c r="IYR245" s="220"/>
      <c r="IYS245" s="220"/>
      <c r="IYT245" s="220"/>
      <c r="IYU245" s="220"/>
      <c r="IYV245" s="220"/>
      <c r="IYW245" s="220"/>
      <c r="IYX245" s="220"/>
      <c r="IYY245" s="220"/>
      <c r="IYZ245" s="220"/>
      <c r="IZA245" s="220"/>
      <c r="IZB245" s="220"/>
      <c r="IZC245" s="220"/>
      <c r="IZD245" s="220"/>
      <c r="IZE245" s="220"/>
      <c r="IZF245" s="220"/>
      <c r="IZG245" s="220"/>
      <c r="IZH245" s="220"/>
      <c r="IZI245" s="220"/>
      <c r="IZJ245" s="220"/>
      <c r="IZK245" s="220"/>
      <c r="IZL245" s="220"/>
      <c r="IZM245" s="220"/>
      <c r="IZN245" s="220"/>
      <c r="IZO245" s="220"/>
      <c r="IZP245" s="220"/>
      <c r="IZQ245" s="220"/>
      <c r="IZR245" s="220"/>
      <c r="IZS245" s="220"/>
      <c r="IZT245" s="220"/>
      <c r="IZU245" s="220"/>
      <c r="IZV245" s="220"/>
      <c r="IZW245" s="220"/>
      <c r="IZX245" s="220"/>
      <c r="IZY245" s="220"/>
      <c r="IZZ245" s="220"/>
      <c r="JAA245" s="220"/>
      <c r="JAB245" s="220"/>
      <c r="JAC245" s="220"/>
      <c r="JAD245" s="220"/>
      <c r="JAE245" s="220"/>
      <c r="JAF245" s="220"/>
      <c r="JAG245" s="220"/>
      <c r="JAH245" s="220"/>
      <c r="JAI245" s="220"/>
      <c r="JAJ245" s="220"/>
      <c r="JAK245" s="220"/>
      <c r="JAL245" s="220"/>
      <c r="JAM245" s="220"/>
      <c r="JAN245" s="220"/>
      <c r="JAO245" s="220"/>
      <c r="JAP245" s="220"/>
      <c r="JAQ245" s="220"/>
      <c r="JAR245" s="220"/>
      <c r="JAS245" s="220"/>
      <c r="JAT245" s="220"/>
      <c r="JAU245" s="220"/>
      <c r="JAV245" s="220"/>
      <c r="JAW245" s="220"/>
      <c r="JAX245" s="220"/>
      <c r="JAY245" s="220"/>
      <c r="JAZ245" s="220"/>
      <c r="JBA245" s="220"/>
      <c r="JBB245" s="220"/>
      <c r="JBC245" s="220"/>
      <c r="JBD245" s="220"/>
      <c r="JBE245" s="220"/>
      <c r="JBF245" s="220"/>
      <c r="JBG245" s="220"/>
      <c r="JBH245" s="220"/>
      <c r="JBI245" s="220"/>
      <c r="JBJ245" s="220"/>
      <c r="JBK245" s="220"/>
      <c r="JBL245" s="220"/>
      <c r="JBM245" s="220"/>
      <c r="JBN245" s="220"/>
      <c r="JBO245" s="220"/>
      <c r="JBP245" s="220"/>
      <c r="JBQ245" s="220"/>
      <c r="JBR245" s="220"/>
      <c r="JBS245" s="220"/>
      <c r="JBT245" s="220"/>
      <c r="JBU245" s="220"/>
      <c r="JBV245" s="220"/>
      <c r="JBW245" s="220"/>
      <c r="JBX245" s="220"/>
      <c r="JBY245" s="220"/>
      <c r="JBZ245" s="220"/>
      <c r="JCA245" s="220"/>
      <c r="JCB245" s="220"/>
      <c r="JCC245" s="220"/>
      <c r="JCD245" s="220"/>
      <c r="JCE245" s="220"/>
      <c r="JCF245" s="220"/>
      <c r="JCG245" s="220"/>
      <c r="JCH245" s="220"/>
      <c r="JCI245" s="220"/>
      <c r="JCJ245" s="220"/>
      <c r="JCK245" s="220"/>
      <c r="JCL245" s="220"/>
      <c r="JCM245" s="220"/>
      <c r="JCN245" s="220"/>
      <c r="JCO245" s="220"/>
      <c r="JCP245" s="220"/>
      <c r="JCQ245" s="220"/>
      <c r="JCR245" s="220"/>
      <c r="JCS245" s="220"/>
      <c r="JCT245" s="220"/>
      <c r="JCU245" s="220"/>
      <c r="JCV245" s="220"/>
      <c r="JCW245" s="220"/>
      <c r="JCX245" s="220"/>
      <c r="JCY245" s="220"/>
      <c r="JCZ245" s="220"/>
      <c r="JDA245" s="220"/>
      <c r="JDB245" s="220"/>
      <c r="JDC245" s="220"/>
      <c r="JDD245" s="220"/>
      <c r="JDE245" s="220"/>
      <c r="JDF245" s="220"/>
      <c r="JDG245" s="220"/>
      <c r="JDH245" s="220"/>
      <c r="JDI245" s="220"/>
      <c r="JDJ245" s="220"/>
      <c r="JDK245" s="220"/>
      <c r="JDL245" s="220"/>
      <c r="JDM245" s="220"/>
      <c r="JDN245" s="220"/>
      <c r="JDO245" s="220"/>
      <c r="JDP245" s="220"/>
      <c r="JDQ245" s="220"/>
      <c r="JDR245" s="220"/>
      <c r="JDS245" s="220"/>
      <c r="JDT245" s="220"/>
      <c r="JDU245" s="220"/>
      <c r="JDV245" s="220"/>
      <c r="JDW245" s="220"/>
      <c r="JDX245" s="220"/>
      <c r="JDY245" s="220"/>
      <c r="JDZ245" s="220"/>
      <c r="JEA245" s="220"/>
      <c r="JEB245" s="220"/>
      <c r="JEC245" s="220"/>
      <c r="JED245" s="220"/>
      <c r="JEE245" s="220"/>
      <c r="JEF245" s="220"/>
      <c r="JEG245" s="220"/>
      <c r="JEH245" s="220"/>
      <c r="JEI245" s="220"/>
      <c r="JEJ245" s="220"/>
      <c r="JEK245" s="220"/>
      <c r="JEL245" s="220"/>
      <c r="JEM245" s="220"/>
      <c r="JEN245" s="220"/>
      <c r="JEO245" s="220"/>
      <c r="JEP245" s="220"/>
      <c r="JEQ245" s="220"/>
      <c r="JER245" s="220"/>
      <c r="JES245" s="220"/>
      <c r="JET245" s="220"/>
      <c r="JEU245" s="220"/>
      <c r="JEV245" s="220"/>
      <c r="JEW245" s="220"/>
      <c r="JEX245" s="220"/>
      <c r="JEY245" s="220"/>
      <c r="JEZ245" s="220"/>
      <c r="JFA245" s="220"/>
      <c r="JFB245" s="220"/>
      <c r="JFC245" s="220"/>
      <c r="JFD245" s="220"/>
      <c r="JFE245" s="220"/>
      <c r="JFF245" s="220"/>
      <c r="JFG245" s="220"/>
      <c r="JFH245" s="220"/>
      <c r="JFI245" s="220"/>
      <c r="JFJ245" s="220"/>
      <c r="JFK245" s="220"/>
      <c r="JFL245" s="220"/>
      <c r="JFM245" s="220"/>
      <c r="JFN245" s="220"/>
      <c r="JFO245" s="220"/>
      <c r="JFP245" s="220"/>
      <c r="JFQ245" s="220"/>
      <c r="JFR245" s="220"/>
      <c r="JFS245" s="220"/>
      <c r="JFT245" s="220"/>
      <c r="JFU245" s="220"/>
      <c r="JFV245" s="220"/>
      <c r="JFW245" s="220"/>
      <c r="JFX245" s="220"/>
      <c r="JFY245" s="220"/>
      <c r="JFZ245" s="220"/>
      <c r="JGA245" s="220"/>
      <c r="JGB245" s="220"/>
      <c r="JGC245" s="220"/>
      <c r="JGD245" s="220"/>
      <c r="JGE245" s="220"/>
      <c r="JGF245" s="220"/>
      <c r="JGG245" s="220"/>
      <c r="JGH245" s="220"/>
      <c r="JGI245" s="220"/>
      <c r="JGJ245" s="220"/>
      <c r="JGK245" s="220"/>
      <c r="JGL245" s="220"/>
      <c r="JGM245" s="220"/>
      <c r="JGN245" s="220"/>
      <c r="JGO245" s="220"/>
      <c r="JGP245" s="220"/>
      <c r="JGQ245" s="220"/>
      <c r="JGR245" s="220"/>
      <c r="JGS245" s="220"/>
      <c r="JGT245" s="220"/>
      <c r="JGU245" s="220"/>
      <c r="JGV245" s="220"/>
      <c r="JGW245" s="220"/>
      <c r="JGX245" s="220"/>
      <c r="JGY245" s="220"/>
      <c r="JGZ245" s="220"/>
      <c r="JHA245" s="220"/>
      <c r="JHB245" s="220"/>
      <c r="JHC245" s="220"/>
      <c r="JHD245" s="220"/>
      <c r="JHE245" s="220"/>
      <c r="JHF245" s="220"/>
      <c r="JHG245" s="220"/>
      <c r="JHH245" s="220"/>
      <c r="JHI245" s="220"/>
      <c r="JHJ245" s="220"/>
      <c r="JHK245" s="220"/>
      <c r="JHL245" s="220"/>
      <c r="JHM245" s="220"/>
      <c r="JHN245" s="220"/>
      <c r="JHO245" s="220"/>
      <c r="JHP245" s="220"/>
      <c r="JHQ245" s="220"/>
      <c r="JHR245" s="220"/>
      <c r="JHS245" s="220"/>
      <c r="JHT245" s="220"/>
      <c r="JHU245" s="220"/>
      <c r="JHV245" s="220"/>
      <c r="JHW245" s="220"/>
      <c r="JHX245" s="220"/>
      <c r="JHY245" s="220"/>
      <c r="JHZ245" s="220"/>
      <c r="JIA245" s="220"/>
      <c r="JIB245" s="220"/>
      <c r="JIC245" s="220"/>
      <c r="JID245" s="220"/>
      <c r="JIE245" s="220"/>
      <c r="JIF245" s="220"/>
      <c r="JIG245" s="220"/>
      <c r="JIH245" s="220"/>
      <c r="JII245" s="220"/>
      <c r="JIJ245" s="220"/>
      <c r="JIK245" s="220"/>
      <c r="JIL245" s="220"/>
      <c r="JIM245" s="220"/>
      <c r="JIN245" s="220"/>
      <c r="JIO245" s="220"/>
      <c r="JIP245" s="220"/>
      <c r="JIQ245" s="220"/>
      <c r="JIR245" s="220"/>
      <c r="JIS245" s="220"/>
      <c r="JIT245" s="220"/>
      <c r="JIU245" s="220"/>
      <c r="JIV245" s="220"/>
      <c r="JIW245" s="220"/>
      <c r="JIX245" s="220"/>
      <c r="JIY245" s="220"/>
      <c r="JIZ245" s="220"/>
      <c r="JJA245" s="220"/>
      <c r="JJB245" s="220"/>
      <c r="JJC245" s="220"/>
      <c r="JJD245" s="220"/>
      <c r="JJE245" s="220"/>
      <c r="JJF245" s="220"/>
      <c r="JJG245" s="220"/>
      <c r="JJH245" s="220"/>
      <c r="JJI245" s="220"/>
      <c r="JJJ245" s="220"/>
      <c r="JJK245" s="220"/>
      <c r="JJL245" s="220"/>
      <c r="JJM245" s="220"/>
      <c r="JJN245" s="220"/>
      <c r="JJO245" s="220"/>
      <c r="JJP245" s="220"/>
      <c r="JJQ245" s="220"/>
      <c r="JJR245" s="220"/>
      <c r="JJS245" s="220"/>
      <c r="JJT245" s="220"/>
      <c r="JJU245" s="220"/>
      <c r="JJV245" s="220"/>
      <c r="JJW245" s="220"/>
      <c r="JJX245" s="220"/>
      <c r="JJY245" s="220"/>
      <c r="JJZ245" s="220"/>
      <c r="JKA245" s="220"/>
      <c r="JKB245" s="220"/>
      <c r="JKC245" s="220"/>
      <c r="JKD245" s="220"/>
      <c r="JKE245" s="220"/>
      <c r="JKF245" s="220"/>
      <c r="JKG245" s="220"/>
      <c r="JKH245" s="220"/>
      <c r="JKI245" s="220"/>
      <c r="JKJ245" s="220"/>
      <c r="JKK245" s="220"/>
      <c r="JKL245" s="220"/>
      <c r="JKM245" s="220"/>
      <c r="JKN245" s="220"/>
      <c r="JKO245" s="220"/>
      <c r="JKP245" s="220"/>
      <c r="JKQ245" s="220"/>
      <c r="JKR245" s="220"/>
      <c r="JKS245" s="220"/>
      <c r="JKT245" s="220"/>
      <c r="JKU245" s="220"/>
      <c r="JKV245" s="220"/>
      <c r="JKW245" s="220"/>
      <c r="JKX245" s="220"/>
      <c r="JKY245" s="220"/>
      <c r="JKZ245" s="220"/>
      <c r="JLA245" s="220"/>
      <c r="JLB245" s="220"/>
      <c r="JLC245" s="220"/>
      <c r="JLD245" s="220"/>
      <c r="JLE245" s="220"/>
      <c r="JLF245" s="220"/>
      <c r="JLG245" s="220"/>
      <c r="JLH245" s="220"/>
      <c r="JLI245" s="220"/>
      <c r="JLJ245" s="220"/>
      <c r="JLK245" s="220"/>
      <c r="JLL245" s="220"/>
      <c r="JLM245" s="220"/>
      <c r="JLN245" s="220"/>
      <c r="JLO245" s="220"/>
      <c r="JLP245" s="220"/>
      <c r="JLQ245" s="220"/>
      <c r="JLR245" s="220"/>
      <c r="JLS245" s="220"/>
      <c r="JLT245" s="220"/>
      <c r="JLU245" s="220"/>
      <c r="JLV245" s="220"/>
      <c r="JLW245" s="220"/>
      <c r="JLX245" s="220"/>
      <c r="JLY245" s="220"/>
      <c r="JLZ245" s="220"/>
      <c r="JMA245" s="220"/>
      <c r="JMB245" s="220"/>
      <c r="JMC245" s="220"/>
      <c r="JMD245" s="220"/>
      <c r="JME245" s="220"/>
      <c r="JMF245" s="220"/>
      <c r="JMG245" s="220"/>
      <c r="JMH245" s="220"/>
      <c r="JMI245" s="220"/>
      <c r="JMJ245" s="220"/>
      <c r="JMK245" s="220"/>
      <c r="JML245" s="220"/>
      <c r="JMM245" s="220"/>
      <c r="JMN245" s="220"/>
      <c r="JMO245" s="220"/>
      <c r="JMP245" s="220"/>
      <c r="JMQ245" s="220"/>
      <c r="JMR245" s="220"/>
      <c r="JMS245" s="220"/>
      <c r="JMT245" s="220"/>
      <c r="JMU245" s="220"/>
      <c r="JMV245" s="220"/>
      <c r="JMW245" s="220"/>
      <c r="JMX245" s="220"/>
      <c r="JMY245" s="220"/>
      <c r="JMZ245" s="220"/>
      <c r="JNA245" s="220"/>
      <c r="JNB245" s="220"/>
      <c r="JNC245" s="220"/>
      <c r="JND245" s="220"/>
      <c r="JNE245" s="220"/>
      <c r="JNF245" s="220"/>
      <c r="JNG245" s="220"/>
      <c r="JNH245" s="220"/>
      <c r="JNI245" s="220"/>
      <c r="JNJ245" s="220"/>
      <c r="JNK245" s="220"/>
      <c r="JNL245" s="220"/>
      <c r="JNM245" s="220"/>
      <c r="JNN245" s="220"/>
      <c r="JNO245" s="220"/>
      <c r="JNP245" s="220"/>
      <c r="JNQ245" s="220"/>
      <c r="JNR245" s="220"/>
      <c r="JNS245" s="220"/>
      <c r="JNT245" s="220"/>
      <c r="JNU245" s="220"/>
      <c r="JNV245" s="220"/>
      <c r="JNW245" s="220"/>
      <c r="JNX245" s="220"/>
      <c r="JNY245" s="220"/>
      <c r="JNZ245" s="220"/>
      <c r="JOA245" s="220"/>
      <c r="JOB245" s="220"/>
      <c r="JOC245" s="220"/>
      <c r="JOD245" s="220"/>
      <c r="JOE245" s="220"/>
      <c r="JOF245" s="220"/>
      <c r="JOG245" s="220"/>
      <c r="JOH245" s="220"/>
      <c r="JOI245" s="220"/>
      <c r="JOJ245" s="220"/>
      <c r="JOK245" s="220"/>
      <c r="JOL245" s="220"/>
      <c r="JOM245" s="220"/>
      <c r="JON245" s="220"/>
      <c r="JOO245" s="220"/>
      <c r="JOP245" s="220"/>
      <c r="JOQ245" s="220"/>
      <c r="JOR245" s="220"/>
      <c r="JOS245" s="220"/>
      <c r="JOT245" s="220"/>
      <c r="JOU245" s="220"/>
      <c r="JOV245" s="220"/>
      <c r="JOW245" s="220"/>
      <c r="JOX245" s="220"/>
      <c r="JOY245" s="220"/>
      <c r="JOZ245" s="220"/>
      <c r="JPA245" s="220"/>
      <c r="JPB245" s="220"/>
      <c r="JPC245" s="220"/>
      <c r="JPD245" s="220"/>
      <c r="JPE245" s="220"/>
      <c r="JPF245" s="220"/>
      <c r="JPG245" s="220"/>
      <c r="JPH245" s="220"/>
      <c r="JPI245" s="220"/>
      <c r="JPJ245" s="220"/>
      <c r="JPK245" s="220"/>
      <c r="JPL245" s="220"/>
      <c r="JPM245" s="220"/>
      <c r="JPN245" s="220"/>
      <c r="JPO245" s="220"/>
      <c r="JPP245" s="220"/>
      <c r="JPQ245" s="220"/>
      <c r="JPR245" s="220"/>
      <c r="JPS245" s="220"/>
      <c r="JPT245" s="220"/>
      <c r="JPU245" s="220"/>
      <c r="JPV245" s="220"/>
      <c r="JPW245" s="220"/>
      <c r="JPX245" s="220"/>
      <c r="JPY245" s="220"/>
      <c r="JPZ245" s="220"/>
      <c r="JQA245" s="220"/>
      <c r="JQB245" s="220"/>
      <c r="JQC245" s="220"/>
      <c r="JQD245" s="220"/>
      <c r="JQE245" s="220"/>
      <c r="JQF245" s="220"/>
      <c r="JQG245" s="220"/>
      <c r="JQH245" s="220"/>
      <c r="JQI245" s="220"/>
      <c r="JQJ245" s="220"/>
      <c r="JQK245" s="220"/>
      <c r="JQL245" s="220"/>
      <c r="JQM245" s="220"/>
      <c r="JQN245" s="220"/>
      <c r="JQO245" s="220"/>
      <c r="JQP245" s="220"/>
      <c r="JQQ245" s="220"/>
      <c r="JQR245" s="220"/>
      <c r="JQS245" s="220"/>
      <c r="JQT245" s="220"/>
      <c r="JQU245" s="220"/>
      <c r="JQV245" s="220"/>
      <c r="JQW245" s="220"/>
      <c r="JQX245" s="220"/>
      <c r="JQY245" s="220"/>
      <c r="JQZ245" s="220"/>
      <c r="JRA245" s="220"/>
      <c r="JRB245" s="220"/>
      <c r="JRC245" s="220"/>
      <c r="JRD245" s="220"/>
      <c r="JRE245" s="220"/>
      <c r="JRF245" s="220"/>
      <c r="JRG245" s="220"/>
      <c r="JRH245" s="220"/>
      <c r="JRI245" s="220"/>
      <c r="JRJ245" s="220"/>
      <c r="JRK245" s="220"/>
      <c r="JRL245" s="220"/>
      <c r="JRM245" s="220"/>
      <c r="JRN245" s="220"/>
      <c r="JRO245" s="220"/>
      <c r="JRP245" s="220"/>
      <c r="JRQ245" s="220"/>
      <c r="JRR245" s="220"/>
      <c r="JRS245" s="220"/>
      <c r="JRT245" s="220"/>
      <c r="JRU245" s="220"/>
      <c r="JRV245" s="220"/>
      <c r="JRW245" s="220"/>
      <c r="JRX245" s="220"/>
      <c r="JRY245" s="220"/>
      <c r="JRZ245" s="220"/>
      <c r="JSA245" s="220"/>
      <c r="JSB245" s="220"/>
      <c r="JSC245" s="220"/>
      <c r="JSD245" s="220"/>
      <c r="JSE245" s="220"/>
      <c r="JSF245" s="220"/>
      <c r="JSG245" s="220"/>
      <c r="JSH245" s="220"/>
      <c r="JSI245" s="220"/>
      <c r="JSJ245" s="220"/>
      <c r="JSK245" s="220"/>
      <c r="JSL245" s="220"/>
      <c r="JSM245" s="220"/>
      <c r="JSN245" s="220"/>
      <c r="JSO245" s="220"/>
      <c r="JSP245" s="220"/>
      <c r="JSQ245" s="220"/>
      <c r="JSR245" s="220"/>
      <c r="JSS245" s="220"/>
      <c r="JST245" s="220"/>
      <c r="JSU245" s="220"/>
      <c r="JSV245" s="220"/>
      <c r="JSW245" s="220"/>
      <c r="JSX245" s="220"/>
      <c r="JSY245" s="220"/>
      <c r="JSZ245" s="220"/>
      <c r="JTA245" s="220"/>
      <c r="JTB245" s="220"/>
      <c r="JTC245" s="220"/>
      <c r="JTD245" s="220"/>
      <c r="JTE245" s="220"/>
      <c r="JTF245" s="220"/>
      <c r="JTG245" s="220"/>
      <c r="JTH245" s="220"/>
      <c r="JTI245" s="220"/>
      <c r="JTJ245" s="220"/>
      <c r="JTK245" s="220"/>
      <c r="JTL245" s="220"/>
      <c r="JTM245" s="220"/>
      <c r="JTN245" s="220"/>
      <c r="JTO245" s="220"/>
      <c r="JTP245" s="220"/>
      <c r="JTQ245" s="220"/>
      <c r="JTR245" s="220"/>
      <c r="JTS245" s="220"/>
      <c r="JTT245" s="220"/>
      <c r="JTU245" s="220"/>
      <c r="JTV245" s="220"/>
      <c r="JTW245" s="220"/>
      <c r="JTX245" s="220"/>
      <c r="JTY245" s="220"/>
      <c r="JTZ245" s="220"/>
      <c r="JUA245" s="220"/>
      <c r="JUB245" s="220"/>
      <c r="JUC245" s="220"/>
      <c r="JUD245" s="220"/>
      <c r="JUE245" s="220"/>
      <c r="JUF245" s="220"/>
      <c r="JUG245" s="220"/>
      <c r="JUH245" s="220"/>
      <c r="JUI245" s="220"/>
      <c r="JUJ245" s="220"/>
      <c r="JUK245" s="220"/>
      <c r="JUL245" s="220"/>
      <c r="JUM245" s="220"/>
      <c r="JUN245" s="220"/>
      <c r="JUO245" s="220"/>
      <c r="JUP245" s="220"/>
      <c r="JUQ245" s="220"/>
      <c r="JUR245" s="220"/>
      <c r="JUS245" s="220"/>
      <c r="JUT245" s="220"/>
      <c r="JUU245" s="220"/>
      <c r="JUV245" s="220"/>
      <c r="JUW245" s="220"/>
      <c r="JUX245" s="220"/>
      <c r="JUY245" s="220"/>
      <c r="JUZ245" s="220"/>
      <c r="JVA245" s="220"/>
      <c r="JVB245" s="220"/>
      <c r="JVC245" s="220"/>
      <c r="JVD245" s="220"/>
      <c r="JVE245" s="220"/>
      <c r="JVF245" s="220"/>
      <c r="JVG245" s="220"/>
      <c r="JVH245" s="220"/>
      <c r="JVI245" s="220"/>
      <c r="JVJ245" s="220"/>
      <c r="JVK245" s="220"/>
      <c r="JVL245" s="220"/>
      <c r="JVM245" s="220"/>
      <c r="JVN245" s="220"/>
      <c r="JVO245" s="220"/>
      <c r="JVP245" s="220"/>
      <c r="JVQ245" s="220"/>
      <c r="JVR245" s="220"/>
      <c r="JVS245" s="220"/>
      <c r="JVT245" s="220"/>
      <c r="JVU245" s="220"/>
      <c r="JVV245" s="220"/>
      <c r="JVW245" s="220"/>
      <c r="JVX245" s="220"/>
      <c r="JVY245" s="220"/>
      <c r="JVZ245" s="220"/>
      <c r="JWA245" s="220"/>
      <c r="JWB245" s="220"/>
      <c r="JWC245" s="220"/>
      <c r="JWD245" s="220"/>
      <c r="JWE245" s="220"/>
      <c r="JWF245" s="220"/>
      <c r="JWG245" s="220"/>
      <c r="JWH245" s="220"/>
      <c r="JWI245" s="220"/>
      <c r="JWJ245" s="220"/>
      <c r="JWK245" s="220"/>
      <c r="JWL245" s="220"/>
      <c r="JWM245" s="220"/>
      <c r="JWN245" s="220"/>
      <c r="JWO245" s="220"/>
      <c r="JWP245" s="220"/>
      <c r="JWQ245" s="220"/>
      <c r="JWR245" s="220"/>
      <c r="JWS245" s="220"/>
      <c r="JWT245" s="220"/>
      <c r="JWU245" s="220"/>
      <c r="JWV245" s="220"/>
      <c r="JWW245" s="220"/>
      <c r="JWX245" s="220"/>
      <c r="JWY245" s="220"/>
      <c r="JWZ245" s="220"/>
      <c r="JXA245" s="220"/>
      <c r="JXB245" s="220"/>
      <c r="JXC245" s="220"/>
      <c r="JXD245" s="220"/>
      <c r="JXE245" s="220"/>
      <c r="JXF245" s="220"/>
      <c r="JXG245" s="220"/>
      <c r="JXH245" s="220"/>
      <c r="JXI245" s="220"/>
      <c r="JXJ245" s="220"/>
      <c r="JXK245" s="220"/>
      <c r="JXL245" s="220"/>
      <c r="JXM245" s="220"/>
      <c r="JXN245" s="220"/>
      <c r="JXO245" s="220"/>
      <c r="JXP245" s="220"/>
      <c r="JXQ245" s="220"/>
      <c r="JXR245" s="220"/>
      <c r="JXS245" s="220"/>
      <c r="JXT245" s="220"/>
      <c r="JXU245" s="220"/>
      <c r="JXV245" s="220"/>
      <c r="JXW245" s="220"/>
      <c r="JXX245" s="220"/>
      <c r="JXY245" s="220"/>
      <c r="JXZ245" s="220"/>
      <c r="JYA245" s="220"/>
      <c r="JYB245" s="220"/>
      <c r="JYC245" s="220"/>
      <c r="JYD245" s="220"/>
      <c r="JYE245" s="220"/>
      <c r="JYF245" s="220"/>
      <c r="JYG245" s="220"/>
      <c r="JYH245" s="220"/>
      <c r="JYI245" s="220"/>
      <c r="JYJ245" s="220"/>
      <c r="JYK245" s="220"/>
      <c r="JYL245" s="220"/>
      <c r="JYM245" s="220"/>
      <c r="JYN245" s="220"/>
      <c r="JYO245" s="220"/>
      <c r="JYP245" s="220"/>
      <c r="JYQ245" s="220"/>
      <c r="JYR245" s="220"/>
      <c r="JYS245" s="220"/>
      <c r="JYT245" s="220"/>
      <c r="JYU245" s="220"/>
      <c r="JYV245" s="220"/>
      <c r="JYW245" s="220"/>
      <c r="JYX245" s="220"/>
      <c r="JYY245" s="220"/>
      <c r="JYZ245" s="220"/>
      <c r="JZA245" s="220"/>
      <c r="JZB245" s="220"/>
      <c r="JZC245" s="220"/>
      <c r="JZD245" s="220"/>
      <c r="JZE245" s="220"/>
      <c r="JZF245" s="220"/>
      <c r="JZG245" s="220"/>
      <c r="JZH245" s="220"/>
      <c r="JZI245" s="220"/>
      <c r="JZJ245" s="220"/>
      <c r="JZK245" s="220"/>
      <c r="JZL245" s="220"/>
      <c r="JZM245" s="220"/>
      <c r="JZN245" s="220"/>
      <c r="JZO245" s="220"/>
      <c r="JZP245" s="220"/>
      <c r="JZQ245" s="220"/>
      <c r="JZR245" s="220"/>
      <c r="JZS245" s="220"/>
      <c r="JZT245" s="220"/>
      <c r="JZU245" s="220"/>
      <c r="JZV245" s="220"/>
      <c r="JZW245" s="220"/>
      <c r="JZX245" s="220"/>
      <c r="JZY245" s="220"/>
      <c r="JZZ245" s="220"/>
      <c r="KAA245" s="220"/>
      <c r="KAB245" s="220"/>
      <c r="KAC245" s="220"/>
      <c r="KAD245" s="220"/>
      <c r="KAE245" s="220"/>
      <c r="KAF245" s="220"/>
      <c r="KAG245" s="220"/>
      <c r="KAH245" s="220"/>
      <c r="KAI245" s="220"/>
      <c r="KAJ245" s="220"/>
      <c r="KAK245" s="220"/>
      <c r="KAL245" s="220"/>
      <c r="KAM245" s="220"/>
      <c r="KAN245" s="220"/>
      <c r="KAO245" s="220"/>
      <c r="KAP245" s="220"/>
      <c r="KAQ245" s="220"/>
      <c r="KAR245" s="220"/>
      <c r="KAS245" s="220"/>
      <c r="KAT245" s="220"/>
      <c r="KAU245" s="220"/>
      <c r="KAV245" s="220"/>
      <c r="KAW245" s="220"/>
      <c r="KAX245" s="220"/>
      <c r="KAY245" s="220"/>
      <c r="KAZ245" s="220"/>
      <c r="KBA245" s="220"/>
      <c r="KBB245" s="220"/>
      <c r="KBC245" s="220"/>
      <c r="KBD245" s="220"/>
      <c r="KBE245" s="220"/>
      <c r="KBF245" s="220"/>
      <c r="KBG245" s="220"/>
      <c r="KBH245" s="220"/>
      <c r="KBI245" s="220"/>
      <c r="KBJ245" s="220"/>
      <c r="KBK245" s="220"/>
      <c r="KBL245" s="220"/>
      <c r="KBM245" s="220"/>
      <c r="KBN245" s="220"/>
      <c r="KBO245" s="220"/>
      <c r="KBP245" s="220"/>
      <c r="KBQ245" s="220"/>
      <c r="KBR245" s="220"/>
      <c r="KBS245" s="220"/>
      <c r="KBT245" s="220"/>
      <c r="KBU245" s="220"/>
      <c r="KBV245" s="220"/>
      <c r="KBW245" s="220"/>
      <c r="KBX245" s="220"/>
      <c r="KBY245" s="220"/>
      <c r="KBZ245" s="220"/>
      <c r="KCA245" s="220"/>
      <c r="KCB245" s="220"/>
      <c r="KCC245" s="220"/>
      <c r="KCD245" s="220"/>
      <c r="KCE245" s="220"/>
      <c r="KCF245" s="220"/>
      <c r="KCG245" s="220"/>
      <c r="KCH245" s="220"/>
      <c r="KCI245" s="220"/>
      <c r="KCJ245" s="220"/>
      <c r="KCK245" s="220"/>
      <c r="KCL245" s="220"/>
      <c r="KCM245" s="220"/>
      <c r="KCN245" s="220"/>
      <c r="KCO245" s="220"/>
      <c r="KCP245" s="220"/>
      <c r="KCQ245" s="220"/>
      <c r="KCR245" s="220"/>
      <c r="KCS245" s="220"/>
      <c r="KCT245" s="220"/>
      <c r="KCU245" s="220"/>
      <c r="KCV245" s="220"/>
      <c r="KCW245" s="220"/>
      <c r="KCX245" s="220"/>
      <c r="KCY245" s="220"/>
      <c r="KCZ245" s="220"/>
      <c r="KDA245" s="220"/>
      <c r="KDB245" s="220"/>
      <c r="KDC245" s="220"/>
      <c r="KDD245" s="220"/>
      <c r="KDE245" s="220"/>
      <c r="KDF245" s="220"/>
      <c r="KDG245" s="220"/>
      <c r="KDH245" s="220"/>
      <c r="KDI245" s="220"/>
      <c r="KDJ245" s="220"/>
      <c r="KDK245" s="220"/>
      <c r="KDL245" s="220"/>
      <c r="KDM245" s="220"/>
      <c r="KDN245" s="220"/>
      <c r="KDO245" s="220"/>
      <c r="KDP245" s="220"/>
      <c r="KDQ245" s="220"/>
      <c r="KDR245" s="220"/>
      <c r="KDS245" s="220"/>
      <c r="KDT245" s="220"/>
      <c r="KDU245" s="220"/>
      <c r="KDV245" s="220"/>
      <c r="KDW245" s="220"/>
      <c r="KDX245" s="220"/>
      <c r="KDY245" s="220"/>
      <c r="KDZ245" s="220"/>
      <c r="KEA245" s="220"/>
      <c r="KEB245" s="220"/>
      <c r="KEC245" s="220"/>
      <c r="KED245" s="220"/>
      <c r="KEE245" s="220"/>
      <c r="KEF245" s="220"/>
      <c r="KEG245" s="220"/>
      <c r="KEH245" s="220"/>
      <c r="KEI245" s="220"/>
      <c r="KEJ245" s="220"/>
      <c r="KEK245" s="220"/>
      <c r="KEL245" s="220"/>
      <c r="KEM245" s="220"/>
      <c r="KEN245" s="220"/>
      <c r="KEO245" s="220"/>
      <c r="KEP245" s="220"/>
      <c r="KEQ245" s="220"/>
      <c r="KER245" s="220"/>
      <c r="KES245" s="220"/>
      <c r="KET245" s="220"/>
      <c r="KEU245" s="220"/>
      <c r="KEV245" s="220"/>
      <c r="KEW245" s="220"/>
      <c r="KEX245" s="220"/>
      <c r="KEY245" s="220"/>
      <c r="KEZ245" s="220"/>
      <c r="KFA245" s="220"/>
      <c r="KFB245" s="220"/>
      <c r="KFC245" s="220"/>
      <c r="KFD245" s="220"/>
      <c r="KFE245" s="220"/>
      <c r="KFF245" s="220"/>
      <c r="KFG245" s="220"/>
      <c r="KFH245" s="220"/>
      <c r="KFI245" s="220"/>
      <c r="KFJ245" s="220"/>
      <c r="KFK245" s="220"/>
      <c r="KFL245" s="220"/>
      <c r="KFM245" s="220"/>
      <c r="KFN245" s="220"/>
      <c r="KFO245" s="220"/>
      <c r="KFP245" s="220"/>
      <c r="KFQ245" s="220"/>
      <c r="KFR245" s="220"/>
      <c r="KFS245" s="220"/>
      <c r="KFT245" s="220"/>
      <c r="KFU245" s="220"/>
      <c r="KFV245" s="220"/>
      <c r="KFW245" s="220"/>
      <c r="KFX245" s="220"/>
      <c r="KFY245" s="220"/>
      <c r="KFZ245" s="220"/>
      <c r="KGA245" s="220"/>
      <c r="KGB245" s="220"/>
      <c r="KGC245" s="220"/>
      <c r="KGD245" s="220"/>
      <c r="KGE245" s="220"/>
      <c r="KGF245" s="220"/>
      <c r="KGG245" s="220"/>
      <c r="KGH245" s="220"/>
      <c r="KGI245" s="220"/>
      <c r="KGJ245" s="220"/>
      <c r="KGK245" s="220"/>
      <c r="KGL245" s="220"/>
      <c r="KGM245" s="220"/>
      <c r="KGN245" s="220"/>
      <c r="KGO245" s="220"/>
      <c r="KGP245" s="220"/>
      <c r="KGQ245" s="220"/>
      <c r="KGR245" s="220"/>
      <c r="KGS245" s="220"/>
      <c r="KGT245" s="220"/>
      <c r="KGU245" s="220"/>
      <c r="KGV245" s="220"/>
      <c r="KGW245" s="220"/>
      <c r="KGX245" s="220"/>
      <c r="KGY245" s="220"/>
      <c r="KGZ245" s="220"/>
      <c r="KHA245" s="220"/>
      <c r="KHB245" s="220"/>
      <c r="KHC245" s="220"/>
      <c r="KHD245" s="220"/>
      <c r="KHE245" s="220"/>
      <c r="KHF245" s="220"/>
      <c r="KHG245" s="220"/>
      <c r="KHH245" s="220"/>
      <c r="KHI245" s="220"/>
      <c r="KHJ245" s="220"/>
      <c r="KHK245" s="220"/>
      <c r="KHL245" s="220"/>
      <c r="KHM245" s="220"/>
      <c r="KHN245" s="220"/>
      <c r="KHO245" s="220"/>
      <c r="KHP245" s="220"/>
      <c r="KHQ245" s="220"/>
      <c r="KHR245" s="220"/>
      <c r="KHS245" s="220"/>
      <c r="KHT245" s="220"/>
      <c r="KHU245" s="220"/>
      <c r="KHV245" s="220"/>
      <c r="KHW245" s="220"/>
      <c r="KHX245" s="220"/>
      <c r="KHY245" s="220"/>
      <c r="KHZ245" s="220"/>
      <c r="KIA245" s="220"/>
      <c r="KIB245" s="220"/>
      <c r="KIC245" s="220"/>
      <c r="KID245" s="220"/>
      <c r="KIE245" s="220"/>
      <c r="KIF245" s="220"/>
      <c r="KIG245" s="220"/>
      <c r="KIH245" s="220"/>
      <c r="KII245" s="220"/>
      <c r="KIJ245" s="220"/>
      <c r="KIK245" s="220"/>
      <c r="KIL245" s="220"/>
      <c r="KIM245" s="220"/>
      <c r="KIN245" s="220"/>
      <c r="KIO245" s="220"/>
      <c r="KIP245" s="220"/>
      <c r="KIQ245" s="220"/>
      <c r="KIR245" s="220"/>
      <c r="KIS245" s="220"/>
      <c r="KIT245" s="220"/>
      <c r="KIU245" s="220"/>
      <c r="KIV245" s="220"/>
      <c r="KIW245" s="220"/>
      <c r="KIX245" s="220"/>
      <c r="KIY245" s="220"/>
      <c r="KIZ245" s="220"/>
      <c r="KJA245" s="220"/>
      <c r="KJB245" s="220"/>
      <c r="KJC245" s="220"/>
      <c r="KJD245" s="220"/>
      <c r="KJE245" s="220"/>
      <c r="KJF245" s="220"/>
      <c r="KJG245" s="220"/>
      <c r="KJH245" s="220"/>
      <c r="KJI245" s="220"/>
      <c r="KJJ245" s="220"/>
      <c r="KJK245" s="220"/>
      <c r="KJL245" s="220"/>
      <c r="KJM245" s="220"/>
      <c r="KJN245" s="220"/>
      <c r="KJO245" s="220"/>
      <c r="KJP245" s="220"/>
      <c r="KJQ245" s="220"/>
      <c r="KJR245" s="220"/>
      <c r="KJS245" s="220"/>
      <c r="KJT245" s="220"/>
      <c r="KJU245" s="220"/>
      <c r="KJV245" s="220"/>
      <c r="KJW245" s="220"/>
      <c r="KJX245" s="220"/>
      <c r="KJY245" s="220"/>
      <c r="KJZ245" s="220"/>
      <c r="KKA245" s="220"/>
      <c r="KKB245" s="220"/>
      <c r="KKC245" s="220"/>
      <c r="KKD245" s="220"/>
      <c r="KKE245" s="220"/>
      <c r="KKF245" s="220"/>
      <c r="KKG245" s="220"/>
      <c r="KKH245" s="220"/>
      <c r="KKI245" s="220"/>
      <c r="KKJ245" s="220"/>
      <c r="KKK245" s="220"/>
      <c r="KKL245" s="220"/>
      <c r="KKM245" s="220"/>
      <c r="KKN245" s="220"/>
      <c r="KKO245" s="220"/>
      <c r="KKP245" s="220"/>
      <c r="KKQ245" s="220"/>
      <c r="KKR245" s="220"/>
      <c r="KKS245" s="220"/>
      <c r="KKT245" s="220"/>
      <c r="KKU245" s="220"/>
      <c r="KKV245" s="220"/>
      <c r="KKW245" s="220"/>
      <c r="KKX245" s="220"/>
      <c r="KKY245" s="220"/>
      <c r="KKZ245" s="220"/>
      <c r="KLA245" s="220"/>
      <c r="KLB245" s="220"/>
      <c r="KLC245" s="220"/>
      <c r="KLD245" s="220"/>
      <c r="KLE245" s="220"/>
      <c r="KLF245" s="220"/>
      <c r="KLG245" s="220"/>
      <c r="KLH245" s="220"/>
      <c r="KLI245" s="220"/>
      <c r="KLJ245" s="220"/>
      <c r="KLK245" s="220"/>
      <c r="KLL245" s="220"/>
      <c r="KLM245" s="220"/>
      <c r="KLN245" s="220"/>
      <c r="KLO245" s="220"/>
      <c r="KLP245" s="220"/>
      <c r="KLQ245" s="220"/>
      <c r="KLR245" s="220"/>
      <c r="KLS245" s="220"/>
      <c r="KLT245" s="220"/>
      <c r="KLU245" s="220"/>
      <c r="KLV245" s="220"/>
      <c r="KLW245" s="220"/>
      <c r="KLX245" s="220"/>
      <c r="KLY245" s="220"/>
      <c r="KLZ245" s="220"/>
      <c r="KMA245" s="220"/>
      <c r="KMB245" s="220"/>
      <c r="KMC245" s="220"/>
      <c r="KMD245" s="220"/>
      <c r="KME245" s="220"/>
      <c r="KMF245" s="220"/>
      <c r="KMG245" s="220"/>
      <c r="KMH245" s="220"/>
      <c r="KMI245" s="220"/>
      <c r="KMJ245" s="220"/>
      <c r="KMK245" s="220"/>
      <c r="KML245" s="220"/>
      <c r="KMM245" s="220"/>
      <c r="KMN245" s="220"/>
      <c r="KMO245" s="220"/>
      <c r="KMP245" s="220"/>
      <c r="KMQ245" s="220"/>
      <c r="KMR245" s="220"/>
      <c r="KMS245" s="220"/>
      <c r="KMT245" s="220"/>
      <c r="KMU245" s="220"/>
      <c r="KMV245" s="220"/>
      <c r="KMW245" s="220"/>
      <c r="KMX245" s="220"/>
      <c r="KMY245" s="220"/>
      <c r="KMZ245" s="220"/>
      <c r="KNA245" s="220"/>
      <c r="KNB245" s="220"/>
      <c r="KNC245" s="220"/>
      <c r="KND245" s="220"/>
      <c r="KNE245" s="220"/>
      <c r="KNF245" s="220"/>
      <c r="KNG245" s="220"/>
      <c r="KNH245" s="220"/>
      <c r="KNI245" s="220"/>
      <c r="KNJ245" s="220"/>
      <c r="KNK245" s="220"/>
      <c r="KNL245" s="220"/>
      <c r="KNM245" s="220"/>
      <c r="KNN245" s="220"/>
      <c r="KNO245" s="220"/>
      <c r="KNP245" s="220"/>
      <c r="KNQ245" s="220"/>
      <c r="KNR245" s="220"/>
      <c r="KNS245" s="220"/>
      <c r="KNT245" s="220"/>
      <c r="KNU245" s="220"/>
      <c r="KNV245" s="220"/>
      <c r="KNW245" s="220"/>
      <c r="KNX245" s="220"/>
      <c r="KNY245" s="220"/>
      <c r="KNZ245" s="220"/>
      <c r="KOA245" s="220"/>
      <c r="KOB245" s="220"/>
      <c r="KOC245" s="220"/>
      <c r="KOD245" s="220"/>
      <c r="KOE245" s="220"/>
      <c r="KOF245" s="220"/>
      <c r="KOG245" s="220"/>
      <c r="KOH245" s="220"/>
      <c r="KOI245" s="220"/>
      <c r="KOJ245" s="220"/>
      <c r="KOK245" s="220"/>
      <c r="KOL245" s="220"/>
      <c r="KOM245" s="220"/>
      <c r="KON245" s="220"/>
      <c r="KOO245" s="220"/>
      <c r="KOP245" s="220"/>
      <c r="KOQ245" s="220"/>
      <c r="KOR245" s="220"/>
      <c r="KOS245" s="220"/>
      <c r="KOT245" s="220"/>
      <c r="KOU245" s="220"/>
      <c r="KOV245" s="220"/>
      <c r="KOW245" s="220"/>
      <c r="KOX245" s="220"/>
      <c r="KOY245" s="220"/>
      <c r="KOZ245" s="220"/>
      <c r="KPA245" s="220"/>
      <c r="KPB245" s="220"/>
      <c r="KPC245" s="220"/>
      <c r="KPD245" s="220"/>
      <c r="KPE245" s="220"/>
      <c r="KPF245" s="220"/>
      <c r="KPG245" s="220"/>
      <c r="KPH245" s="220"/>
      <c r="KPI245" s="220"/>
      <c r="KPJ245" s="220"/>
      <c r="KPK245" s="220"/>
      <c r="KPL245" s="220"/>
      <c r="KPM245" s="220"/>
      <c r="KPN245" s="220"/>
      <c r="KPO245" s="220"/>
      <c r="KPP245" s="220"/>
      <c r="KPQ245" s="220"/>
      <c r="KPR245" s="220"/>
      <c r="KPS245" s="220"/>
      <c r="KPT245" s="220"/>
      <c r="KPU245" s="220"/>
      <c r="KPV245" s="220"/>
      <c r="KPW245" s="220"/>
      <c r="KPX245" s="220"/>
      <c r="KPY245" s="220"/>
      <c r="KPZ245" s="220"/>
      <c r="KQA245" s="220"/>
      <c r="KQB245" s="220"/>
      <c r="KQC245" s="220"/>
      <c r="KQD245" s="220"/>
      <c r="KQE245" s="220"/>
      <c r="KQF245" s="220"/>
      <c r="KQG245" s="220"/>
      <c r="KQH245" s="220"/>
      <c r="KQI245" s="220"/>
      <c r="KQJ245" s="220"/>
      <c r="KQK245" s="220"/>
      <c r="KQL245" s="220"/>
      <c r="KQM245" s="220"/>
      <c r="KQN245" s="220"/>
      <c r="KQO245" s="220"/>
      <c r="KQP245" s="220"/>
      <c r="KQQ245" s="220"/>
      <c r="KQR245" s="220"/>
      <c r="KQS245" s="220"/>
      <c r="KQT245" s="220"/>
      <c r="KQU245" s="220"/>
      <c r="KQV245" s="220"/>
      <c r="KQW245" s="220"/>
      <c r="KQX245" s="220"/>
      <c r="KQY245" s="220"/>
      <c r="KQZ245" s="220"/>
      <c r="KRA245" s="220"/>
      <c r="KRB245" s="220"/>
      <c r="KRC245" s="220"/>
      <c r="KRD245" s="220"/>
      <c r="KRE245" s="220"/>
      <c r="KRF245" s="220"/>
      <c r="KRG245" s="220"/>
      <c r="KRH245" s="220"/>
      <c r="KRI245" s="220"/>
      <c r="KRJ245" s="220"/>
      <c r="KRK245" s="220"/>
      <c r="KRL245" s="220"/>
      <c r="KRM245" s="220"/>
      <c r="KRN245" s="220"/>
      <c r="KRO245" s="220"/>
      <c r="KRP245" s="220"/>
      <c r="KRQ245" s="220"/>
      <c r="KRR245" s="220"/>
      <c r="KRS245" s="220"/>
      <c r="KRT245" s="220"/>
      <c r="KRU245" s="220"/>
      <c r="KRV245" s="220"/>
      <c r="KRW245" s="220"/>
      <c r="KRX245" s="220"/>
      <c r="KRY245" s="220"/>
      <c r="KRZ245" s="220"/>
      <c r="KSA245" s="220"/>
      <c r="KSB245" s="220"/>
      <c r="KSC245" s="220"/>
      <c r="KSD245" s="220"/>
      <c r="KSE245" s="220"/>
      <c r="KSF245" s="220"/>
      <c r="KSG245" s="220"/>
      <c r="KSH245" s="220"/>
      <c r="KSI245" s="220"/>
      <c r="KSJ245" s="220"/>
      <c r="KSK245" s="220"/>
      <c r="KSL245" s="220"/>
      <c r="KSM245" s="220"/>
      <c r="KSN245" s="220"/>
      <c r="KSO245" s="220"/>
      <c r="KSP245" s="220"/>
      <c r="KSQ245" s="220"/>
      <c r="KSR245" s="220"/>
      <c r="KSS245" s="220"/>
      <c r="KST245" s="220"/>
      <c r="KSU245" s="220"/>
      <c r="KSV245" s="220"/>
      <c r="KSW245" s="220"/>
      <c r="KSX245" s="220"/>
      <c r="KSY245" s="220"/>
      <c r="KSZ245" s="220"/>
      <c r="KTA245" s="220"/>
      <c r="KTB245" s="220"/>
      <c r="KTC245" s="220"/>
      <c r="KTD245" s="220"/>
      <c r="KTE245" s="220"/>
      <c r="KTF245" s="220"/>
      <c r="KTG245" s="220"/>
      <c r="KTH245" s="220"/>
      <c r="KTI245" s="220"/>
      <c r="KTJ245" s="220"/>
      <c r="KTK245" s="220"/>
      <c r="KTL245" s="220"/>
      <c r="KTM245" s="220"/>
      <c r="KTN245" s="220"/>
      <c r="KTO245" s="220"/>
      <c r="KTP245" s="220"/>
      <c r="KTQ245" s="220"/>
      <c r="KTR245" s="220"/>
      <c r="KTS245" s="220"/>
      <c r="KTT245" s="220"/>
      <c r="KTU245" s="220"/>
      <c r="KTV245" s="220"/>
      <c r="KTW245" s="220"/>
      <c r="KTX245" s="220"/>
      <c r="KTY245" s="220"/>
      <c r="KTZ245" s="220"/>
      <c r="KUA245" s="220"/>
      <c r="KUB245" s="220"/>
      <c r="KUC245" s="220"/>
      <c r="KUD245" s="220"/>
      <c r="KUE245" s="220"/>
      <c r="KUF245" s="220"/>
      <c r="KUG245" s="220"/>
      <c r="KUH245" s="220"/>
      <c r="KUI245" s="220"/>
      <c r="KUJ245" s="220"/>
      <c r="KUK245" s="220"/>
      <c r="KUL245" s="220"/>
      <c r="KUM245" s="220"/>
      <c r="KUN245" s="220"/>
      <c r="KUO245" s="220"/>
      <c r="KUP245" s="220"/>
      <c r="KUQ245" s="220"/>
      <c r="KUR245" s="220"/>
      <c r="KUS245" s="220"/>
      <c r="KUT245" s="220"/>
      <c r="KUU245" s="220"/>
      <c r="KUV245" s="220"/>
      <c r="KUW245" s="220"/>
      <c r="KUX245" s="220"/>
      <c r="KUY245" s="220"/>
      <c r="KUZ245" s="220"/>
      <c r="KVA245" s="220"/>
      <c r="KVB245" s="220"/>
      <c r="KVC245" s="220"/>
      <c r="KVD245" s="220"/>
      <c r="KVE245" s="220"/>
      <c r="KVF245" s="220"/>
      <c r="KVG245" s="220"/>
      <c r="KVH245" s="220"/>
      <c r="KVI245" s="220"/>
      <c r="KVJ245" s="220"/>
      <c r="KVK245" s="220"/>
      <c r="KVL245" s="220"/>
      <c r="KVM245" s="220"/>
      <c r="KVN245" s="220"/>
      <c r="KVO245" s="220"/>
      <c r="KVP245" s="220"/>
      <c r="KVQ245" s="220"/>
      <c r="KVR245" s="220"/>
      <c r="KVS245" s="220"/>
      <c r="KVT245" s="220"/>
      <c r="KVU245" s="220"/>
      <c r="KVV245" s="220"/>
      <c r="KVW245" s="220"/>
      <c r="KVX245" s="220"/>
      <c r="KVY245" s="220"/>
      <c r="KVZ245" s="220"/>
      <c r="KWA245" s="220"/>
      <c r="KWB245" s="220"/>
      <c r="KWC245" s="220"/>
      <c r="KWD245" s="220"/>
      <c r="KWE245" s="220"/>
      <c r="KWF245" s="220"/>
      <c r="KWG245" s="220"/>
      <c r="KWH245" s="220"/>
      <c r="KWI245" s="220"/>
      <c r="KWJ245" s="220"/>
      <c r="KWK245" s="220"/>
      <c r="KWL245" s="220"/>
      <c r="KWM245" s="220"/>
      <c r="KWN245" s="220"/>
      <c r="KWO245" s="220"/>
      <c r="KWP245" s="220"/>
      <c r="KWQ245" s="220"/>
      <c r="KWR245" s="220"/>
      <c r="KWS245" s="220"/>
      <c r="KWT245" s="220"/>
      <c r="KWU245" s="220"/>
      <c r="KWV245" s="220"/>
      <c r="KWW245" s="220"/>
      <c r="KWX245" s="220"/>
      <c r="KWY245" s="220"/>
      <c r="KWZ245" s="220"/>
      <c r="KXA245" s="220"/>
      <c r="KXB245" s="220"/>
      <c r="KXC245" s="220"/>
      <c r="KXD245" s="220"/>
      <c r="KXE245" s="220"/>
      <c r="KXF245" s="220"/>
      <c r="KXG245" s="220"/>
      <c r="KXH245" s="220"/>
      <c r="KXI245" s="220"/>
      <c r="KXJ245" s="220"/>
      <c r="KXK245" s="220"/>
      <c r="KXL245" s="220"/>
      <c r="KXM245" s="220"/>
      <c r="KXN245" s="220"/>
      <c r="KXO245" s="220"/>
      <c r="KXP245" s="220"/>
      <c r="KXQ245" s="220"/>
      <c r="KXR245" s="220"/>
      <c r="KXS245" s="220"/>
      <c r="KXT245" s="220"/>
      <c r="KXU245" s="220"/>
      <c r="KXV245" s="220"/>
      <c r="KXW245" s="220"/>
      <c r="KXX245" s="220"/>
      <c r="KXY245" s="220"/>
      <c r="KXZ245" s="220"/>
      <c r="KYA245" s="220"/>
      <c r="KYB245" s="220"/>
      <c r="KYC245" s="220"/>
      <c r="KYD245" s="220"/>
      <c r="KYE245" s="220"/>
      <c r="KYF245" s="220"/>
      <c r="KYG245" s="220"/>
      <c r="KYH245" s="220"/>
      <c r="KYI245" s="220"/>
      <c r="KYJ245" s="220"/>
      <c r="KYK245" s="220"/>
      <c r="KYL245" s="220"/>
      <c r="KYM245" s="220"/>
      <c r="KYN245" s="220"/>
      <c r="KYO245" s="220"/>
      <c r="KYP245" s="220"/>
      <c r="KYQ245" s="220"/>
      <c r="KYR245" s="220"/>
      <c r="KYS245" s="220"/>
      <c r="KYT245" s="220"/>
      <c r="KYU245" s="220"/>
      <c r="KYV245" s="220"/>
      <c r="KYW245" s="220"/>
      <c r="KYX245" s="220"/>
      <c r="KYY245" s="220"/>
      <c r="KYZ245" s="220"/>
      <c r="KZA245" s="220"/>
      <c r="KZB245" s="220"/>
      <c r="KZC245" s="220"/>
      <c r="KZD245" s="220"/>
      <c r="KZE245" s="220"/>
      <c r="KZF245" s="220"/>
      <c r="KZG245" s="220"/>
      <c r="KZH245" s="220"/>
      <c r="KZI245" s="220"/>
      <c r="KZJ245" s="220"/>
      <c r="KZK245" s="220"/>
      <c r="KZL245" s="220"/>
      <c r="KZM245" s="220"/>
      <c r="KZN245" s="220"/>
      <c r="KZO245" s="220"/>
      <c r="KZP245" s="220"/>
      <c r="KZQ245" s="220"/>
      <c r="KZR245" s="220"/>
      <c r="KZS245" s="220"/>
      <c r="KZT245" s="220"/>
      <c r="KZU245" s="220"/>
      <c r="KZV245" s="220"/>
      <c r="KZW245" s="220"/>
      <c r="KZX245" s="220"/>
      <c r="KZY245" s="220"/>
      <c r="KZZ245" s="220"/>
      <c r="LAA245" s="220"/>
      <c r="LAB245" s="220"/>
      <c r="LAC245" s="220"/>
      <c r="LAD245" s="220"/>
      <c r="LAE245" s="220"/>
      <c r="LAF245" s="220"/>
      <c r="LAG245" s="220"/>
      <c r="LAH245" s="220"/>
      <c r="LAI245" s="220"/>
      <c r="LAJ245" s="220"/>
      <c r="LAK245" s="220"/>
      <c r="LAL245" s="220"/>
      <c r="LAM245" s="220"/>
      <c r="LAN245" s="220"/>
      <c r="LAO245" s="220"/>
      <c r="LAP245" s="220"/>
      <c r="LAQ245" s="220"/>
      <c r="LAR245" s="220"/>
      <c r="LAS245" s="220"/>
      <c r="LAT245" s="220"/>
      <c r="LAU245" s="220"/>
      <c r="LAV245" s="220"/>
      <c r="LAW245" s="220"/>
      <c r="LAX245" s="220"/>
      <c r="LAY245" s="220"/>
      <c r="LAZ245" s="220"/>
      <c r="LBA245" s="220"/>
      <c r="LBB245" s="220"/>
      <c r="LBC245" s="220"/>
      <c r="LBD245" s="220"/>
      <c r="LBE245" s="220"/>
      <c r="LBF245" s="220"/>
      <c r="LBG245" s="220"/>
      <c r="LBH245" s="220"/>
      <c r="LBI245" s="220"/>
      <c r="LBJ245" s="220"/>
      <c r="LBK245" s="220"/>
      <c r="LBL245" s="220"/>
      <c r="LBM245" s="220"/>
      <c r="LBN245" s="220"/>
      <c r="LBO245" s="220"/>
      <c r="LBP245" s="220"/>
      <c r="LBQ245" s="220"/>
      <c r="LBR245" s="220"/>
      <c r="LBS245" s="220"/>
      <c r="LBT245" s="220"/>
      <c r="LBU245" s="220"/>
      <c r="LBV245" s="220"/>
      <c r="LBW245" s="220"/>
      <c r="LBX245" s="220"/>
      <c r="LBY245" s="220"/>
      <c r="LBZ245" s="220"/>
      <c r="LCA245" s="220"/>
      <c r="LCB245" s="220"/>
      <c r="LCC245" s="220"/>
      <c r="LCD245" s="220"/>
      <c r="LCE245" s="220"/>
      <c r="LCF245" s="220"/>
      <c r="LCG245" s="220"/>
      <c r="LCH245" s="220"/>
      <c r="LCI245" s="220"/>
      <c r="LCJ245" s="220"/>
      <c r="LCK245" s="220"/>
      <c r="LCL245" s="220"/>
      <c r="LCM245" s="220"/>
      <c r="LCN245" s="220"/>
      <c r="LCO245" s="220"/>
      <c r="LCP245" s="220"/>
      <c r="LCQ245" s="220"/>
      <c r="LCR245" s="220"/>
      <c r="LCS245" s="220"/>
      <c r="LCT245" s="220"/>
      <c r="LCU245" s="220"/>
      <c r="LCV245" s="220"/>
      <c r="LCW245" s="220"/>
      <c r="LCX245" s="220"/>
      <c r="LCY245" s="220"/>
      <c r="LCZ245" s="220"/>
      <c r="LDA245" s="220"/>
      <c r="LDB245" s="220"/>
      <c r="LDC245" s="220"/>
      <c r="LDD245" s="220"/>
      <c r="LDE245" s="220"/>
      <c r="LDF245" s="220"/>
      <c r="LDG245" s="220"/>
      <c r="LDH245" s="220"/>
      <c r="LDI245" s="220"/>
      <c r="LDJ245" s="220"/>
      <c r="LDK245" s="220"/>
      <c r="LDL245" s="220"/>
      <c r="LDM245" s="220"/>
      <c r="LDN245" s="220"/>
      <c r="LDO245" s="220"/>
      <c r="LDP245" s="220"/>
      <c r="LDQ245" s="220"/>
      <c r="LDR245" s="220"/>
      <c r="LDS245" s="220"/>
      <c r="LDT245" s="220"/>
      <c r="LDU245" s="220"/>
      <c r="LDV245" s="220"/>
      <c r="LDW245" s="220"/>
      <c r="LDX245" s="220"/>
      <c r="LDY245" s="220"/>
      <c r="LDZ245" s="220"/>
      <c r="LEA245" s="220"/>
      <c r="LEB245" s="220"/>
      <c r="LEC245" s="220"/>
      <c r="LED245" s="220"/>
      <c r="LEE245" s="220"/>
      <c r="LEF245" s="220"/>
      <c r="LEG245" s="220"/>
      <c r="LEH245" s="220"/>
      <c r="LEI245" s="220"/>
      <c r="LEJ245" s="220"/>
      <c r="LEK245" s="220"/>
      <c r="LEL245" s="220"/>
      <c r="LEM245" s="220"/>
      <c r="LEN245" s="220"/>
      <c r="LEO245" s="220"/>
      <c r="LEP245" s="220"/>
      <c r="LEQ245" s="220"/>
      <c r="LER245" s="220"/>
      <c r="LES245" s="220"/>
      <c r="LET245" s="220"/>
      <c r="LEU245" s="220"/>
      <c r="LEV245" s="220"/>
      <c r="LEW245" s="220"/>
      <c r="LEX245" s="220"/>
      <c r="LEY245" s="220"/>
      <c r="LEZ245" s="220"/>
      <c r="LFA245" s="220"/>
      <c r="LFB245" s="220"/>
      <c r="LFC245" s="220"/>
      <c r="LFD245" s="220"/>
      <c r="LFE245" s="220"/>
      <c r="LFF245" s="220"/>
      <c r="LFG245" s="220"/>
      <c r="LFH245" s="220"/>
      <c r="LFI245" s="220"/>
      <c r="LFJ245" s="220"/>
      <c r="LFK245" s="220"/>
      <c r="LFL245" s="220"/>
      <c r="LFM245" s="220"/>
      <c r="LFN245" s="220"/>
      <c r="LFO245" s="220"/>
      <c r="LFP245" s="220"/>
      <c r="LFQ245" s="220"/>
      <c r="LFR245" s="220"/>
      <c r="LFS245" s="220"/>
      <c r="LFT245" s="220"/>
      <c r="LFU245" s="220"/>
      <c r="LFV245" s="220"/>
      <c r="LFW245" s="220"/>
      <c r="LFX245" s="220"/>
      <c r="LFY245" s="220"/>
      <c r="LFZ245" s="220"/>
      <c r="LGA245" s="220"/>
      <c r="LGB245" s="220"/>
      <c r="LGC245" s="220"/>
      <c r="LGD245" s="220"/>
      <c r="LGE245" s="220"/>
      <c r="LGF245" s="220"/>
      <c r="LGG245" s="220"/>
      <c r="LGH245" s="220"/>
      <c r="LGI245" s="220"/>
      <c r="LGJ245" s="220"/>
      <c r="LGK245" s="220"/>
      <c r="LGL245" s="220"/>
      <c r="LGM245" s="220"/>
      <c r="LGN245" s="220"/>
      <c r="LGO245" s="220"/>
      <c r="LGP245" s="220"/>
      <c r="LGQ245" s="220"/>
      <c r="LGR245" s="220"/>
      <c r="LGS245" s="220"/>
      <c r="LGT245" s="220"/>
      <c r="LGU245" s="220"/>
      <c r="LGV245" s="220"/>
      <c r="LGW245" s="220"/>
      <c r="LGX245" s="220"/>
      <c r="LGY245" s="220"/>
      <c r="LGZ245" s="220"/>
      <c r="LHA245" s="220"/>
      <c r="LHB245" s="220"/>
      <c r="LHC245" s="220"/>
      <c r="LHD245" s="220"/>
      <c r="LHE245" s="220"/>
      <c r="LHF245" s="220"/>
      <c r="LHG245" s="220"/>
      <c r="LHH245" s="220"/>
      <c r="LHI245" s="220"/>
      <c r="LHJ245" s="220"/>
      <c r="LHK245" s="220"/>
      <c r="LHL245" s="220"/>
      <c r="LHM245" s="220"/>
      <c r="LHN245" s="220"/>
      <c r="LHO245" s="220"/>
      <c r="LHP245" s="220"/>
      <c r="LHQ245" s="220"/>
      <c r="LHR245" s="220"/>
      <c r="LHS245" s="220"/>
      <c r="LHT245" s="220"/>
      <c r="LHU245" s="220"/>
      <c r="LHV245" s="220"/>
      <c r="LHW245" s="220"/>
      <c r="LHX245" s="220"/>
      <c r="LHY245" s="220"/>
      <c r="LHZ245" s="220"/>
      <c r="LIA245" s="220"/>
      <c r="LIB245" s="220"/>
      <c r="LIC245" s="220"/>
      <c r="LID245" s="220"/>
      <c r="LIE245" s="220"/>
      <c r="LIF245" s="220"/>
      <c r="LIG245" s="220"/>
      <c r="LIH245" s="220"/>
      <c r="LII245" s="220"/>
      <c r="LIJ245" s="220"/>
      <c r="LIK245" s="220"/>
      <c r="LIL245" s="220"/>
      <c r="LIM245" s="220"/>
      <c r="LIN245" s="220"/>
      <c r="LIO245" s="220"/>
      <c r="LIP245" s="220"/>
      <c r="LIQ245" s="220"/>
      <c r="LIR245" s="220"/>
      <c r="LIS245" s="220"/>
      <c r="LIT245" s="220"/>
      <c r="LIU245" s="220"/>
      <c r="LIV245" s="220"/>
      <c r="LIW245" s="220"/>
      <c r="LIX245" s="220"/>
      <c r="LIY245" s="220"/>
      <c r="LIZ245" s="220"/>
      <c r="LJA245" s="220"/>
      <c r="LJB245" s="220"/>
      <c r="LJC245" s="220"/>
      <c r="LJD245" s="220"/>
      <c r="LJE245" s="220"/>
      <c r="LJF245" s="220"/>
      <c r="LJG245" s="220"/>
      <c r="LJH245" s="220"/>
      <c r="LJI245" s="220"/>
      <c r="LJJ245" s="220"/>
      <c r="LJK245" s="220"/>
      <c r="LJL245" s="220"/>
      <c r="LJM245" s="220"/>
      <c r="LJN245" s="220"/>
      <c r="LJO245" s="220"/>
      <c r="LJP245" s="220"/>
      <c r="LJQ245" s="220"/>
      <c r="LJR245" s="220"/>
      <c r="LJS245" s="220"/>
      <c r="LJT245" s="220"/>
      <c r="LJU245" s="220"/>
      <c r="LJV245" s="220"/>
      <c r="LJW245" s="220"/>
      <c r="LJX245" s="220"/>
      <c r="LJY245" s="220"/>
      <c r="LJZ245" s="220"/>
      <c r="LKA245" s="220"/>
      <c r="LKB245" s="220"/>
      <c r="LKC245" s="220"/>
      <c r="LKD245" s="220"/>
      <c r="LKE245" s="220"/>
      <c r="LKF245" s="220"/>
      <c r="LKG245" s="220"/>
      <c r="LKH245" s="220"/>
      <c r="LKI245" s="220"/>
      <c r="LKJ245" s="220"/>
      <c r="LKK245" s="220"/>
      <c r="LKL245" s="220"/>
      <c r="LKM245" s="220"/>
      <c r="LKN245" s="220"/>
      <c r="LKO245" s="220"/>
      <c r="LKP245" s="220"/>
      <c r="LKQ245" s="220"/>
      <c r="LKR245" s="220"/>
      <c r="LKS245" s="220"/>
      <c r="LKT245" s="220"/>
      <c r="LKU245" s="220"/>
      <c r="LKV245" s="220"/>
      <c r="LKW245" s="220"/>
      <c r="LKX245" s="220"/>
      <c r="LKY245" s="220"/>
      <c r="LKZ245" s="220"/>
      <c r="LLA245" s="220"/>
      <c r="LLB245" s="220"/>
      <c r="LLC245" s="220"/>
      <c r="LLD245" s="220"/>
      <c r="LLE245" s="220"/>
      <c r="LLF245" s="220"/>
      <c r="LLG245" s="220"/>
      <c r="LLH245" s="220"/>
      <c r="LLI245" s="220"/>
      <c r="LLJ245" s="220"/>
      <c r="LLK245" s="220"/>
      <c r="LLL245" s="220"/>
      <c r="LLM245" s="220"/>
      <c r="LLN245" s="220"/>
      <c r="LLO245" s="220"/>
      <c r="LLP245" s="220"/>
      <c r="LLQ245" s="220"/>
      <c r="LLR245" s="220"/>
      <c r="LLS245" s="220"/>
      <c r="LLT245" s="220"/>
      <c r="LLU245" s="220"/>
      <c r="LLV245" s="220"/>
      <c r="LLW245" s="220"/>
      <c r="LLX245" s="220"/>
      <c r="LLY245" s="220"/>
      <c r="LLZ245" s="220"/>
      <c r="LMA245" s="220"/>
      <c r="LMB245" s="220"/>
      <c r="LMC245" s="220"/>
      <c r="LMD245" s="220"/>
      <c r="LME245" s="220"/>
      <c r="LMF245" s="220"/>
      <c r="LMG245" s="220"/>
      <c r="LMH245" s="220"/>
      <c r="LMI245" s="220"/>
      <c r="LMJ245" s="220"/>
      <c r="LMK245" s="220"/>
      <c r="LML245" s="220"/>
      <c r="LMM245" s="220"/>
      <c r="LMN245" s="220"/>
      <c r="LMO245" s="220"/>
      <c r="LMP245" s="220"/>
      <c r="LMQ245" s="220"/>
      <c r="LMR245" s="220"/>
      <c r="LMS245" s="220"/>
      <c r="LMT245" s="220"/>
      <c r="LMU245" s="220"/>
      <c r="LMV245" s="220"/>
      <c r="LMW245" s="220"/>
      <c r="LMX245" s="220"/>
      <c r="LMY245" s="220"/>
      <c r="LMZ245" s="220"/>
      <c r="LNA245" s="220"/>
      <c r="LNB245" s="220"/>
      <c r="LNC245" s="220"/>
      <c r="LND245" s="220"/>
      <c r="LNE245" s="220"/>
      <c r="LNF245" s="220"/>
      <c r="LNG245" s="220"/>
      <c r="LNH245" s="220"/>
      <c r="LNI245" s="220"/>
      <c r="LNJ245" s="220"/>
      <c r="LNK245" s="220"/>
      <c r="LNL245" s="220"/>
      <c r="LNM245" s="220"/>
      <c r="LNN245" s="220"/>
      <c r="LNO245" s="220"/>
      <c r="LNP245" s="220"/>
      <c r="LNQ245" s="220"/>
      <c r="LNR245" s="220"/>
      <c r="LNS245" s="220"/>
      <c r="LNT245" s="220"/>
      <c r="LNU245" s="220"/>
      <c r="LNV245" s="220"/>
      <c r="LNW245" s="220"/>
      <c r="LNX245" s="220"/>
      <c r="LNY245" s="220"/>
      <c r="LNZ245" s="220"/>
      <c r="LOA245" s="220"/>
      <c r="LOB245" s="220"/>
      <c r="LOC245" s="220"/>
      <c r="LOD245" s="220"/>
      <c r="LOE245" s="220"/>
      <c r="LOF245" s="220"/>
      <c r="LOG245" s="220"/>
      <c r="LOH245" s="220"/>
      <c r="LOI245" s="220"/>
      <c r="LOJ245" s="220"/>
      <c r="LOK245" s="220"/>
      <c r="LOL245" s="220"/>
      <c r="LOM245" s="220"/>
      <c r="LON245" s="220"/>
      <c r="LOO245" s="220"/>
      <c r="LOP245" s="220"/>
      <c r="LOQ245" s="220"/>
      <c r="LOR245" s="220"/>
      <c r="LOS245" s="220"/>
      <c r="LOT245" s="220"/>
      <c r="LOU245" s="220"/>
      <c r="LOV245" s="220"/>
      <c r="LOW245" s="220"/>
      <c r="LOX245" s="220"/>
      <c r="LOY245" s="220"/>
      <c r="LOZ245" s="220"/>
      <c r="LPA245" s="220"/>
      <c r="LPB245" s="220"/>
      <c r="LPC245" s="220"/>
      <c r="LPD245" s="220"/>
      <c r="LPE245" s="220"/>
      <c r="LPF245" s="220"/>
      <c r="LPG245" s="220"/>
      <c r="LPH245" s="220"/>
      <c r="LPI245" s="220"/>
      <c r="LPJ245" s="220"/>
      <c r="LPK245" s="220"/>
      <c r="LPL245" s="220"/>
      <c r="LPM245" s="220"/>
      <c r="LPN245" s="220"/>
      <c r="LPO245" s="220"/>
      <c r="LPP245" s="220"/>
      <c r="LPQ245" s="220"/>
      <c r="LPR245" s="220"/>
      <c r="LPS245" s="220"/>
      <c r="LPT245" s="220"/>
      <c r="LPU245" s="220"/>
      <c r="LPV245" s="220"/>
      <c r="LPW245" s="220"/>
      <c r="LPX245" s="220"/>
      <c r="LPY245" s="220"/>
      <c r="LPZ245" s="220"/>
      <c r="LQA245" s="220"/>
      <c r="LQB245" s="220"/>
      <c r="LQC245" s="220"/>
      <c r="LQD245" s="220"/>
      <c r="LQE245" s="220"/>
      <c r="LQF245" s="220"/>
      <c r="LQG245" s="220"/>
      <c r="LQH245" s="220"/>
      <c r="LQI245" s="220"/>
      <c r="LQJ245" s="220"/>
      <c r="LQK245" s="220"/>
      <c r="LQL245" s="220"/>
      <c r="LQM245" s="220"/>
      <c r="LQN245" s="220"/>
      <c r="LQO245" s="220"/>
      <c r="LQP245" s="220"/>
      <c r="LQQ245" s="220"/>
      <c r="LQR245" s="220"/>
      <c r="LQS245" s="220"/>
      <c r="LQT245" s="220"/>
      <c r="LQU245" s="220"/>
      <c r="LQV245" s="220"/>
      <c r="LQW245" s="220"/>
      <c r="LQX245" s="220"/>
      <c r="LQY245" s="220"/>
      <c r="LQZ245" s="220"/>
      <c r="LRA245" s="220"/>
      <c r="LRB245" s="220"/>
      <c r="LRC245" s="220"/>
      <c r="LRD245" s="220"/>
      <c r="LRE245" s="220"/>
      <c r="LRF245" s="220"/>
      <c r="LRG245" s="220"/>
      <c r="LRH245" s="220"/>
      <c r="LRI245" s="220"/>
      <c r="LRJ245" s="220"/>
      <c r="LRK245" s="220"/>
      <c r="LRL245" s="220"/>
      <c r="LRM245" s="220"/>
      <c r="LRN245" s="220"/>
      <c r="LRO245" s="220"/>
      <c r="LRP245" s="220"/>
      <c r="LRQ245" s="220"/>
      <c r="LRR245" s="220"/>
      <c r="LRS245" s="220"/>
      <c r="LRT245" s="220"/>
      <c r="LRU245" s="220"/>
      <c r="LRV245" s="220"/>
      <c r="LRW245" s="220"/>
      <c r="LRX245" s="220"/>
      <c r="LRY245" s="220"/>
      <c r="LRZ245" s="220"/>
      <c r="LSA245" s="220"/>
      <c r="LSB245" s="220"/>
      <c r="LSC245" s="220"/>
      <c r="LSD245" s="220"/>
      <c r="LSE245" s="220"/>
      <c r="LSF245" s="220"/>
      <c r="LSG245" s="220"/>
      <c r="LSH245" s="220"/>
      <c r="LSI245" s="220"/>
      <c r="LSJ245" s="220"/>
      <c r="LSK245" s="220"/>
      <c r="LSL245" s="220"/>
      <c r="LSM245" s="220"/>
      <c r="LSN245" s="220"/>
      <c r="LSO245" s="220"/>
      <c r="LSP245" s="220"/>
      <c r="LSQ245" s="220"/>
      <c r="LSR245" s="220"/>
      <c r="LSS245" s="220"/>
      <c r="LST245" s="220"/>
      <c r="LSU245" s="220"/>
      <c r="LSV245" s="220"/>
      <c r="LSW245" s="220"/>
      <c r="LSX245" s="220"/>
      <c r="LSY245" s="220"/>
      <c r="LSZ245" s="220"/>
      <c r="LTA245" s="220"/>
      <c r="LTB245" s="220"/>
      <c r="LTC245" s="220"/>
      <c r="LTD245" s="220"/>
      <c r="LTE245" s="220"/>
      <c r="LTF245" s="220"/>
      <c r="LTG245" s="220"/>
      <c r="LTH245" s="220"/>
      <c r="LTI245" s="220"/>
      <c r="LTJ245" s="220"/>
      <c r="LTK245" s="220"/>
      <c r="LTL245" s="220"/>
      <c r="LTM245" s="220"/>
      <c r="LTN245" s="220"/>
      <c r="LTO245" s="220"/>
      <c r="LTP245" s="220"/>
      <c r="LTQ245" s="220"/>
      <c r="LTR245" s="220"/>
      <c r="LTS245" s="220"/>
      <c r="LTT245" s="220"/>
      <c r="LTU245" s="220"/>
      <c r="LTV245" s="220"/>
      <c r="LTW245" s="220"/>
      <c r="LTX245" s="220"/>
      <c r="LTY245" s="220"/>
      <c r="LTZ245" s="220"/>
      <c r="LUA245" s="220"/>
      <c r="LUB245" s="220"/>
      <c r="LUC245" s="220"/>
      <c r="LUD245" s="220"/>
      <c r="LUE245" s="220"/>
      <c r="LUF245" s="220"/>
      <c r="LUG245" s="220"/>
      <c r="LUH245" s="220"/>
      <c r="LUI245" s="220"/>
      <c r="LUJ245" s="220"/>
      <c r="LUK245" s="220"/>
      <c r="LUL245" s="220"/>
      <c r="LUM245" s="220"/>
      <c r="LUN245" s="220"/>
      <c r="LUO245" s="220"/>
      <c r="LUP245" s="220"/>
      <c r="LUQ245" s="220"/>
      <c r="LUR245" s="220"/>
      <c r="LUS245" s="220"/>
      <c r="LUT245" s="220"/>
      <c r="LUU245" s="220"/>
      <c r="LUV245" s="220"/>
      <c r="LUW245" s="220"/>
      <c r="LUX245" s="220"/>
      <c r="LUY245" s="220"/>
      <c r="LUZ245" s="220"/>
      <c r="LVA245" s="220"/>
      <c r="LVB245" s="220"/>
      <c r="LVC245" s="220"/>
      <c r="LVD245" s="220"/>
      <c r="LVE245" s="220"/>
      <c r="LVF245" s="220"/>
      <c r="LVG245" s="220"/>
      <c r="LVH245" s="220"/>
      <c r="LVI245" s="220"/>
      <c r="LVJ245" s="220"/>
      <c r="LVK245" s="220"/>
      <c r="LVL245" s="220"/>
      <c r="LVM245" s="220"/>
      <c r="LVN245" s="220"/>
      <c r="LVO245" s="220"/>
      <c r="LVP245" s="220"/>
      <c r="LVQ245" s="220"/>
      <c r="LVR245" s="220"/>
      <c r="LVS245" s="220"/>
      <c r="LVT245" s="220"/>
      <c r="LVU245" s="220"/>
      <c r="LVV245" s="220"/>
      <c r="LVW245" s="220"/>
      <c r="LVX245" s="220"/>
      <c r="LVY245" s="220"/>
      <c r="LVZ245" s="220"/>
      <c r="LWA245" s="220"/>
      <c r="LWB245" s="220"/>
      <c r="LWC245" s="220"/>
      <c r="LWD245" s="220"/>
      <c r="LWE245" s="220"/>
      <c r="LWF245" s="220"/>
      <c r="LWG245" s="220"/>
      <c r="LWH245" s="220"/>
      <c r="LWI245" s="220"/>
      <c r="LWJ245" s="220"/>
      <c r="LWK245" s="220"/>
      <c r="LWL245" s="220"/>
      <c r="LWM245" s="220"/>
      <c r="LWN245" s="220"/>
      <c r="LWO245" s="220"/>
      <c r="LWP245" s="220"/>
      <c r="LWQ245" s="220"/>
      <c r="LWR245" s="220"/>
      <c r="LWS245" s="220"/>
      <c r="LWT245" s="220"/>
      <c r="LWU245" s="220"/>
      <c r="LWV245" s="220"/>
      <c r="LWW245" s="220"/>
      <c r="LWX245" s="220"/>
      <c r="LWY245" s="220"/>
      <c r="LWZ245" s="220"/>
      <c r="LXA245" s="220"/>
      <c r="LXB245" s="220"/>
      <c r="LXC245" s="220"/>
      <c r="LXD245" s="220"/>
      <c r="LXE245" s="220"/>
      <c r="LXF245" s="220"/>
      <c r="LXG245" s="220"/>
      <c r="LXH245" s="220"/>
      <c r="LXI245" s="220"/>
      <c r="LXJ245" s="220"/>
      <c r="LXK245" s="220"/>
      <c r="LXL245" s="220"/>
      <c r="LXM245" s="220"/>
      <c r="LXN245" s="220"/>
      <c r="LXO245" s="220"/>
      <c r="LXP245" s="220"/>
      <c r="LXQ245" s="220"/>
      <c r="LXR245" s="220"/>
      <c r="LXS245" s="220"/>
      <c r="LXT245" s="220"/>
      <c r="LXU245" s="220"/>
      <c r="LXV245" s="220"/>
      <c r="LXW245" s="220"/>
      <c r="LXX245" s="220"/>
      <c r="LXY245" s="220"/>
      <c r="LXZ245" s="220"/>
      <c r="LYA245" s="220"/>
      <c r="LYB245" s="220"/>
      <c r="LYC245" s="220"/>
      <c r="LYD245" s="220"/>
      <c r="LYE245" s="220"/>
      <c r="LYF245" s="220"/>
      <c r="LYG245" s="220"/>
      <c r="LYH245" s="220"/>
      <c r="LYI245" s="220"/>
      <c r="LYJ245" s="220"/>
      <c r="LYK245" s="220"/>
      <c r="LYL245" s="220"/>
      <c r="LYM245" s="220"/>
      <c r="LYN245" s="220"/>
      <c r="LYO245" s="220"/>
      <c r="LYP245" s="220"/>
      <c r="LYQ245" s="220"/>
      <c r="LYR245" s="220"/>
      <c r="LYS245" s="220"/>
      <c r="LYT245" s="220"/>
      <c r="LYU245" s="220"/>
      <c r="LYV245" s="220"/>
      <c r="LYW245" s="220"/>
      <c r="LYX245" s="220"/>
      <c r="LYY245" s="220"/>
      <c r="LYZ245" s="220"/>
      <c r="LZA245" s="220"/>
      <c r="LZB245" s="220"/>
      <c r="LZC245" s="220"/>
      <c r="LZD245" s="220"/>
      <c r="LZE245" s="220"/>
      <c r="LZF245" s="220"/>
      <c r="LZG245" s="220"/>
      <c r="LZH245" s="220"/>
      <c r="LZI245" s="220"/>
      <c r="LZJ245" s="220"/>
      <c r="LZK245" s="220"/>
      <c r="LZL245" s="220"/>
      <c r="LZM245" s="220"/>
      <c r="LZN245" s="220"/>
      <c r="LZO245" s="220"/>
      <c r="LZP245" s="220"/>
      <c r="LZQ245" s="220"/>
      <c r="LZR245" s="220"/>
      <c r="LZS245" s="220"/>
      <c r="LZT245" s="220"/>
      <c r="LZU245" s="220"/>
      <c r="LZV245" s="220"/>
      <c r="LZW245" s="220"/>
      <c r="LZX245" s="220"/>
      <c r="LZY245" s="220"/>
      <c r="LZZ245" s="220"/>
      <c r="MAA245" s="220"/>
      <c r="MAB245" s="220"/>
      <c r="MAC245" s="220"/>
      <c r="MAD245" s="220"/>
      <c r="MAE245" s="220"/>
      <c r="MAF245" s="220"/>
      <c r="MAG245" s="220"/>
      <c r="MAH245" s="220"/>
      <c r="MAI245" s="220"/>
      <c r="MAJ245" s="220"/>
      <c r="MAK245" s="220"/>
      <c r="MAL245" s="220"/>
      <c r="MAM245" s="220"/>
      <c r="MAN245" s="220"/>
      <c r="MAO245" s="220"/>
      <c r="MAP245" s="220"/>
      <c r="MAQ245" s="220"/>
      <c r="MAR245" s="220"/>
      <c r="MAS245" s="220"/>
      <c r="MAT245" s="220"/>
      <c r="MAU245" s="220"/>
      <c r="MAV245" s="220"/>
      <c r="MAW245" s="220"/>
      <c r="MAX245" s="220"/>
      <c r="MAY245" s="220"/>
      <c r="MAZ245" s="220"/>
      <c r="MBA245" s="220"/>
      <c r="MBB245" s="220"/>
      <c r="MBC245" s="220"/>
      <c r="MBD245" s="220"/>
      <c r="MBE245" s="220"/>
      <c r="MBF245" s="220"/>
      <c r="MBG245" s="220"/>
      <c r="MBH245" s="220"/>
      <c r="MBI245" s="220"/>
      <c r="MBJ245" s="220"/>
      <c r="MBK245" s="220"/>
      <c r="MBL245" s="220"/>
      <c r="MBM245" s="220"/>
      <c r="MBN245" s="220"/>
      <c r="MBO245" s="220"/>
      <c r="MBP245" s="220"/>
      <c r="MBQ245" s="220"/>
      <c r="MBR245" s="220"/>
      <c r="MBS245" s="220"/>
      <c r="MBT245" s="220"/>
      <c r="MBU245" s="220"/>
      <c r="MBV245" s="220"/>
      <c r="MBW245" s="220"/>
      <c r="MBX245" s="220"/>
      <c r="MBY245" s="220"/>
      <c r="MBZ245" s="220"/>
      <c r="MCA245" s="220"/>
      <c r="MCB245" s="220"/>
      <c r="MCC245" s="220"/>
      <c r="MCD245" s="220"/>
      <c r="MCE245" s="220"/>
      <c r="MCF245" s="220"/>
      <c r="MCG245" s="220"/>
      <c r="MCH245" s="220"/>
      <c r="MCI245" s="220"/>
      <c r="MCJ245" s="220"/>
      <c r="MCK245" s="220"/>
      <c r="MCL245" s="220"/>
      <c r="MCM245" s="220"/>
      <c r="MCN245" s="220"/>
      <c r="MCO245" s="220"/>
      <c r="MCP245" s="220"/>
      <c r="MCQ245" s="220"/>
      <c r="MCR245" s="220"/>
      <c r="MCS245" s="220"/>
      <c r="MCT245" s="220"/>
      <c r="MCU245" s="220"/>
      <c r="MCV245" s="220"/>
      <c r="MCW245" s="220"/>
      <c r="MCX245" s="220"/>
      <c r="MCY245" s="220"/>
      <c r="MCZ245" s="220"/>
      <c r="MDA245" s="220"/>
      <c r="MDB245" s="220"/>
      <c r="MDC245" s="220"/>
      <c r="MDD245" s="220"/>
      <c r="MDE245" s="220"/>
      <c r="MDF245" s="220"/>
      <c r="MDG245" s="220"/>
      <c r="MDH245" s="220"/>
      <c r="MDI245" s="220"/>
      <c r="MDJ245" s="220"/>
      <c r="MDK245" s="220"/>
      <c r="MDL245" s="220"/>
      <c r="MDM245" s="220"/>
      <c r="MDN245" s="220"/>
      <c r="MDO245" s="220"/>
      <c r="MDP245" s="220"/>
      <c r="MDQ245" s="220"/>
      <c r="MDR245" s="220"/>
      <c r="MDS245" s="220"/>
      <c r="MDT245" s="220"/>
      <c r="MDU245" s="220"/>
      <c r="MDV245" s="220"/>
      <c r="MDW245" s="220"/>
      <c r="MDX245" s="220"/>
      <c r="MDY245" s="220"/>
      <c r="MDZ245" s="220"/>
      <c r="MEA245" s="220"/>
      <c r="MEB245" s="220"/>
      <c r="MEC245" s="220"/>
      <c r="MED245" s="220"/>
      <c r="MEE245" s="220"/>
      <c r="MEF245" s="220"/>
      <c r="MEG245" s="220"/>
      <c r="MEH245" s="220"/>
      <c r="MEI245" s="220"/>
      <c r="MEJ245" s="220"/>
      <c r="MEK245" s="220"/>
      <c r="MEL245" s="220"/>
      <c r="MEM245" s="220"/>
      <c r="MEN245" s="220"/>
      <c r="MEO245" s="220"/>
      <c r="MEP245" s="220"/>
      <c r="MEQ245" s="220"/>
      <c r="MER245" s="220"/>
      <c r="MES245" s="220"/>
      <c r="MET245" s="220"/>
      <c r="MEU245" s="220"/>
      <c r="MEV245" s="220"/>
      <c r="MEW245" s="220"/>
      <c r="MEX245" s="220"/>
      <c r="MEY245" s="220"/>
      <c r="MEZ245" s="220"/>
      <c r="MFA245" s="220"/>
      <c r="MFB245" s="220"/>
      <c r="MFC245" s="220"/>
      <c r="MFD245" s="220"/>
      <c r="MFE245" s="220"/>
      <c r="MFF245" s="220"/>
      <c r="MFG245" s="220"/>
      <c r="MFH245" s="220"/>
      <c r="MFI245" s="220"/>
      <c r="MFJ245" s="220"/>
      <c r="MFK245" s="220"/>
      <c r="MFL245" s="220"/>
      <c r="MFM245" s="220"/>
      <c r="MFN245" s="220"/>
      <c r="MFO245" s="220"/>
      <c r="MFP245" s="220"/>
      <c r="MFQ245" s="220"/>
      <c r="MFR245" s="220"/>
      <c r="MFS245" s="220"/>
      <c r="MFT245" s="220"/>
      <c r="MFU245" s="220"/>
      <c r="MFV245" s="220"/>
      <c r="MFW245" s="220"/>
      <c r="MFX245" s="220"/>
      <c r="MFY245" s="220"/>
      <c r="MFZ245" s="220"/>
      <c r="MGA245" s="220"/>
      <c r="MGB245" s="220"/>
      <c r="MGC245" s="220"/>
      <c r="MGD245" s="220"/>
      <c r="MGE245" s="220"/>
      <c r="MGF245" s="220"/>
      <c r="MGG245" s="220"/>
      <c r="MGH245" s="220"/>
      <c r="MGI245" s="220"/>
      <c r="MGJ245" s="220"/>
      <c r="MGK245" s="220"/>
      <c r="MGL245" s="220"/>
      <c r="MGM245" s="220"/>
      <c r="MGN245" s="220"/>
      <c r="MGO245" s="220"/>
      <c r="MGP245" s="220"/>
      <c r="MGQ245" s="220"/>
      <c r="MGR245" s="220"/>
      <c r="MGS245" s="220"/>
      <c r="MGT245" s="220"/>
      <c r="MGU245" s="220"/>
      <c r="MGV245" s="220"/>
      <c r="MGW245" s="220"/>
      <c r="MGX245" s="220"/>
      <c r="MGY245" s="220"/>
      <c r="MGZ245" s="220"/>
      <c r="MHA245" s="220"/>
      <c r="MHB245" s="220"/>
      <c r="MHC245" s="220"/>
      <c r="MHD245" s="220"/>
      <c r="MHE245" s="220"/>
      <c r="MHF245" s="220"/>
      <c r="MHG245" s="220"/>
      <c r="MHH245" s="220"/>
      <c r="MHI245" s="220"/>
      <c r="MHJ245" s="220"/>
      <c r="MHK245" s="220"/>
      <c r="MHL245" s="220"/>
      <c r="MHM245" s="220"/>
      <c r="MHN245" s="220"/>
      <c r="MHO245" s="220"/>
      <c r="MHP245" s="220"/>
      <c r="MHQ245" s="220"/>
      <c r="MHR245" s="220"/>
      <c r="MHS245" s="220"/>
      <c r="MHT245" s="220"/>
      <c r="MHU245" s="220"/>
      <c r="MHV245" s="220"/>
      <c r="MHW245" s="220"/>
      <c r="MHX245" s="220"/>
      <c r="MHY245" s="220"/>
      <c r="MHZ245" s="220"/>
      <c r="MIA245" s="220"/>
      <c r="MIB245" s="220"/>
      <c r="MIC245" s="220"/>
      <c r="MID245" s="220"/>
      <c r="MIE245" s="220"/>
      <c r="MIF245" s="220"/>
      <c r="MIG245" s="220"/>
      <c r="MIH245" s="220"/>
      <c r="MII245" s="220"/>
      <c r="MIJ245" s="220"/>
      <c r="MIK245" s="220"/>
      <c r="MIL245" s="220"/>
      <c r="MIM245" s="220"/>
      <c r="MIN245" s="220"/>
      <c r="MIO245" s="220"/>
      <c r="MIP245" s="220"/>
      <c r="MIQ245" s="220"/>
      <c r="MIR245" s="220"/>
      <c r="MIS245" s="220"/>
      <c r="MIT245" s="220"/>
      <c r="MIU245" s="220"/>
      <c r="MIV245" s="220"/>
      <c r="MIW245" s="220"/>
      <c r="MIX245" s="220"/>
      <c r="MIY245" s="220"/>
      <c r="MIZ245" s="220"/>
      <c r="MJA245" s="220"/>
      <c r="MJB245" s="220"/>
      <c r="MJC245" s="220"/>
      <c r="MJD245" s="220"/>
      <c r="MJE245" s="220"/>
      <c r="MJF245" s="220"/>
      <c r="MJG245" s="220"/>
      <c r="MJH245" s="220"/>
      <c r="MJI245" s="220"/>
      <c r="MJJ245" s="220"/>
      <c r="MJK245" s="220"/>
      <c r="MJL245" s="220"/>
      <c r="MJM245" s="220"/>
      <c r="MJN245" s="220"/>
      <c r="MJO245" s="220"/>
      <c r="MJP245" s="220"/>
      <c r="MJQ245" s="220"/>
      <c r="MJR245" s="220"/>
      <c r="MJS245" s="220"/>
      <c r="MJT245" s="220"/>
      <c r="MJU245" s="220"/>
      <c r="MJV245" s="220"/>
      <c r="MJW245" s="220"/>
      <c r="MJX245" s="220"/>
      <c r="MJY245" s="220"/>
      <c r="MJZ245" s="220"/>
      <c r="MKA245" s="220"/>
      <c r="MKB245" s="220"/>
      <c r="MKC245" s="220"/>
      <c r="MKD245" s="220"/>
      <c r="MKE245" s="220"/>
      <c r="MKF245" s="220"/>
      <c r="MKG245" s="220"/>
      <c r="MKH245" s="220"/>
      <c r="MKI245" s="220"/>
      <c r="MKJ245" s="220"/>
      <c r="MKK245" s="220"/>
      <c r="MKL245" s="220"/>
      <c r="MKM245" s="220"/>
      <c r="MKN245" s="220"/>
      <c r="MKO245" s="220"/>
      <c r="MKP245" s="220"/>
      <c r="MKQ245" s="220"/>
      <c r="MKR245" s="220"/>
      <c r="MKS245" s="220"/>
      <c r="MKT245" s="220"/>
      <c r="MKU245" s="220"/>
      <c r="MKV245" s="220"/>
      <c r="MKW245" s="220"/>
      <c r="MKX245" s="220"/>
      <c r="MKY245" s="220"/>
      <c r="MKZ245" s="220"/>
      <c r="MLA245" s="220"/>
      <c r="MLB245" s="220"/>
      <c r="MLC245" s="220"/>
      <c r="MLD245" s="220"/>
      <c r="MLE245" s="220"/>
      <c r="MLF245" s="220"/>
      <c r="MLG245" s="220"/>
      <c r="MLH245" s="220"/>
      <c r="MLI245" s="220"/>
      <c r="MLJ245" s="220"/>
      <c r="MLK245" s="220"/>
      <c r="MLL245" s="220"/>
      <c r="MLM245" s="220"/>
      <c r="MLN245" s="220"/>
      <c r="MLO245" s="220"/>
      <c r="MLP245" s="220"/>
      <c r="MLQ245" s="220"/>
      <c r="MLR245" s="220"/>
      <c r="MLS245" s="220"/>
      <c r="MLT245" s="220"/>
      <c r="MLU245" s="220"/>
      <c r="MLV245" s="220"/>
      <c r="MLW245" s="220"/>
      <c r="MLX245" s="220"/>
      <c r="MLY245" s="220"/>
      <c r="MLZ245" s="220"/>
      <c r="MMA245" s="220"/>
      <c r="MMB245" s="220"/>
      <c r="MMC245" s="220"/>
      <c r="MMD245" s="220"/>
      <c r="MME245" s="220"/>
      <c r="MMF245" s="220"/>
      <c r="MMG245" s="220"/>
      <c r="MMH245" s="220"/>
      <c r="MMI245" s="220"/>
      <c r="MMJ245" s="220"/>
      <c r="MMK245" s="220"/>
      <c r="MML245" s="220"/>
      <c r="MMM245" s="220"/>
      <c r="MMN245" s="220"/>
      <c r="MMO245" s="220"/>
      <c r="MMP245" s="220"/>
      <c r="MMQ245" s="220"/>
      <c r="MMR245" s="220"/>
      <c r="MMS245" s="220"/>
      <c r="MMT245" s="220"/>
      <c r="MMU245" s="220"/>
      <c r="MMV245" s="220"/>
      <c r="MMW245" s="220"/>
      <c r="MMX245" s="220"/>
      <c r="MMY245" s="220"/>
      <c r="MMZ245" s="220"/>
      <c r="MNA245" s="220"/>
      <c r="MNB245" s="220"/>
      <c r="MNC245" s="220"/>
      <c r="MND245" s="220"/>
      <c r="MNE245" s="220"/>
      <c r="MNF245" s="220"/>
      <c r="MNG245" s="220"/>
      <c r="MNH245" s="220"/>
      <c r="MNI245" s="220"/>
      <c r="MNJ245" s="220"/>
      <c r="MNK245" s="220"/>
      <c r="MNL245" s="220"/>
      <c r="MNM245" s="220"/>
      <c r="MNN245" s="220"/>
      <c r="MNO245" s="220"/>
      <c r="MNP245" s="220"/>
      <c r="MNQ245" s="220"/>
      <c r="MNR245" s="220"/>
      <c r="MNS245" s="220"/>
      <c r="MNT245" s="220"/>
      <c r="MNU245" s="220"/>
      <c r="MNV245" s="220"/>
      <c r="MNW245" s="220"/>
      <c r="MNX245" s="220"/>
      <c r="MNY245" s="220"/>
      <c r="MNZ245" s="220"/>
      <c r="MOA245" s="220"/>
      <c r="MOB245" s="220"/>
      <c r="MOC245" s="220"/>
      <c r="MOD245" s="220"/>
      <c r="MOE245" s="220"/>
      <c r="MOF245" s="220"/>
      <c r="MOG245" s="220"/>
      <c r="MOH245" s="220"/>
      <c r="MOI245" s="220"/>
      <c r="MOJ245" s="220"/>
      <c r="MOK245" s="220"/>
      <c r="MOL245" s="220"/>
      <c r="MOM245" s="220"/>
      <c r="MON245" s="220"/>
      <c r="MOO245" s="220"/>
      <c r="MOP245" s="220"/>
      <c r="MOQ245" s="220"/>
      <c r="MOR245" s="220"/>
      <c r="MOS245" s="220"/>
      <c r="MOT245" s="220"/>
      <c r="MOU245" s="220"/>
      <c r="MOV245" s="220"/>
      <c r="MOW245" s="220"/>
      <c r="MOX245" s="220"/>
      <c r="MOY245" s="220"/>
      <c r="MOZ245" s="220"/>
      <c r="MPA245" s="220"/>
      <c r="MPB245" s="220"/>
      <c r="MPC245" s="220"/>
      <c r="MPD245" s="220"/>
      <c r="MPE245" s="220"/>
      <c r="MPF245" s="220"/>
      <c r="MPG245" s="220"/>
      <c r="MPH245" s="220"/>
      <c r="MPI245" s="220"/>
      <c r="MPJ245" s="220"/>
      <c r="MPK245" s="220"/>
      <c r="MPL245" s="220"/>
      <c r="MPM245" s="220"/>
      <c r="MPN245" s="220"/>
      <c r="MPO245" s="220"/>
      <c r="MPP245" s="220"/>
      <c r="MPQ245" s="220"/>
      <c r="MPR245" s="220"/>
      <c r="MPS245" s="220"/>
      <c r="MPT245" s="220"/>
      <c r="MPU245" s="220"/>
      <c r="MPV245" s="220"/>
      <c r="MPW245" s="220"/>
      <c r="MPX245" s="220"/>
      <c r="MPY245" s="220"/>
      <c r="MPZ245" s="220"/>
      <c r="MQA245" s="220"/>
      <c r="MQB245" s="220"/>
      <c r="MQC245" s="220"/>
      <c r="MQD245" s="220"/>
      <c r="MQE245" s="220"/>
      <c r="MQF245" s="220"/>
      <c r="MQG245" s="220"/>
      <c r="MQH245" s="220"/>
      <c r="MQI245" s="220"/>
      <c r="MQJ245" s="220"/>
      <c r="MQK245" s="220"/>
      <c r="MQL245" s="220"/>
      <c r="MQM245" s="220"/>
      <c r="MQN245" s="220"/>
      <c r="MQO245" s="220"/>
      <c r="MQP245" s="220"/>
      <c r="MQQ245" s="220"/>
      <c r="MQR245" s="220"/>
      <c r="MQS245" s="220"/>
      <c r="MQT245" s="220"/>
      <c r="MQU245" s="220"/>
      <c r="MQV245" s="220"/>
      <c r="MQW245" s="220"/>
      <c r="MQX245" s="220"/>
      <c r="MQY245" s="220"/>
      <c r="MQZ245" s="220"/>
      <c r="MRA245" s="220"/>
      <c r="MRB245" s="220"/>
      <c r="MRC245" s="220"/>
      <c r="MRD245" s="220"/>
      <c r="MRE245" s="220"/>
      <c r="MRF245" s="220"/>
      <c r="MRG245" s="220"/>
      <c r="MRH245" s="220"/>
      <c r="MRI245" s="220"/>
      <c r="MRJ245" s="220"/>
      <c r="MRK245" s="220"/>
      <c r="MRL245" s="220"/>
      <c r="MRM245" s="220"/>
      <c r="MRN245" s="220"/>
      <c r="MRO245" s="220"/>
      <c r="MRP245" s="220"/>
      <c r="MRQ245" s="220"/>
      <c r="MRR245" s="220"/>
      <c r="MRS245" s="220"/>
      <c r="MRT245" s="220"/>
      <c r="MRU245" s="220"/>
      <c r="MRV245" s="220"/>
      <c r="MRW245" s="220"/>
      <c r="MRX245" s="220"/>
      <c r="MRY245" s="220"/>
      <c r="MRZ245" s="220"/>
      <c r="MSA245" s="220"/>
      <c r="MSB245" s="220"/>
      <c r="MSC245" s="220"/>
      <c r="MSD245" s="220"/>
      <c r="MSE245" s="220"/>
      <c r="MSF245" s="220"/>
      <c r="MSG245" s="220"/>
      <c r="MSH245" s="220"/>
      <c r="MSI245" s="220"/>
      <c r="MSJ245" s="220"/>
      <c r="MSK245" s="220"/>
      <c r="MSL245" s="220"/>
      <c r="MSM245" s="220"/>
      <c r="MSN245" s="220"/>
      <c r="MSO245" s="220"/>
      <c r="MSP245" s="220"/>
      <c r="MSQ245" s="220"/>
      <c r="MSR245" s="220"/>
      <c r="MSS245" s="220"/>
      <c r="MST245" s="220"/>
      <c r="MSU245" s="220"/>
      <c r="MSV245" s="220"/>
      <c r="MSW245" s="220"/>
      <c r="MSX245" s="220"/>
      <c r="MSY245" s="220"/>
      <c r="MSZ245" s="220"/>
      <c r="MTA245" s="220"/>
      <c r="MTB245" s="220"/>
      <c r="MTC245" s="220"/>
      <c r="MTD245" s="220"/>
      <c r="MTE245" s="220"/>
      <c r="MTF245" s="220"/>
      <c r="MTG245" s="220"/>
      <c r="MTH245" s="220"/>
      <c r="MTI245" s="220"/>
      <c r="MTJ245" s="220"/>
      <c r="MTK245" s="220"/>
      <c r="MTL245" s="220"/>
      <c r="MTM245" s="220"/>
      <c r="MTN245" s="220"/>
      <c r="MTO245" s="220"/>
      <c r="MTP245" s="220"/>
      <c r="MTQ245" s="220"/>
      <c r="MTR245" s="220"/>
      <c r="MTS245" s="220"/>
      <c r="MTT245" s="220"/>
      <c r="MTU245" s="220"/>
      <c r="MTV245" s="220"/>
      <c r="MTW245" s="220"/>
      <c r="MTX245" s="220"/>
      <c r="MTY245" s="220"/>
      <c r="MTZ245" s="220"/>
      <c r="MUA245" s="220"/>
      <c r="MUB245" s="220"/>
      <c r="MUC245" s="220"/>
      <c r="MUD245" s="220"/>
      <c r="MUE245" s="220"/>
      <c r="MUF245" s="220"/>
      <c r="MUG245" s="220"/>
      <c r="MUH245" s="220"/>
      <c r="MUI245" s="220"/>
      <c r="MUJ245" s="220"/>
      <c r="MUK245" s="220"/>
      <c r="MUL245" s="220"/>
      <c r="MUM245" s="220"/>
      <c r="MUN245" s="220"/>
      <c r="MUO245" s="220"/>
      <c r="MUP245" s="220"/>
      <c r="MUQ245" s="220"/>
      <c r="MUR245" s="220"/>
      <c r="MUS245" s="220"/>
      <c r="MUT245" s="220"/>
      <c r="MUU245" s="220"/>
      <c r="MUV245" s="220"/>
      <c r="MUW245" s="220"/>
      <c r="MUX245" s="220"/>
      <c r="MUY245" s="220"/>
      <c r="MUZ245" s="220"/>
      <c r="MVA245" s="220"/>
      <c r="MVB245" s="220"/>
      <c r="MVC245" s="220"/>
      <c r="MVD245" s="220"/>
      <c r="MVE245" s="220"/>
      <c r="MVF245" s="220"/>
      <c r="MVG245" s="220"/>
      <c r="MVH245" s="220"/>
      <c r="MVI245" s="220"/>
      <c r="MVJ245" s="220"/>
      <c r="MVK245" s="220"/>
      <c r="MVL245" s="220"/>
      <c r="MVM245" s="220"/>
      <c r="MVN245" s="220"/>
      <c r="MVO245" s="220"/>
      <c r="MVP245" s="220"/>
      <c r="MVQ245" s="220"/>
      <c r="MVR245" s="220"/>
      <c r="MVS245" s="220"/>
      <c r="MVT245" s="220"/>
      <c r="MVU245" s="220"/>
      <c r="MVV245" s="220"/>
      <c r="MVW245" s="220"/>
      <c r="MVX245" s="220"/>
      <c r="MVY245" s="220"/>
      <c r="MVZ245" s="220"/>
      <c r="MWA245" s="220"/>
      <c r="MWB245" s="220"/>
      <c r="MWC245" s="220"/>
      <c r="MWD245" s="220"/>
      <c r="MWE245" s="220"/>
      <c r="MWF245" s="220"/>
      <c r="MWG245" s="220"/>
      <c r="MWH245" s="220"/>
      <c r="MWI245" s="220"/>
      <c r="MWJ245" s="220"/>
      <c r="MWK245" s="220"/>
      <c r="MWL245" s="220"/>
      <c r="MWM245" s="220"/>
      <c r="MWN245" s="220"/>
      <c r="MWO245" s="220"/>
      <c r="MWP245" s="220"/>
      <c r="MWQ245" s="220"/>
      <c r="MWR245" s="220"/>
      <c r="MWS245" s="220"/>
      <c r="MWT245" s="220"/>
      <c r="MWU245" s="220"/>
      <c r="MWV245" s="220"/>
      <c r="MWW245" s="220"/>
      <c r="MWX245" s="220"/>
      <c r="MWY245" s="220"/>
      <c r="MWZ245" s="220"/>
      <c r="MXA245" s="220"/>
      <c r="MXB245" s="220"/>
      <c r="MXC245" s="220"/>
      <c r="MXD245" s="220"/>
      <c r="MXE245" s="220"/>
      <c r="MXF245" s="220"/>
      <c r="MXG245" s="220"/>
      <c r="MXH245" s="220"/>
      <c r="MXI245" s="220"/>
      <c r="MXJ245" s="220"/>
      <c r="MXK245" s="220"/>
      <c r="MXL245" s="220"/>
      <c r="MXM245" s="220"/>
      <c r="MXN245" s="220"/>
      <c r="MXO245" s="220"/>
      <c r="MXP245" s="220"/>
      <c r="MXQ245" s="220"/>
      <c r="MXR245" s="220"/>
      <c r="MXS245" s="220"/>
      <c r="MXT245" s="220"/>
      <c r="MXU245" s="220"/>
      <c r="MXV245" s="220"/>
      <c r="MXW245" s="220"/>
      <c r="MXX245" s="220"/>
      <c r="MXY245" s="220"/>
      <c r="MXZ245" s="220"/>
      <c r="MYA245" s="220"/>
      <c r="MYB245" s="220"/>
      <c r="MYC245" s="220"/>
      <c r="MYD245" s="220"/>
      <c r="MYE245" s="220"/>
      <c r="MYF245" s="220"/>
      <c r="MYG245" s="220"/>
      <c r="MYH245" s="220"/>
      <c r="MYI245" s="220"/>
      <c r="MYJ245" s="220"/>
      <c r="MYK245" s="220"/>
      <c r="MYL245" s="220"/>
      <c r="MYM245" s="220"/>
      <c r="MYN245" s="220"/>
      <c r="MYO245" s="220"/>
      <c r="MYP245" s="220"/>
      <c r="MYQ245" s="220"/>
      <c r="MYR245" s="220"/>
      <c r="MYS245" s="220"/>
      <c r="MYT245" s="220"/>
      <c r="MYU245" s="220"/>
      <c r="MYV245" s="220"/>
      <c r="MYW245" s="220"/>
      <c r="MYX245" s="220"/>
      <c r="MYY245" s="220"/>
      <c r="MYZ245" s="220"/>
      <c r="MZA245" s="220"/>
      <c r="MZB245" s="220"/>
      <c r="MZC245" s="220"/>
      <c r="MZD245" s="220"/>
      <c r="MZE245" s="220"/>
      <c r="MZF245" s="220"/>
      <c r="MZG245" s="220"/>
      <c r="MZH245" s="220"/>
      <c r="MZI245" s="220"/>
      <c r="MZJ245" s="220"/>
      <c r="MZK245" s="220"/>
      <c r="MZL245" s="220"/>
      <c r="MZM245" s="220"/>
      <c r="MZN245" s="220"/>
      <c r="MZO245" s="220"/>
      <c r="MZP245" s="220"/>
      <c r="MZQ245" s="220"/>
      <c r="MZR245" s="220"/>
      <c r="MZS245" s="220"/>
      <c r="MZT245" s="220"/>
      <c r="MZU245" s="220"/>
      <c r="MZV245" s="220"/>
      <c r="MZW245" s="220"/>
      <c r="MZX245" s="220"/>
      <c r="MZY245" s="220"/>
      <c r="MZZ245" s="220"/>
      <c r="NAA245" s="220"/>
      <c r="NAB245" s="220"/>
      <c r="NAC245" s="220"/>
      <c r="NAD245" s="220"/>
      <c r="NAE245" s="220"/>
      <c r="NAF245" s="220"/>
      <c r="NAG245" s="220"/>
      <c r="NAH245" s="220"/>
      <c r="NAI245" s="220"/>
      <c r="NAJ245" s="220"/>
      <c r="NAK245" s="220"/>
      <c r="NAL245" s="220"/>
      <c r="NAM245" s="220"/>
      <c r="NAN245" s="220"/>
      <c r="NAO245" s="220"/>
      <c r="NAP245" s="220"/>
      <c r="NAQ245" s="220"/>
      <c r="NAR245" s="220"/>
      <c r="NAS245" s="220"/>
      <c r="NAT245" s="220"/>
      <c r="NAU245" s="220"/>
      <c r="NAV245" s="220"/>
      <c r="NAW245" s="220"/>
      <c r="NAX245" s="220"/>
      <c r="NAY245" s="220"/>
      <c r="NAZ245" s="220"/>
      <c r="NBA245" s="220"/>
      <c r="NBB245" s="220"/>
      <c r="NBC245" s="220"/>
      <c r="NBD245" s="220"/>
      <c r="NBE245" s="220"/>
      <c r="NBF245" s="220"/>
      <c r="NBG245" s="220"/>
      <c r="NBH245" s="220"/>
      <c r="NBI245" s="220"/>
      <c r="NBJ245" s="220"/>
      <c r="NBK245" s="220"/>
      <c r="NBL245" s="220"/>
      <c r="NBM245" s="220"/>
      <c r="NBN245" s="220"/>
      <c r="NBO245" s="220"/>
      <c r="NBP245" s="220"/>
      <c r="NBQ245" s="220"/>
      <c r="NBR245" s="220"/>
      <c r="NBS245" s="220"/>
      <c r="NBT245" s="220"/>
      <c r="NBU245" s="220"/>
      <c r="NBV245" s="220"/>
      <c r="NBW245" s="220"/>
      <c r="NBX245" s="220"/>
      <c r="NBY245" s="220"/>
      <c r="NBZ245" s="220"/>
      <c r="NCA245" s="220"/>
      <c r="NCB245" s="220"/>
      <c r="NCC245" s="220"/>
      <c r="NCD245" s="220"/>
      <c r="NCE245" s="220"/>
      <c r="NCF245" s="220"/>
      <c r="NCG245" s="220"/>
      <c r="NCH245" s="220"/>
      <c r="NCI245" s="220"/>
      <c r="NCJ245" s="220"/>
      <c r="NCK245" s="220"/>
      <c r="NCL245" s="220"/>
      <c r="NCM245" s="220"/>
      <c r="NCN245" s="220"/>
      <c r="NCO245" s="220"/>
      <c r="NCP245" s="220"/>
      <c r="NCQ245" s="220"/>
      <c r="NCR245" s="220"/>
      <c r="NCS245" s="220"/>
      <c r="NCT245" s="220"/>
      <c r="NCU245" s="220"/>
      <c r="NCV245" s="220"/>
      <c r="NCW245" s="220"/>
      <c r="NCX245" s="220"/>
      <c r="NCY245" s="220"/>
      <c r="NCZ245" s="220"/>
      <c r="NDA245" s="220"/>
      <c r="NDB245" s="220"/>
      <c r="NDC245" s="220"/>
      <c r="NDD245" s="220"/>
      <c r="NDE245" s="220"/>
      <c r="NDF245" s="220"/>
      <c r="NDG245" s="220"/>
      <c r="NDH245" s="220"/>
      <c r="NDI245" s="220"/>
      <c r="NDJ245" s="220"/>
      <c r="NDK245" s="220"/>
      <c r="NDL245" s="220"/>
      <c r="NDM245" s="220"/>
      <c r="NDN245" s="220"/>
      <c r="NDO245" s="220"/>
      <c r="NDP245" s="220"/>
      <c r="NDQ245" s="220"/>
      <c r="NDR245" s="220"/>
      <c r="NDS245" s="220"/>
      <c r="NDT245" s="220"/>
      <c r="NDU245" s="220"/>
      <c r="NDV245" s="220"/>
      <c r="NDW245" s="220"/>
      <c r="NDX245" s="220"/>
      <c r="NDY245" s="220"/>
      <c r="NDZ245" s="220"/>
      <c r="NEA245" s="220"/>
      <c r="NEB245" s="220"/>
      <c r="NEC245" s="220"/>
      <c r="NED245" s="220"/>
      <c r="NEE245" s="220"/>
      <c r="NEF245" s="220"/>
      <c r="NEG245" s="220"/>
      <c r="NEH245" s="220"/>
      <c r="NEI245" s="220"/>
      <c r="NEJ245" s="220"/>
      <c r="NEK245" s="220"/>
      <c r="NEL245" s="220"/>
      <c r="NEM245" s="220"/>
      <c r="NEN245" s="220"/>
      <c r="NEO245" s="220"/>
      <c r="NEP245" s="220"/>
      <c r="NEQ245" s="220"/>
      <c r="NER245" s="220"/>
      <c r="NES245" s="220"/>
      <c r="NET245" s="220"/>
      <c r="NEU245" s="220"/>
      <c r="NEV245" s="220"/>
      <c r="NEW245" s="220"/>
      <c r="NEX245" s="220"/>
      <c r="NEY245" s="220"/>
      <c r="NEZ245" s="220"/>
      <c r="NFA245" s="220"/>
      <c r="NFB245" s="220"/>
      <c r="NFC245" s="220"/>
      <c r="NFD245" s="220"/>
      <c r="NFE245" s="220"/>
      <c r="NFF245" s="220"/>
      <c r="NFG245" s="220"/>
      <c r="NFH245" s="220"/>
      <c r="NFI245" s="220"/>
      <c r="NFJ245" s="220"/>
      <c r="NFK245" s="220"/>
      <c r="NFL245" s="220"/>
      <c r="NFM245" s="220"/>
      <c r="NFN245" s="220"/>
      <c r="NFO245" s="220"/>
      <c r="NFP245" s="220"/>
      <c r="NFQ245" s="220"/>
      <c r="NFR245" s="220"/>
      <c r="NFS245" s="220"/>
      <c r="NFT245" s="220"/>
      <c r="NFU245" s="220"/>
      <c r="NFV245" s="220"/>
      <c r="NFW245" s="220"/>
      <c r="NFX245" s="220"/>
      <c r="NFY245" s="220"/>
      <c r="NFZ245" s="220"/>
      <c r="NGA245" s="220"/>
      <c r="NGB245" s="220"/>
      <c r="NGC245" s="220"/>
      <c r="NGD245" s="220"/>
      <c r="NGE245" s="220"/>
      <c r="NGF245" s="220"/>
      <c r="NGG245" s="220"/>
      <c r="NGH245" s="220"/>
      <c r="NGI245" s="220"/>
      <c r="NGJ245" s="220"/>
      <c r="NGK245" s="220"/>
      <c r="NGL245" s="220"/>
      <c r="NGM245" s="220"/>
      <c r="NGN245" s="220"/>
      <c r="NGO245" s="220"/>
      <c r="NGP245" s="220"/>
      <c r="NGQ245" s="220"/>
      <c r="NGR245" s="220"/>
      <c r="NGS245" s="220"/>
      <c r="NGT245" s="220"/>
      <c r="NGU245" s="220"/>
      <c r="NGV245" s="220"/>
      <c r="NGW245" s="220"/>
      <c r="NGX245" s="220"/>
      <c r="NGY245" s="220"/>
      <c r="NGZ245" s="220"/>
      <c r="NHA245" s="220"/>
      <c r="NHB245" s="220"/>
      <c r="NHC245" s="220"/>
      <c r="NHD245" s="220"/>
      <c r="NHE245" s="220"/>
      <c r="NHF245" s="220"/>
      <c r="NHG245" s="220"/>
      <c r="NHH245" s="220"/>
      <c r="NHI245" s="220"/>
      <c r="NHJ245" s="220"/>
      <c r="NHK245" s="220"/>
      <c r="NHL245" s="220"/>
      <c r="NHM245" s="220"/>
      <c r="NHN245" s="220"/>
      <c r="NHO245" s="220"/>
      <c r="NHP245" s="220"/>
      <c r="NHQ245" s="220"/>
      <c r="NHR245" s="220"/>
      <c r="NHS245" s="220"/>
      <c r="NHT245" s="220"/>
      <c r="NHU245" s="220"/>
      <c r="NHV245" s="220"/>
      <c r="NHW245" s="220"/>
      <c r="NHX245" s="220"/>
      <c r="NHY245" s="220"/>
      <c r="NHZ245" s="220"/>
      <c r="NIA245" s="220"/>
      <c r="NIB245" s="220"/>
      <c r="NIC245" s="220"/>
      <c r="NID245" s="220"/>
      <c r="NIE245" s="220"/>
      <c r="NIF245" s="220"/>
      <c r="NIG245" s="220"/>
      <c r="NIH245" s="220"/>
      <c r="NII245" s="220"/>
      <c r="NIJ245" s="220"/>
      <c r="NIK245" s="220"/>
      <c r="NIL245" s="220"/>
      <c r="NIM245" s="220"/>
      <c r="NIN245" s="220"/>
      <c r="NIO245" s="220"/>
      <c r="NIP245" s="220"/>
      <c r="NIQ245" s="220"/>
      <c r="NIR245" s="220"/>
      <c r="NIS245" s="220"/>
      <c r="NIT245" s="220"/>
      <c r="NIU245" s="220"/>
      <c r="NIV245" s="220"/>
      <c r="NIW245" s="220"/>
      <c r="NIX245" s="220"/>
      <c r="NIY245" s="220"/>
      <c r="NIZ245" s="220"/>
      <c r="NJA245" s="220"/>
      <c r="NJB245" s="220"/>
      <c r="NJC245" s="220"/>
      <c r="NJD245" s="220"/>
      <c r="NJE245" s="220"/>
      <c r="NJF245" s="220"/>
      <c r="NJG245" s="220"/>
      <c r="NJH245" s="220"/>
      <c r="NJI245" s="220"/>
      <c r="NJJ245" s="220"/>
      <c r="NJK245" s="220"/>
      <c r="NJL245" s="220"/>
      <c r="NJM245" s="220"/>
      <c r="NJN245" s="220"/>
      <c r="NJO245" s="220"/>
      <c r="NJP245" s="220"/>
      <c r="NJQ245" s="220"/>
      <c r="NJR245" s="220"/>
      <c r="NJS245" s="220"/>
      <c r="NJT245" s="220"/>
      <c r="NJU245" s="220"/>
      <c r="NJV245" s="220"/>
      <c r="NJW245" s="220"/>
      <c r="NJX245" s="220"/>
      <c r="NJY245" s="220"/>
      <c r="NJZ245" s="220"/>
      <c r="NKA245" s="220"/>
      <c r="NKB245" s="220"/>
      <c r="NKC245" s="220"/>
      <c r="NKD245" s="220"/>
      <c r="NKE245" s="220"/>
      <c r="NKF245" s="220"/>
      <c r="NKG245" s="220"/>
      <c r="NKH245" s="220"/>
      <c r="NKI245" s="220"/>
      <c r="NKJ245" s="220"/>
      <c r="NKK245" s="220"/>
      <c r="NKL245" s="220"/>
      <c r="NKM245" s="220"/>
      <c r="NKN245" s="220"/>
      <c r="NKO245" s="220"/>
      <c r="NKP245" s="220"/>
      <c r="NKQ245" s="220"/>
      <c r="NKR245" s="220"/>
      <c r="NKS245" s="220"/>
      <c r="NKT245" s="220"/>
      <c r="NKU245" s="220"/>
      <c r="NKV245" s="220"/>
      <c r="NKW245" s="220"/>
      <c r="NKX245" s="220"/>
      <c r="NKY245" s="220"/>
      <c r="NKZ245" s="220"/>
      <c r="NLA245" s="220"/>
      <c r="NLB245" s="220"/>
      <c r="NLC245" s="220"/>
      <c r="NLD245" s="220"/>
      <c r="NLE245" s="220"/>
      <c r="NLF245" s="220"/>
      <c r="NLG245" s="220"/>
      <c r="NLH245" s="220"/>
      <c r="NLI245" s="220"/>
      <c r="NLJ245" s="220"/>
      <c r="NLK245" s="220"/>
      <c r="NLL245" s="220"/>
      <c r="NLM245" s="220"/>
      <c r="NLN245" s="220"/>
      <c r="NLO245" s="220"/>
      <c r="NLP245" s="220"/>
      <c r="NLQ245" s="220"/>
      <c r="NLR245" s="220"/>
      <c r="NLS245" s="220"/>
      <c r="NLT245" s="220"/>
      <c r="NLU245" s="220"/>
      <c r="NLV245" s="220"/>
      <c r="NLW245" s="220"/>
      <c r="NLX245" s="220"/>
      <c r="NLY245" s="220"/>
      <c r="NLZ245" s="220"/>
      <c r="NMA245" s="220"/>
      <c r="NMB245" s="220"/>
      <c r="NMC245" s="220"/>
      <c r="NMD245" s="220"/>
      <c r="NME245" s="220"/>
      <c r="NMF245" s="220"/>
      <c r="NMG245" s="220"/>
      <c r="NMH245" s="220"/>
      <c r="NMI245" s="220"/>
      <c r="NMJ245" s="220"/>
      <c r="NMK245" s="220"/>
      <c r="NML245" s="220"/>
      <c r="NMM245" s="220"/>
      <c r="NMN245" s="220"/>
      <c r="NMO245" s="220"/>
      <c r="NMP245" s="220"/>
      <c r="NMQ245" s="220"/>
      <c r="NMR245" s="220"/>
      <c r="NMS245" s="220"/>
      <c r="NMT245" s="220"/>
      <c r="NMU245" s="220"/>
      <c r="NMV245" s="220"/>
      <c r="NMW245" s="220"/>
      <c r="NMX245" s="220"/>
      <c r="NMY245" s="220"/>
      <c r="NMZ245" s="220"/>
      <c r="NNA245" s="220"/>
      <c r="NNB245" s="220"/>
      <c r="NNC245" s="220"/>
      <c r="NND245" s="220"/>
      <c r="NNE245" s="220"/>
      <c r="NNF245" s="220"/>
      <c r="NNG245" s="220"/>
      <c r="NNH245" s="220"/>
      <c r="NNI245" s="220"/>
      <c r="NNJ245" s="220"/>
      <c r="NNK245" s="220"/>
      <c r="NNL245" s="220"/>
      <c r="NNM245" s="220"/>
      <c r="NNN245" s="220"/>
      <c r="NNO245" s="220"/>
      <c r="NNP245" s="220"/>
      <c r="NNQ245" s="220"/>
      <c r="NNR245" s="220"/>
      <c r="NNS245" s="220"/>
      <c r="NNT245" s="220"/>
      <c r="NNU245" s="220"/>
      <c r="NNV245" s="220"/>
      <c r="NNW245" s="220"/>
      <c r="NNX245" s="220"/>
      <c r="NNY245" s="220"/>
      <c r="NNZ245" s="220"/>
      <c r="NOA245" s="220"/>
      <c r="NOB245" s="220"/>
      <c r="NOC245" s="220"/>
      <c r="NOD245" s="220"/>
      <c r="NOE245" s="220"/>
      <c r="NOF245" s="220"/>
      <c r="NOG245" s="220"/>
      <c r="NOH245" s="220"/>
      <c r="NOI245" s="220"/>
      <c r="NOJ245" s="220"/>
      <c r="NOK245" s="220"/>
      <c r="NOL245" s="220"/>
      <c r="NOM245" s="220"/>
      <c r="NON245" s="220"/>
      <c r="NOO245" s="220"/>
      <c r="NOP245" s="220"/>
      <c r="NOQ245" s="220"/>
      <c r="NOR245" s="220"/>
      <c r="NOS245" s="220"/>
      <c r="NOT245" s="220"/>
      <c r="NOU245" s="220"/>
      <c r="NOV245" s="220"/>
      <c r="NOW245" s="220"/>
      <c r="NOX245" s="220"/>
      <c r="NOY245" s="220"/>
      <c r="NOZ245" s="220"/>
      <c r="NPA245" s="220"/>
      <c r="NPB245" s="220"/>
      <c r="NPC245" s="220"/>
      <c r="NPD245" s="220"/>
      <c r="NPE245" s="220"/>
      <c r="NPF245" s="220"/>
      <c r="NPG245" s="220"/>
      <c r="NPH245" s="220"/>
      <c r="NPI245" s="220"/>
      <c r="NPJ245" s="220"/>
      <c r="NPK245" s="220"/>
      <c r="NPL245" s="220"/>
      <c r="NPM245" s="220"/>
      <c r="NPN245" s="220"/>
      <c r="NPO245" s="220"/>
      <c r="NPP245" s="220"/>
      <c r="NPQ245" s="220"/>
      <c r="NPR245" s="220"/>
      <c r="NPS245" s="220"/>
      <c r="NPT245" s="220"/>
      <c r="NPU245" s="220"/>
      <c r="NPV245" s="220"/>
      <c r="NPW245" s="220"/>
      <c r="NPX245" s="220"/>
      <c r="NPY245" s="220"/>
      <c r="NPZ245" s="220"/>
      <c r="NQA245" s="220"/>
      <c r="NQB245" s="220"/>
      <c r="NQC245" s="220"/>
      <c r="NQD245" s="220"/>
      <c r="NQE245" s="220"/>
      <c r="NQF245" s="220"/>
      <c r="NQG245" s="220"/>
      <c r="NQH245" s="220"/>
      <c r="NQI245" s="220"/>
      <c r="NQJ245" s="220"/>
      <c r="NQK245" s="220"/>
      <c r="NQL245" s="220"/>
      <c r="NQM245" s="220"/>
      <c r="NQN245" s="220"/>
      <c r="NQO245" s="220"/>
      <c r="NQP245" s="220"/>
      <c r="NQQ245" s="220"/>
      <c r="NQR245" s="220"/>
      <c r="NQS245" s="220"/>
      <c r="NQT245" s="220"/>
      <c r="NQU245" s="220"/>
      <c r="NQV245" s="220"/>
      <c r="NQW245" s="220"/>
      <c r="NQX245" s="220"/>
      <c r="NQY245" s="220"/>
      <c r="NQZ245" s="220"/>
      <c r="NRA245" s="220"/>
      <c r="NRB245" s="220"/>
      <c r="NRC245" s="220"/>
      <c r="NRD245" s="220"/>
      <c r="NRE245" s="220"/>
      <c r="NRF245" s="220"/>
      <c r="NRG245" s="220"/>
      <c r="NRH245" s="220"/>
      <c r="NRI245" s="220"/>
      <c r="NRJ245" s="220"/>
      <c r="NRK245" s="220"/>
      <c r="NRL245" s="220"/>
      <c r="NRM245" s="220"/>
      <c r="NRN245" s="220"/>
      <c r="NRO245" s="220"/>
      <c r="NRP245" s="220"/>
      <c r="NRQ245" s="220"/>
      <c r="NRR245" s="220"/>
      <c r="NRS245" s="220"/>
      <c r="NRT245" s="220"/>
      <c r="NRU245" s="220"/>
      <c r="NRV245" s="220"/>
      <c r="NRW245" s="220"/>
      <c r="NRX245" s="220"/>
      <c r="NRY245" s="220"/>
      <c r="NRZ245" s="220"/>
      <c r="NSA245" s="220"/>
      <c r="NSB245" s="220"/>
      <c r="NSC245" s="220"/>
      <c r="NSD245" s="220"/>
      <c r="NSE245" s="220"/>
      <c r="NSF245" s="220"/>
      <c r="NSG245" s="220"/>
      <c r="NSH245" s="220"/>
      <c r="NSI245" s="220"/>
      <c r="NSJ245" s="220"/>
      <c r="NSK245" s="220"/>
      <c r="NSL245" s="220"/>
      <c r="NSM245" s="220"/>
      <c r="NSN245" s="220"/>
      <c r="NSO245" s="220"/>
      <c r="NSP245" s="220"/>
      <c r="NSQ245" s="220"/>
      <c r="NSR245" s="220"/>
      <c r="NSS245" s="220"/>
      <c r="NST245" s="220"/>
      <c r="NSU245" s="220"/>
      <c r="NSV245" s="220"/>
      <c r="NSW245" s="220"/>
      <c r="NSX245" s="220"/>
      <c r="NSY245" s="220"/>
      <c r="NSZ245" s="220"/>
      <c r="NTA245" s="220"/>
      <c r="NTB245" s="220"/>
      <c r="NTC245" s="220"/>
      <c r="NTD245" s="220"/>
      <c r="NTE245" s="220"/>
      <c r="NTF245" s="220"/>
      <c r="NTG245" s="220"/>
      <c r="NTH245" s="220"/>
      <c r="NTI245" s="220"/>
      <c r="NTJ245" s="220"/>
      <c r="NTK245" s="220"/>
      <c r="NTL245" s="220"/>
      <c r="NTM245" s="220"/>
      <c r="NTN245" s="220"/>
      <c r="NTO245" s="220"/>
      <c r="NTP245" s="220"/>
      <c r="NTQ245" s="220"/>
      <c r="NTR245" s="220"/>
      <c r="NTS245" s="220"/>
      <c r="NTT245" s="220"/>
      <c r="NTU245" s="220"/>
      <c r="NTV245" s="220"/>
      <c r="NTW245" s="220"/>
      <c r="NTX245" s="220"/>
      <c r="NTY245" s="220"/>
      <c r="NTZ245" s="220"/>
      <c r="NUA245" s="220"/>
      <c r="NUB245" s="220"/>
      <c r="NUC245" s="220"/>
      <c r="NUD245" s="220"/>
      <c r="NUE245" s="220"/>
      <c r="NUF245" s="220"/>
      <c r="NUG245" s="220"/>
      <c r="NUH245" s="220"/>
      <c r="NUI245" s="220"/>
      <c r="NUJ245" s="220"/>
      <c r="NUK245" s="220"/>
      <c r="NUL245" s="220"/>
      <c r="NUM245" s="220"/>
      <c r="NUN245" s="220"/>
      <c r="NUO245" s="220"/>
      <c r="NUP245" s="220"/>
      <c r="NUQ245" s="220"/>
      <c r="NUR245" s="220"/>
      <c r="NUS245" s="220"/>
      <c r="NUT245" s="220"/>
      <c r="NUU245" s="220"/>
      <c r="NUV245" s="220"/>
      <c r="NUW245" s="220"/>
      <c r="NUX245" s="220"/>
      <c r="NUY245" s="220"/>
      <c r="NUZ245" s="220"/>
      <c r="NVA245" s="220"/>
      <c r="NVB245" s="220"/>
      <c r="NVC245" s="220"/>
      <c r="NVD245" s="220"/>
      <c r="NVE245" s="220"/>
      <c r="NVF245" s="220"/>
      <c r="NVG245" s="220"/>
      <c r="NVH245" s="220"/>
      <c r="NVI245" s="220"/>
      <c r="NVJ245" s="220"/>
      <c r="NVK245" s="220"/>
      <c r="NVL245" s="220"/>
      <c r="NVM245" s="220"/>
      <c r="NVN245" s="220"/>
      <c r="NVO245" s="220"/>
      <c r="NVP245" s="220"/>
      <c r="NVQ245" s="220"/>
      <c r="NVR245" s="220"/>
      <c r="NVS245" s="220"/>
      <c r="NVT245" s="220"/>
      <c r="NVU245" s="220"/>
      <c r="NVV245" s="220"/>
      <c r="NVW245" s="220"/>
      <c r="NVX245" s="220"/>
      <c r="NVY245" s="220"/>
      <c r="NVZ245" s="220"/>
      <c r="NWA245" s="220"/>
      <c r="NWB245" s="220"/>
      <c r="NWC245" s="220"/>
      <c r="NWD245" s="220"/>
      <c r="NWE245" s="220"/>
      <c r="NWF245" s="220"/>
      <c r="NWG245" s="220"/>
      <c r="NWH245" s="220"/>
      <c r="NWI245" s="220"/>
      <c r="NWJ245" s="220"/>
      <c r="NWK245" s="220"/>
      <c r="NWL245" s="220"/>
      <c r="NWM245" s="220"/>
      <c r="NWN245" s="220"/>
      <c r="NWO245" s="220"/>
      <c r="NWP245" s="220"/>
      <c r="NWQ245" s="220"/>
      <c r="NWR245" s="220"/>
      <c r="NWS245" s="220"/>
      <c r="NWT245" s="220"/>
      <c r="NWU245" s="220"/>
      <c r="NWV245" s="220"/>
      <c r="NWW245" s="220"/>
      <c r="NWX245" s="220"/>
      <c r="NWY245" s="220"/>
      <c r="NWZ245" s="220"/>
      <c r="NXA245" s="220"/>
      <c r="NXB245" s="220"/>
      <c r="NXC245" s="220"/>
      <c r="NXD245" s="220"/>
      <c r="NXE245" s="220"/>
      <c r="NXF245" s="220"/>
      <c r="NXG245" s="220"/>
      <c r="NXH245" s="220"/>
      <c r="NXI245" s="220"/>
      <c r="NXJ245" s="220"/>
      <c r="NXK245" s="220"/>
      <c r="NXL245" s="220"/>
      <c r="NXM245" s="220"/>
      <c r="NXN245" s="220"/>
      <c r="NXO245" s="220"/>
      <c r="NXP245" s="220"/>
      <c r="NXQ245" s="220"/>
      <c r="NXR245" s="220"/>
      <c r="NXS245" s="220"/>
      <c r="NXT245" s="220"/>
      <c r="NXU245" s="220"/>
      <c r="NXV245" s="220"/>
      <c r="NXW245" s="220"/>
      <c r="NXX245" s="220"/>
      <c r="NXY245" s="220"/>
      <c r="NXZ245" s="220"/>
      <c r="NYA245" s="220"/>
      <c r="NYB245" s="220"/>
      <c r="NYC245" s="220"/>
      <c r="NYD245" s="220"/>
      <c r="NYE245" s="220"/>
      <c r="NYF245" s="220"/>
      <c r="NYG245" s="220"/>
      <c r="NYH245" s="220"/>
      <c r="NYI245" s="220"/>
      <c r="NYJ245" s="220"/>
      <c r="NYK245" s="220"/>
      <c r="NYL245" s="220"/>
      <c r="NYM245" s="220"/>
      <c r="NYN245" s="220"/>
      <c r="NYO245" s="220"/>
      <c r="NYP245" s="220"/>
      <c r="NYQ245" s="220"/>
      <c r="NYR245" s="220"/>
      <c r="NYS245" s="220"/>
      <c r="NYT245" s="220"/>
      <c r="NYU245" s="220"/>
      <c r="NYV245" s="220"/>
      <c r="NYW245" s="220"/>
      <c r="NYX245" s="220"/>
      <c r="NYY245" s="220"/>
      <c r="NYZ245" s="220"/>
      <c r="NZA245" s="220"/>
      <c r="NZB245" s="220"/>
      <c r="NZC245" s="220"/>
      <c r="NZD245" s="220"/>
      <c r="NZE245" s="220"/>
      <c r="NZF245" s="220"/>
      <c r="NZG245" s="220"/>
      <c r="NZH245" s="220"/>
      <c r="NZI245" s="220"/>
      <c r="NZJ245" s="220"/>
      <c r="NZK245" s="220"/>
      <c r="NZL245" s="220"/>
      <c r="NZM245" s="220"/>
      <c r="NZN245" s="220"/>
      <c r="NZO245" s="220"/>
      <c r="NZP245" s="220"/>
      <c r="NZQ245" s="220"/>
      <c r="NZR245" s="220"/>
      <c r="NZS245" s="220"/>
      <c r="NZT245" s="220"/>
      <c r="NZU245" s="220"/>
      <c r="NZV245" s="220"/>
      <c r="NZW245" s="220"/>
      <c r="NZX245" s="220"/>
      <c r="NZY245" s="220"/>
      <c r="NZZ245" s="220"/>
      <c r="OAA245" s="220"/>
      <c r="OAB245" s="220"/>
      <c r="OAC245" s="220"/>
      <c r="OAD245" s="220"/>
      <c r="OAE245" s="220"/>
      <c r="OAF245" s="220"/>
      <c r="OAG245" s="220"/>
      <c r="OAH245" s="220"/>
      <c r="OAI245" s="220"/>
      <c r="OAJ245" s="220"/>
      <c r="OAK245" s="220"/>
      <c r="OAL245" s="220"/>
      <c r="OAM245" s="220"/>
      <c r="OAN245" s="220"/>
      <c r="OAO245" s="220"/>
      <c r="OAP245" s="220"/>
      <c r="OAQ245" s="220"/>
      <c r="OAR245" s="220"/>
      <c r="OAS245" s="220"/>
      <c r="OAT245" s="220"/>
      <c r="OAU245" s="220"/>
      <c r="OAV245" s="220"/>
      <c r="OAW245" s="220"/>
      <c r="OAX245" s="220"/>
      <c r="OAY245" s="220"/>
      <c r="OAZ245" s="220"/>
      <c r="OBA245" s="220"/>
      <c r="OBB245" s="220"/>
      <c r="OBC245" s="220"/>
      <c r="OBD245" s="220"/>
      <c r="OBE245" s="220"/>
      <c r="OBF245" s="220"/>
      <c r="OBG245" s="220"/>
      <c r="OBH245" s="220"/>
      <c r="OBI245" s="220"/>
      <c r="OBJ245" s="220"/>
      <c r="OBK245" s="220"/>
      <c r="OBL245" s="220"/>
      <c r="OBM245" s="220"/>
      <c r="OBN245" s="220"/>
      <c r="OBO245" s="220"/>
      <c r="OBP245" s="220"/>
      <c r="OBQ245" s="220"/>
      <c r="OBR245" s="220"/>
      <c r="OBS245" s="220"/>
      <c r="OBT245" s="220"/>
      <c r="OBU245" s="220"/>
      <c r="OBV245" s="220"/>
      <c r="OBW245" s="220"/>
      <c r="OBX245" s="220"/>
      <c r="OBY245" s="220"/>
      <c r="OBZ245" s="220"/>
      <c r="OCA245" s="220"/>
      <c r="OCB245" s="220"/>
      <c r="OCC245" s="220"/>
      <c r="OCD245" s="220"/>
      <c r="OCE245" s="220"/>
      <c r="OCF245" s="220"/>
      <c r="OCG245" s="220"/>
      <c r="OCH245" s="220"/>
      <c r="OCI245" s="220"/>
      <c r="OCJ245" s="220"/>
      <c r="OCK245" s="220"/>
      <c r="OCL245" s="220"/>
      <c r="OCM245" s="220"/>
      <c r="OCN245" s="220"/>
      <c r="OCO245" s="220"/>
      <c r="OCP245" s="220"/>
      <c r="OCQ245" s="220"/>
      <c r="OCR245" s="220"/>
      <c r="OCS245" s="220"/>
      <c r="OCT245" s="220"/>
      <c r="OCU245" s="220"/>
      <c r="OCV245" s="220"/>
      <c r="OCW245" s="220"/>
      <c r="OCX245" s="220"/>
      <c r="OCY245" s="220"/>
      <c r="OCZ245" s="220"/>
      <c r="ODA245" s="220"/>
      <c r="ODB245" s="220"/>
      <c r="ODC245" s="220"/>
      <c r="ODD245" s="220"/>
      <c r="ODE245" s="220"/>
      <c r="ODF245" s="220"/>
      <c r="ODG245" s="220"/>
      <c r="ODH245" s="220"/>
      <c r="ODI245" s="220"/>
      <c r="ODJ245" s="220"/>
      <c r="ODK245" s="220"/>
      <c r="ODL245" s="220"/>
      <c r="ODM245" s="220"/>
      <c r="ODN245" s="220"/>
      <c r="ODO245" s="220"/>
      <c r="ODP245" s="220"/>
      <c r="ODQ245" s="220"/>
      <c r="ODR245" s="220"/>
      <c r="ODS245" s="220"/>
      <c r="ODT245" s="220"/>
      <c r="ODU245" s="220"/>
      <c r="ODV245" s="220"/>
      <c r="ODW245" s="220"/>
      <c r="ODX245" s="220"/>
      <c r="ODY245" s="220"/>
      <c r="ODZ245" s="220"/>
      <c r="OEA245" s="220"/>
      <c r="OEB245" s="220"/>
      <c r="OEC245" s="220"/>
      <c r="OED245" s="220"/>
      <c r="OEE245" s="220"/>
      <c r="OEF245" s="220"/>
      <c r="OEG245" s="220"/>
      <c r="OEH245" s="220"/>
      <c r="OEI245" s="220"/>
      <c r="OEJ245" s="220"/>
      <c r="OEK245" s="220"/>
      <c r="OEL245" s="220"/>
      <c r="OEM245" s="220"/>
      <c r="OEN245" s="220"/>
      <c r="OEO245" s="220"/>
      <c r="OEP245" s="220"/>
      <c r="OEQ245" s="220"/>
      <c r="OER245" s="220"/>
      <c r="OES245" s="220"/>
      <c r="OET245" s="220"/>
      <c r="OEU245" s="220"/>
      <c r="OEV245" s="220"/>
      <c r="OEW245" s="220"/>
      <c r="OEX245" s="220"/>
      <c r="OEY245" s="220"/>
      <c r="OEZ245" s="220"/>
      <c r="OFA245" s="220"/>
      <c r="OFB245" s="220"/>
      <c r="OFC245" s="220"/>
      <c r="OFD245" s="220"/>
      <c r="OFE245" s="220"/>
      <c r="OFF245" s="220"/>
      <c r="OFG245" s="220"/>
      <c r="OFH245" s="220"/>
      <c r="OFI245" s="220"/>
      <c r="OFJ245" s="220"/>
      <c r="OFK245" s="220"/>
      <c r="OFL245" s="220"/>
      <c r="OFM245" s="220"/>
      <c r="OFN245" s="220"/>
      <c r="OFO245" s="220"/>
      <c r="OFP245" s="220"/>
      <c r="OFQ245" s="220"/>
      <c r="OFR245" s="220"/>
      <c r="OFS245" s="220"/>
      <c r="OFT245" s="220"/>
      <c r="OFU245" s="220"/>
      <c r="OFV245" s="220"/>
      <c r="OFW245" s="220"/>
      <c r="OFX245" s="220"/>
      <c r="OFY245" s="220"/>
      <c r="OFZ245" s="220"/>
      <c r="OGA245" s="220"/>
      <c r="OGB245" s="220"/>
      <c r="OGC245" s="220"/>
      <c r="OGD245" s="220"/>
      <c r="OGE245" s="220"/>
      <c r="OGF245" s="220"/>
      <c r="OGG245" s="220"/>
      <c r="OGH245" s="220"/>
      <c r="OGI245" s="220"/>
      <c r="OGJ245" s="220"/>
      <c r="OGK245" s="220"/>
      <c r="OGL245" s="220"/>
      <c r="OGM245" s="220"/>
      <c r="OGN245" s="220"/>
      <c r="OGO245" s="220"/>
      <c r="OGP245" s="220"/>
      <c r="OGQ245" s="220"/>
      <c r="OGR245" s="220"/>
      <c r="OGS245" s="220"/>
      <c r="OGT245" s="220"/>
      <c r="OGU245" s="220"/>
      <c r="OGV245" s="220"/>
      <c r="OGW245" s="220"/>
      <c r="OGX245" s="220"/>
      <c r="OGY245" s="220"/>
      <c r="OGZ245" s="220"/>
      <c r="OHA245" s="220"/>
      <c r="OHB245" s="220"/>
      <c r="OHC245" s="220"/>
      <c r="OHD245" s="220"/>
      <c r="OHE245" s="220"/>
      <c r="OHF245" s="220"/>
      <c r="OHG245" s="220"/>
      <c r="OHH245" s="220"/>
      <c r="OHI245" s="220"/>
      <c r="OHJ245" s="220"/>
      <c r="OHK245" s="220"/>
      <c r="OHL245" s="220"/>
      <c r="OHM245" s="220"/>
      <c r="OHN245" s="220"/>
      <c r="OHO245" s="220"/>
      <c r="OHP245" s="220"/>
      <c r="OHQ245" s="220"/>
      <c r="OHR245" s="220"/>
      <c r="OHS245" s="220"/>
      <c r="OHT245" s="220"/>
      <c r="OHU245" s="220"/>
      <c r="OHV245" s="220"/>
      <c r="OHW245" s="220"/>
      <c r="OHX245" s="220"/>
      <c r="OHY245" s="220"/>
      <c r="OHZ245" s="220"/>
      <c r="OIA245" s="220"/>
      <c r="OIB245" s="220"/>
      <c r="OIC245" s="220"/>
      <c r="OID245" s="220"/>
      <c r="OIE245" s="220"/>
      <c r="OIF245" s="220"/>
      <c r="OIG245" s="220"/>
      <c r="OIH245" s="220"/>
      <c r="OII245" s="220"/>
      <c r="OIJ245" s="220"/>
      <c r="OIK245" s="220"/>
      <c r="OIL245" s="220"/>
      <c r="OIM245" s="220"/>
      <c r="OIN245" s="220"/>
      <c r="OIO245" s="220"/>
      <c r="OIP245" s="220"/>
      <c r="OIQ245" s="220"/>
      <c r="OIR245" s="220"/>
      <c r="OIS245" s="220"/>
      <c r="OIT245" s="220"/>
      <c r="OIU245" s="220"/>
      <c r="OIV245" s="220"/>
      <c r="OIW245" s="220"/>
      <c r="OIX245" s="220"/>
      <c r="OIY245" s="220"/>
      <c r="OIZ245" s="220"/>
      <c r="OJA245" s="220"/>
      <c r="OJB245" s="220"/>
      <c r="OJC245" s="220"/>
      <c r="OJD245" s="220"/>
      <c r="OJE245" s="220"/>
      <c r="OJF245" s="220"/>
      <c r="OJG245" s="220"/>
      <c r="OJH245" s="220"/>
      <c r="OJI245" s="220"/>
      <c r="OJJ245" s="220"/>
      <c r="OJK245" s="220"/>
      <c r="OJL245" s="220"/>
      <c r="OJM245" s="220"/>
      <c r="OJN245" s="220"/>
      <c r="OJO245" s="220"/>
      <c r="OJP245" s="220"/>
      <c r="OJQ245" s="220"/>
      <c r="OJR245" s="220"/>
      <c r="OJS245" s="220"/>
      <c r="OJT245" s="220"/>
      <c r="OJU245" s="220"/>
      <c r="OJV245" s="220"/>
      <c r="OJW245" s="220"/>
      <c r="OJX245" s="220"/>
      <c r="OJY245" s="220"/>
      <c r="OJZ245" s="220"/>
      <c r="OKA245" s="220"/>
      <c r="OKB245" s="220"/>
      <c r="OKC245" s="220"/>
      <c r="OKD245" s="220"/>
      <c r="OKE245" s="220"/>
      <c r="OKF245" s="220"/>
      <c r="OKG245" s="220"/>
      <c r="OKH245" s="220"/>
      <c r="OKI245" s="220"/>
      <c r="OKJ245" s="220"/>
      <c r="OKK245" s="220"/>
      <c r="OKL245" s="220"/>
      <c r="OKM245" s="220"/>
      <c r="OKN245" s="220"/>
      <c r="OKO245" s="220"/>
      <c r="OKP245" s="220"/>
      <c r="OKQ245" s="220"/>
      <c r="OKR245" s="220"/>
      <c r="OKS245" s="220"/>
      <c r="OKT245" s="220"/>
      <c r="OKU245" s="220"/>
      <c r="OKV245" s="220"/>
      <c r="OKW245" s="220"/>
      <c r="OKX245" s="220"/>
      <c r="OKY245" s="220"/>
      <c r="OKZ245" s="220"/>
      <c r="OLA245" s="220"/>
      <c r="OLB245" s="220"/>
      <c r="OLC245" s="220"/>
      <c r="OLD245" s="220"/>
      <c r="OLE245" s="220"/>
      <c r="OLF245" s="220"/>
      <c r="OLG245" s="220"/>
      <c r="OLH245" s="220"/>
      <c r="OLI245" s="220"/>
      <c r="OLJ245" s="220"/>
      <c r="OLK245" s="220"/>
      <c r="OLL245" s="220"/>
      <c r="OLM245" s="220"/>
      <c r="OLN245" s="220"/>
      <c r="OLO245" s="220"/>
      <c r="OLP245" s="220"/>
      <c r="OLQ245" s="220"/>
      <c r="OLR245" s="220"/>
      <c r="OLS245" s="220"/>
      <c r="OLT245" s="220"/>
      <c r="OLU245" s="220"/>
      <c r="OLV245" s="220"/>
      <c r="OLW245" s="220"/>
      <c r="OLX245" s="220"/>
      <c r="OLY245" s="220"/>
      <c r="OLZ245" s="220"/>
      <c r="OMA245" s="220"/>
      <c r="OMB245" s="220"/>
      <c r="OMC245" s="220"/>
      <c r="OMD245" s="220"/>
      <c r="OME245" s="220"/>
      <c r="OMF245" s="220"/>
      <c r="OMG245" s="220"/>
      <c r="OMH245" s="220"/>
      <c r="OMI245" s="220"/>
      <c r="OMJ245" s="220"/>
      <c r="OMK245" s="220"/>
      <c r="OML245" s="220"/>
      <c r="OMM245" s="220"/>
      <c r="OMN245" s="220"/>
      <c r="OMO245" s="220"/>
      <c r="OMP245" s="220"/>
      <c r="OMQ245" s="220"/>
      <c r="OMR245" s="220"/>
      <c r="OMS245" s="220"/>
      <c r="OMT245" s="220"/>
      <c r="OMU245" s="220"/>
      <c r="OMV245" s="220"/>
      <c r="OMW245" s="220"/>
      <c r="OMX245" s="220"/>
      <c r="OMY245" s="220"/>
      <c r="OMZ245" s="220"/>
      <c r="ONA245" s="220"/>
      <c r="ONB245" s="220"/>
      <c r="ONC245" s="220"/>
      <c r="OND245" s="220"/>
      <c r="ONE245" s="220"/>
      <c r="ONF245" s="220"/>
      <c r="ONG245" s="220"/>
      <c r="ONH245" s="220"/>
      <c r="ONI245" s="220"/>
      <c r="ONJ245" s="220"/>
      <c r="ONK245" s="220"/>
      <c r="ONL245" s="220"/>
      <c r="ONM245" s="220"/>
      <c r="ONN245" s="220"/>
      <c r="ONO245" s="220"/>
      <c r="ONP245" s="220"/>
      <c r="ONQ245" s="220"/>
      <c r="ONR245" s="220"/>
      <c r="ONS245" s="220"/>
      <c r="ONT245" s="220"/>
      <c r="ONU245" s="220"/>
      <c r="ONV245" s="220"/>
      <c r="ONW245" s="220"/>
      <c r="ONX245" s="220"/>
      <c r="ONY245" s="220"/>
      <c r="ONZ245" s="220"/>
      <c r="OOA245" s="220"/>
      <c r="OOB245" s="220"/>
      <c r="OOC245" s="220"/>
      <c r="OOD245" s="220"/>
      <c r="OOE245" s="220"/>
      <c r="OOF245" s="220"/>
      <c r="OOG245" s="220"/>
      <c r="OOH245" s="220"/>
      <c r="OOI245" s="220"/>
      <c r="OOJ245" s="220"/>
      <c r="OOK245" s="220"/>
      <c r="OOL245" s="220"/>
      <c r="OOM245" s="220"/>
      <c r="OON245" s="220"/>
      <c r="OOO245" s="220"/>
      <c r="OOP245" s="220"/>
      <c r="OOQ245" s="220"/>
      <c r="OOR245" s="220"/>
      <c r="OOS245" s="220"/>
      <c r="OOT245" s="220"/>
      <c r="OOU245" s="220"/>
      <c r="OOV245" s="220"/>
      <c r="OOW245" s="220"/>
      <c r="OOX245" s="220"/>
      <c r="OOY245" s="220"/>
      <c r="OOZ245" s="220"/>
      <c r="OPA245" s="220"/>
      <c r="OPB245" s="220"/>
      <c r="OPC245" s="220"/>
      <c r="OPD245" s="220"/>
      <c r="OPE245" s="220"/>
      <c r="OPF245" s="220"/>
      <c r="OPG245" s="220"/>
      <c r="OPH245" s="220"/>
      <c r="OPI245" s="220"/>
      <c r="OPJ245" s="220"/>
      <c r="OPK245" s="220"/>
      <c r="OPL245" s="220"/>
      <c r="OPM245" s="220"/>
      <c r="OPN245" s="220"/>
      <c r="OPO245" s="220"/>
      <c r="OPP245" s="220"/>
      <c r="OPQ245" s="220"/>
      <c r="OPR245" s="220"/>
      <c r="OPS245" s="220"/>
      <c r="OPT245" s="220"/>
      <c r="OPU245" s="220"/>
      <c r="OPV245" s="220"/>
      <c r="OPW245" s="220"/>
      <c r="OPX245" s="220"/>
      <c r="OPY245" s="220"/>
      <c r="OPZ245" s="220"/>
      <c r="OQA245" s="220"/>
      <c r="OQB245" s="220"/>
      <c r="OQC245" s="220"/>
      <c r="OQD245" s="220"/>
      <c r="OQE245" s="220"/>
      <c r="OQF245" s="220"/>
      <c r="OQG245" s="220"/>
      <c r="OQH245" s="220"/>
      <c r="OQI245" s="220"/>
      <c r="OQJ245" s="220"/>
      <c r="OQK245" s="220"/>
      <c r="OQL245" s="220"/>
      <c r="OQM245" s="220"/>
      <c r="OQN245" s="220"/>
      <c r="OQO245" s="220"/>
      <c r="OQP245" s="220"/>
      <c r="OQQ245" s="220"/>
      <c r="OQR245" s="220"/>
      <c r="OQS245" s="220"/>
      <c r="OQT245" s="220"/>
      <c r="OQU245" s="220"/>
      <c r="OQV245" s="220"/>
      <c r="OQW245" s="220"/>
      <c r="OQX245" s="220"/>
      <c r="OQY245" s="220"/>
      <c r="OQZ245" s="220"/>
      <c r="ORA245" s="220"/>
      <c r="ORB245" s="220"/>
      <c r="ORC245" s="220"/>
      <c r="ORD245" s="220"/>
      <c r="ORE245" s="220"/>
      <c r="ORF245" s="220"/>
      <c r="ORG245" s="220"/>
      <c r="ORH245" s="220"/>
      <c r="ORI245" s="220"/>
      <c r="ORJ245" s="220"/>
      <c r="ORK245" s="220"/>
      <c r="ORL245" s="220"/>
      <c r="ORM245" s="220"/>
      <c r="ORN245" s="220"/>
      <c r="ORO245" s="220"/>
      <c r="ORP245" s="220"/>
      <c r="ORQ245" s="220"/>
      <c r="ORR245" s="220"/>
      <c r="ORS245" s="220"/>
      <c r="ORT245" s="220"/>
      <c r="ORU245" s="220"/>
      <c r="ORV245" s="220"/>
      <c r="ORW245" s="220"/>
      <c r="ORX245" s="220"/>
      <c r="ORY245" s="220"/>
      <c r="ORZ245" s="220"/>
      <c r="OSA245" s="220"/>
      <c r="OSB245" s="220"/>
      <c r="OSC245" s="220"/>
      <c r="OSD245" s="220"/>
      <c r="OSE245" s="220"/>
      <c r="OSF245" s="220"/>
      <c r="OSG245" s="220"/>
      <c r="OSH245" s="220"/>
      <c r="OSI245" s="220"/>
      <c r="OSJ245" s="220"/>
      <c r="OSK245" s="220"/>
      <c r="OSL245" s="220"/>
      <c r="OSM245" s="220"/>
      <c r="OSN245" s="220"/>
      <c r="OSO245" s="220"/>
      <c r="OSP245" s="220"/>
      <c r="OSQ245" s="220"/>
      <c r="OSR245" s="220"/>
      <c r="OSS245" s="220"/>
      <c r="OST245" s="220"/>
      <c r="OSU245" s="220"/>
      <c r="OSV245" s="220"/>
      <c r="OSW245" s="220"/>
      <c r="OSX245" s="220"/>
      <c r="OSY245" s="220"/>
      <c r="OSZ245" s="220"/>
      <c r="OTA245" s="220"/>
      <c r="OTB245" s="220"/>
      <c r="OTC245" s="220"/>
      <c r="OTD245" s="220"/>
      <c r="OTE245" s="220"/>
      <c r="OTF245" s="220"/>
      <c r="OTG245" s="220"/>
      <c r="OTH245" s="220"/>
      <c r="OTI245" s="220"/>
      <c r="OTJ245" s="220"/>
      <c r="OTK245" s="220"/>
      <c r="OTL245" s="220"/>
      <c r="OTM245" s="220"/>
      <c r="OTN245" s="220"/>
      <c r="OTO245" s="220"/>
      <c r="OTP245" s="220"/>
      <c r="OTQ245" s="220"/>
      <c r="OTR245" s="220"/>
      <c r="OTS245" s="220"/>
      <c r="OTT245" s="220"/>
      <c r="OTU245" s="220"/>
      <c r="OTV245" s="220"/>
      <c r="OTW245" s="220"/>
      <c r="OTX245" s="220"/>
      <c r="OTY245" s="220"/>
      <c r="OTZ245" s="220"/>
      <c r="OUA245" s="220"/>
      <c r="OUB245" s="220"/>
      <c r="OUC245" s="220"/>
      <c r="OUD245" s="220"/>
      <c r="OUE245" s="220"/>
      <c r="OUF245" s="220"/>
      <c r="OUG245" s="220"/>
      <c r="OUH245" s="220"/>
      <c r="OUI245" s="220"/>
      <c r="OUJ245" s="220"/>
      <c r="OUK245" s="220"/>
      <c r="OUL245" s="220"/>
      <c r="OUM245" s="220"/>
      <c r="OUN245" s="220"/>
      <c r="OUO245" s="220"/>
      <c r="OUP245" s="220"/>
      <c r="OUQ245" s="220"/>
      <c r="OUR245" s="220"/>
      <c r="OUS245" s="220"/>
      <c r="OUT245" s="220"/>
      <c r="OUU245" s="220"/>
      <c r="OUV245" s="220"/>
      <c r="OUW245" s="220"/>
      <c r="OUX245" s="220"/>
      <c r="OUY245" s="220"/>
      <c r="OUZ245" s="220"/>
      <c r="OVA245" s="220"/>
      <c r="OVB245" s="220"/>
      <c r="OVC245" s="220"/>
      <c r="OVD245" s="220"/>
      <c r="OVE245" s="220"/>
      <c r="OVF245" s="220"/>
      <c r="OVG245" s="220"/>
      <c r="OVH245" s="220"/>
      <c r="OVI245" s="220"/>
      <c r="OVJ245" s="220"/>
      <c r="OVK245" s="220"/>
      <c r="OVL245" s="220"/>
      <c r="OVM245" s="220"/>
      <c r="OVN245" s="220"/>
      <c r="OVO245" s="220"/>
      <c r="OVP245" s="220"/>
      <c r="OVQ245" s="220"/>
      <c r="OVR245" s="220"/>
      <c r="OVS245" s="220"/>
      <c r="OVT245" s="220"/>
      <c r="OVU245" s="220"/>
      <c r="OVV245" s="220"/>
      <c r="OVW245" s="220"/>
      <c r="OVX245" s="220"/>
      <c r="OVY245" s="220"/>
      <c r="OVZ245" s="220"/>
      <c r="OWA245" s="220"/>
      <c r="OWB245" s="220"/>
      <c r="OWC245" s="220"/>
      <c r="OWD245" s="220"/>
      <c r="OWE245" s="220"/>
      <c r="OWF245" s="220"/>
      <c r="OWG245" s="220"/>
      <c r="OWH245" s="220"/>
      <c r="OWI245" s="220"/>
      <c r="OWJ245" s="220"/>
      <c r="OWK245" s="220"/>
      <c r="OWL245" s="220"/>
      <c r="OWM245" s="220"/>
      <c r="OWN245" s="220"/>
      <c r="OWO245" s="220"/>
      <c r="OWP245" s="220"/>
      <c r="OWQ245" s="220"/>
      <c r="OWR245" s="220"/>
      <c r="OWS245" s="220"/>
      <c r="OWT245" s="220"/>
      <c r="OWU245" s="220"/>
      <c r="OWV245" s="220"/>
      <c r="OWW245" s="220"/>
      <c r="OWX245" s="220"/>
      <c r="OWY245" s="220"/>
      <c r="OWZ245" s="220"/>
      <c r="OXA245" s="220"/>
      <c r="OXB245" s="220"/>
      <c r="OXC245" s="220"/>
      <c r="OXD245" s="220"/>
      <c r="OXE245" s="220"/>
      <c r="OXF245" s="220"/>
      <c r="OXG245" s="220"/>
      <c r="OXH245" s="220"/>
      <c r="OXI245" s="220"/>
      <c r="OXJ245" s="220"/>
      <c r="OXK245" s="220"/>
      <c r="OXL245" s="220"/>
      <c r="OXM245" s="220"/>
      <c r="OXN245" s="220"/>
      <c r="OXO245" s="220"/>
      <c r="OXP245" s="220"/>
      <c r="OXQ245" s="220"/>
      <c r="OXR245" s="220"/>
      <c r="OXS245" s="220"/>
      <c r="OXT245" s="220"/>
      <c r="OXU245" s="220"/>
      <c r="OXV245" s="220"/>
      <c r="OXW245" s="220"/>
      <c r="OXX245" s="220"/>
      <c r="OXY245" s="220"/>
      <c r="OXZ245" s="220"/>
      <c r="OYA245" s="220"/>
      <c r="OYB245" s="220"/>
      <c r="OYC245" s="220"/>
      <c r="OYD245" s="220"/>
      <c r="OYE245" s="220"/>
      <c r="OYF245" s="220"/>
      <c r="OYG245" s="220"/>
      <c r="OYH245" s="220"/>
      <c r="OYI245" s="220"/>
      <c r="OYJ245" s="220"/>
      <c r="OYK245" s="220"/>
      <c r="OYL245" s="220"/>
      <c r="OYM245" s="220"/>
      <c r="OYN245" s="220"/>
      <c r="OYO245" s="220"/>
      <c r="OYP245" s="220"/>
      <c r="OYQ245" s="220"/>
      <c r="OYR245" s="220"/>
      <c r="OYS245" s="220"/>
      <c r="OYT245" s="220"/>
      <c r="OYU245" s="220"/>
      <c r="OYV245" s="220"/>
      <c r="OYW245" s="220"/>
      <c r="OYX245" s="220"/>
      <c r="OYY245" s="220"/>
      <c r="OYZ245" s="220"/>
      <c r="OZA245" s="220"/>
      <c r="OZB245" s="220"/>
      <c r="OZC245" s="220"/>
      <c r="OZD245" s="220"/>
      <c r="OZE245" s="220"/>
      <c r="OZF245" s="220"/>
      <c r="OZG245" s="220"/>
      <c r="OZH245" s="220"/>
      <c r="OZI245" s="220"/>
      <c r="OZJ245" s="220"/>
      <c r="OZK245" s="220"/>
      <c r="OZL245" s="220"/>
      <c r="OZM245" s="220"/>
      <c r="OZN245" s="220"/>
      <c r="OZO245" s="220"/>
      <c r="OZP245" s="220"/>
      <c r="OZQ245" s="220"/>
      <c r="OZR245" s="220"/>
      <c r="OZS245" s="220"/>
      <c r="OZT245" s="220"/>
      <c r="OZU245" s="220"/>
      <c r="OZV245" s="220"/>
      <c r="OZW245" s="220"/>
      <c r="OZX245" s="220"/>
      <c r="OZY245" s="220"/>
      <c r="OZZ245" s="220"/>
      <c r="PAA245" s="220"/>
      <c r="PAB245" s="220"/>
      <c r="PAC245" s="220"/>
      <c r="PAD245" s="220"/>
      <c r="PAE245" s="220"/>
      <c r="PAF245" s="220"/>
      <c r="PAG245" s="220"/>
      <c r="PAH245" s="220"/>
      <c r="PAI245" s="220"/>
      <c r="PAJ245" s="220"/>
      <c r="PAK245" s="220"/>
      <c r="PAL245" s="220"/>
      <c r="PAM245" s="220"/>
      <c r="PAN245" s="220"/>
      <c r="PAO245" s="220"/>
      <c r="PAP245" s="220"/>
      <c r="PAQ245" s="220"/>
      <c r="PAR245" s="220"/>
      <c r="PAS245" s="220"/>
      <c r="PAT245" s="220"/>
      <c r="PAU245" s="220"/>
      <c r="PAV245" s="220"/>
      <c r="PAW245" s="220"/>
      <c r="PAX245" s="220"/>
      <c r="PAY245" s="220"/>
      <c r="PAZ245" s="220"/>
      <c r="PBA245" s="220"/>
      <c r="PBB245" s="220"/>
      <c r="PBC245" s="220"/>
      <c r="PBD245" s="220"/>
      <c r="PBE245" s="220"/>
      <c r="PBF245" s="220"/>
      <c r="PBG245" s="220"/>
      <c r="PBH245" s="220"/>
      <c r="PBI245" s="220"/>
      <c r="PBJ245" s="220"/>
      <c r="PBK245" s="220"/>
      <c r="PBL245" s="220"/>
      <c r="PBM245" s="220"/>
      <c r="PBN245" s="220"/>
      <c r="PBO245" s="220"/>
      <c r="PBP245" s="220"/>
      <c r="PBQ245" s="220"/>
      <c r="PBR245" s="220"/>
      <c r="PBS245" s="220"/>
      <c r="PBT245" s="220"/>
      <c r="PBU245" s="220"/>
      <c r="PBV245" s="220"/>
      <c r="PBW245" s="220"/>
      <c r="PBX245" s="220"/>
      <c r="PBY245" s="220"/>
      <c r="PBZ245" s="220"/>
      <c r="PCA245" s="220"/>
      <c r="PCB245" s="220"/>
      <c r="PCC245" s="220"/>
      <c r="PCD245" s="220"/>
      <c r="PCE245" s="220"/>
      <c r="PCF245" s="220"/>
      <c r="PCG245" s="220"/>
      <c r="PCH245" s="220"/>
      <c r="PCI245" s="220"/>
      <c r="PCJ245" s="220"/>
      <c r="PCK245" s="220"/>
      <c r="PCL245" s="220"/>
      <c r="PCM245" s="220"/>
      <c r="PCN245" s="220"/>
      <c r="PCO245" s="220"/>
      <c r="PCP245" s="220"/>
      <c r="PCQ245" s="220"/>
      <c r="PCR245" s="220"/>
      <c r="PCS245" s="220"/>
      <c r="PCT245" s="220"/>
      <c r="PCU245" s="220"/>
      <c r="PCV245" s="220"/>
      <c r="PCW245" s="220"/>
      <c r="PCX245" s="220"/>
      <c r="PCY245" s="220"/>
      <c r="PCZ245" s="220"/>
      <c r="PDA245" s="220"/>
      <c r="PDB245" s="220"/>
      <c r="PDC245" s="220"/>
      <c r="PDD245" s="220"/>
      <c r="PDE245" s="220"/>
      <c r="PDF245" s="220"/>
      <c r="PDG245" s="220"/>
      <c r="PDH245" s="220"/>
      <c r="PDI245" s="220"/>
      <c r="PDJ245" s="220"/>
      <c r="PDK245" s="220"/>
      <c r="PDL245" s="220"/>
      <c r="PDM245" s="220"/>
      <c r="PDN245" s="220"/>
      <c r="PDO245" s="220"/>
      <c r="PDP245" s="220"/>
      <c r="PDQ245" s="220"/>
      <c r="PDR245" s="220"/>
      <c r="PDS245" s="220"/>
      <c r="PDT245" s="220"/>
      <c r="PDU245" s="220"/>
      <c r="PDV245" s="220"/>
      <c r="PDW245" s="220"/>
      <c r="PDX245" s="220"/>
      <c r="PDY245" s="220"/>
      <c r="PDZ245" s="220"/>
      <c r="PEA245" s="220"/>
      <c r="PEB245" s="220"/>
      <c r="PEC245" s="220"/>
      <c r="PED245" s="220"/>
      <c r="PEE245" s="220"/>
      <c r="PEF245" s="220"/>
      <c r="PEG245" s="220"/>
      <c r="PEH245" s="220"/>
      <c r="PEI245" s="220"/>
      <c r="PEJ245" s="220"/>
      <c r="PEK245" s="220"/>
      <c r="PEL245" s="220"/>
      <c r="PEM245" s="220"/>
      <c r="PEN245" s="220"/>
      <c r="PEO245" s="220"/>
      <c r="PEP245" s="220"/>
      <c r="PEQ245" s="220"/>
      <c r="PER245" s="220"/>
      <c r="PES245" s="220"/>
      <c r="PET245" s="220"/>
      <c r="PEU245" s="220"/>
      <c r="PEV245" s="220"/>
      <c r="PEW245" s="220"/>
      <c r="PEX245" s="220"/>
      <c r="PEY245" s="220"/>
      <c r="PEZ245" s="220"/>
      <c r="PFA245" s="220"/>
      <c r="PFB245" s="220"/>
      <c r="PFC245" s="220"/>
      <c r="PFD245" s="220"/>
      <c r="PFE245" s="220"/>
      <c r="PFF245" s="220"/>
      <c r="PFG245" s="220"/>
      <c r="PFH245" s="220"/>
      <c r="PFI245" s="220"/>
      <c r="PFJ245" s="220"/>
      <c r="PFK245" s="220"/>
      <c r="PFL245" s="220"/>
      <c r="PFM245" s="220"/>
      <c r="PFN245" s="220"/>
      <c r="PFO245" s="220"/>
      <c r="PFP245" s="220"/>
      <c r="PFQ245" s="220"/>
      <c r="PFR245" s="220"/>
      <c r="PFS245" s="220"/>
      <c r="PFT245" s="220"/>
      <c r="PFU245" s="220"/>
      <c r="PFV245" s="220"/>
      <c r="PFW245" s="220"/>
      <c r="PFX245" s="220"/>
      <c r="PFY245" s="220"/>
      <c r="PFZ245" s="220"/>
      <c r="PGA245" s="220"/>
      <c r="PGB245" s="220"/>
      <c r="PGC245" s="220"/>
      <c r="PGD245" s="220"/>
      <c r="PGE245" s="220"/>
      <c r="PGF245" s="220"/>
      <c r="PGG245" s="220"/>
      <c r="PGH245" s="220"/>
      <c r="PGI245" s="220"/>
      <c r="PGJ245" s="220"/>
      <c r="PGK245" s="220"/>
      <c r="PGL245" s="220"/>
      <c r="PGM245" s="220"/>
      <c r="PGN245" s="220"/>
      <c r="PGO245" s="220"/>
      <c r="PGP245" s="220"/>
      <c r="PGQ245" s="220"/>
      <c r="PGR245" s="220"/>
      <c r="PGS245" s="220"/>
      <c r="PGT245" s="220"/>
      <c r="PGU245" s="220"/>
      <c r="PGV245" s="220"/>
      <c r="PGW245" s="220"/>
      <c r="PGX245" s="220"/>
      <c r="PGY245" s="220"/>
      <c r="PGZ245" s="220"/>
      <c r="PHA245" s="220"/>
      <c r="PHB245" s="220"/>
      <c r="PHC245" s="220"/>
      <c r="PHD245" s="220"/>
      <c r="PHE245" s="220"/>
      <c r="PHF245" s="220"/>
      <c r="PHG245" s="220"/>
      <c r="PHH245" s="220"/>
      <c r="PHI245" s="220"/>
      <c r="PHJ245" s="220"/>
      <c r="PHK245" s="220"/>
      <c r="PHL245" s="220"/>
      <c r="PHM245" s="220"/>
      <c r="PHN245" s="220"/>
      <c r="PHO245" s="220"/>
      <c r="PHP245" s="220"/>
      <c r="PHQ245" s="220"/>
      <c r="PHR245" s="220"/>
      <c r="PHS245" s="220"/>
      <c r="PHT245" s="220"/>
      <c r="PHU245" s="220"/>
      <c r="PHV245" s="220"/>
      <c r="PHW245" s="220"/>
      <c r="PHX245" s="220"/>
      <c r="PHY245" s="220"/>
      <c r="PHZ245" s="220"/>
      <c r="PIA245" s="220"/>
      <c r="PIB245" s="220"/>
      <c r="PIC245" s="220"/>
      <c r="PID245" s="220"/>
      <c r="PIE245" s="220"/>
      <c r="PIF245" s="220"/>
      <c r="PIG245" s="220"/>
      <c r="PIH245" s="220"/>
      <c r="PII245" s="220"/>
      <c r="PIJ245" s="220"/>
      <c r="PIK245" s="220"/>
      <c r="PIL245" s="220"/>
      <c r="PIM245" s="220"/>
      <c r="PIN245" s="220"/>
      <c r="PIO245" s="220"/>
      <c r="PIP245" s="220"/>
      <c r="PIQ245" s="220"/>
      <c r="PIR245" s="220"/>
      <c r="PIS245" s="220"/>
      <c r="PIT245" s="220"/>
      <c r="PIU245" s="220"/>
      <c r="PIV245" s="220"/>
      <c r="PIW245" s="220"/>
      <c r="PIX245" s="220"/>
      <c r="PIY245" s="220"/>
      <c r="PIZ245" s="220"/>
      <c r="PJA245" s="220"/>
      <c r="PJB245" s="220"/>
      <c r="PJC245" s="220"/>
      <c r="PJD245" s="220"/>
      <c r="PJE245" s="220"/>
      <c r="PJF245" s="220"/>
      <c r="PJG245" s="220"/>
      <c r="PJH245" s="220"/>
      <c r="PJI245" s="220"/>
      <c r="PJJ245" s="220"/>
      <c r="PJK245" s="220"/>
      <c r="PJL245" s="220"/>
      <c r="PJM245" s="220"/>
      <c r="PJN245" s="220"/>
      <c r="PJO245" s="220"/>
      <c r="PJP245" s="220"/>
      <c r="PJQ245" s="220"/>
      <c r="PJR245" s="220"/>
      <c r="PJS245" s="220"/>
      <c r="PJT245" s="220"/>
      <c r="PJU245" s="220"/>
      <c r="PJV245" s="220"/>
      <c r="PJW245" s="220"/>
      <c r="PJX245" s="220"/>
      <c r="PJY245" s="220"/>
      <c r="PJZ245" s="220"/>
      <c r="PKA245" s="220"/>
      <c r="PKB245" s="220"/>
      <c r="PKC245" s="220"/>
      <c r="PKD245" s="220"/>
      <c r="PKE245" s="220"/>
      <c r="PKF245" s="220"/>
      <c r="PKG245" s="220"/>
      <c r="PKH245" s="220"/>
      <c r="PKI245" s="220"/>
      <c r="PKJ245" s="220"/>
      <c r="PKK245" s="220"/>
      <c r="PKL245" s="220"/>
      <c r="PKM245" s="220"/>
      <c r="PKN245" s="220"/>
      <c r="PKO245" s="220"/>
      <c r="PKP245" s="220"/>
      <c r="PKQ245" s="220"/>
      <c r="PKR245" s="220"/>
      <c r="PKS245" s="220"/>
      <c r="PKT245" s="220"/>
      <c r="PKU245" s="220"/>
      <c r="PKV245" s="220"/>
      <c r="PKW245" s="220"/>
      <c r="PKX245" s="220"/>
      <c r="PKY245" s="220"/>
      <c r="PKZ245" s="220"/>
      <c r="PLA245" s="220"/>
      <c r="PLB245" s="220"/>
      <c r="PLC245" s="220"/>
      <c r="PLD245" s="220"/>
      <c r="PLE245" s="220"/>
      <c r="PLF245" s="220"/>
      <c r="PLG245" s="220"/>
      <c r="PLH245" s="220"/>
      <c r="PLI245" s="220"/>
      <c r="PLJ245" s="220"/>
      <c r="PLK245" s="220"/>
      <c r="PLL245" s="220"/>
      <c r="PLM245" s="220"/>
      <c r="PLN245" s="220"/>
      <c r="PLO245" s="220"/>
      <c r="PLP245" s="220"/>
      <c r="PLQ245" s="220"/>
      <c r="PLR245" s="220"/>
      <c r="PLS245" s="220"/>
      <c r="PLT245" s="220"/>
      <c r="PLU245" s="220"/>
      <c r="PLV245" s="220"/>
      <c r="PLW245" s="220"/>
      <c r="PLX245" s="220"/>
      <c r="PLY245" s="220"/>
      <c r="PLZ245" s="220"/>
      <c r="PMA245" s="220"/>
      <c r="PMB245" s="220"/>
      <c r="PMC245" s="220"/>
      <c r="PMD245" s="220"/>
      <c r="PME245" s="220"/>
      <c r="PMF245" s="220"/>
      <c r="PMG245" s="220"/>
      <c r="PMH245" s="220"/>
      <c r="PMI245" s="220"/>
      <c r="PMJ245" s="220"/>
      <c r="PMK245" s="220"/>
      <c r="PML245" s="220"/>
      <c r="PMM245" s="220"/>
      <c r="PMN245" s="220"/>
      <c r="PMO245" s="220"/>
      <c r="PMP245" s="220"/>
      <c r="PMQ245" s="220"/>
      <c r="PMR245" s="220"/>
      <c r="PMS245" s="220"/>
      <c r="PMT245" s="220"/>
      <c r="PMU245" s="220"/>
      <c r="PMV245" s="220"/>
      <c r="PMW245" s="220"/>
      <c r="PMX245" s="220"/>
      <c r="PMY245" s="220"/>
      <c r="PMZ245" s="220"/>
      <c r="PNA245" s="220"/>
      <c r="PNB245" s="220"/>
      <c r="PNC245" s="220"/>
      <c r="PND245" s="220"/>
      <c r="PNE245" s="220"/>
      <c r="PNF245" s="220"/>
      <c r="PNG245" s="220"/>
      <c r="PNH245" s="220"/>
      <c r="PNI245" s="220"/>
      <c r="PNJ245" s="220"/>
      <c r="PNK245" s="220"/>
      <c r="PNL245" s="220"/>
      <c r="PNM245" s="220"/>
      <c r="PNN245" s="220"/>
      <c r="PNO245" s="220"/>
      <c r="PNP245" s="220"/>
      <c r="PNQ245" s="220"/>
      <c r="PNR245" s="220"/>
      <c r="PNS245" s="220"/>
      <c r="PNT245" s="220"/>
      <c r="PNU245" s="220"/>
      <c r="PNV245" s="220"/>
      <c r="PNW245" s="220"/>
      <c r="PNX245" s="220"/>
      <c r="PNY245" s="220"/>
      <c r="PNZ245" s="220"/>
      <c r="POA245" s="220"/>
      <c r="POB245" s="220"/>
      <c r="POC245" s="220"/>
      <c r="POD245" s="220"/>
      <c r="POE245" s="220"/>
      <c r="POF245" s="220"/>
      <c r="POG245" s="220"/>
      <c r="POH245" s="220"/>
      <c r="POI245" s="220"/>
      <c r="POJ245" s="220"/>
      <c r="POK245" s="220"/>
      <c r="POL245" s="220"/>
      <c r="POM245" s="220"/>
      <c r="PON245" s="220"/>
      <c r="POO245" s="220"/>
      <c r="POP245" s="220"/>
      <c r="POQ245" s="220"/>
      <c r="POR245" s="220"/>
      <c r="POS245" s="220"/>
      <c r="POT245" s="220"/>
      <c r="POU245" s="220"/>
      <c r="POV245" s="220"/>
      <c r="POW245" s="220"/>
      <c r="POX245" s="220"/>
      <c r="POY245" s="220"/>
      <c r="POZ245" s="220"/>
      <c r="PPA245" s="220"/>
      <c r="PPB245" s="220"/>
      <c r="PPC245" s="220"/>
      <c r="PPD245" s="220"/>
      <c r="PPE245" s="220"/>
      <c r="PPF245" s="220"/>
      <c r="PPG245" s="220"/>
      <c r="PPH245" s="220"/>
      <c r="PPI245" s="220"/>
      <c r="PPJ245" s="220"/>
      <c r="PPK245" s="220"/>
      <c r="PPL245" s="220"/>
      <c r="PPM245" s="220"/>
      <c r="PPN245" s="220"/>
      <c r="PPO245" s="220"/>
      <c r="PPP245" s="220"/>
      <c r="PPQ245" s="220"/>
      <c r="PPR245" s="220"/>
      <c r="PPS245" s="220"/>
      <c r="PPT245" s="220"/>
      <c r="PPU245" s="220"/>
      <c r="PPV245" s="220"/>
      <c r="PPW245" s="220"/>
      <c r="PPX245" s="220"/>
      <c r="PPY245" s="220"/>
      <c r="PPZ245" s="220"/>
      <c r="PQA245" s="220"/>
      <c r="PQB245" s="220"/>
      <c r="PQC245" s="220"/>
      <c r="PQD245" s="220"/>
      <c r="PQE245" s="220"/>
      <c r="PQF245" s="220"/>
      <c r="PQG245" s="220"/>
      <c r="PQH245" s="220"/>
      <c r="PQI245" s="220"/>
      <c r="PQJ245" s="220"/>
      <c r="PQK245" s="220"/>
      <c r="PQL245" s="220"/>
      <c r="PQM245" s="220"/>
      <c r="PQN245" s="220"/>
      <c r="PQO245" s="220"/>
      <c r="PQP245" s="220"/>
      <c r="PQQ245" s="220"/>
      <c r="PQR245" s="220"/>
      <c r="PQS245" s="220"/>
      <c r="PQT245" s="220"/>
      <c r="PQU245" s="220"/>
      <c r="PQV245" s="220"/>
      <c r="PQW245" s="220"/>
      <c r="PQX245" s="220"/>
      <c r="PQY245" s="220"/>
      <c r="PQZ245" s="220"/>
      <c r="PRA245" s="220"/>
      <c r="PRB245" s="220"/>
      <c r="PRC245" s="220"/>
      <c r="PRD245" s="220"/>
      <c r="PRE245" s="220"/>
      <c r="PRF245" s="220"/>
      <c r="PRG245" s="220"/>
      <c r="PRH245" s="220"/>
      <c r="PRI245" s="220"/>
      <c r="PRJ245" s="220"/>
      <c r="PRK245" s="220"/>
      <c r="PRL245" s="220"/>
      <c r="PRM245" s="220"/>
      <c r="PRN245" s="220"/>
      <c r="PRO245" s="220"/>
      <c r="PRP245" s="220"/>
      <c r="PRQ245" s="220"/>
      <c r="PRR245" s="220"/>
      <c r="PRS245" s="220"/>
      <c r="PRT245" s="220"/>
      <c r="PRU245" s="220"/>
      <c r="PRV245" s="220"/>
      <c r="PRW245" s="220"/>
      <c r="PRX245" s="220"/>
      <c r="PRY245" s="220"/>
      <c r="PRZ245" s="220"/>
      <c r="PSA245" s="220"/>
      <c r="PSB245" s="220"/>
      <c r="PSC245" s="220"/>
      <c r="PSD245" s="220"/>
      <c r="PSE245" s="220"/>
      <c r="PSF245" s="220"/>
      <c r="PSG245" s="220"/>
      <c r="PSH245" s="220"/>
      <c r="PSI245" s="220"/>
      <c r="PSJ245" s="220"/>
      <c r="PSK245" s="220"/>
      <c r="PSL245" s="220"/>
      <c r="PSM245" s="220"/>
      <c r="PSN245" s="220"/>
      <c r="PSO245" s="220"/>
      <c r="PSP245" s="220"/>
      <c r="PSQ245" s="220"/>
      <c r="PSR245" s="220"/>
      <c r="PSS245" s="220"/>
      <c r="PST245" s="220"/>
      <c r="PSU245" s="220"/>
      <c r="PSV245" s="220"/>
      <c r="PSW245" s="220"/>
      <c r="PSX245" s="220"/>
      <c r="PSY245" s="220"/>
      <c r="PSZ245" s="220"/>
      <c r="PTA245" s="220"/>
      <c r="PTB245" s="220"/>
      <c r="PTC245" s="220"/>
      <c r="PTD245" s="220"/>
      <c r="PTE245" s="220"/>
      <c r="PTF245" s="220"/>
      <c r="PTG245" s="220"/>
      <c r="PTH245" s="220"/>
      <c r="PTI245" s="220"/>
      <c r="PTJ245" s="220"/>
      <c r="PTK245" s="220"/>
      <c r="PTL245" s="220"/>
      <c r="PTM245" s="220"/>
      <c r="PTN245" s="220"/>
      <c r="PTO245" s="220"/>
      <c r="PTP245" s="220"/>
      <c r="PTQ245" s="220"/>
      <c r="PTR245" s="220"/>
      <c r="PTS245" s="220"/>
      <c r="PTT245" s="220"/>
      <c r="PTU245" s="220"/>
      <c r="PTV245" s="220"/>
      <c r="PTW245" s="220"/>
      <c r="PTX245" s="220"/>
      <c r="PTY245" s="220"/>
      <c r="PTZ245" s="220"/>
      <c r="PUA245" s="220"/>
      <c r="PUB245" s="220"/>
      <c r="PUC245" s="220"/>
      <c r="PUD245" s="220"/>
      <c r="PUE245" s="220"/>
      <c r="PUF245" s="220"/>
      <c r="PUG245" s="220"/>
      <c r="PUH245" s="220"/>
      <c r="PUI245" s="220"/>
      <c r="PUJ245" s="220"/>
      <c r="PUK245" s="220"/>
      <c r="PUL245" s="220"/>
      <c r="PUM245" s="220"/>
      <c r="PUN245" s="220"/>
      <c r="PUO245" s="220"/>
      <c r="PUP245" s="220"/>
      <c r="PUQ245" s="220"/>
      <c r="PUR245" s="220"/>
      <c r="PUS245" s="220"/>
      <c r="PUT245" s="220"/>
      <c r="PUU245" s="220"/>
      <c r="PUV245" s="220"/>
      <c r="PUW245" s="220"/>
      <c r="PUX245" s="220"/>
      <c r="PUY245" s="220"/>
      <c r="PUZ245" s="220"/>
      <c r="PVA245" s="220"/>
      <c r="PVB245" s="220"/>
      <c r="PVC245" s="220"/>
      <c r="PVD245" s="220"/>
      <c r="PVE245" s="220"/>
      <c r="PVF245" s="220"/>
      <c r="PVG245" s="220"/>
      <c r="PVH245" s="220"/>
      <c r="PVI245" s="220"/>
      <c r="PVJ245" s="220"/>
      <c r="PVK245" s="220"/>
      <c r="PVL245" s="220"/>
      <c r="PVM245" s="220"/>
      <c r="PVN245" s="220"/>
      <c r="PVO245" s="220"/>
      <c r="PVP245" s="220"/>
      <c r="PVQ245" s="220"/>
      <c r="PVR245" s="220"/>
      <c r="PVS245" s="220"/>
      <c r="PVT245" s="220"/>
      <c r="PVU245" s="220"/>
      <c r="PVV245" s="220"/>
      <c r="PVW245" s="220"/>
      <c r="PVX245" s="220"/>
      <c r="PVY245" s="220"/>
      <c r="PVZ245" s="220"/>
      <c r="PWA245" s="220"/>
      <c r="PWB245" s="220"/>
      <c r="PWC245" s="220"/>
      <c r="PWD245" s="220"/>
      <c r="PWE245" s="220"/>
      <c r="PWF245" s="220"/>
      <c r="PWG245" s="220"/>
      <c r="PWH245" s="220"/>
      <c r="PWI245" s="220"/>
      <c r="PWJ245" s="220"/>
      <c r="PWK245" s="220"/>
      <c r="PWL245" s="220"/>
      <c r="PWM245" s="220"/>
      <c r="PWN245" s="220"/>
      <c r="PWO245" s="220"/>
      <c r="PWP245" s="220"/>
      <c r="PWQ245" s="220"/>
      <c r="PWR245" s="220"/>
      <c r="PWS245" s="220"/>
      <c r="PWT245" s="220"/>
      <c r="PWU245" s="220"/>
      <c r="PWV245" s="220"/>
      <c r="PWW245" s="220"/>
      <c r="PWX245" s="220"/>
      <c r="PWY245" s="220"/>
      <c r="PWZ245" s="220"/>
      <c r="PXA245" s="220"/>
      <c r="PXB245" s="220"/>
      <c r="PXC245" s="220"/>
      <c r="PXD245" s="220"/>
      <c r="PXE245" s="220"/>
      <c r="PXF245" s="220"/>
      <c r="PXG245" s="220"/>
      <c r="PXH245" s="220"/>
      <c r="PXI245" s="220"/>
      <c r="PXJ245" s="220"/>
      <c r="PXK245" s="220"/>
      <c r="PXL245" s="220"/>
      <c r="PXM245" s="220"/>
      <c r="PXN245" s="220"/>
      <c r="PXO245" s="220"/>
      <c r="PXP245" s="220"/>
      <c r="PXQ245" s="220"/>
      <c r="PXR245" s="220"/>
      <c r="PXS245" s="220"/>
      <c r="PXT245" s="220"/>
      <c r="PXU245" s="220"/>
      <c r="PXV245" s="220"/>
      <c r="PXW245" s="220"/>
      <c r="PXX245" s="220"/>
      <c r="PXY245" s="220"/>
      <c r="PXZ245" s="220"/>
      <c r="PYA245" s="220"/>
      <c r="PYB245" s="220"/>
      <c r="PYC245" s="220"/>
      <c r="PYD245" s="220"/>
      <c r="PYE245" s="220"/>
      <c r="PYF245" s="220"/>
      <c r="PYG245" s="220"/>
      <c r="PYH245" s="220"/>
      <c r="PYI245" s="220"/>
      <c r="PYJ245" s="220"/>
      <c r="PYK245" s="220"/>
      <c r="PYL245" s="220"/>
      <c r="PYM245" s="220"/>
      <c r="PYN245" s="220"/>
      <c r="PYO245" s="220"/>
      <c r="PYP245" s="220"/>
      <c r="PYQ245" s="220"/>
      <c r="PYR245" s="220"/>
      <c r="PYS245" s="220"/>
      <c r="PYT245" s="220"/>
      <c r="PYU245" s="220"/>
      <c r="PYV245" s="220"/>
      <c r="PYW245" s="220"/>
      <c r="PYX245" s="220"/>
      <c r="PYY245" s="220"/>
      <c r="PYZ245" s="220"/>
      <c r="PZA245" s="220"/>
      <c r="PZB245" s="220"/>
      <c r="PZC245" s="220"/>
      <c r="PZD245" s="220"/>
      <c r="PZE245" s="220"/>
      <c r="PZF245" s="220"/>
      <c r="PZG245" s="220"/>
      <c r="PZH245" s="220"/>
      <c r="PZI245" s="220"/>
      <c r="PZJ245" s="220"/>
      <c r="PZK245" s="220"/>
      <c r="PZL245" s="220"/>
      <c r="PZM245" s="220"/>
      <c r="PZN245" s="220"/>
      <c r="PZO245" s="220"/>
      <c r="PZP245" s="220"/>
      <c r="PZQ245" s="220"/>
      <c r="PZR245" s="220"/>
      <c r="PZS245" s="220"/>
      <c r="PZT245" s="220"/>
      <c r="PZU245" s="220"/>
      <c r="PZV245" s="220"/>
      <c r="PZW245" s="220"/>
      <c r="PZX245" s="220"/>
      <c r="PZY245" s="220"/>
      <c r="PZZ245" s="220"/>
      <c r="QAA245" s="220"/>
      <c r="QAB245" s="220"/>
      <c r="QAC245" s="220"/>
      <c r="QAD245" s="220"/>
      <c r="QAE245" s="220"/>
      <c r="QAF245" s="220"/>
      <c r="QAG245" s="220"/>
      <c r="QAH245" s="220"/>
      <c r="QAI245" s="220"/>
      <c r="QAJ245" s="220"/>
      <c r="QAK245" s="220"/>
      <c r="QAL245" s="220"/>
      <c r="QAM245" s="220"/>
      <c r="QAN245" s="220"/>
      <c r="QAO245" s="220"/>
      <c r="QAP245" s="220"/>
      <c r="QAQ245" s="220"/>
      <c r="QAR245" s="220"/>
      <c r="QAS245" s="220"/>
      <c r="QAT245" s="220"/>
      <c r="QAU245" s="220"/>
      <c r="QAV245" s="220"/>
      <c r="QAW245" s="220"/>
      <c r="QAX245" s="220"/>
      <c r="QAY245" s="220"/>
      <c r="QAZ245" s="220"/>
      <c r="QBA245" s="220"/>
      <c r="QBB245" s="220"/>
      <c r="QBC245" s="220"/>
      <c r="QBD245" s="220"/>
      <c r="QBE245" s="220"/>
      <c r="QBF245" s="220"/>
      <c r="QBG245" s="220"/>
      <c r="QBH245" s="220"/>
      <c r="QBI245" s="220"/>
      <c r="QBJ245" s="220"/>
      <c r="QBK245" s="220"/>
      <c r="QBL245" s="220"/>
      <c r="QBM245" s="220"/>
      <c r="QBN245" s="220"/>
      <c r="QBO245" s="220"/>
      <c r="QBP245" s="220"/>
      <c r="QBQ245" s="220"/>
      <c r="QBR245" s="220"/>
      <c r="QBS245" s="220"/>
      <c r="QBT245" s="220"/>
      <c r="QBU245" s="220"/>
      <c r="QBV245" s="220"/>
      <c r="QBW245" s="220"/>
      <c r="QBX245" s="220"/>
      <c r="QBY245" s="220"/>
      <c r="QBZ245" s="220"/>
      <c r="QCA245" s="220"/>
      <c r="QCB245" s="220"/>
      <c r="QCC245" s="220"/>
      <c r="QCD245" s="220"/>
      <c r="QCE245" s="220"/>
      <c r="QCF245" s="220"/>
      <c r="QCG245" s="220"/>
      <c r="QCH245" s="220"/>
      <c r="QCI245" s="220"/>
      <c r="QCJ245" s="220"/>
      <c r="QCK245" s="220"/>
      <c r="QCL245" s="220"/>
      <c r="QCM245" s="220"/>
      <c r="QCN245" s="220"/>
      <c r="QCO245" s="220"/>
      <c r="QCP245" s="220"/>
      <c r="QCQ245" s="220"/>
      <c r="QCR245" s="220"/>
      <c r="QCS245" s="220"/>
      <c r="QCT245" s="220"/>
      <c r="QCU245" s="220"/>
      <c r="QCV245" s="220"/>
      <c r="QCW245" s="220"/>
      <c r="QCX245" s="220"/>
      <c r="QCY245" s="220"/>
      <c r="QCZ245" s="220"/>
      <c r="QDA245" s="220"/>
      <c r="QDB245" s="220"/>
      <c r="QDC245" s="220"/>
      <c r="QDD245" s="220"/>
      <c r="QDE245" s="220"/>
      <c r="QDF245" s="220"/>
      <c r="QDG245" s="220"/>
      <c r="QDH245" s="220"/>
      <c r="QDI245" s="220"/>
      <c r="QDJ245" s="220"/>
      <c r="QDK245" s="220"/>
      <c r="QDL245" s="220"/>
      <c r="QDM245" s="220"/>
      <c r="QDN245" s="220"/>
      <c r="QDO245" s="220"/>
      <c r="QDP245" s="220"/>
      <c r="QDQ245" s="220"/>
      <c r="QDR245" s="220"/>
      <c r="QDS245" s="220"/>
      <c r="QDT245" s="220"/>
      <c r="QDU245" s="220"/>
      <c r="QDV245" s="220"/>
      <c r="QDW245" s="220"/>
      <c r="QDX245" s="220"/>
      <c r="QDY245" s="220"/>
      <c r="QDZ245" s="220"/>
      <c r="QEA245" s="220"/>
      <c r="QEB245" s="220"/>
      <c r="QEC245" s="220"/>
      <c r="QED245" s="220"/>
      <c r="QEE245" s="220"/>
      <c r="QEF245" s="220"/>
      <c r="QEG245" s="220"/>
      <c r="QEH245" s="220"/>
      <c r="QEI245" s="220"/>
      <c r="QEJ245" s="220"/>
      <c r="QEK245" s="220"/>
      <c r="QEL245" s="220"/>
      <c r="QEM245" s="220"/>
      <c r="QEN245" s="220"/>
      <c r="QEO245" s="220"/>
      <c r="QEP245" s="220"/>
      <c r="QEQ245" s="220"/>
      <c r="QER245" s="220"/>
      <c r="QES245" s="220"/>
      <c r="QET245" s="220"/>
      <c r="QEU245" s="220"/>
      <c r="QEV245" s="220"/>
      <c r="QEW245" s="220"/>
      <c r="QEX245" s="220"/>
      <c r="QEY245" s="220"/>
      <c r="QEZ245" s="220"/>
      <c r="QFA245" s="220"/>
      <c r="QFB245" s="220"/>
      <c r="QFC245" s="220"/>
      <c r="QFD245" s="220"/>
      <c r="QFE245" s="220"/>
      <c r="QFF245" s="220"/>
      <c r="QFG245" s="220"/>
      <c r="QFH245" s="220"/>
      <c r="QFI245" s="220"/>
      <c r="QFJ245" s="220"/>
      <c r="QFK245" s="220"/>
      <c r="QFL245" s="220"/>
      <c r="QFM245" s="220"/>
      <c r="QFN245" s="220"/>
      <c r="QFO245" s="220"/>
      <c r="QFP245" s="220"/>
      <c r="QFQ245" s="220"/>
      <c r="QFR245" s="220"/>
      <c r="QFS245" s="220"/>
      <c r="QFT245" s="220"/>
      <c r="QFU245" s="220"/>
      <c r="QFV245" s="220"/>
      <c r="QFW245" s="220"/>
      <c r="QFX245" s="220"/>
      <c r="QFY245" s="220"/>
      <c r="QFZ245" s="220"/>
      <c r="QGA245" s="220"/>
      <c r="QGB245" s="220"/>
      <c r="QGC245" s="220"/>
      <c r="QGD245" s="220"/>
      <c r="QGE245" s="220"/>
      <c r="QGF245" s="220"/>
      <c r="QGG245" s="220"/>
      <c r="QGH245" s="220"/>
      <c r="QGI245" s="220"/>
      <c r="QGJ245" s="220"/>
      <c r="QGK245" s="220"/>
      <c r="QGL245" s="220"/>
      <c r="QGM245" s="220"/>
      <c r="QGN245" s="220"/>
      <c r="QGO245" s="220"/>
      <c r="QGP245" s="220"/>
      <c r="QGQ245" s="220"/>
      <c r="QGR245" s="220"/>
      <c r="QGS245" s="220"/>
      <c r="QGT245" s="220"/>
      <c r="QGU245" s="220"/>
      <c r="QGV245" s="220"/>
      <c r="QGW245" s="220"/>
      <c r="QGX245" s="220"/>
      <c r="QGY245" s="220"/>
      <c r="QGZ245" s="220"/>
      <c r="QHA245" s="220"/>
      <c r="QHB245" s="220"/>
      <c r="QHC245" s="220"/>
      <c r="QHD245" s="220"/>
      <c r="QHE245" s="220"/>
      <c r="QHF245" s="220"/>
      <c r="QHG245" s="220"/>
      <c r="QHH245" s="220"/>
      <c r="QHI245" s="220"/>
      <c r="QHJ245" s="220"/>
      <c r="QHK245" s="220"/>
      <c r="QHL245" s="220"/>
      <c r="QHM245" s="220"/>
      <c r="QHN245" s="220"/>
      <c r="QHO245" s="220"/>
      <c r="QHP245" s="220"/>
      <c r="QHQ245" s="220"/>
      <c r="QHR245" s="220"/>
      <c r="QHS245" s="220"/>
      <c r="QHT245" s="220"/>
      <c r="QHU245" s="220"/>
      <c r="QHV245" s="220"/>
      <c r="QHW245" s="220"/>
      <c r="QHX245" s="220"/>
      <c r="QHY245" s="220"/>
      <c r="QHZ245" s="220"/>
      <c r="QIA245" s="220"/>
      <c r="QIB245" s="220"/>
      <c r="QIC245" s="220"/>
      <c r="QID245" s="220"/>
      <c r="QIE245" s="220"/>
      <c r="QIF245" s="220"/>
      <c r="QIG245" s="220"/>
      <c r="QIH245" s="220"/>
      <c r="QII245" s="220"/>
      <c r="QIJ245" s="220"/>
      <c r="QIK245" s="220"/>
      <c r="QIL245" s="220"/>
      <c r="QIM245" s="220"/>
      <c r="QIN245" s="220"/>
      <c r="QIO245" s="220"/>
      <c r="QIP245" s="220"/>
      <c r="QIQ245" s="220"/>
      <c r="QIR245" s="220"/>
      <c r="QIS245" s="220"/>
      <c r="QIT245" s="220"/>
      <c r="QIU245" s="220"/>
      <c r="QIV245" s="220"/>
      <c r="QIW245" s="220"/>
      <c r="QIX245" s="220"/>
      <c r="QIY245" s="220"/>
      <c r="QIZ245" s="220"/>
      <c r="QJA245" s="220"/>
      <c r="QJB245" s="220"/>
      <c r="QJC245" s="220"/>
      <c r="QJD245" s="220"/>
      <c r="QJE245" s="220"/>
      <c r="QJF245" s="220"/>
      <c r="QJG245" s="220"/>
      <c r="QJH245" s="220"/>
      <c r="QJI245" s="220"/>
      <c r="QJJ245" s="220"/>
      <c r="QJK245" s="220"/>
      <c r="QJL245" s="220"/>
      <c r="QJM245" s="220"/>
      <c r="QJN245" s="220"/>
      <c r="QJO245" s="220"/>
      <c r="QJP245" s="220"/>
      <c r="QJQ245" s="220"/>
      <c r="QJR245" s="220"/>
      <c r="QJS245" s="220"/>
      <c r="QJT245" s="220"/>
      <c r="QJU245" s="220"/>
      <c r="QJV245" s="220"/>
      <c r="QJW245" s="220"/>
      <c r="QJX245" s="220"/>
      <c r="QJY245" s="220"/>
      <c r="QJZ245" s="220"/>
      <c r="QKA245" s="220"/>
      <c r="QKB245" s="220"/>
      <c r="QKC245" s="220"/>
      <c r="QKD245" s="220"/>
      <c r="QKE245" s="220"/>
      <c r="QKF245" s="220"/>
      <c r="QKG245" s="220"/>
      <c r="QKH245" s="220"/>
      <c r="QKI245" s="220"/>
      <c r="QKJ245" s="220"/>
      <c r="QKK245" s="220"/>
      <c r="QKL245" s="220"/>
      <c r="QKM245" s="220"/>
      <c r="QKN245" s="220"/>
      <c r="QKO245" s="220"/>
      <c r="QKP245" s="220"/>
      <c r="QKQ245" s="220"/>
      <c r="QKR245" s="220"/>
      <c r="QKS245" s="220"/>
      <c r="QKT245" s="220"/>
      <c r="QKU245" s="220"/>
      <c r="QKV245" s="220"/>
      <c r="QKW245" s="220"/>
      <c r="QKX245" s="220"/>
      <c r="QKY245" s="220"/>
      <c r="QKZ245" s="220"/>
      <c r="QLA245" s="220"/>
      <c r="QLB245" s="220"/>
      <c r="QLC245" s="220"/>
      <c r="QLD245" s="220"/>
      <c r="QLE245" s="220"/>
      <c r="QLF245" s="220"/>
      <c r="QLG245" s="220"/>
      <c r="QLH245" s="220"/>
      <c r="QLI245" s="220"/>
      <c r="QLJ245" s="220"/>
      <c r="QLK245" s="220"/>
      <c r="QLL245" s="220"/>
      <c r="QLM245" s="220"/>
      <c r="QLN245" s="220"/>
      <c r="QLO245" s="220"/>
      <c r="QLP245" s="220"/>
      <c r="QLQ245" s="220"/>
      <c r="QLR245" s="220"/>
      <c r="QLS245" s="220"/>
      <c r="QLT245" s="220"/>
      <c r="QLU245" s="220"/>
      <c r="QLV245" s="220"/>
      <c r="QLW245" s="220"/>
      <c r="QLX245" s="220"/>
      <c r="QLY245" s="220"/>
      <c r="QLZ245" s="220"/>
      <c r="QMA245" s="220"/>
      <c r="QMB245" s="220"/>
      <c r="QMC245" s="220"/>
      <c r="QMD245" s="220"/>
      <c r="QME245" s="220"/>
      <c r="QMF245" s="220"/>
      <c r="QMG245" s="220"/>
      <c r="QMH245" s="220"/>
      <c r="QMI245" s="220"/>
      <c r="QMJ245" s="220"/>
      <c r="QMK245" s="220"/>
      <c r="QML245" s="220"/>
      <c r="QMM245" s="220"/>
      <c r="QMN245" s="220"/>
      <c r="QMO245" s="220"/>
      <c r="QMP245" s="220"/>
      <c r="QMQ245" s="220"/>
      <c r="QMR245" s="220"/>
      <c r="QMS245" s="220"/>
      <c r="QMT245" s="220"/>
      <c r="QMU245" s="220"/>
      <c r="QMV245" s="220"/>
      <c r="QMW245" s="220"/>
      <c r="QMX245" s="220"/>
      <c r="QMY245" s="220"/>
      <c r="QMZ245" s="220"/>
      <c r="QNA245" s="220"/>
      <c r="QNB245" s="220"/>
      <c r="QNC245" s="220"/>
      <c r="QND245" s="220"/>
      <c r="QNE245" s="220"/>
      <c r="QNF245" s="220"/>
      <c r="QNG245" s="220"/>
      <c r="QNH245" s="220"/>
      <c r="QNI245" s="220"/>
      <c r="QNJ245" s="220"/>
      <c r="QNK245" s="220"/>
      <c r="QNL245" s="220"/>
      <c r="QNM245" s="220"/>
      <c r="QNN245" s="220"/>
      <c r="QNO245" s="220"/>
      <c r="QNP245" s="220"/>
      <c r="QNQ245" s="220"/>
      <c r="QNR245" s="220"/>
      <c r="QNS245" s="220"/>
      <c r="QNT245" s="220"/>
      <c r="QNU245" s="220"/>
      <c r="QNV245" s="220"/>
      <c r="QNW245" s="220"/>
      <c r="QNX245" s="220"/>
      <c r="QNY245" s="220"/>
      <c r="QNZ245" s="220"/>
      <c r="QOA245" s="220"/>
      <c r="QOB245" s="220"/>
      <c r="QOC245" s="220"/>
      <c r="QOD245" s="220"/>
      <c r="QOE245" s="220"/>
      <c r="QOF245" s="220"/>
      <c r="QOG245" s="220"/>
      <c r="QOH245" s="220"/>
      <c r="QOI245" s="220"/>
      <c r="QOJ245" s="220"/>
      <c r="QOK245" s="220"/>
      <c r="QOL245" s="220"/>
      <c r="QOM245" s="220"/>
      <c r="QON245" s="220"/>
      <c r="QOO245" s="220"/>
      <c r="QOP245" s="220"/>
      <c r="QOQ245" s="220"/>
      <c r="QOR245" s="220"/>
      <c r="QOS245" s="220"/>
      <c r="QOT245" s="220"/>
      <c r="QOU245" s="220"/>
      <c r="QOV245" s="220"/>
      <c r="QOW245" s="220"/>
      <c r="QOX245" s="220"/>
      <c r="QOY245" s="220"/>
      <c r="QOZ245" s="220"/>
      <c r="QPA245" s="220"/>
      <c r="QPB245" s="220"/>
      <c r="QPC245" s="220"/>
      <c r="QPD245" s="220"/>
      <c r="QPE245" s="220"/>
      <c r="QPF245" s="220"/>
      <c r="QPG245" s="220"/>
      <c r="QPH245" s="220"/>
      <c r="QPI245" s="220"/>
      <c r="QPJ245" s="220"/>
      <c r="QPK245" s="220"/>
      <c r="QPL245" s="220"/>
      <c r="QPM245" s="220"/>
      <c r="QPN245" s="220"/>
      <c r="QPO245" s="220"/>
      <c r="QPP245" s="220"/>
      <c r="QPQ245" s="220"/>
      <c r="QPR245" s="220"/>
      <c r="QPS245" s="220"/>
      <c r="QPT245" s="220"/>
      <c r="QPU245" s="220"/>
      <c r="QPV245" s="220"/>
      <c r="QPW245" s="220"/>
      <c r="QPX245" s="220"/>
      <c r="QPY245" s="220"/>
      <c r="QPZ245" s="220"/>
      <c r="QQA245" s="220"/>
      <c r="QQB245" s="220"/>
      <c r="QQC245" s="220"/>
      <c r="QQD245" s="220"/>
      <c r="QQE245" s="220"/>
      <c r="QQF245" s="220"/>
      <c r="QQG245" s="220"/>
      <c r="QQH245" s="220"/>
      <c r="QQI245" s="220"/>
      <c r="QQJ245" s="220"/>
      <c r="QQK245" s="220"/>
      <c r="QQL245" s="220"/>
      <c r="QQM245" s="220"/>
      <c r="QQN245" s="220"/>
      <c r="QQO245" s="220"/>
      <c r="QQP245" s="220"/>
      <c r="QQQ245" s="220"/>
      <c r="QQR245" s="220"/>
      <c r="QQS245" s="220"/>
      <c r="QQT245" s="220"/>
      <c r="QQU245" s="220"/>
      <c r="QQV245" s="220"/>
      <c r="QQW245" s="220"/>
      <c r="QQX245" s="220"/>
      <c r="QQY245" s="220"/>
      <c r="QQZ245" s="220"/>
      <c r="QRA245" s="220"/>
      <c r="QRB245" s="220"/>
      <c r="QRC245" s="220"/>
      <c r="QRD245" s="220"/>
      <c r="QRE245" s="220"/>
      <c r="QRF245" s="220"/>
      <c r="QRG245" s="220"/>
      <c r="QRH245" s="220"/>
      <c r="QRI245" s="220"/>
      <c r="QRJ245" s="220"/>
      <c r="QRK245" s="220"/>
      <c r="QRL245" s="220"/>
      <c r="QRM245" s="220"/>
      <c r="QRN245" s="220"/>
      <c r="QRO245" s="220"/>
      <c r="QRP245" s="220"/>
      <c r="QRQ245" s="220"/>
      <c r="QRR245" s="220"/>
      <c r="QRS245" s="220"/>
      <c r="QRT245" s="220"/>
      <c r="QRU245" s="220"/>
      <c r="QRV245" s="220"/>
      <c r="QRW245" s="220"/>
      <c r="QRX245" s="220"/>
      <c r="QRY245" s="220"/>
      <c r="QRZ245" s="220"/>
      <c r="QSA245" s="220"/>
      <c r="QSB245" s="220"/>
      <c r="QSC245" s="220"/>
      <c r="QSD245" s="220"/>
      <c r="QSE245" s="220"/>
      <c r="QSF245" s="220"/>
      <c r="QSG245" s="220"/>
      <c r="QSH245" s="220"/>
      <c r="QSI245" s="220"/>
      <c r="QSJ245" s="220"/>
      <c r="QSK245" s="220"/>
      <c r="QSL245" s="220"/>
      <c r="QSM245" s="220"/>
      <c r="QSN245" s="220"/>
      <c r="QSO245" s="220"/>
      <c r="QSP245" s="220"/>
      <c r="QSQ245" s="220"/>
      <c r="QSR245" s="220"/>
      <c r="QSS245" s="220"/>
      <c r="QST245" s="220"/>
      <c r="QSU245" s="220"/>
      <c r="QSV245" s="220"/>
      <c r="QSW245" s="220"/>
      <c r="QSX245" s="220"/>
      <c r="QSY245" s="220"/>
      <c r="QSZ245" s="220"/>
      <c r="QTA245" s="220"/>
      <c r="QTB245" s="220"/>
      <c r="QTC245" s="220"/>
      <c r="QTD245" s="220"/>
      <c r="QTE245" s="220"/>
      <c r="QTF245" s="220"/>
      <c r="QTG245" s="220"/>
      <c r="QTH245" s="220"/>
      <c r="QTI245" s="220"/>
      <c r="QTJ245" s="220"/>
      <c r="QTK245" s="220"/>
      <c r="QTL245" s="220"/>
      <c r="QTM245" s="220"/>
      <c r="QTN245" s="220"/>
      <c r="QTO245" s="220"/>
      <c r="QTP245" s="220"/>
      <c r="QTQ245" s="220"/>
      <c r="QTR245" s="220"/>
      <c r="QTS245" s="220"/>
      <c r="QTT245" s="220"/>
      <c r="QTU245" s="220"/>
      <c r="QTV245" s="220"/>
      <c r="QTW245" s="220"/>
      <c r="QTX245" s="220"/>
      <c r="QTY245" s="220"/>
      <c r="QTZ245" s="220"/>
      <c r="QUA245" s="220"/>
      <c r="QUB245" s="220"/>
      <c r="QUC245" s="220"/>
      <c r="QUD245" s="220"/>
      <c r="QUE245" s="220"/>
      <c r="QUF245" s="220"/>
      <c r="QUG245" s="220"/>
      <c r="QUH245" s="220"/>
      <c r="QUI245" s="220"/>
      <c r="QUJ245" s="220"/>
      <c r="QUK245" s="220"/>
      <c r="QUL245" s="220"/>
      <c r="QUM245" s="220"/>
      <c r="QUN245" s="220"/>
      <c r="QUO245" s="220"/>
      <c r="QUP245" s="220"/>
      <c r="QUQ245" s="220"/>
      <c r="QUR245" s="220"/>
      <c r="QUS245" s="220"/>
      <c r="QUT245" s="220"/>
      <c r="QUU245" s="220"/>
      <c r="QUV245" s="220"/>
      <c r="QUW245" s="220"/>
      <c r="QUX245" s="220"/>
      <c r="QUY245" s="220"/>
      <c r="QUZ245" s="220"/>
      <c r="QVA245" s="220"/>
      <c r="QVB245" s="220"/>
      <c r="QVC245" s="220"/>
      <c r="QVD245" s="220"/>
      <c r="QVE245" s="220"/>
      <c r="QVF245" s="220"/>
      <c r="QVG245" s="220"/>
      <c r="QVH245" s="220"/>
      <c r="QVI245" s="220"/>
      <c r="QVJ245" s="220"/>
      <c r="QVK245" s="220"/>
      <c r="QVL245" s="220"/>
      <c r="QVM245" s="220"/>
      <c r="QVN245" s="220"/>
      <c r="QVO245" s="220"/>
      <c r="QVP245" s="220"/>
      <c r="QVQ245" s="220"/>
      <c r="QVR245" s="220"/>
      <c r="QVS245" s="220"/>
      <c r="QVT245" s="220"/>
      <c r="QVU245" s="220"/>
      <c r="QVV245" s="220"/>
      <c r="QVW245" s="220"/>
      <c r="QVX245" s="220"/>
      <c r="QVY245" s="220"/>
      <c r="QVZ245" s="220"/>
      <c r="QWA245" s="220"/>
      <c r="QWB245" s="220"/>
      <c r="QWC245" s="220"/>
      <c r="QWD245" s="220"/>
      <c r="QWE245" s="220"/>
      <c r="QWF245" s="220"/>
      <c r="QWG245" s="220"/>
      <c r="QWH245" s="220"/>
      <c r="QWI245" s="220"/>
      <c r="QWJ245" s="220"/>
      <c r="QWK245" s="220"/>
      <c r="QWL245" s="220"/>
      <c r="QWM245" s="220"/>
      <c r="QWN245" s="220"/>
      <c r="QWO245" s="220"/>
      <c r="QWP245" s="220"/>
      <c r="QWQ245" s="220"/>
      <c r="QWR245" s="220"/>
      <c r="QWS245" s="220"/>
      <c r="QWT245" s="220"/>
      <c r="QWU245" s="220"/>
      <c r="QWV245" s="220"/>
      <c r="QWW245" s="220"/>
      <c r="QWX245" s="220"/>
      <c r="QWY245" s="220"/>
      <c r="QWZ245" s="220"/>
      <c r="QXA245" s="220"/>
      <c r="QXB245" s="220"/>
      <c r="QXC245" s="220"/>
      <c r="QXD245" s="220"/>
      <c r="QXE245" s="220"/>
      <c r="QXF245" s="220"/>
      <c r="QXG245" s="220"/>
      <c r="QXH245" s="220"/>
      <c r="QXI245" s="220"/>
      <c r="QXJ245" s="220"/>
      <c r="QXK245" s="220"/>
      <c r="QXL245" s="220"/>
      <c r="QXM245" s="220"/>
      <c r="QXN245" s="220"/>
      <c r="QXO245" s="220"/>
      <c r="QXP245" s="220"/>
      <c r="QXQ245" s="220"/>
      <c r="QXR245" s="220"/>
      <c r="QXS245" s="220"/>
      <c r="QXT245" s="220"/>
      <c r="QXU245" s="220"/>
      <c r="QXV245" s="220"/>
      <c r="QXW245" s="220"/>
      <c r="QXX245" s="220"/>
      <c r="QXY245" s="220"/>
      <c r="QXZ245" s="220"/>
      <c r="QYA245" s="220"/>
      <c r="QYB245" s="220"/>
      <c r="QYC245" s="220"/>
      <c r="QYD245" s="220"/>
      <c r="QYE245" s="220"/>
      <c r="QYF245" s="220"/>
      <c r="QYG245" s="220"/>
      <c r="QYH245" s="220"/>
      <c r="QYI245" s="220"/>
      <c r="QYJ245" s="220"/>
      <c r="QYK245" s="220"/>
      <c r="QYL245" s="220"/>
      <c r="QYM245" s="220"/>
      <c r="QYN245" s="220"/>
      <c r="QYO245" s="220"/>
      <c r="QYP245" s="220"/>
      <c r="QYQ245" s="220"/>
      <c r="QYR245" s="220"/>
      <c r="QYS245" s="220"/>
      <c r="QYT245" s="220"/>
      <c r="QYU245" s="220"/>
      <c r="QYV245" s="220"/>
      <c r="QYW245" s="220"/>
      <c r="QYX245" s="220"/>
      <c r="QYY245" s="220"/>
      <c r="QYZ245" s="220"/>
      <c r="QZA245" s="220"/>
      <c r="QZB245" s="220"/>
      <c r="QZC245" s="220"/>
      <c r="QZD245" s="220"/>
      <c r="QZE245" s="220"/>
      <c r="QZF245" s="220"/>
      <c r="QZG245" s="220"/>
      <c r="QZH245" s="220"/>
      <c r="QZI245" s="220"/>
      <c r="QZJ245" s="220"/>
      <c r="QZK245" s="220"/>
      <c r="QZL245" s="220"/>
      <c r="QZM245" s="220"/>
      <c r="QZN245" s="220"/>
      <c r="QZO245" s="220"/>
      <c r="QZP245" s="220"/>
      <c r="QZQ245" s="220"/>
      <c r="QZR245" s="220"/>
      <c r="QZS245" s="220"/>
      <c r="QZT245" s="220"/>
      <c r="QZU245" s="220"/>
      <c r="QZV245" s="220"/>
      <c r="QZW245" s="220"/>
      <c r="QZX245" s="220"/>
      <c r="QZY245" s="220"/>
      <c r="QZZ245" s="220"/>
      <c r="RAA245" s="220"/>
      <c r="RAB245" s="220"/>
      <c r="RAC245" s="220"/>
      <c r="RAD245" s="220"/>
      <c r="RAE245" s="220"/>
      <c r="RAF245" s="220"/>
      <c r="RAG245" s="220"/>
      <c r="RAH245" s="220"/>
      <c r="RAI245" s="220"/>
      <c r="RAJ245" s="220"/>
      <c r="RAK245" s="220"/>
      <c r="RAL245" s="220"/>
      <c r="RAM245" s="220"/>
      <c r="RAN245" s="220"/>
      <c r="RAO245" s="220"/>
      <c r="RAP245" s="220"/>
      <c r="RAQ245" s="220"/>
      <c r="RAR245" s="220"/>
      <c r="RAS245" s="220"/>
      <c r="RAT245" s="220"/>
      <c r="RAU245" s="220"/>
      <c r="RAV245" s="220"/>
      <c r="RAW245" s="220"/>
      <c r="RAX245" s="220"/>
      <c r="RAY245" s="220"/>
      <c r="RAZ245" s="220"/>
      <c r="RBA245" s="220"/>
      <c r="RBB245" s="220"/>
      <c r="RBC245" s="220"/>
      <c r="RBD245" s="220"/>
      <c r="RBE245" s="220"/>
      <c r="RBF245" s="220"/>
      <c r="RBG245" s="220"/>
      <c r="RBH245" s="220"/>
      <c r="RBI245" s="220"/>
      <c r="RBJ245" s="220"/>
      <c r="RBK245" s="220"/>
      <c r="RBL245" s="220"/>
      <c r="RBM245" s="220"/>
      <c r="RBN245" s="220"/>
      <c r="RBO245" s="220"/>
      <c r="RBP245" s="220"/>
      <c r="RBQ245" s="220"/>
      <c r="RBR245" s="220"/>
      <c r="RBS245" s="220"/>
      <c r="RBT245" s="220"/>
      <c r="RBU245" s="220"/>
      <c r="RBV245" s="220"/>
      <c r="RBW245" s="220"/>
      <c r="RBX245" s="220"/>
      <c r="RBY245" s="220"/>
      <c r="RBZ245" s="220"/>
      <c r="RCA245" s="220"/>
      <c r="RCB245" s="220"/>
      <c r="RCC245" s="220"/>
      <c r="RCD245" s="220"/>
      <c r="RCE245" s="220"/>
      <c r="RCF245" s="220"/>
      <c r="RCG245" s="220"/>
      <c r="RCH245" s="220"/>
      <c r="RCI245" s="220"/>
      <c r="RCJ245" s="220"/>
      <c r="RCK245" s="220"/>
      <c r="RCL245" s="220"/>
      <c r="RCM245" s="220"/>
      <c r="RCN245" s="220"/>
      <c r="RCO245" s="220"/>
      <c r="RCP245" s="220"/>
      <c r="RCQ245" s="220"/>
      <c r="RCR245" s="220"/>
      <c r="RCS245" s="220"/>
      <c r="RCT245" s="220"/>
      <c r="RCU245" s="220"/>
      <c r="RCV245" s="220"/>
      <c r="RCW245" s="220"/>
      <c r="RCX245" s="220"/>
      <c r="RCY245" s="220"/>
      <c r="RCZ245" s="220"/>
      <c r="RDA245" s="220"/>
      <c r="RDB245" s="220"/>
      <c r="RDC245" s="220"/>
      <c r="RDD245" s="220"/>
      <c r="RDE245" s="220"/>
      <c r="RDF245" s="220"/>
      <c r="RDG245" s="220"/>
      <c r="RDH245" s="220"/>
      <c r="RDI245" s="220"/>
      <c r="RDJ245" s="220"/>
      <c r="RDK245" s="220"/>
      <c r="RDL245" s="220"/>
      <c r="RDM245" s="220"/>
      <c r="RDN245" s="220"/>
      <c r="RDO245" s="220"/>
      <c r="RDP245" s="220"/>
      <c r="RDQ245" s="220"/>
      <c r="RDR245" s="220"/>
      <c r="RDS245" s="220"/>
      <c r="RDT245" s="220"/>
      <c r="RDU245" s="220"/>
      <c r="RDV245" s="220"/>
      <c r="RDW245" s="220"/>
      <c r="RDX245" s="220"/>
      <c r="RDY245" s="220"/>
      <c r="RDZ245" s="220"/>
      <c r="REA245" s="220"/>
      <c r="REB245" s="220"/>
      <c r="REC245" s="220"/>
      <c r="RED245" s="220"/>
      <c r="REE245" s="220"/>
      <c r="REF245" s="220"/>
      <c r="REG245" s="220"/>
      <c r="REH245" s="220"/>
      <c r="REI245" s="220"/>
      <c r="REJ245" s="220"/>
      <c r="REK245" s="220"/>
      <c r="REL245" s="220"/>
      <c r="REM245" s="220"/>
      <c r="REN245" s="220"/>
      <c r="REO245" s="220"/>
      <c r="REP245" s="220"/>
      <c r="REQ245" s="220"/>
      <c r="RER245" s="220"/>
      <c r="RES245" s="220"/>
      <c r="RET245" s="220"/>
      <c r="REU245" s="220"/>
      <c r="REV245" s="220"/>
      <c r="REW245" s="220"/>
      <c r="REX245" s="220"/>
      <c r="REY245" s="220"/>
      <c r="REZ245" s="220"/>
      <c r="RFA245" s="220"/>
      <c r="RFB245" s="220"/>
      <c r="RFC245" s="220"/>
      <c r="RFD245" s="220"/>
      <c r="RFE245" s="220"/>
      <c r="RFF245" s="220"/>
      <c r="RFG245" s="220"/>
      <c r="RFH245" s="220"/>
      <c r="RFI245" s="220"/>
      <c r="RFJ245" s="220"/>
      <c r="RFK245" s="220"/>
      <c r="RFL245" s="220"/>
      <c r="RFM245" s="220"/>
      <c r="RFN245" s="220"/>
      <c r="RFO245" s="220"/>
      <c r="RFP245" s="220"/>
      <c r="RFQ245" s="220"/>
      <c r="RFR245" s="220"/>
      <c r="RFS245" s="220"/>
      <c r="RFT245" s="220"/>
      <c r="RFU245" s="220"/>
      <c r="RFV245" s="220"/>
      <c r="RFW245" s="220"/>
      <c r="RFX245" s="220"/>
      <c r="RFY245" s="220"/>
      <c r="RFZ245" s="220"/>
      <c r="RGA245" s="220"/>
      <c r="RGB245" s="220"/>
      <c r="RGC245" s="220"/>
      <c r="RGD245" s="220"/>
      <c r="RGE245" s="220"/>
      <c r="RGF245" s="220"/>
      <c r="RGG245" s="220"/>
      <c r="RGH245" s="220"/>
      <c r="RGI245" s="220"/>
      <c r="RGJ245" s="220"/>
      <c r="RGK245" s="220"/>
      <c r="RGL245" s="220"/>
      <c r="RGM245" s="220"/>
      <c r="RGN245" s="220"/>
      <c r="RGO245" s="220"/>
      <c r="RGP245" s="220"/>
      <c r="RGQ245" s="220"/>
      <c r="RGR245" s="220"/>
      <c r="RGS245" s="220"/>
      <c r="RGT245" s="220"/>
      <c r="RGU245" s="220"/>
      <c r="RGV245" s="220"/>
      <c r="RGW245" s="220"/>
      <c r="RGX245" s="220"/>
      <c r="RGY245" s="220"/>
      <c r="RGZ245" s="220"/>
      <c r="RHA245" s="220"/>
      <c r="RHB245" s="220"/>
      <c r="RHC245" s="220"/>
      <c r="RHD245" s="220"/>
      <c r="RHE245" s="220"/>
      <c r="RHF245" s="220"/>
      <c r="RHG245" s="220"/>
      <c r="RHH245" s="220"/>
      <c r="RHI245" s="220"/>
      <c r="RHJ245" s="220"/>
      <c r="RHK245" s="220"/>
      <c r="RHL245" s="220"/>
      <c r="RHM245" s="220"/>
      <c r="RHN245" s="220"/>
      <c r="RHO245" s="220"/>
      <c r="RHP245" s="220"/>
      <c r="RHQ245" s="220"/>
      <c r="RHR245" s="220"/>
      <c r="RHS245" s="220"/>
      <c r="RHT245" s="220"/>
      <c r="RHU245" s="220"/>
      <c r="RHV245" s="220"/>
      <c r="RHW245" s="220"/>
      <c r="RHX245" s="220"/>
      <c r="RHY245" s="220"/>
      <c r="RHZ245" s="220"/>
      <c r="RIA245" s="220"/>
      <c r="RIB245" s="220"/>
      <c r="RIC245" s="220"/>
      <c r="RID245" s="220"/>
      <c r="RIE245" s="220"/>
      <c r="RIF245" s="220"/>
      <c r="RIG245" s="220"/>
      <c r="RIH245" s="220"/>
      <c r="RII245" s="220"/>
      <c r="RIJ245" s="220"/>
      <c r="RIK245" s="220"/>
      <c r="RIL245" s="220"/>
      <c r="RIM245" s="220"/>
      <c r="RIN245" s="220"/>
      <c r="RIO245" s="220"/>
      <c r="RIP245" s="220"/>
      <c r="RIQ245" s="220"/>
      <c r="RIR245" s="220"/>
      <c r="RIS245" s="220"/>
      <c r="RIT245" s="220"/>
      <c r="RIU245" s="220"/>
      <c r="RIV245" s="220"/>
      <c r="RIW245" s="220"/>
      <c r="RIX245" s="220"/>
      <c r="RIY245" s="220"/>
      <c r="RIZ245" s="220"/>
      <c r="RJA245" s="220"/>
      <c r="RJB245" s="220"/>
      <c r="RJC245" s="220"/>
      <c r="RJD245" s="220"/>
      <c r="RJE245" s="220"/>
      <c r="RJF245" s="220"/>
      <c r="RJG245" s="220"/>
      <c r="RJH245" s="220"/>
      <c r="RJI245" s="220"/>
      <c r="RJJ245" s="220"/>
      <c r="RJK245" s="220"/>
      <c r="RJL245" s="220"/>
      <c r="RJM245" s="220"/>
      <c r="RJN245" s="220"/>
      <c r="RJO245" s="220"/>
      <c r="RJP245" s="220"/>
      <c r="RJQ245" s="220"/>
      <c r="RJR245" s="220"/>
      <c r="RJS245" s="220"/>
      <c r="RJT245" s="220"/>
      <c r="RJU245" s="220"/>
      <c r="RJV245" s="220"/>
      <c r="RJW245" s="220"/>
      <c r="RJX245" s="220"/>
      <c r="RJY245" s="220"/>
      <c r="RJZ245" s="220"/>
      <c r="RKA245" s="220"/>
      <c r="RKB245" s="220"/>
      <c r="RKC245" s="220"/>
      <c r="RKD245" s="220"/>
      <c r="RKE245" s="220"/>
      <c r="RKF245" s="220"/>
      <c r="RKG245" s="220"/>
      <c r="RKH245" s="220"/>
      <c r="RKI245" s="220"/>
      <c r="RKJ245" s="220"/>
      <c r="RKK245" s="220"/>
      <c r="RKL245" s="220"/>
      <c r="RKM245" s="220"/>
      <c r="RKN245" s="220"/>
      <c r="RKO245" s="220"/>
      <c r="RKP245" s="220"/>
      <c r="RKQ245" s="220"/>
      <c r="RKR245" s="220"/>
      <c r="RKS245" s="220"/>
      <c r="RKT245" s="220"/>
      <c r="RKU245" s="220"/>
      <c r="RKV245" s="220"/>
      <c r="RKW245" s="220"/>
      <c r="RKX245" s="220"/>
      <c r="RKY245" s="220"/>
      <c r="RKZ245" s="220"/>
      <c r="RLA245" s="220"/>
      <c r="RLB245" s="220"/>
      <c r="RLC245" s="220"/>
      <c r="RLD245" s="220"/>
      <c r="RLE245" s="220"/>
      <c r="RLF245" s="220"/>
      <c r="RLG245" s="220"/>
      <c r="RLH245" s="220"/>
      <c r="RLI245" s="220"/>
      <c r="RLJ245" s="220"/>
      <c r="RLK245" s="220"/>
      <c r="RLL245" s="220"/>
      <c r="RLM245" s="220"/>
      <c r="RLN245" s="220"/>
      <c r="RLO245" s="220"/>
      <c r="RLP245" s="220"/>
      <c r="RLQ245" s="220"/>
      <c r="RLR245" s="220"/>
      <c r="RLS245" s="220"/>
      <c r="RLT245" s="220"/>
      <c r="RLU245" s="220"/>
      <c r="RLV245" s="220"/>
      <c r="RLW245" s="220"/>
      <c r="RLX245" s="220"/>
      <c r="RLY245" s="220"/>
      <c r="RLZ245" s="220"/>
      <c r="RMA245" s="220"/>
      <c r="RMB245" s="220"/>
      <c r="RMC245" s="220"/>
      <c r="RMD245" s="220"/>
      <c r="RME245" s="220"/>
      <c r="RMF245" s="220"/>
      <c r="RMG245" s="220"/>
      <c r="RMH245" s="220"/>
      <c r="RMI245" s="220"/>
      <c r="RMJ245" s="220"/>
      <c r="RMK245" s="220"/>
      <c r="RML245" s="220"/>
      <c r="RMM245" s="220"/>
      <c r="RMN245" s="220"/>
      <c r="RMO245" s="220"/>
      <c r="RMP245" s="220"/>
      <c r="RMQ245" s="220"/>
      <c r="RMR245" s="220"/>
      <c r="RMS245" s="220"/>
      <c r="RMT245" s="220"/>
      <c r="RMU245" s="220"/>
      <c r="RMV245" s="220"/>
      <c r="RMW245" s="220"/>
      <c r="RMX245" s="220"/>
      <c r="RMY245" s="220"/>
      <c r="RMZ245" s="220"/>
      <c r="RNA245" s="220"/>
      <c r="RNB245" s="220"/>
      <c r="RNC245" s="220"/>
      <c r="RND245" s="220"/>
      <c r="RNE245" s="220"/>
      <c r="RNF245" s="220"/>
      <c r="RNG245" s="220"/>
      <c r="RNH245" s="220"/>
      <c r="RNI245" s="220"/>
      <c r="RNJ245" s="220"/>
      <c r="RNK245" s="220"/>
      <c r="RNL245" s="220"/>
      <c r="RNM245" s="220"/>
      <c r="RNN245" s="220"/>
      <c r="RNO245" s="220"/>
      <c r="RNP245" s="220"/>
      <c r="RNQ245" s="220"/>
      <c r="RNR245" s="220"/>
      <c r="RNS245" s="220"/>
      <c r="RNT245" s="220"/>
      <c r="RNU245" s="220"/>
      <c r="RNV245" s="220"/>
      <c r="RNW245" s="220"/>
      <c r="RNX245" s="220"/>
      <c r="RNY245" s="220"/>
      <c r="RNZ245" s="220"/>
      <c r="ROA245" s="220"/>
      <c r="ROB245" s="220"/>
      <c r="ROC245" s="220"/>
      <c r="ROD245" s="220"/>
      <c r="ROE245" s="220"/>
      <c r="ROF245" s="220"/>
      <c r="ROG245" s="220"/>
      <c r="ROH245" s="220"/>
      <c r="ROI245" s="220"/>
      <c r="ROJ245" s="220"/>
      <c r="ROK245" s="220"/>
      <c r="ROL245" s="220"/>
      <c r="ROM245" s="220"/>
      <c r="RON245" s="220"/>
      <c r="ROO245" s="220"/>
      <c r="ROP245" s="220"/>
      <c r="ROQ245" s="220"/>
      <c r="ROR245" s="220"/>
      <c r="ROS245" s="220"/>
      <c r="ROT245" s="220"/>
      <c r="ROU245" s="220"/>
      <c r="ROV245" s="220"/>
      <c r="ROW245" s="220"/>
      <c r="ROX245" s="220"/>
      <c r="ROY245" s="220"/>
      <c r="ROZ245" s="220"/>
      <c r="RPA245" s="220"/>
      <c r="RPB245" s="220"/>
      <c r="RPC245" s="220"/>
      <c r="RPD245" s="220"/>
      <c r="RPE245" s="220"/>
      <c r="RPF245" s="220"/>
      <c r="RPG245" s="220"/>
      <c r="RPH245" s="220"/>
      <c r="RPI245" s="220"/>
      <c r="RPJ245" s="220"/>
      <c r="RPK245" s="220"/>
      <c r="RPL245" s="220"/>
      <c r="RPM245" s="220"/>
      <c r="RPN245" s="220"/>
      <c r="RPO245" s="220"/>
      <c r="RPP245" s="220"/>
      <c r="RPQ245" s="220"/>
      <c r="RPR245" s="220"/>
      <c r="RPS245" s="220"/>
      <c r="RPT245" s="220"/>
      <c r="RPU245" s="220"/>
      <c r="RPV245" s="220"/>
      <c r="RPW245" s="220"/>
      <c r="RPX245" s="220"/>
      <c r="RPY245" s="220"/>
      <c r="RPZ245" s="220"/>
      <c r="RQA245" s="220"/>
      <c r="RQB245" s="220"/>
      <c r="RQC245" s="220"/>
      <c r="RQD245" s="220"/>
      <c r="RQE245" s="220"/>
      <c r="RQF245" s="220"/>
      <c r="RQG245" s="220"/>
      <c r="RQH245" s="220"/>
      <c r="RQI245" s="220"/>
      <c r="RQJ245" s="220"/>
      <c r="RQK245" s="220"/>
      <c r="RQL245" s="220"/>
      <c r="RQM245" s="220"/>
      <c r="RQN245" s="220"/>
      <c r="RQO245" s="220"/>
      <c r="RQP245" s="220"/>
      <c r="RQQ245" s="220"/>
      <c r="RQR245" s="220"/>
      <c r="RQS245" s="220"/>
      <c r="RQT245" s="220"/>
      <c r="RQU245" s="220"/>
      <c r="RQV245" s="220"/>
      <c r="RQW245" s="220"/>
      <c r="RQX245" s="220"/>
      <c r="RQY245" s="220"/>
      <c r="RQZ245" s="220"/>
      <c r="RRA245" s="220"/>
      <c r="RRB245" s="220"/>
      <c r="RRC245" s="220"/>
      <c r="RRD245" s="220"/>
      <c r="RRE245" s="220"/>
      <c r="RRF245" s="220"/>
      <c r="RRG245" s="220"/>
      <c r="RRH245" s="220"/>
      <c r="RRI245" s="220"/>
      <c r="RRJ245" s="220"/>
      <c r="RRK245" s="220"/>
      <c r="RRL245" s="220"/>
      <c r="RRM245" s="220"/>
      <c r="RRN245" s="220"/>
      <c r="RRO245" s="220"/>
      <c r="RRP245" s="220"/>
      <c r="RRQ245" s="220"/>
      <c r="RRR245" s="220"/>
      <c r="RRS245" s="220"/>
      <c r="RRT245" s="220"/>
      <c r="RRU245" s="220"/>
      <c r="RRV245" s="220"/>
      <c r="RRW245" s="220"/>
      <c r="RRX245" s="220"/>
      <c r="RRY245" s="220"/>
      <c r="RRZ245" s="220"/>
      <c r="RSA245" s="220"/>
      <c r="RSB245" s="220"/>
      <c r="RSC245" s="220"/>
      <c r="RSD245" s="220"/>
      <c r="RSE245" s="220"/>
      <c r="RSF245" s="220"/>
      <c r="RSG245" s="220"/>
      <c r="RSH245" s="220"/>
      <c r="RSI245" s="220"/>
      <c r="RSJ245" s="220"/>
      <c r="RSK245" s="220"/>
      <c r="RSL245" s="220"/>
      <c r="RSM245" s="220"/>
      <c r="RSN245" s="220"/>
      <c r="RSO245" s="220"/>
      <c r="RSP245" s="220"/>
      <c r="RSQ245" s="220"/>
      <c r="RSR245" s="220"/>
      <c r="RSS245" s="220"/>
      <c r="RST245" s="220"/>
      <c r="RSU245" s="220"/>
      <c r="RSV245" s="220"/>
      <c r="RSW245" s="220"/>
      <c r="RSX245" s="220"/>
      <c r="RSY245" s="220"/>
      <c r="RSZ245" s="220"/>
      <c r="RTA245" s="220"/>
      <c r="RTB245" s="220"/>
      <c r="RTC245" s="220"/>
      <c r="RTD245" s="220"/>
      <c r="RTE245" s="220"/>
      <c r="RTF245" s="220"/>
      <c r="RTG245" s="220"/>
      <c r="RTH245" s="220"/>
      <c r="RTI245" s="220"/>
      <c r="RTJ245" s="220"/>
      <c r="RTK245" s="220"/>
      <c r="RTL245" s="220"/>
      <c r="RTM245" s="220"/>
      <c r="RTN245" s="220"/>
      <c r="RTO245" s="220"/>
      <c r="RTP245" s="220"/>
      <c r="RTQ245" s="220"/>
      <c r="RTR245" s="220"/>
      <c r="RTS245" s="220"/>
      <c r="RTT245" s="220"/>
      <c r="RTU245" s="220"/>
      <c r="RTV245" s="220"/>
      <c r="RTW245" s="220"/>
      <c r="RTX245" s="220"/>
      <c r="RTY245" s="220"/>
      <c r="RTZ245" s="220"/>
      <c r="RUA245" s="220"/>
      <c r="RUB245" s="220"/>
      <c r="RUC245" s="220"/>
      <c r="RUD245" s="220"/>
      <c r="RUE245" s="220"/>
      <c r="RUF245" s="220"/>
      <c r="RUG245" s="220"/>
      <c r="RUH245" s="220"/>
      <c r="RUI245" s="220"/>
      <c r="RUJ245" s="220"/>
      <c r="RUK245" s="220"/>
      <c r="RUL245" s="220"/>
      <c r="RUM245" s="220"/>
      <c r="RUN245" s="220"/>
      <c r="RUO245" s="220"/>
      <c r="RUP245" s="220"/>
      <c r="RUQ245" s="220"/>
      <c r="RUR245" s="220"/>
      <c r="RUS245" s="220"/>
      <c r="RUT245" s="220"/>
      <c r="RUU245" s="220"/>
      <c r="RUV245" s="220"/>
      <c r="RUW245" s="220"/>
      <c r="RUX245" s="220"/>
      <c r="RUY245" s="220"/>
      <c r="RUZ245" s="220"/>
      <c r="RVA245" s="220"/>
      <c r="RVB245" s="220"/>
      <c r="RVC245" s="220"/>
      <c r="RVD245" s="220"/>
      <c r="RVE245" s="220"/>
      <c r="RVF245" s="220"/>
      <c r="RVG245" s="220"/>
      <c r="RVH245" s="220"/>
      <c r="RVI245" s="220"/>
      <c r="RVJ245" s="220"/>
      <c r="RVK245" s="220"/>
      <c r="RVL245" s="220"/>
      <c r="RVM245" s="220"/>
      <c r="RVN245" s="220"/>
      <c r="RVO245" s="220"/>
      <c r="RVP245" s="220"/>
      <c r="RVQ245" s="220"/>
      <c r="RVR245" s="220"/>
      <c r="RVS245" s="220"/>
      <c r="RVT245" s="220"/>
      <c r="RVU245" s="220"/>
      <c r="RVV245" s="220"/>
      <c r="RVW245" s="220"/>
      <c r="RVX245" s="220"/>
      <c r="RVY245" s="220"/>
      <c r="RVZ245" s="220"/>
      <c r="RWA245" s="220"/>
      <c r="RWB245" s="220"/>
      <c r="RWC245" s="220"/>
      <c r="RWD245" s="220"/>
      <c r="RWE245" s="220"/>
      <c r="RWF245" s="220"/>
      <c r="RWG245" s="220"/>
      <c r="RWH245" s="220"/>
      <c r="RWI245" s="220"/>
      <c r="RWJ245" s="220"/>
      <c r="RWK245" s="220"/>
      <c r="RWL245" s="220"/>
      <c r="RWM245" s="220"/>
      <c r="RWN245" s="220"/>
      <c r="RWO245" s="220"/>
      <c r="RWP245" s="220"/>
      <c r="RWQ245" s="220"/>
      <c r="RWR245" s="220"/>
      <c r="RWS245" s="220"/>
      <c r="RWT245" s="220"/>
      <c r="RWU245" s="220"/>
      <c r="RWV245" s="220"/>
      <c r="RWW245" s="220"/>
      <c r="RWX245" s="220"/>
      <c r="RWY245" s="220"/>
      <c r="RWZ245" s="220"/>
      <c r="RXA245" s="220"/>
      <c r="RXB245" s="220"/>
      <c r="RXC245" s="220"/>
      <c r="RXD245" s="220"/>
      <c r="RXE245" s="220"/>
      <c r="RXF245" s="220"/>
      <c r="RXG245" s="220"/>
      <c r="RXH245" s="220"/>
      <c r="RXI245" s="220"/>
      <c r="RXJ245" s="220"/>
      <c r="RXK245" s="220"/>
      <c r="RXL245" s="220"/>
      <c r="RXM245" s="220"/>
      <c r="RXN245" s="220"/>
      <c r="RXO245" s="220"/>
      <c r="RXP245" s="220"/>
      <c r="RXQ245" s="220"/>
      <c r="RXR245" s="220"/>
      <c r="RXS245" s="220"/>
      <c r="RXT245" s="220"/>
      <c r="RXU245" s="220"/>
      <c r="RXV245" s="220"/>
      <c r="RXW245" s="220"/>
      <c r="RXX245" s="220"/>
      <c r="RXY245" s="220"/>
      <c r="RXZ245" s="220"/>
      <c r="RYA245" s="220"/>
      <c r="RYB245" s="220"/>
      <c r="RYC245" s="220"/>
      <c r="RYD245" s="220"/>
      <c r="RYE245" s="220"/>
      <c r="RYF245" s="220"/>
      <c r="RYG245" s="220"/>
      <c r="RYH245" s="220"/>
      <c r="RYI245" s="220"/>
      <c r="RYJ245" s="220"/>
      <c r="RYK245" s="220"/>
      <c r="RYL245" s="220"/>
      <c r="RYM245" s="220"/>
      <c r="RYN245" s="220"/>
      <c r="RYO245" s="220"/>
      <c r="RYP245" s="220"/>
      <c r="RYQ245" s="220"/>
      <c r="RYR245" s="220"/>
      <c r="RYS245" s="220"/>
      <c r="RYT245" s="220"/>
      <c r="RYU245" s="220"/>
      <c r="RYV245" s="220"/>
      <c r="RYW245" s="220"/>
      <c r="RYX245" s="220"/>
      <c r="RYY245" s="220"/>
      <c r="RYZ245" s="220"/>
      <c r="RZA245" s="220"/>
      <c r="RZB245" s="220"/>
      <c r="RZC245" s="220"/>
      <c r="RZD245" s="220"/>
      <c r="RZE245" s="220"/>
      <c r="RZF245" s="220"/>
      <c r="RZG245" s="220"/>
      <c r="RZH245" s="220"/>
      <c r="RZI245" s="220"/>
      <c r="RZJ245" s="220"/>
      <c r="RZK245" s="220"/>
      <c r="RZL245" s="220"/>
      <c r="RZM245" s="220"/>
      <c r="RZN245" s="220"/>
      <c r="RZO245" s="220"/>
      <c r="RZP245" s="220"/>
      <c r="RZQ245" s="220"/>
      <c r="RZR245" s="220"/>
      <c r="RZS245" s="220"/>
      <c r="RZT245" s="220"/>
      <c r="RZU245" s="220"/>
      <c r="RZV245" s="220"/>
      <c r="RZW245" s="220"/>
      <c r="RZX245" s="220"/>
      <c r="RZY245" s="220"/>
      <c r="RZZ245" s="220"/>
      <c r="SAA245" s="220"/>
      <c r="SAB245" s="220"/>
      <c r="SAC245" s="220"/>
      <c r="SAD245" s="220"/>
      <c r="SAE245" s="220"/>
      <c r="SAF245" s="220"/>
      <c r="SAG245" s="220"/>
      <c r="SAH245" s="220"/>
      <c r="SAI245" s="220"/>
      <c r="SAJ245" s="220"/>
      <c r="SAK245" s="220"/>
      <c r="SAL245" s="220"/>
      <c r="SAM245" s="220"/>
      <c r="SAN245" s="220"/>
      <c r="SAO245" s="220"/>
      <c r="SAP245" s="220"/>
      <c r="SAQ245" s="220"/>
      <c r="SAR245" s="220"/>
      <c r="SAS245" s="220"/>
      <c r="SAT245" s="220"/>
      <c r="SAU245" s="220"/>
      <c r="SAV245" s="220"/>
      <c r="SAW245" s="220"/>
      <c r="SAX245" s="220"/>
      <c r="SAY245" s="220"/>
      <c r="SAZ245" s="220"/>
      <c r="SBA245" s="220"/>
      <c r="SBB245" s="220"/>
      <c r="SBC245" s="220"/>
      <c r="SBD245" s="220"/>
      <c r="SBE245" s="220"/>
      <c r="SBF245" s="220"/>
      <c r="SBG245" s="220"/>
      <c r="SBH245" s="220"/>
      <c r="SBI245" s="220"/>
      <c r="SBJ245" s="220"/>
      <c r="SBK245" s="220"/>
      <c r="SBL245" s="220"/>
      <c r="SBM245" s="220"/>
      <c r="SBN245" s="220"/>
      <c r="SBO245" s="220"/>
      <c r="SBP245" s="220"/>
      <c r="SBQ245" s="220"/>
      <c r="SBR245" s="220"/>
      <c r="SBS245" s="220"/>
      <c r="SBT245" s="220"/>
      <c r="SBU245" s="220"/>
      <c r="SBV245" s="220"/>
      <c r="SBW245" s="220"/>
      <c r="SBX245" s="220"/>
      <c r="SBY245" s="220"/>
      <c r="SBZ245" s="220"/>
      <c r="SCA245" s="220"/>
      <c r="SCB245" s="220"/>
      <c r="SCC245" s="220"/>
      <c r="SCD245" s="220"/>
      <c r="SCE245" s="220"/>
      <c r="SCF245" s="220"/>
      <c r="SCG245" s="220"/>
      <c r="SCH245" s="220"/>
      <c r="SCI245" s="220"/>
      <c r="SCJ245" s="220"/>
      <c r="SCK245" s="220"/>
      <c r="SCL245" s="220"/>
      <c r="SCM245" s="220"/>
      <c r="SCN245" s="220"/>
      <c r="SCO245" s="220"/>
      <c r="SCP245" s="220"/>
      <c r="SCQ245" s="220"/>
      <c r="SCR245" s="220"/>
      <c r="SCS245" s="220"/>
      <c r="SCT245" s="220"/>
      <c r="SCU245" s="220"/>
      <c r="SCV245" s="220"/>
      <c r="SCW245" s="220"/>
      <c r="SCX245" s="220"/>
      <c r="SCY245" s="220"/>
      <c r="SCZ245" s="220"/>
      <c r="SDA245" s="220"/>
      <c r="SDB245" s="220"/>
      <c r="SDC245" s="220"/>
      <c r="SDD245" s="220"/>
      <c r="SDE245" s="220"/>
      <c r="SDF245" s="220"/>
      <c r="SDG245" s="220"/>
      <c r="SDH245" s="220"/>
      <c r="SDI245" s="220"/>
      <c r="SDJ245" s="220"/>
      <c r="SDK245" s="220"/>
      <c r="SDL245" s="220"/>
      <c r="SDM245" s="220"/>
      <c r="SDN245" s="220"/>
      <c r="SDO245" s="220"/>
      <c r="SDP245" s="220"/>
      <c r="SDQ245" s="220"/>
      <c r="SDR245" s="220"/>
      <c r="SDS245" s="220"/>
      <c r="SDT245" s="220"/>
      <c r="SDU245" s="220"/>
      <c r="SDV245" s="220"/>
      <c r="SDW245" s="220"/>
      <c r="SDX245" s="220"/>
      <c r="SDY245" s="220"/>
      <c r="SDZ245" s="220"/>
      <c r="SEA245" s="220"/>
      <c r="SEB245" s="220"/>
      <c r="SEC245" s="220"/>
      <c r="SED245" s="220"/>
      <c r="SEE245" s="220"/>
      <c r="SEF245" s="220"/>
      <c r="SEG245" s="220"/>
      <c r="SEH245" s="220"/>
      <c r="SEI245" s="220"/>
      <c r="SEJ245" s="220"/>
      <c r="SEK245" s="220"/>
      <c r="SEL245" s="220"/>
      <c r="SEM245" s="220"/>
      <c r="SEN245" s="220"/>
      <c r="SEO245" s="220"/>
      <c r="SEP245" s="220"/>
      <c r="SEQ245" s="220"/>
      <c r="SER245" s="220"/>
      <c r="SES245" s="220"/>
      <c r="SET245" s="220"/>
      <c r="SEU245" s="220"/>
      <c r="SEV245" s="220"/>
      <c r="SEW245" s="220"/>
      <c r="SEX245" s="220"/>
      <c r="SEY245" s="220"/>
      <c r="SEZ245" s="220"/>
      <c r="SFA245" s="220"/>
      <c r="SFB245" s="220"/>
      <c r="SFC245" s="220"/>
      <c r="SFD245" s="220"/>
      <c r="SFE245" s="220"/>
      <c r="SFF245" s="220"/>
      <c r="SFG245" s="220"/>
      <c r="SFH245" s="220"/>
      <c r="SFI245" s="220"/>
      <c r="SFJ245" s="220"/>
      <c r="SFK245" s="220"/>
      <c r="SFL245" s="220"/>
      <c r="SFM245" s="220"/>
      <c r="SFN245" s="220"/>
      <c r="SFO245" s="220"/>
      <c r="SFP245" s="220"/>
      <c r="SFQ245" s="220"/>
      <c r="SFR245" s="220"/>
      <c r="SFS245" s="220"/>
      <c r="SFT245" s="220"/>
      <c r="SFU245" s="220"/>
      <c r="SFV245" s="220"/>
      <c r="SFW245" s="220"/>
      <c r="SFX245" s="220"/>
      <c r="SFY245" s="220"/>
      <c r="SFZ245" s="220"/>
      <c r="SGA245" s="220"/>
      <c r="SGB245" s="220"/>
      <c r="SGC245" s="220"/>
      <c r="SGD245" s="220"/>
      <c r="SGE245" s="220"/>
      <c r="SGF245" s="220"/>
      <c r="SGG245" s="220"/>
      <c r="SGH245" s="220"/>
      <c r="SGI245" s="220"/>
      <c r="SGJ245" s="220"/>
      <c r="SGK245" s="220"/>
      <c r="SGL245" s="220"/>
      <c r="SGM245" s="220"/>
      <c r="SGN245" s="220"/>
      <c r="SGO245" s="220"/>
      <c r="SGP245" s="220"/>
      <c r="SGQ245" s="220"/>
      <c r="SGR245" s="220"/>
      <c r="SGS245" s="220"/>
      <c r="SGT245" s="220"/>
      <c r="SGU245" s="220"/>
      <c r="SGV245" s="220"/>
      <c r="SGW245" s="220"/>
      <c r="SGX245" s="220"/>
      <c r="SGY245" s="220"/>
      <c r="SGZ245" s="220"/>
      <c r="SHA245" s="220"/>
      <c r="SHB245" s="220"/>
      <c r="SHC245" s="220"/>
      <c r="SHD245" s="220"/>
      <c r="SHE245" s="220"/>
      <c r="SHF245" s="220"/>
      <c r="SHG245" s="220"/>
      <c r="SHH245" s="220"/>
      <c r="SHI245" s="220"/>
      <c r="SHJ245" s="220"/>
      <c r="SHK245" s="220"/>
      <c r="SHL245" s="220"/>
      <c r="SHM245" s="220"/>
      <c r="SHN245" s="220"/>
      <c r="SHO245" s="220"/>
      <c r="SHP245" s="220"/>
      <c r="SHQ245" s="220"/>
      <c r="SHR245" s="220"/>
      <c r="SHS245" s="220"/>
      <c r="SHT245" s="220"/>
      <c r="SHU245" s="220"/>
      <c r="SHV245" s="220"/>
      <c r="SHW245" s="220"/>
      <c r="SHX245" s="220"/>
      <c r="SHY245" s="220"/>
      <c r="SHZ245" s="220"/>
      <c r="SIA245" s="220"/>
      <c r="SIB245" s="220"/>
      <c r="SIC245" s="220"/>
      <c r="SID245" s="220"/>
      <c r="SIE245" s="220"/>
      <c r="SIF245" s="220"/>
      <c r="SIG245" s="220"/>
      <c r="SIH245" s="220"/>
      <c r="SII245" s="220"/>
      <c r="SIJ245" s="220"/>
      <c r="SIK245" s="220"/>
      <c r="SIL245" s="220"/>
      <c r="SIM245" s="220"/>
      <c r="SIN245" s="220"/>
      <c r="SIO245" s="220"/>
      <c r="SIP245" s="220"/>
      <c r="SIQ245" s="220"/>
      <c r="SIR245" s="220"/>
      <c r="SIS245" s="220"/>
      <c r="SIT245" s="220"/>
      <c r="SIU245" s="220"/>
      <c r="SIV245" s="220"/>
      <c r="SIW245" s="220"/>
      <c r="SIX245" s="220"/>
      <c r="SIY245" s="220"/>
      <c r="SIZ245" s="220"/>
      <c r="SJA245" s="220"/>
      <c r="SJB245" s="220"/>
      <c r="SJC245" s="220"/>
      <c r="SJD245" s="220"/>
      <c r="SJE245" s="220"/>
      <c r="SJF245" s="220"/>
      <c r="SJG245" s="220"/>
      <c r="SJH245" s="220"/>
      <c r="SJI245" s="220"/>
      <c r="SJJ245" s="220"/>
      <c r="SJK245" s="220"/>
      <c r="SJL245" s="220"/>
      <c r="SJM245" s="220"/>
      <c r="SJN245" s="220"/>
      <c r="SJO245" s="220"/>
      <c r="SJP245" s="220"/>
      <c r="SJQ245" s="220"/>
      <c r="SJR245" s="220"/>
      <c r="SJS245" s="220"/>
      <c r="SJT245" s="220"/>
      <c r="SJU245" s="220"/>
      <c r="SJV245" s="220"/>
      <c r="SJW245" s="220"/>
      <c r="SJX245" s="220"/>
      <c r="SJY245" s="220"/>
      <c r="SJZ245" s="220"/>
      <c r="SKA245" s="220"/>
      <c r="SKB245" s="220"/>
      <c r="SKC245" s="220"/>
      <c r="SKD245" s="220"/>
      <c r="SKE245" s="220"/>
      <c r="SKF245" s="220"/>
      <c r="SKG245" s="220"/>
      <c r="SKH245" s="220"/>
      <c r="SKI245" s="220"/>
      <c r="SKJ245" s="220"/>
      <c r="SKK245" s="220"/>
      <c r="SKL245" s="220"/>
      <c r="SKM245" s="220"/>
      <c r="SKN245" s="220"/>
      <c r="SKO245" s="220"/>
      <c r="SKP245" s="220"/>
      <c r="SKQ245" s="220"/>
      <c r="SKR245" s="220"/>
      <c r="SKS245" s="220"/>
      <c r="SKT245" s="220"/>
      <c r="SKU245" s="220"/>
      <c r="SKV245" s="220"/>
      <c r="SKW245" s="220"/>
      <c r="SKX245" s="220"/>
      <c r="SKY245" s="220"/>
      <c r="SKZ245" s="220"/>
      <c r="SLA245" s="220"/>
      <c r="SLB245" s="220"/>
      <c r="SLC245" s="220"/>
      <c r="SLD245" s="220"/>
      <c r="SLE245" s="220"/>
      <c r="SLF245" s="220"/>
      <c r="SLG245" s="220"/>
      <c r="SLH245" s="220"/>
      <c r="SLI245" s="220"/>
      <c r="SLJ245" s="220"/>
      <c r="SLK245" s="220"/>
      <c r="SLL245" s="220"/>
      <c r="SLM245" s="220"/>
      <c r="SLN245" s="220"/>
      <c r="SLO245" s="220"/>
      <c r="SLP245" s="220"/>
      <c r="SLQ245" s="220"/>
      <c r="SLR245" s="220"/>
      <c r="SLS245" s="220"/>
      <c r="SLT245" s="220"/>
      <c r="SLU245" s="220"/>
      <c r="SLV245" s="220"/>
      <c r="SLW245" s="220"/>
      <c r="SLX245" s="220"/>
      <c r="SLY245" s="220"/>
      <c r="SLZ245" s="220"/>
      <c r="SMA245" s="220"/>
      <c r="SMB245" s="220"/>
      <c r="SMC245" s="220"/>
      <c r="SMD245" s="220"/>
      <c r="SME245" s="220"/>
      <c r="SMF245" s="220"/>
      <c r="SMG245" s="220"/>
      <c r="SMH245" s="220"/>
      <c r="SMI245" s="220"/>
      <c r="SMJ245" s="220"/>
      <c r="SMK245" s="220"/>
      <c r="SML245" s="220"/>
      <c r="SMM245" s="220"/>
      <c r="SMN245" s="220"/>
      <c r="SMO245" s="220"/>
      <c r="SMP245" s="220"/>
      <c r="SMQ245" s="220"/>
      <c r="SMR245" s="220"/>
      <c r="SMS245" s="220"/>
      <c r="SMT245" s="220"/>
      <c r="SMU245" s="220"/>
      <c r="SMV245" s="220"/>
      <c r="SMW245" s="220"/>
      <c r="SMX245" s="220"/>
      <c r="SMY245" s="220"/>
      <c r="SMZ245" s="220"/>
      <c r="SNA245" s="220"/>
      <c r="SNB245" s="220"/>
      <c r="SNC245" s="220"/>
      <c r="SND245" s="220"/>
      <c r="SNE245" s="220"/>
      <c r="SNF245" s="220"/>
      <c r="SNG245" s="220"/>
      <c r="SNH245" s="220"/>
      <c r="SNI245" s="220"/>
      <c r="SNJ245" s="220"/>
      <c r="SNK245" s="220"/>
      <c r="SNL245" s="220"/>
      <c r="SNM245" s="220"/>
      <c r="SNN245" s="220"/>
      <c r="SNO245" s="220"/>
      <c r="SNP245" s="220"/>
      <c r="SNQ245" s="220"/>
      <c r="SNR245" s="220"/>
      <c r="SNS245" s="220"/>
      <c r="SNT245" s="220"/>
      <c r="SNU245" s="220"/>
      <c r="SNV245" s="220"/>
      <c r="SNW245" s="220"/>
      <c r="SNX245" s="220"/>
      <c r="SNY245" s="220"/>
      <c r="SNZ245" s="220"/>
      <c r="SOA245" s="220"/>
      <c r="SOB245" s="220"/>
      <c r="SOC245" s="220"/>
      <c r="SOD245" s="220"/>
      <c r="SOE245" s="220"/>
      <c r="SOF245" s="220"/>
      <c r="SOG245" s="220"/>
      <c r="SOH245" s="220"/>
      <c r="SOI245" s="220"/>
      <c r="SOJ245" s="220"/>
      <c r="SOK245" s="220"/>
      <c r="SOL245" s="220"/>
      <c r="SOM245" s="220"/>
      <c r="SON245" s="220"/>
      <c r="SOO245" s="220"/>
      <c r="SOP245" s="220"/>
      <c r="SOQ245" s="220"/>
      <c r="SOR245" s="220"/>
      <c r="SOS245" s="220"/>
      <c r="SOT245" s="220"/>
      <c r="SOU245" s="220"/>
      <c r="SOV245" s="220"/>
      <c r="SOW245" s="220"/>
      <c r="SOX245" s="220"/>
      <c r="SOY245" s="220"/>
      <c r="SOZ245" s="220"/>
      <c r="SPA245" s="220"/>
      <c r="SPB245" s="220"/>
      <c r="SPC245" s="220"/>
      <c r="SPD245" s="220"/>
      <c r="SPE245" s="220"/>
      <c r="SPF245" s="220"/>
      <c r="SPG245" s="220"/>
      <c r="SPH245" s="220"/>
      <c r="SPI245" s="220"/>
      <c r="SPJ245" s="220"/>
      <c r="SPK245" s="220"/>
      <c r="SPL245" s="220"/>
      <c r="SPM245" s="220"/>
      <c r="SPN245" s="220"/>
      <c r="SPO245" s="220"/>
      <c r="SPP245" s="220"/>
      <c r="SPQ245" s="220"/>
      <c r="SPR245" s="220"/>
      <c r="SPS245" s="220"/>
      <c r="SPT245" s="220"/>
      <c r="SPU245" s="220"/>
      <c r="SPV245" s="220"/>
      <c r="SPW245" s="220"/>
      <c r="SPX245" s="220"/>
      <c r="SPY245" s="220"/>
      <c r="SPZ245" s="220"/>
      <c r="SQA245" s="220"/>
      <c r="SQB245" s="220"/>
      <c r="SQC245" s="220"/>
      <c r="SQD245" s="220"/>
      <c r="SQE245" s="220"/>
      <c r="SQF245" s="220"/>
      <c r="SQG245" s="220"/>
      <c r="SQH245" s="220"/>
      <c r="SQI245" s="220"/>
      <c r="SQJ245" s="220"/>
      <c r="SQK245" s="220"/>
      <c r="SQL245" s="220"/>
      <c r="SQM245" s="220"/>
      <c r="SQN245" s="220"/>
      <c r="SQO245" s="220"/>
      <c r="SQP245" s="220"/>
      <c r="SQQ245" s="220"/>
      <c r="SQR245" s="220"/>
      <c r="SQS245" s="220"/>
      <c r="SQT245" s="220"/>
      <c r="SQU245" s="220"/>
      <c r="SQV245" s="220"/>
      <c r="SQW245" s="220"/>
      <c r="SQX245" s="220"/>
      <c r="SQY245" s="220"/>
      <c r="SQZ245" s="220"/>
      <c r="SRA245" s="220"/>
      <c r="SRB245" s="220"/>
      <c r="SRC245" s="220"/>
      <c r="SRD245" s="220"/>
      <c r="SRE245" s="220"/>
      <c r="SRF245" s="220"/>
      <c r="SRG245" s="220"/>
      <c r="SRH245" s="220"/>
      <c r="SRI245" s="220"/>
      <c r="SRJ245" s="220"/>
      <c r="SRK245" s="220"/>
      <c r="SRL245" s="220"/>
      <c r="SRM245" s="220"/>
      <c r="SRN245" s="220"/>
      <c r="SRO245" s="220"/>
      <c r="SRP245" s="220"/>
      <c r="SRQ245" s="220"/>
      <c r="SRR245" s="220"/>
      <c r="SRS245" s="220"/>
      <c r="SRT245" s="220"/>
      <c r="SRU245" s="220"/>
      <c r="SRV245" s="220"/>
      <c r="SRW245" s="220"/>
      <c r="SRX245" s="220"/>
      <c r="SRY245" s="220"/>
      <c r="SRZ245" s="220"/>
      <c r="SSA245" s="220"/>
      <c r="SSB245" s="220"/>
      <c r="SSC245" s="220"/>
      <c r="SSD245" s="220"/>
      <c r="SSE245" s="220"/>
      <c r="SSF245" s="220"/>
      <c r="SSG245" s="220"/>
      <c r="SSH245" s="220"/>
      <c r="SSI245" s="220"/>
      <c r="SSJ245" s="220"/>
      <c r="SSK245" s="220"/>
      <c r="SSL245" s="220"/>
      <c r="SSM245" s="220"/>
      <c r="SSN245" s="220"/>
      <c r="SSO245" s="220"/>
      <c r="SSP245" s="220"/>
      <c r="SSQ245" s="220"/>
      <c r="SSR245" s="220"/>
      <c r="SSS245" s="220"/>
      <c r="SST245" s="220"/>
      <c r="SSU245" s="220"/>
      <c r="SSV245" s="220"/>
      <c r="SSW245" s="220"/>
      <c r="SSX245" s="220"/>
      <c r="SSY245" s="220"/>
      <c r="SSZ245" s="220"/>
      <c r="STA245" s="220"/>
      <c r="STB245" s="220"/>
      <c r="STC245" s="220"/>
      <c r="STD245" s="220"/>
      <c r="STE245" s="220"/>
      <c r="STF245" s="220"/>
      <c r="STG245" s="220"/>
      <c r="STH245" s="220"/>
      <c r="STI245" s="220"/>
      <c r="STJ245" s="220"/>
      <c r="STK245" s="220"/>
      <c r="STL245" s="220"/>
      <c r="STM245" s="220"/>
      <c r="STN245" s="220"/>
      <c r="STO245" s="220"/>
      <c r="STP245" s="220"/>
      <c r="STQ245" s="220"/>
      <c r="STR245" s="220"/>
      <c r="STS245" s="220"/>
      <c r="STT245" s="220"/>
      <c r="STU245" s="220"/>
      <c r="STV245" s="220"/>
      <c r="STW245" s="220"/>
      <c r="STX245" s="220"/>
      <c r="STY245" s="220"/>
      <c r="STZ245" s="220"/>
      <c r="SUA245" s="220"/>
      <c r="SUB245" s="220"/>
      <c r="SUC245" s="220"/>
      <c r="SUD245" s="220"/>
      <c r="SUE245" s="220"/>
      <c r="SUF245" s="220"/>
      <c r="SUG245" s="220"/>
      <c r="SUH245" s="220"/>
      <c r="SUI245" s="220"/>
      <c r="SUJ245" s="220"/>
      <c r="SUK245" s="220"/>
      <c r="SUL245" s="220"/>
      <c r="SUM245" s="220"/>
      <c r="SUN245" s="220"/>
      <c r="SUO245" s="220"/>
      <c r="SUP245" s="220"/>
      <c r="SUQ245" s="220"/>
      <c r="SUR245" s="220"/>
      <c r="SUS245" s="220"/>
      <c r="SUT245" s="220"/>
      <c r="SUU245" s="220"/>
      <c r="SUV245" s="220"/>
      <c r="SUW245" s="220"/>
      <c r="SUX245" s="220"/>
      <c r="SUY245" s="220"/>
      <c r="SUZ245" s="220"/>
      <c r="SVA245" s="220"/>
      <c r="SVB245" s="220"/>
      <c r="SVC245" s="220"/>
      <c r="SVD245" s="220"/>
      <c r="SVE245" s="220"/>
      <c r="SVF245" s="220"/>
      <c r="SVG245" s="220"/>
      <c r="SVH245" s="220"/>
      <c r="SVI245" s="220"/>
      <c r="SVJ245" s="220"/>
      <c r="SVK245" s="220"/>
      <c r="SVL245" s="220"/>
      <c r="SVM245" s="220"/>
      <c r="SVN245" s="220"/>
      <c r="SVO245" s="220"/>
      <c r="SVP245" s="220"/>
      <c r="SVQ245" s="220"/>
      <c r="SVR245" s="220"/>
      <c r="SVS245" s="220"/>
      <c r="SVT245" s="220"/>
      <c r="SVU245" s="220"/>
      <c r="SVV245" s="220"/>
      <c r="SVW245" s="220"/>
      <c r="SVX245" s="220"/>
      <c r="SVY245" s="220"/>
      <c r="SVZ245" s="220"/>
      <c r="SWA245" s="220"/>
      <c r="SWB245" s="220"/>
      <c r="SWC245" s="220"/>
      <c r="SWD245" s="220"/>
      <c r="SWE245" s="220"/>
      <c r="SWF245" s="220"/>
      <c r="SWG245" s="220"/>
      <c r="SWH245" s="220"/>
      <c r="SWI245" s="220"/>
      <c r="SWJ245" s="220"/>
      <c r="SWK245" s="220"/>
      <c r="SWL245" s="220"/>
      <c r="SWM245" s="220"/>
      <c r="SWN245" s="220"/>
      <c r="SWO245" s="220"/>
      <c r="SWP245" s="220"/>
      <c r="SWQ245" s="220"/>
      <c r="SWR245" s="220"/>
      <c r="SWS245" s="220"/>
      <c r="SWT245" s="220"/>
      <c r="SWU245" s="220"/>
      <c r="SWV245" s="220"/>
      <c r="SWW245" s="220"/>
      <c r="SWX245" s="220"/>
      <c r="SWY245" s="220"/>
      <c r="SWZ245" s="220"/>
      <c r="SXA245" s="220"/>
      <c r="SXB245" s="220"/>
      <c r="SXC245" s="220"/>
      <c r="SXD245" s="220"/>
      <c r="SXE245" s="220"/>
      <c r="SXF245" s="220"/>
      <c r="SXG245" s="220"/>
      <c r="SXH245" s="220"/>
      <c r="SXI245" s="220"/>
      <c r="SXJ245" s="220"/>
      <c r="SXK245" s="220"/>
      <c r="SXL245" s="220"/>
      <c r="SXM245" s="220"/>
      <c r="SXN245" s="220"/>
      <c r="SXO245" s="220"/>
      <c r="SXP245" s="220"/>
      <c r="SXQ245" s="220"/>
      <c r="SXR245" s="220"/>
      <c r="SXS245" s="220"/>
      <c r="SXT245" s="220"/>
      <c r="SXU245" s="220"/>
      <c r="SXV245" s="220"/>
      <c r="SXW245" s="220"/>
      <c r="SXX245" s="220"/>
      <c r="SXY245" s="220"/>
      <c r="SXZ245" s="220"/>
      <c r="SYA245" s="220"/>
      <c r="SYB245" s="220"/>
      <c r="SYC245" s="220"/>
      <c r="SYD245" s="220"/>
      <c r="SYE245" s="220"/>
      <c r="SYF245" s="220"/>
      <c r="SYG245" s="220"/>
      <c r="SYH245" s="220"/>
      <c r="SYI245" s="220"/>
      <c r="SYJ245" s="220"/>
      <c r="SYK245" s="220"/>
      <c r="SYL245" s="220"/>
      <c r="SYM245" s="220"/>
      <c r="SYN245" s="220"/>
      <c r="SYO245" s="220"/>
      <c r="SYP245" s="220"/>
      <c r="SYQ245" s="220"/>
      <c r="SYR245" s="220"/>
      <c r="SYS245" s="220"/>
      <c r="SYT245" s="220"/>
      <c r="SYU245" s="220"/>
      <c r="SYV245" s="220"/>
      <c r="SYW245" s="220"/>
      <c r="SYX245" s="220"/>
      <c r="SYY245" s="220"/>
      <c r="SYZ245" s="220"/>
      <c r="SZA245" s="220"/>
      <c r="SZB245" s="220"/>
      <c r="SZC245" s="220"/>
      <c r="SZD245" s="220"/>
      <c r="SZE245" s="220"/>
      <c r="SZF245" s="220"/>
      <c r="SZG245" s="220"/>
      <c r="SZH245" s="220"/>
      <c r="SZI245" s="220"/>
      <c r="SZJ245" s="220"/>
      <c r="SZK245" s="220"/>
      <c r="SZL245" s="220"/>
      <c r="SZM245" s="220"/>
      <c r="SZN245" s="220"/>
      <c r="SZO245" s="220"/>
      <c r="SZP245" s="220"/>
      <c r="SZQ245" s="220"/>
      <c r="SZR245" s="220"/>
      <c r="SZS245" s="220"/>
      <c r="SZT245" s="220"/>
      <c r="SZU245" s="220"/>
      <c r="SZV245" s="220"/>
      <c r="SZW245" s="220"/>
      <c r="SZX245" s="220"/>
      <c r="SZY245" s="220"/>
      <c r="SZZ245" s="220"/>
      <c r="TAA245" s="220"/>
      <c r="TAB245" s="220"/>
      <c r="TAC245" s="220"/>
      <c r="TAD245" s="220"/>
      <c r="TAE245" s="220"/>
      <c r="TAF245" s="220"/>
      <c r="TAG245" s="220"/>
      <c r="TAH245" s="220"/>
      <c r="TAI245" s="220"/>
      <c r="TAJ245" s="220"/>
      <c r="TAK245" s="220"/>
      <c r="TAL245" s="220"/>
      <c r="TAM245" s="220"/>
      <c r="TAN245" s="220"/>
      <c r="TAO245" s="220"/>
      <c r="TAP245" s="220"/>
      <c r="TAQ245" s="220"/>
      <c r="TAR245" s="220"/>
      <c r="TAS245" s="220"/>
      <c r="TAT245" s="220"/>
      <c r="TAU245" s="220"/>
      <c r="TAV245" s="220"/>
      <c r="TAW245" s="220"/>
      <c r="TAX245" s="220"/>
      <c r="TAY245" s="220"/>
      <c r="TAZ245" s="220"/>
      <c r="TBA245" s="220"/>
      <c r="TBB245" s="220"/>
      <c r="TBC245" s="220"/>
      <c r="TBD245" s="220"/>
      <c r="TBE245" s="220"/>
      <c r="TBF245" s="220"/>
      <c r="TBG245" s="220"/>
      <c r="TBH245" s="220"/>
      <c r="TBI245" s="220"/>
      <c r="TBJ245" s="220"/>
      <c r="TBK245" s="220"/>
      <c r="TBL245" s="220"/>
      <c r="TBM245" s="220"/>
      <c r="TBN245" s="220"/>
      <c r="TBO245" s="220"/>
      <c r="TBP245" s="220"/>
      <c r="TBQ245" s="220"/>
      <c r="TBR245" s="220"/>
      <c r="TBS245" s="220"/>
      <c r="TBT245" s="220"/>
      <c r="TBU245" s="220"/>
      <c r="TBV245" s="220"/>
      <c r="TBW245" s="220"/>
      <c r="TBX245" s="220"/>
      <c r="TBY245" s="220"/>
      <c r="TBZ245" s="220"/>
      <c r="TCA245" s="220"/>
      <c r="TCB245" s="220"/>
      <c r="TCC245" s="220"/>
      <c r="TCD245" s="220"/>
      <c r="TCE245" s="220"/>
      <c r="TCF245" s="220"/>
      <c r="TCG245" s="220"/>
      <c r="TCH245" s="220"/>
      <c r="TCI245" s="220"/>
      <c r="TCJ245" s="220"/>
      <c r="TCK245" s="220"/>
      <c r="TCL245" s="220"/>
      <c r="TCM245" s="220"/>
      <c r="TCN245" s="220"/>
      <c r="TCO245" s="220"/>
      <c r="TCP245" s="220"/>
      <c r="TCQ245" s="220"/>
      <c r="TCR245" s="220"/>
      <c r="TCS245" s="220"/>
      <c r="TCT245" s="220"/>
      <c r="TCU245" s="220"/>
      <c r="TCV245" s="220"/>
      <c r="TCW245" s="220"/>
      <c r="TCX245" s="220"/>
      <c r="TCY245" s="220"/>
      <c r="TCZ245" s="220"/>
      <c r="TDA245" s="220"/>
      <c r="TDB245" s="220"/>
      <c r="TDC245" s="220"/>
      <c r="TDD245" s="220"/>
      <c r="TDE245" s="220"/>
      <c r="TDF245" s="220"/>
      <c r="TDG245" s="220"/>
      <c r="TDH245" s="220"/>
      <c r="TDI245" s="220"/>
      <c r="TDJ245" s="220"/>
      <c r="TDK245" s="220"/>
      <c r="TDL245" s="220"/>
      <c r="TDM245" s="220"/>
      <c r="TDN245" s="220"/>
      <c r="TDO245" s="220"/>
      <c r="TDP245" s="220"/>
      <c r="TDQ245" s="220"/>
      <c r="TDR245" s="220"/>
      <c r="TDS245" s="220"/>
      <c r="TDT245" s="220"/>
      <c r="TDU245" s="220"/>
      <c r="TDV245" s="220"/>
      <c r="TDW245" s="220"/>
      <c r="TDX245" s="220"/>
      <c r="TDY245" s="220"/>
      <c r="TDZ245" s="220"/>
      <c r="TEA245" s="220"/>
      <c r="TEB245" s="220"/>
      <c r="TEC245" s="220"/>
      <c r="TED245" s="220"/>
      <c r="TEE245" s="220"/>
      <c r="TEF245" s="220"/>
      <c r="TEG245" s="220"/>
      <c r="TEH245" s="220"/>
      <c r="TEI245" s="220"/>
      <c r="TEJ245" s="220"/>
      <c r="TEK245" s="220"/>
      <c r="TEL245" s="220"/>
      <c r="TEM245" s="220"/>
      <c r="TEN245" s="220"/>
      <c r="TEO245" s="220"/>
      <c r="TEP245" s="220"/>
      <c r="TEQ245" s="220"/>
      <c r="TER245" s="220"/>
      <c r="TES245" s="220"/>
      <c r="TET245" s="220"/>
      <c r="TEU245" s="220"/>
      <c r="TEV245" s="220"/>
      <c r="TEW245" s="220"/>
      <c r="TEX245" s="220"/>
      <c r="TEY245" s="220"/>
      <c r="TEZ245" s="220"/>
      <c r="TFA245" s="220"/>
      <c r="TFB245" s="220"/>
      <c r="TFC245" s="220"/>
      <c r="TFD245" s="220"/>
      <c r="TFE245" s="220"/>
      <c r="TFF245" s="220"/>
      <c r="TFG245" s="220"/>
      <c r="TFH245" s="220"/>
      <c r="TFI245" s="220"/>
      <c r="TFJ245" s="220"/>
      <c r="TFK245" s="220"/>
      <c r="TFL245" s="220"/>
      <c r="TFM245" s="220"/>
      <c r="TFN245" s="220"/>
      <c r="TFO245" s="220"/>
      <c r="TFP245" s="220"/>
      <c r="TFQ245" s="220"/>
      <c r="TFR245" s="220"/>
      <c r="TFS245" s="220"/>
      <c r="TFT245" s="220"/>
      <c r="TFU245" s="220"/>
      <c r="TFV245" s="220"/>
      <c r="TFW245" s="220"/>
      <c r="TFX245" s="220"/>
      <c r="TFY245" s="220"/>
      <c r="TFZ245" s="220"/>
      <c r="TGA245" s="220"/>
      <c r="TGB245" s="220"/>
      <c r="TGC245" s="220"/>
      <c r="TGD245" s="220"/>
      <c r="TGE245" s="220"/>
      <c r="TGF245" s="220"/>
      <c r="TGG245" s="220"/>
      <c r="TGH245" s="220"/>
      <c r="TGI245" s="220"/>
      <c r="TGJ245" s="220"/>
      <c r="TGK245" s="220"/>
      <c r="TGL245" s="220"/>
      <c r="TGM245" s="220"/>
      <c r="TGN245" s="220"/>
      <c r="TGO245" s="220"/>
      <c r="TGP245" s="220"/>
      <c r="TGQ245" s="220"/>
      <c r="TGR245" s="220"/>
      <c r="TGS245" s="220"/>
      <c r="TGT245" s="220"/>
      <c r="TGU245" s="220"/>
      <c r="TGV245" s="220"/>
      <c r="TGW245" s="220"/>
      <c r="TGX245" s="220"/>
      <c r="TGY245" s="220"/>
      <c r="TGZ245" s="220"/>
      <c r="THA245" s="220"/>
      <c r="THB245" s="220"/>
      <c r="THC245" s="220"/>
      <c r="THD245" s="220"/>
      <c r="THE245" s="220"/>
      <c r="THF245" s="220"/>
      <c r="THG245" s="220"/>
      <c r="THH245" s="220"/>
      <c r="THI245" s="220"/>
      <c r="THJ245" s="220"/>
      <c r="THK245" s="220"/>
      <c r="THL245" s="220"/>
      <c r="THM245" s="220"/>
      <c r="THN245" s="220"/>
      <c r="THO245" s="220"/>
      <c r="THP245" s="220"/>
      <c r="THQ245" s="220"/>
      <c r="THR245" s="220"/>
      <c r="THS245" s="220"/>
      <c r="THT245" s="220"/>
      <c r="THU245" s="220"/>
      <c r="THV245" s="220"/>
      <c r="THW245" s="220"/>
      <c r="THX245" s="220"/>
      <c r="THY245" s="220"/>
      <c r="THZ245" s="220"/>
      <c r="TIA245" s="220"/>
      <c r="TIB245" s="220"/>
      <c r="TIC245" s="220"/>
      <c r="TID245" s="220"/>
      <c r="TIE245" s="220"/>
      <c r="TIF245" s="220"/>
      <c r="TIG245" s="220"/>
      <c r="TIH245" s="220"/>
      <c r="TII245" s="220"/>
      <c r="TIJ245" s="220"/>
      <c r="TIK245" s="220"/>
      <c r="TIL245" s="220"/>
      <c r="TIM245" s="220"/>
      <c r="TIN245" s="220"/>
      <c r="TIO245" s="220"/>
      <c r="TIP245" s="220"/>
      <c r="TIQ245" s="220"/>
      <c r="TIR245" s="220"/>
      <c r="TIS245" s="220"/>
      <c r="TIT245" s="220"/>
      <c r="TIU245" s="220"/>
      <c r="TIV245" s="220"/>
      <c r="TIW245" s="220"/>
      <c r="TIX245" s="220"/>
      <c r="TIY245" s="220"/>
      <c r="TIZ245" s="220"/>
      <c r="TJA245" s="220"/>
      <c r="TJB245" s="220"/>
      <c r="TJC245" s="220"/>
      <c r="TJD245" s="220"/>
      <c r="TJE245" s="220"/>
      <c r="TJF245" s="220"/>
      <c r="TJG245" s="220"/>
      <c r="TJH245" s="220"/>
      <c r="TJI245" s="220"/>
      <c r="TJJ245" s="220"/>
      <c r="TJK245" s="220"/>
      <c r="TJL245" s="220"/>
      <c r="TJM245" s="220"/>
      <c r="TJN245" s="220"/>
      <c r="TJO245" s="220"/>
      <c r="TJP245" s="220"/>
      <c r="TJQ245" s="220"/>
      <c r="TJR245" s="220"/>
      <c r="TJS245" s="220"/>
      <c r="TJT245" s="220"/>
      <c r="TJU245" s="220"/>
      <c r="TJV245" s="220"/>
      <c r="TJW245" s="220"/>
      <c r="TJX245" s="220"/>
      <c r="TJY245" s="220"/>
      <c r="TJZ245" s="220"/>
      <c r="TKA245" s="220"/>
      <c r="TKB245" s="220"/>
      <c r="TKC245" s="220"/>
      <c r="TKD245" s="220"/>
      <c r="TKE245" s="220"/>
      <c r="TKF245" s="220"/>
      <c r="TKG245" s="220"/>
      <c r="TKH245" s="220"/>
      <c r="TKI245" s="220"/>
      <c r="TKJ245" s="220"/>
      <c r="TKK245" s="220"/>
      <c r="TKL245" s="220"/>
      <c r="TKM245" s="220"/>
      <c r="TKN245" s="220"/>
      <c r="TKO245" s="220"/>
      <c r="TKP245" s="220"/>
      <c r="TKQ245" s="220"/>
      <c r="TKR245" s="220"/>
      <c r="TKS245" s="220"/>
      <c r="TKT245" s="220"/>
      <c r="TKU245" s="220"/>
      <c r="TKV245" s="220"/>
      <c r="TKW245" s="220"/>
      <c r="TKX245" s="220"/>
      <c r="TKY245" s="220"/>
      <c r="TKZ245" s="220"/>
      <c r="TLA245" s="220"/>
      <c r="TLB245" s="220"/>
      <c r="TLC245" s="220"/>
      <c r="TLD245" s="220"/>
      <c r="TLE245" s="220"/>
      <c r="TLF245" s="220"/>
      <c r="TLG245" s="220"/>
      <c r="TLH245" s="220"/>
      <c r="TLI245" s="220"/>
      <c r="TLJ245" s="220"/>
      <c r="TLK245" s="220"/>
      <c r="TLL245" s="220"/>
      <c r="TLM245" s="220"/>
      <c r="TLN245" s="220"/>
      <c r="TLO245" s="220"/>
      <c r="TLP245" s="220"/>
      <c r="TLQ245" s="220"/>
      <c r="TLR245" s="220"/>
      <c r="TLS245" s="220"/>
      <c r="TLT245" s="220"/>
      <c r="TLU245" s="220"/>
      <c r="TLV245" s="220"/>
      <c r="TLW245" s="220"/>
      <c r="TLX245" s="220"/>
      <c r="TLY245" s="220"/>
      <c r="TLZ245" s="220"/>
      <c r="TMA245" s="220"/>
      <c r="TMB245" s="220"/>
      <c r="TMC245" s="220"/>
      <c r="TMD245" s="220"/>
      <c r="TME245" s="220"/>
      <c r="TMF245" s="220"/>
      <c r="TMG245" s="220"/>
      <c r="TMH245" s="220"/>
      <c r="TMI245" s="220"/>
      <c r="TMJ245" s="220"/>
      <c r="TMK245" s="220"/>
      <c r="TML245" s="220"/>
      <c r="TMM245" s="220"/>
      <c r="TMN245" s="220"/>
      <c r="TMO245" s="220"/>
      <c r="TMP245" s="220"/>
      <c r="TMQ245" s="220"/>
      <c r="TMR245" s="220"/>
      <c r="TMS245" s="220"/>
      <c r="TMT245" s="220"/>
      <c r="TMU245" s="220"/>
      <c r="TMV245" s="220"/>
      <c r="TMW245" s="220"/>
      <c r="TMX245" s="220"/>
      <c r="TMY245" s="220"/>
      <c r="TMZ245" s="220"/>
      <c r="TNA245" s="220"/>
      <c r="TNB245" s="220"/>
      <c r="TNC245" s="220"/>
      <c r="TND245" s="220"/>
      <c r="TNE245" s="220"/>
      <c r="TNF245" s="220"/>
      <c r="TNG245" s="220"/>
      <c r="TNH245" s="220"/>
      <c r="TNI245" s="220"/>
      <c r="TNJ245" s="220"/>
      <c r="TNK245" s="220"/>
      <c r="TNL245" s="220"/>
      <c r="TNM245" s="220"/>
      <c r="TNN245" s="220"/>
      <c r="TNO245" s="220"/>
      <c r="TNP245" s="220"/>
      <c r="TNQ245" s="220"/>
      <c r="TNR245" s="220"/>
      <c r="TNS245" s="220"/>
      <c r="TNT245" s="220"/>
      <c r="TNU245" s="220"/>
      <c r="TNV245" s="220"/>
      <c r="TNW245" s="220"/>
      <c r="TNX245" s="220"/>
      <c r="TNY245" s="220"/>
      <c r="TNZ245" s="220"/>
      <c r="TOA245" s="220"/>
      <c r="TOB245" s="220"/>
      <c r="TOC245" s="220"/>
      <c r="TOD245" s="220"/>
      <c r="TOE245" s="220"/>
      <c r="TOF245" s="220"/>
      <c r="TOG245" s="220"/>
      <c r="TOH245" s="220"/>
      <c r="TOI245" s="220"/>
      <c r="TOJ245" s="220"/>
      <c r="TOK245" s="220"/>
      <c r="TOL245" s="220"/>
      <c r="TOM245" s="220"/>
      <c r="TON245" s="220"/>
      <c r="TOO245" s="220"/>
      <c r="TOP245" s="220"/>
      <c r="TOQ245" s="220"/>
      <c r="TOR245" s="220"/>
      <c r="TOS245" s="220"/>
      <c r="TOT245" s="220"/>
      <c r="TOU245" s="220"/>
      <c r="TOV245" s="220"/>
      <c r="TOW245" s="220"/>
      <c r="TOX245" s="220"/>
      <c r="TOY245" s="220"/>
      <c r="TOZ245" s="220"/>
      <c r="TPA245" s="220"/>
      <c r="TPB245" s="220"/>
      <c r="TPC245" s="220"/>
      <c r="TPD245" s="220"/>
      <c r="TPE245" s="220"/>
      <c r="TPF245" s="220"/>
      <c r="TPG245" s="220"/>
      <c r="TPH245" s="220"/>
      <c r="TPI245" s="220"/>
      <c r="TPJ245" s="220"/>
      <c r="TPK245" s="220"/>
      <c r="TPL245" s="220"/>
      <c r="TPM245" s="220"/>
      <c r="TPN245" s="220"/>
      <c r="TPO245" s="220"/>
      <c r="TPP245" s="220"/>
      <c r="TPQ245" s="220"/>
      <c r="TPR245" s="220"/>
      <c r="TPS245" s="220"/>
      <c r="TPT245" s="220"/>
      <c r="TPU245" s="220"/>
      <c r="TPV245" s="220"/>
      <c r="TPW245" s="220"/>
      <c r="TPX245" s="220"/>
      <c r="TPY245" s="220"/>
      <c r="TPZ245" s="220"/>
      <c r="TQA245" s="220"/>
      <c r="TQB245" s="220"/>
      <c r="TQC245" s="220"/>
      <c r="TQD245" s="220"/>
      <c r="TQE245" s="220"/>
      <c r="TQF245" s="220"/>
      <c r="TQG245" s="220"/>
      <c r="TQH245" s="220"/>
      <c r="TQI245" s="220"/>
      <c r="TQJ245" s="220"/>
      <c r="TQK245" s="220"/>
      <c r="TQL245" s="220"/>
      <c r="TQM245" s="220"/>
      <c r="TQN245" s="220"/>
      <c r="TQO245" s="220"/>
      <c r="TQP245" s="220"/>
      <c r="TQQ245" s="220"/>
      <c r="TQR245" s="220"/>
      <c r="TQS245" s="220"/>
      <c r="TQT245" s="220"/>
      <c r="TQU245" s="220"/>
      <c r="TQV245" s="220"/>
      <c r="TQW245" s="220"/>
      <c r="TQX245" s="220"/>
      <c r="TQY245" s="220"/>
      <c r="TQZ245" s="220"/>
      <c r="TRA245" s="220"/>
      <c r="TRB245" s="220"/>
      <c r="TRC245" s="220"/>
      <c r="TRD245" s="220"/>
      <c r="TRE245" s="220"/>
      <c r="TRF245" s="220"/>
      <c r="TRG245" s="220"/>
      <c r="TRH245" s="220"/>
      <c r="TRI245" s="220"/>
      <c r="TRJ245" s="220"/>
      <c r="TRK245" s="220"/>
      <c r="TRL245" s="220"/>
      <c r="TRM245" s="220"/>
      <c r="TRN245" s="220"/>
      <c r="TRO245" s="220"/>
      <c r="TRP245" s="220"/>
      <c r="TRQ245" s="220"/>
      <c r="TRR245" s="220"/>
      <c r="TRS245" s="220"/>
      <c r="TRT245" s="220"/>
      <c r="TRU245" s="220"/>
      <c r="TRV245" s="220"/>
      <c r="TRW245" s="220"/>
      <c r="TRX245" s="220"/>
      <c r="TRY245" s="220"/>
      <c r="TRZ245" s="220"/>
      <c r="TSA245" s="220"/>
      <c r="TSB245" s="220"/>
      <c r="TSC245" s="220"/>
      <c r="TSD245" s="220"/>
      <c r="TSE245" s="220"/>
      <c r="TSF245" s="220"/>
      <c r="TSG245" s="220"/>
      <c r="TSH245" s="220"/>
      <c r="TSI245" s="220"/>
      <c r="TSJ245" s="220"/>
      <c r="TSK245" s="220"/>
      <c r="TSL245" s="220"/>
      <c r="TSM245" s="220"/>
      <c r="TSN245" s="220"/>
      <c r="TSO245" s="220"/>
      <c r="TSP245" s="220"/>
      <c r="TSQ245" s="220"/>
      <c r="TSR245" s="220"/>
      <c r="TSS245" s="220"/>
      <c r="TST245" s="220"/>
      <c r="TSU245" s="220"/>
      <c r="TSV245" s="220"/>
      <c r="TSW245" s="220"/>
      <c r="TSX245" s="220"/>
      <c r="TSY245" s="220"/>
      <c r="TSZ245" s="220"/>
      <c r="TTA245" s="220"/>
      <c r="TTB245" s="220"/>
      <c r="TTC245" s="220"/>
      <c r="TTD245" s="220"/>
      <c r="TTE245" s="220"/>
      <c r="TTF245" s="220"/>
      <c r="TTG245" s="220"/>
      <c r="TTH245" s="220"/>
      <c r="TTI245" s="220"/>
      <c r="TTJ245" s="220"/>
      <c r="TTK245" s="220"/>
      <c r="TTL245" s="220"/>
      <c r="TTM245" s="220"/>
      <c r="TTN245" s="220"/>
      <c r="TTO245" s="220"/>
      <c r="TTP245" s="220"/>
      <c r="TTQ245" s="220"/>
      <c r="TTR245" s="220"/>
      <c r="TTS245" s="220"/>
      <c r="TTT245" s="220"/>
      <c r="TTU245" s="220"/>
      <c r="TTV245" s="220"/>
      <c r="TTW245" s="220"/>
      <c r="TTX245" s="220"/>
      <c r="TTY245" s="220"/>
      <c r="TTZ245" s="220"/>
      <c r="TUA245" s="220"/>
      <c r="TUB245" s="220"/>
      <c r="TUC245" s="220"/>
      <c r="TUD245" s="220"/>
      <c r="TUE245" s="220"/>
      <c r="TUF245" s="220"/>
      <c r="TUG245" s="220"/>
      <c r="TUH245" s="220"/>
      <c r="TUI245" s="220"/>
      <c r="TUJ245" s="220"/>
      <c r="TUK245" s="220"/>
      <c r="TUL245" s="220"/>
      <c r="TUM245" s="220"/>
      <c r="TUN245" s="220"/>
      <c r="TUO245" s="220"/>
      <c r="TUP245" s="220"/>
      <c r="TUQ245" s="220"/>
      <c r="TUR245" s="220"/>
      <c r="TUS245" s="220"/>
      <c r="TUT245" s="220"/>
      <c r="TUU245" s="220"/>
      <c r="TUV245" s="220"/>
      <c r="TUW245" s="220"/>
      <c r="TUX245" s="220"/>
      <c r="TUY245" s="220"/>
      <c r="TUZ245" s="220"/>
      <c r="TVA245" s="220"/>
      <c r="TVB245" s="220"/>
      <c r="TVC245" s="220"/>
      <c r="TVD245" s="220"/>
      <c r="TVE245" s="220"/>
      <c r="TVF245" s="220"/>
      <c r="TVG245" s="220"/>
      <c r="TVH245" s="220"/>
      <c r="TVI245" s="220"/>
      <c r="TVJ245" s="220"/>
      <c r="TVK245" s="220"/>
      <c r="TVL245" s="220"/>
      <c r="TVM245" s="220"/>
      <c r="TVN245" s="220"/>
      <c r="TVO245" s="220"/>
      <c r="TVP245" s="220"/>
      <c r="TVQ245" s="220"/>
      <c r="TVR245" s="220"/>
      <c r="TVS245" s="220"/>
      <c r="TVT245" s="220"/>
      <c r="TVU245" s="220"/>
      <c r="TVV245" s="220"/>
      <c r="TVW245" s="220"/>
      <c r="TVX245" s="220"/>
      <c r="TVY245" s="220"/>
      <c r="TVZ245" s="220"/>
      <c r="TWA245" s="220"/>
      <c r="TWB245" s="220"/>
      <c r="TWC245" s="220"/>
      <c r="TWD245" s="220"/>
      <c r="TWE245" s="220"/>
      <c r="TWF245" s="220"/>
      <c r="TWG245" s="220"/>
      <c r="TWH245" s="220"/>
      <c r="TWI245" s="220"/>
      <c r="TWJ245" s="220"/>
      <c r="TWK245" s="220"/>
      <c r="TWL245" s="220"/>
      <c r="TWM245" s="220"/>
      <c r="TWN245" s="220"/>
      <c r="TWO245" s="220"/>
      <c r="TWP245" s="220"/>
      <c r="TWQ245" s="220"/>
      <c r="TWR245" s="220"/>
      <c r="TWS245" s="220"/>
      <c r="TWT245" s="220"/>
      <c r="TWU245" s="220"/>
      <c r="TWV245" s="220"/>
      <c r="TWW245" s="220"/>
      <c r="TWX245" s="220"/>
      <c r="TWY245" s="220"/>
      <c r="TWZ245" s="220"/>
      <c r="TXA245" s="220"/>
      <c r="TXB245" s="220"/>
      <c r="TXC245" s="220"/>
      <c r="TXD245" s="220"/>
      <c r="TXE245" s="220"/>
      <c r="TXF245" s="220"/>
      <c r="TXG245" s="220"/>
      <c r="TXH245" s="220"/>
      <c r="TXI245" s="220"/>
      <c r="TXJ245" s="220"/>
      <c r="TXK245" s="220"/>
      <c r="TXL245" s="220"/>
      <c r="TXM245" s="220"/>
      <c r="TXN245" s="220"/>
      <c r="TXO245" s="220"/>
      <c r="TXP245" s="220"/>
      <c r="TXQ245" s="220"/>
      <c r="TXR245" s="220"/>
      <c r="TXS245" s="220"/>
      <c r="TXT245" s="220"/>
      <c r="TXU245" s="220"/>
      <c r="TXV245" s="220"/>
      <c r="TXW245" s="220"/>
      <c r="TXX245" s="220"/>
      <c r="TXY245" s="220"/>
      <c r="TXZ245" s="220"/>
      <c r="TYA245" s="220"/>
      <c r="TYB245" s="220"/>
      <c r="TYC245" s="220"/>
      <c r="TYD245" s="220"/>
      <c r="TYE245" s="220"/>
      <c r="TYF245" s="220"/>
      <c r="TYG245" s="220"/>
      <c r="TYH245" s="220"/>
      <c r="TYI245" s="220"/>
      <c r="TYJ245" s="220"/>
      <c r="TYK245" s="220"/>
      <c r="TYL245" s="220"/>
      <c r="TYM245" s="220"/>
      <c r="TYN245" s="220"/>
      <c r="TYO245" s="220"/>
      <c r="TYP245" s="220"/>
      <c r="TYQ245" s="220"/>
      <c r="TYR245" s="220"/>
      <c r="TYS245" s="220"/>
      <c r="TYT245" s="220"/>
      <c r="TYU245" s="220"/>
      <c r="TYV245" s="220"/>
      <c r="TYW245" s="220"/>
      <c r="TYX245" s="220"/>
      <c r="TYY245" s="220"/>
      <c r="TYZ245" s="220"/>
      <c r="TZA245" s="220"/>
      <c r="TZB245" s="220"/>
      <c r="TZC245" s="220"/>
      <c r="TZD245" s="220"/>
      <c r="TZE245" s="220"/>
      <c r="TZF245" s="220"/>
      <c r="TZG245" s="220"/>
      <c r="TZH245" s="220"/>
      <c r="TZI245" s="220"/>
      <c r="TZJ245" s="220"/>
      <c r="TZK245" s="220"/>
      <c r="TZL245" s="220"/>
      <c r="TZM245" s="220"/>
      <c r="TZN245" s="220"/>
      <c r="TZO245" s="220"/>
      <c r="TZP245" s="220"/>
      <c r="TZQ245" s="220"/>
      <c r="TZR245" s="220"/>
      <c r="TZS245" s="220"/>
      <c r="TZT245" s="220"/>
      <c r="TZU245" s="220"/>
      <c r="TZV245" s="220"/>
      <c r="TZW245" s="220"/>
      <c r="TZX245" s="220"/>
      <c r="TZY245" s="220"/>
      <c r="TZZ245" s="220"/>
      <c r="UAA245" s="220"/>
      <c r="UAB245" s="220"/>
      <c r="UAC245" s="220"/>
      <c r="UAD245" s="220"/>
      <c r="UAE245" s="220"/>
      <c r="UAF245" s="220"/>
      <c r="UAG245" s="220"/>
      <c r="UAH245" s="220"/>
      <c r="UAI245" s="220"/>
      <c r="UAJ245" s="220"/>
      <c r="UAK245" s="220"/>
      <c r="UAL245" s="220"/>
      <c r="UAM245" s="220"/>
      <c r="UAN245" s="220"/>
      <c r="UAO245" s="220"/>
      <c r="UAP245" s="220"/>
      <c r="UAQ245" s="220"/>
      <c r="UAR245" s="220"/>
      <c r="UAS245" s="220"/>
      <c r="UAT245" s="220"/>
      <c r="UAU245" s="220"/>
      <c r="UAV245" s="220"/>
      <c r="UAW245" s="220"/>
      <c r="UAX245" s="220"/>
      <c r="UAY245" s="220"/>
      <c r="UAZ245" s="220"/>
      <c r="UBA245" s="220"/>
      <c r="UBB245" s="220"/>
      <c r="UBC245" s="220"/>
      <c r="UBD245" s="220"/>
      <c r="UBE245" s="220"/>
      <c r="UBF245" s="220"/>
      <c r="UBG245" s="220"/>
      <c r="UBH245" s="220"/>
      <c r="UBI245" s="220"/>
      <c r="UBJ245" s="220"/>
      <c r="UBK245" s="220"/>
      <c r="UBL245" s="220"/>
      <c r="UBM245" s="220"/>
      <c r="UBN245" s="220"/>
      <c r="UBO245" s="220"/>
      <c r="UBP245" s="220"/>
      <c r="UBQ245" s="220"/>
      <c r="UBR245" s="220"/>
      <c r="UBS245" s="220"/>
      <c r="UBT245" s="220"/>
      <c r="UBU245" s="220"/>
      <c r="UBV245" s="220"/>
      <c r="UBW245" s="220"/>
      <c r="UBX245" s="220"/>
      <c r="UBY245" s="220"/>
      <c r="UBZ245" s="220"/>
      <c r="UCA245" s="220"/>
      <c r="UCB245" s="220"/>
      <c r="UCC245" s="220"/>
      <c r="UCD245" s="220"/>
      <c r="UCE245" s="220"/>
      <c r="UCF245" s="220"/>
      <c r="UCG245" s="220"/>
      <c r="UCH245" s="220"/>
      <c r="UCI245" s="220"/>
      <c r="UCJ245" s="220"/>
      <c r="UCK245" s="220"/>
      <c r="UCL245" s="220"/>
      <c r="UCM245" s="220"/>
      <c r="UCN245" s="220"/>
      <c r="UCO245" s="220"/>
      <c r="UCP245" s="220"/>
      <c r="UCQ245" s="220"/>
      <c r="UCR245" s="220"/>
      <c r="UCS245" s="220"/>
      <c r="UCT245" s="220"/>
      <c r="UCU245" s="220"/>
      <c r="UCV245" s="220"/>
      <c r="UCW245" s="220"/>
      <c r="UCX245" s="220"/>
      <c r="UCY245" s="220"/>
      <c r="UCZ245" s="220"/>
      <c r="UDA245" s="220"/>
      <c r="UDB245" s="220"/>
      <c r="UDC245" s="220"/>
      <c r="UDD245" s="220"/>
      <c r="UDE245" s="220"/>
      <c r="UDF245" s="220"/>
      <c r="UDG245" s="220"/>
      <c r="UDH245" s="220"/>
      <c r="UDI245" s="220"/>
      <c r="UDJ245" s="220"/>
      <c r="UDK245" s="220"/>
      <c r="UDL245" s="220"/>
      <c r="UDM245" s="220"/>
      <c r="UDN245" s="220"/>
      <c r="UDO245" s="220"/>
      <c r="UDP245" s="220"/>
      <c r="UDQ245" s="220"/>
      <c r="UDR245" s="220"/>
      <c r="UDS245" s="220"/>
      <c r="UDT245" s="220"/>
      <c r="UDU245" s="220"/>
      <c r="UDV245" s="220"/>
      <c r="UDW245" s="220"/>
      <c r="UDX245" s="220"/>
      <c r="UDY245" s="220"/>
      <c r="UDZ245" s="220"/>
      <c r="UEA245" s="220"/>
      <c r="UEB245" s="220"/>
      <c r="UEC245" s="220"/>
      <c r="UED245" s="220"/>
      <c r="UEE245" s="220"/>
      <c r="UEF245" s="220"/>
      <c r="UEG245" s="220"/>
      <c r="UEH245" s="220"/>
      <c r="UEI245" s="220"/>
      <c r="UEJ245" s="220"/>
      <c r="UEK245" s="220"/>
      <c r="UEL245" s="220"/>
      <c r="UEM245" s="220"/>
      <c r="UEN245" s="220"/>
      <c r="UEO245" s="220"/>
      <c r="UEP245" s="220"/>
      <c r="UEQ245" s="220"/>
      <c r="UER245" s="220"/>
      <c r="UES245" s="220"/>
      <c r="UET245" s="220"/>
      <c r="UEU245" s="220"/>
      <c r="UEV245" s="220"/>
      <c r="UEW245" s="220"/>
      <c r="UEX245" s="220"/>
      <c r="UEY245" s="220"/>
      <c r="UEZ245" s="220"/>
      <c r="UFA245" s="220"/>
      <c r="UFB245" s="220"/>
      <c r="UFC245" s="220"/>
      <c r="UFD245" s="220"/>
      <c r="UFE245" s="220"/>
      <c r="UFF245" s="220"/>
      <c r="UFG245" s="220"/>
      <c r="UFH245" s="220"/>
      <c r="UFI245" s="220"/>
      <c r="UFJ245" s="220"/>
      <c r="UFK245" s="220"/>
      <c r="UFL245" s="220"/>
      <c r="UFM245" s="220"/>
      <c r="UFN245" s="220"/>
      <c r="UFO245" s="220"/>
      <c r="UFP245" s="220"/>
      <c r="UFQ245" s="220"/>
      <c r="UFR245" s="220"/>
      <c r="UFS245" s="220"/>
      <c r="UFT245" s="220"/>
      <c r="UFU245" s="220"/>
      <c r="UFV245" s="220"/>
      <c r="UFW245" s="220"/>
      <c r="UFX245" s="220"/>
      <c r="UFY245" s="220"/>
      <c r="UFZ245" s="220"/>
      <c r="UGA245" s="220"/>
      <c r="UGB245" s="220"/>
      <c r="UGC245" s="220"/>
      <c r="UGD245" s="220"/>
      <c r="UGE245" s="220"/>
      <c r="UGF245" s="220"/>
      <c r="UGG245" s="220"/>
      <c r="UGH245" s="220"/>
      <c r="UGI245" s="220"/>
      <c r="UGJ245" s="220"/>
      <c r="UGK245" s="220"/>
      <c r="UGL245" s="220"/>
      <c r="UGM245" s="220"/>
      <c r="UGN245" s="220"/>
      <c r="UGO245" s="220"/>
      <c r="UGP245" s="220"/>
      <c r="UGQ245" s="220"/>
      <c r="UGR245" s="220"/>
      <c r="UGS245" s="220"/>
      <c r="UGT245" s="220"/>
      <c r="UGU245" s="220"/>
      <c r="UGV245" s="220"/>
      <c r="UGW245" s="220"/>
      <c r="UGX245" s="220"/>
      <c r="UGY245" s="220"/>
      <c r="UGZ245" s="220"/>
      <c r="UHA245" s="220"/>
      <c r="UHB245" s="220"/>
      <c r="UHC245" s="220"/>
      <c r="UHD245" s="220"/>
      <c r="UHE245" s="220"/>
      <c r="UHF245" s="220"/>
      <c r="UHG245" s="220"/>
      <c r="UHH245" s="220"/>
      <c r="UHI245" s="220"/>
      <c r="UHJ245" s="220"/>
      <c r="UHK245" s="220"/>
      <c r="UHL245" s="220"/>
      <c r="UHM245" s="220"/>
      <c r="UHN245" s="220"/>
      <c r="UHO245" s="220"/>
      <c r="UHP245" s="220"/>
      <c r="UHQ245" s="220"/>
      <c r="UHR245" s="220"/>
      <c r="UHS245" s="220"/>
      <c r="UHT245" s="220"/>
      <c r="UHU245" s="220"/>
      <c r="UHV245" s="220"/>
      <c r="UHW245" s="220"/>
      <c r="UHX245" s="220"/>
      <c r="UHY245" s="220"/>
      <c r="UHZ245" s="220"/>
      <c r="UIA245" s="220"/>
      <c r="UIB245" s="220"/>
      <c r="UIC245" s="220"/>
      <c r="UID245" s="220"/>
      <c r="UIE245" s="220"/>
      <c r="UIF245" s="220"/>
      <c r="UIG245" s="220"/>
      <c r="UIH245" s="220"/>
      <c r="UII245" s="220"/>
      <c r="UIJ245" s="220"/>
      <c r="UIK245" s="220"/>
      <c r="UIL245" s="220"/>
      <c r="UIM245" s="220"/>
      <c r="UIN245" s="220"/>
      <c r="UIO245" s="220"/>
      <c r="UIP245" s="220"/>
      <c r="UIQ245" s="220"/>
      <c r="UIR245" s="220"/>
      <c r="UIS245" s="220"/>
      <c r="UIT245" s="220"/>
      <c r="UIU245" s="220"/>
      <c r="UIV245" s="220"/>
      <c r="UIW245" s="220"/>
      <c r="UIX245" s="220"/>
      <c r="UIY245" s="220"/>
      <c r="UIZ245" s="220"/>
      <c r="UJA245" s="220"/>
      <c r="UJB245" s="220"/>
      <c r="UJC245" s="220"/>
      <c r="UJD245" s="220"/>
      <c r="UJE245" s="220"/>
      <c r="UJF245" s="220"/>
      <c r="UJG245" s="220"/>
      <c r="UJH245" s="220"/>
      <c r="UJI245" s="220"/>
      <c r="UJJ245" s="220"/>
      <c r="UJK245" s="220"/>
      <c r="UJL245" s="220"/>
      <c r="UJM245" s="220"/>
      <c r="UJN245" s="220"/>
      <c r="UJO245" s="220"/>
      <c r="UJP245" s="220"/>
      <c r="UJQ245" s="220"/>
      <c r="UJR245" s="220"/>
      <c r="UJS245" s="220"/>
      <c r="UJT245" s="220"/>
      <c r="UJU245" s="220"/>
      <c r="UJV245" s="220"/>
      <c r="UJW245" s="220"/>
      <c r="UJX245" s="220"/>
      <c r="UJY245" s="220"/>
      <c r="UJZ245" s="220"/>
      <c r="UKA245" s="220"/>
      <c r="UKB245" s="220"/>
      <c r="UKC245" s="220"/>
      <c r="UKD245" s="220"/>
      <c r="UKE245" s="220"/>
      <c r="UKF245" s="220"/>
      <c r="UKG245" s="220"/>
      <c r="UKH245" s="220"/>
      <c r="UKI245" s="220"/>
      <c r="UKJ245" s="220"/>
      <c r="UKK245" s="220"/>
      <c r="UKL245" s="220"/>
      <c r="UKM245" s="220"/>
      <c r="UKN245" s="220"/>
      <c r="UKO245" s="220"/>
      <c r="UKP245" s="220"/>
      <c r="UKQ245" s="220"/>
      <c r="UKR245" s="220"/>
      <c r="UKS245" s="220"/>
      <c r="UKT245" s="220"/>
      <c r="UKU245" s="220"/>
      <c r="UKV245" s="220"/>
      <c r="UKW245" s="220"/>
      <c r="UKX245" s="220"/>
      <c r="UKY245" s="220"/>
      <c r="UKZ245" s="220"/>
      <c r="ULA245" s="220"/>
      <c r="ULB245" s="220"/>
      <c r="ULC245" s="220"/>
      <c r="ULD245" s="220"/>
      <c r="ULE245" s="220"/>
      <c r="ULF245" s="220"/>
      <c r="ULG245" s="220"/>
      <c r="ULH245" s="220"/>
      <c r="ULI245" s="220"/>
      <c r="ULJ245" s="220"/>
      <c r="ULK245" s="220"/>
      <c r="ULL245" s="220"/>
      <c r="ULM245" s="220"/>
      <c r="ULN245" s="220"/>
      <c r="ULO245" s="220"/>
      <c r="ULP245" s="220"/>
      <c r="ULQ245" s="220"/>
      <c r="ULR245" s="220"/>
      <c r="ULS245" s="220"/>
      <c r="ULT245" s="220"/>
      <c r="ULU245" s="220"/>
      <c r="ULV245" s="220"/>
      <c r="ULW245" s="220"/>
      <c r="ULX245" s="220"/>
      <c r="ULY245" s="220"/>
      <c r="ULZ245" s="220"/>
      <c r="UMA245" s="220"/>
      <c r="UMB245" s="220"/>
      <c r="UMC245" s="220"/>
      <c r="UMD245" s="220"/>
      <c r="UME245" s="220"/>
      <c r="UMF245" s="220"/>
      <c r="UMG245" s="220"/>
      <c r="UMH245" s="220"/>
      <c r="UMI245" s="220"/>
      <c r="UMJ245" s="220"/>
      <c r="UMK245" s="220"/>
      <c r="UML245" s="220"/>
      <c r="UMM245" s="220"/>
      <c r="UMN245" s="220"/>
      <c r="UMO245" s="220"/>
      <c r="UMP245" s="220"/>
      <c r="UMQ245" s="220"/>
      <c r="UMR245" s="220"/>
      <c r="UMS245" s="220"/>
      <c r="UMT245" s="220"/>
      <c r="UMU245" s="220"/>
      <c r="UMV245" s="220"/>
      <c r="UMW245" s="220"/>
      <c r="UMX245" s="220"/>
      <c r="UMY245" s="220"/>
      <c r="UMZ245" s="220"/>
      <c r="UNA245" s="220"/>
      <c r="UNB245" s="220"/>
      <c r="UNC245" s="220"/>
      <c r="UND245" s="220"/>
      <c r="UNE245" s="220"/>
      <c r="UNF245" s="220"/>
      <c r="UNG245" s="220"/>
      <c r="UNH245" s="220"/>
      <c r="UNI245" s="220"/>
      <c r="UNJ245" s="220"/>
      <c r="UNK245" s="220"/>
      <c r="UNL245" s="220"/>
      <c r="UNM245" s="220"/>
      <c r="UNN245" s="220"/>
      <c r="UNO245" s="220"/>
      <c r="UNP245" s="220"/>
      <c r="UNQ245" s="220"/>
      <c r="UNR245" s="220"/>
      <c r="UNS245" s="220"/>
      <c r="UNT245" s="220"/>
      <c r="UNU245" s="220"/>
      <c r="UNV245" s="220"/>
      <c r="UNW245" s="220"/>
      <c r="UNX245" s="220"/>
      <c r="UNY245" s="220"/>
      <c r="UNZ245" s="220"/>
      <c r="UOA245" s="220"/>
      <c r="UOB245" s="220"/>
      <c r="UOC245" s="220"/>
      <c r="UOD245" s="220"/>
      <c r="UOE245" s="220"/>
      <c r="UOF245" s="220"/>
      <c r="UOG245" s="220"/>
      <c r="UOH245" s="220"/>
      <c r="UOI245" s="220"/>
      <c r="UOJ245" s="220"/>
      <c r="UOK245" s="220"/>
      <c r="UOL245" s="220"/>
      <c r="UOM245" s="220"/>
      <c r="UON245" s="220"/>
      <c r="UOO245" s="220"/>
      <c r="UOP245" s="220"/>
      <c r="UOQ245" s="220"/>
      <c r="UOR245" s="220"/>
      <c r="UOS245" s="220"/>
      <c r="UOT245" s="220"/>
      <c r="UOU245" s="220"/>
      <c r="UOV245" s="220"/>
      <c r="UOW245" s="220"/>
      <c r="UOX245" s="220"/>
      <c r="UOY245" s="220"/>
      <c r="UOZ245" s="220"/>
      <c r="UPA245" s="220"/>
      <c r="UPB245" s="220"/>
      <c r="UPC245" s="220"/>
      <c r="UPD245" s="220"/>
      <c r="UPE245" s="220"/>
      <c r="UPF245" s="220"/>
      <c r="UPG245" s="220"/>
      <c r="UPH245" s="220"/>
      <c r="UPI245" s="220"/>
      <c r="UPJ245" s="220"/>
      <c r="UPK245" s="220"/>
      <c r="UPL245" s="220"/>
      <c r="UPM245" s="220"/>
      <c r="UPN245" s="220"/>
      <c r="UPO245" s="220"/>
      <c r="UPP245" s="220"/>
      <c r="UPQ245" s="220"/>
      <c r="UPR245" s="220"/>
      <c r="UPS245" s="220"/>
      <c r="UPT245" s="220"/>
      <c r="UPU245" s="220"/>
      <c r="UPV245" s="220"/>
      <c r="UPW245" s="220"/>
      <c r="UPX245" s="220"/>
      <c r="UPY245" s="220"/>
      <c r="UPZ245" s="220"/>
      <c r="UQA245" s="220"/>
      <c r="UQB245" s="220"/>
      <c r="UQC245" s="220"/>
      <c r="UQD245" s="220"/>
      <c r="UQE245" s="220"/>
      <c r="UQF245" s="220"/>
      <c r="UQG245" s="220"/>
      <c r="UQH245" s="220"/>
      <c r="UQI245" s="220"/>
      <c r="UQJ245" s="220"/>
      <c r="UQK245" s="220"/>
      <c r="UQL245" s="220"/>
      <c r="UQM245" s="220"/>
      <c r="UQN245" s="220"/>
      <c r="UQO245" s="220"/>
      <c r="UQP245" s="220"/>
      <c r="UQQ245" s="220"/>
      <c r="UQR245" s="220"/>
      <c r="UQS245" s="220"/>
      <c r="UQT245" s="220"/>
      <c r="UQU245" s="220"/>
      <c r="UQV245" s="220"/>
      <c r="UQW245" s="220"/>
      <c r="UQX245" s="220"/>
      <c r="UQY245" s="220"/>
      <c r="UQZ245" s="220"/>
      <c r="URA245" s="220"/>
      <c r="URB245" s="220"/>
      <c r="URC245" s="220"/>
      <c r="URD245" s="220"/>
      <c r="URE245" s="220"/>
      <c r="URF245" s="220"/>
      <c r="URG245" s="220"/>
      <c r="URH245" s="220"/>
      <c r="URI245" s="220"/>
      <c r="URJ245" s="220"/>
      <c r="URK245" s="220"/>
      <c r="URL245" s="220"/>
      <c r="URM245" s="220"/>
      <c r="URN245" s="220"/>
      <c r="URO245" s="220"/>
      <c r="URP245" s="220"/>
      <c r="URQ245" s="220"/>
      <c r="URR245" s="220"/>
      <c r="URS245" s="220"/>
      <c r="URT245" s="220"/>
      <c r="URU245" s="220"/>
      <c r="URV245" s="220"/>
      <c r="URW245" s="220"/>
      <c r="URX245" s="220"/>
      <c r="URY245" s="220"/>
      <c r="URZ245" s="220"/>
      <c r="USA245" s="220"/>
      <c r="USB245" s="220"/>
      <c r="USC245" s="220"/>
      <c r="USD245" s="220"/>
      <c r="USE245" s="220"/>
      <c r="USF245" s="220"/>
      <c r="USG245" s="220"/>
      <c r="USH245" s="220"/>
      <c r="USI245" s="220"/>
      <c r="USJ245" s="220"/>
      <c r="USK245" s="220"/>
      <c r="USL245" s="220"/>
      <c r="USM245" s="220"/>
      <c r="USN245" s="220"/>
      <c r="USO245" s="220"/>
      <c r="USP245" s="220"/>
      <c r="USQ245" s="220"/>
      <c r="USR245" s="220"/>
      <c r="USS245" s="220"/>
      <c r="UST245" s="220"/>
      <c r="USU245" s="220"/>
      <c r="USV245" s="220"/>
      <c r="USW245" s="220"/>
      <c r="USX245" s="220"/>
      <c r="USY245" s="220"/>
      <c r="USZ245" s="220"/>
      <c r="UTA245" s="220"/>
      <c r="UTB245" s="220"/>
      <c r="UTC245" s="220"/>
      <c r="UTD245" s="220"/>
      <c r="UTE245" s="220"/>
      <c r="UTF245" s="220"/>
      <c r="UTG245" s="220"/>
      <c r="UTH245" s="220"/>
      <c r="UTI245" s="220"/>
      <c r="UTJ245" s="220"/>
      <c r="UTK245" s="220"/>
      <c r="UTL245" s="220"/>
      <c r="UTM245" s="220"/>
      <c r="UTN245" s="220"/>
      <c r="UTO245" s="220"/>
      <c r="UTP245" s="220"/>
      <c r="UTQ245" s="220"/>
      <c r="UTR245" s="220"/>
      <c r="UTS245" s="220"/>
      <c r="UTT245" s="220"/>
      <c r="UTU245" s="220"/>
      <c r="UTV245" s="220"/>
      <c r="UTW245" s="220"/>
      <c r="UTX245" s="220"/>
      <c r="UTY245" s="220"/>
      <c r="UTZ245" s="220"/>
      <c r="UUA245" s="220"/>
      <c r="UUB245" s="220"/>
      <c r="UUC245" s="220"/>
      <c r="UUD245" s="220"/>
      <c r="UUE245" s="220"/>
      <c r="UUF245" s="220"/>
      <c r="UUG245" s="220"/>
      <c r="UUH245" s="220"/>
      <c r="UUI245" s="220"/>
      <c r="UUJ245" s="220"/>
      <c r="UUK245" s="220"/>
      <c r="UUL245" s="220"/>
      <c r="UUM245" s="220"/>
      <c r="UUN245" s="220"/>
      <c r="UUO245" s="220"/>
      <c r="UUP245" s="220"/>
      <c r="UUQ245" s="220"/>
      <c r="UUR245" s="220"/>
      <c r="UUS245" s="220"/>
      <c r="UUT245" s="220"/>
      <c r="UUU245" s="220"/>
      <c r="UUV245" s="220"/>
      <c r="UUW245" s="220"/>
      <c r="UUX245" s="220"/>
      <c r="UUY245" s="220"/>
      <c r="UUZ245" s="220"/>
      <c r="UVA245" s="220"/>
      <c r="UVB245" s="220"/>
      <c r="UVC245" s="220"/>
      <c r="UVD245" s="220"/>
      <c r="UVE245" s="220"/>
      <c r="UVF245" s="220"/>
      <c r="UVG245" s="220"/>
      <c r="UVH245" s="220"/>
      <c r="UVI245" s="220"/>
      <c r="UVJ245" s="220"/>
      <c r="UVK245" s="220"/>
      <c r="UVL245" s="220"/>
      <c r="UVM245" s="220"/>
      <c r="UVN245" s="220"/>
      <c r="UVO245" s="220"/>
      <c r="UVP245" s="220"/>
      <c r="UVQ245" s="220"/>
      <c r="UVR245" s="220"/>
      <c r="UVS245" s="220"/>
      <c r="UVT245" s="220"/>
      <c r="UVU245" s="220"/>
      <c r="UVV245" s="220"/>
      <c r="UVW245" s="220"/>
      <c r="UVX245" s="220"/>
      <c r="UVY245" s="220"/>
      <c r="UVZ245" s="220"/>
      <c r="UWA245" s="220"/>
      <c r="UWB245" s="220"/>
      <c r="UWC245" s="220"/>
      <c r="UWD245" s="220"/>
      <c r="UWE245" s="220"/>
      <c r="UWF245" s="220"/>
      <c r="UWG245" s="220"/>
      <c r="UWH245" s="220"/>
      <c r="UWI245" s="220"/>
      <c r="UWJ245" s="220"/>
      <c r="UWK245" s="220"/>
      <c r="UWL245" s="220"/>
      <c r="UWM245" s="220"/>
      <c r="UWN245" s="220"/>
      <c r="UWO245" s="220"/>
      <c r="UWP245" s="220"/>
      <c r="UWQ245" s="220"/>
      <c r="UWR245" s="220"/>
      <c r="UWS245" s="220"/>
      <c r="UWT245" s="220"/>
      <c r="UWU245" s="220"/>
      <c r="UWV245" s="220"/>
      <c r="UWW245" s="220"/>
      <c r="UWX245" s="220"/>
      <c r="UWY245" s="220"/>
      <c r="UWZ245" s="220"/>
      <c r="UXA245" s="220"/>
      <c r="UXB245" s="220"/>
      <c r="UXC245" s="220"/>
      <c r="UXD245" s="220"/>
      <c r="UXE245" s="220"/>
      <c r="UXF245" s="220"/>
      <c r="UXG245" s="220"/>
      <c r="UXH245" s="220"/>
      <c r="UXI245" s="220"/>
      <c r="UXJ245" s="220"/>
      <c r="UXK245" s="220"/>
      <c r="UXL245" s="220"/>
      <c r="UXM245" s="220"/>
      <c r="UXN245" s="220"/>
      <c r="UXO245" s="220"/>
      <c r="UXP245" s="220"/>
      <c r="UXQ245" s="220"/>
      <c r="UXR245" s="220"/>
      <c r="UXS245" s="220"/>
      <c r="UXT245" s="220"/>
      <c r="UXU245" s="220"/>
      <c r="UXV245" s="220"/>
      <c r="UXW245" s="220"/>
      <c r="UXX245" s="220"/>
      <c r="UXY245" s="220"/>
      <c r="UXZ245" s="220"/>
      <c r="UYA245" s="220"/>
      <c r="UYB245" s="220"/>
      <c r="UYC245" s="220"/>
      <c r="UYD245" s="220"/>
      <c r="UYE245" s="220"/>
      <c r="UYF245" s="220"/>
      <c r="UYG245" s="220"/>
      <c r="UYH245" s="220"/>
      <c r="UYI245" s="220"/>
      <c r="UYJ245" s="220"/>
      <c r="UYK245" s="220"/>
      <c r="UYL245" s="220"/>
      <c r="UYM245" s="220"/>
      <c r="UYN245" s="220"/>
      <c r="UYO245" s="220"/>
      <c r="UYP245" s="220"/>
      <c r="UYQ245" s="220"/>
      <c r="UYR245" s="220"/>
      <c r="UYS245" s="220"/>
      <c r="UYT245" s="220"/>
      <c r="UYU245" s="220"/>
      <c r="UYV245" s="220"/>
      <c r="UYW245" s="220"/>
      <c r="UYX245" s="220"/>
      <c r="UYY245" s="220"/>
      <c r="UYZ245" s="220"/>
      <c r="UZA245" s="220"/>
      <c r="UZB245" s="220"/>
      <c r="UZC245" s="220"/>
      <c r="UZD245" s="220"/>
      <c r="UZE245" s="220"/>
      <c r="UZF245" s="220"/>
      <c r="UZG245" s="220"/>
      <c r="UZH245" s="220"/>
      <c r="UZI245" s="220"/>
      <c r="UZJ245" s="220"/>
      <c r="UZK245" s="220"/>
      <c r="UZL245" s="220"/>
      <c r="UZM245" s="220"/>
      <c r="UZN245" s="220"/>
      <c r="UZO245" s="220"/>
      <c r="UZP245" s="220"/>
      <c r="UZQ245" s="220"/>
      <c r="UZR245" s="220"/>
      <c r="UZS245" s="220"/>
      <c r="UZT245" s="220"/>
      <c r="UZU245" s="220"/>
      <c r="UZV245" s="220"/>
      <c r="UZW245" s="220"/>
      <c r="UZX245" s="220"/>
      <c r="UZY245" s="220"/>
      <c r="UZZ245" s="220"/>
      <c r="VAA245" s="220"/>
      <c r="VAB245" s="220"/>
      <c r="VAC245" s="220"/>
      <c r="VAD245" s="220"/>
      <c r="VAE245" s="220"/>
      <c r="VAF245" s="220"/>
      <c r="VAG245" s="220"/>
      <c r="VAH245" s="220"/>
      <c r="VAI245" s="220"/>
      <c r="VAJ245" s="220"/>
      <c r="VAK245" s="220"/>
      <c r="VAL245" s="220"/>
      <c r="VAM245" s="220"/>
      <c r="VAN245" s="220"/>
      <c r="VAO245" s="220"/>
      <c r="VAP245" s="220"/>
      <c r="VAQ245" s="220"/>
      <c r="VAR245" s="220"/>
      <c r="VAS245" s="220"/>
      <c r="VAT245" s="220"/>
      <c r="VAU245" s="220"/>
      <c r="VAV245" s="220"/>
      <c r="VAW245" s="220"/>
      <c r="VAX245" s="220"/>
      <c r="VAY245" s="220"/>
      <c r="VAZ245" s="220"/>
      <c r="VBA245" s="220"/>
      <c r="VBB245" s="220"/>
      <c r="VBC245" s="220"/>
      <c r="VBD245" s="220"/>
      <c r="VBE245" s="220"/>
      <c r="VBF245" s="220"/>
      <c r="VBG245" s="220"/>
      <c r="VBH245" s="220"/>
      <c r="VBI245" s="220"/>
      <c r="VBJ245" s="220"/>
      <c r="VBK245" s="220"/>
      <c r="VBL245" s="220"/>
      <c r="VBM245" s="220"/>
      <c r="VBN245" s="220"/>
      <c r="VBO245" s="220"/>
      <c r="VBP245" s="220"/>
      <c r="VBQ245" s="220"/>
      <c r="VBR245" s="220"/>
      <c r="VBS245" s="220"/>
      <c r="VBT245" s="220"/>
      <c r="VBU245" s="220"/>
      <c r="VBV245" s="220"/>
      <c r="VBW245" s="220"/>
      <c r="VBX245" s="220"/>
      <c r="VBY245" s="220"/>
      <c r="VBZ245" s="220"/>
      <c r="VCA245" s="220"/>
      <c r="VCB245" s="220"/>
      <c r="VCC245" s="220"/>
      <c r="VCD245" s="220"/>
      <c r="VCE245" s="220"/>
      <c r="VCF245" s="220"/>
      <c r="VCG245" s="220"/>
      <c r="VCH245" s="220"/>
      <c r="VCI245" s="220"/>
      <c r="VCJ245" s="220"/>
      <c r="VCK245" s="220"/>
      <c r="VCL245" s="220"/>
      <c r="VCM245" s="220"/>
      <c r="VCN245" s="220"/>
      <c r="VCO245" s="220"/>
      <c r="VCP245" s="220"/>
      <c r="VCQ245" s="220"/>
      <c r="VCR245" s="220"/>
      <c r="VCS245" s="220"/>
      <c r="VCT245" s="220"/>
      <c r="VCU245" s="220"/>
      <c r="VCV245" s="220"/>
      <c r="VCW245" s="220"/>
      <c r="VCX245" s="220"/>
      <c r="VCY245" s="220"/>
      <c r="VCZ245" s="220"/>
      <c r="VDA245" s="220"/>
      <c r="VDB245" s="220"/>
      <c r="VDC245" s="220"/>
      <c r="VDD245" s="220"/>
      <c r="VDE245" s="220"/>
      <c r="VDF245" s="220"/>
      <c r="VDG245" s="220"/>
      <c r="VDH245" s="220"/>
      <c r="VDI245" s="220"/>
      <c r="VDJ245" s="220"/>
      <c r="VDK245" s="220"/>
      <c r="VDL245" s="220"/>
      <c r="VDM245" s="220"/>
      <c r="VDN245" s="220"/>
      <c r="VDO245" s="220"/>
      <c r="VDP245" s="220"/>
      <c r="VDQ245" s="220"/>
      <c r="VDR245" s="220"/>
      <c r="VDS245" s="220"/>
      <c r="VDT245" s="220"/>
      <c r="VDU245" s="220"/>
      <c r="VDV245" s="220"/>
      <c r="VDW245" s="220"/>
      <c r="VDX245" s="220"/>
      <c r="VDY245" s="220"/>
      <c r="VDZ245" s="220"/>
      <c r="VEA245" s="220"/>
      <c r="VEB245" s="220"/>
      <c r="VEC245" s="220"/>
      <c r="VED245" s="220"/>
      <c r="VEE245" s="220"/>
      <c r="VEF245" s="220"/>
      <c r="VEG245" s="220"/>
      <c r="VEH245" s="220"/>
      <c r="VEI245" s="220"/>
      <c r="VEJ245" s="220"/>
      <c r="VEK245" s="220"/>
      <c r="VEL245" s="220"/>
      <c r="VEM245" s="220"/>
      <c r="VEN245" s="220"/>
      <c r="VEO245" s="220"/>
      <c r="VEP245" s="220"/>
      <c r="VEQ245" s="220"/>
      <c r="VER245" s="220"/>
      <c r="VES245" s="220"/>
      <c r="VET245" s="220"/>
      <c r="VEU245" s="220"/>
      <c r="VEV245" s="220"/>
      <c r="VEW245" s="220"/>
      <c r="VEX245" s="220"/>
      <c r="VEY245" s="220"/>
      <c r="VEZ245" s="220"/>
      <c r="VFA245" s="220"/>
      <c r="VFB245" s="220"/>
      <c r="VFC245" s="220"/>
      <c r="VFD245" s="220"/>
      <c r="VFE245" s="220"/>
      <c r="VFF245" s="220"/>
      <c r="VFG245" s="220"/>
      <c r="VFH245" s="220"/>
      <c r="VFI245" s="220"/>
      <c r="VFJ245" s="220"/>
      <c r="VFK245" s="220"/>
      <c r="VFL245" s="220"/>
      <c r="VFM245" s="220"/>
      <c r="VFN245" s="220"/>
      <c r="VFO245" s="220"/>
      <c r="VFP245" s="220"/>
      <c r="VFQ245" s="220"/>
      <c r="VFR245" s="220"/>
      <c r="VFS245" s="220"/>
      <c r="VFT245" s="220"/>
      <c r="VFU245" s="220"/>
      <c r="VFV245" s="220"/>
      <c r="VFW245" s="220"/>
      <c r="VFX245" s="220"/>
      <c r="VFY245" s="220"/>
      <c r="VFZ245" s="220"/>
      <c r="VGA245" s="220"/>
      <c r="VGB245" s="220"/>
      <c r="VGC245" s="220"/>
      <c r="VGD245" s="220"/>
      <c r="VGE245" s="220"/>
      <c r="VGF245" s="220"/>
      <c r="VGG245" s="220"/>
      <c r="VGH245" s="220"/>
      <c r="VGI245" s="220"/>
      <c r="VGJ245" s="220"/>
      <c r="VGK245" s="220"/>
      <c r="VGL245" s="220"/>
      <c r="VGM245" s="220"/>
      <c r="VGN245" s="220"/>
      <c r="VGO245" s="220"/>
      <c r="VGP245" s="220"/>
      <c r="VGQ245" s="220"/>
      <c r="VGR245" s="220"/>
      <c r="VGS245" s="220"/>
      <c r="VGT245" s="220"/>
      <c r="VGU245" s="220"/>
      <c r="VGV245" s="220"/>
      <c r="VGW245" s="220"/>
      <c r="VGX245" s="220"/>
      <c r="VGY245" s="220"/>
      <c r="VGZ245" s="220"/>
      <c r="VHA245" s="220"/>
      <c r="VHB245" s="220"/>
      <c r="VHC245" s="220"/>
      <c r="VHD245" s="220"/>
      <c r="VHE245" s="220"/>
      <c r="VHF245" s="220"/>
      <c r="VHG245" s="220"/>
      <c r="VHH245" s="220"/>
      <c r="VHI245" s="220"/>
      <c r="VHJ245" s="220"/>
      <c r="VHK245" s="220"/>
      <c r="VHL245" s="220"/>
      <c r="VHM245" s="220"/>
      <c r="VHN245" s="220"/>
      <c r="VHO245" s="220"/>
      <c r="VHP245" s="220"/>
      <c r="VHQ245" s="220"/>
      <c r="VHR245" s="220"/>
      <c r="VHS245" s="220"/>
      <c r="VHT245" s="220"/>
      <c r="VHU245" s="220"/>
      <c r="VHV245" s="220"/>
      <c r="VHW245" s="220"/>
      <c r="VHX245" s="220"/>
      <c r="VHY245" s="220"/>
      <c r="VHZ245" s="220"/>
      <c r="VIA245" s="220"/>
      <c r="VIB245" s="220"/>
      <c r="VIC245" s="220"/>
      <c r="VID245" s="220"/>
      <c r="VIE245" s="220"/>
      <c r="VIF245" s="220"/>
      <c r="VIG245" s="220"/>
      <c r="VIH245" s="220"/>
      <c r="VII245" s="220"/>
      <c r="VIJ245" s="220"/>
      <c r="VIK245" s="220"/>
      <c r="VIL245" s="220"/>
      <c r="VIM245" s="220"/>
      <c r="VIN245" s="220"/>
      <c r="VIO245" s="220"/>
      <c r="VIP245" s="220"/>
      <c r="VIQ245" s="220"/>
      <c r="VIR245" s="220"/>
      <c r="VIS245" s="220"/>
      <c r="VIT245" s="220"/>
      <c r="VIU245" s="220"/>
      <c r="VIV245" s="220"/>
      <c r="VIW245" s="220"/>
      <c r="VIX245" s="220"/>
      <c r="VIY245" s="220"/>
      <c r="VIZ245" s="220"/>
      <c r="VJA245" s="220"/>
      <c r="VJB245" s="220"/>
      <c r="VJC245" s="220"/>
      <c r="VJD245" s="220"/>
      <c r="VJE245" s="220"/>
      <c r="VJF245" s="220"/>
      <c r="VJG245" s="220"/>
      <c r="VJH245" s="220"/>
      <c r="VJI245" s="220"/>
      <c r="VJJ245" s="220"/>
      <c r="VJK245" s="220"/>
      <c r="VJL245" s="220"/>
      <c r="VJM245" s="220"/>
      <c r="VJN245" s="220"/>
      <c r="VJO245" s="220"/>
      <c r="VJP245" s="220"/>
      <c r="VJQ245" s="220"/>
      <c r="VJR245" s="220"/>
      <c r="VJS245" s="220"/>
      <c r="VJT245" s="220"/>
      <c r="VJU245" s="220"/>
      <c r="VJV245" s="220"/>
      <c r="VJW245" s="220"/>
      <c r="VJX245" s="220"/>
      <c r="VJY245" s="220"/>
      <c r="VJZ245" s="220"/>
      <c r="VKA245" s="220"/>
      <c r="VKB245" s="220"/>
      <c r="VKC245" s="220"/>
      <c r="VKD245" s="220"/>
      <c r="VKE245" s="220"/>
      <c r="VKF245" s="220"/>
      <c r="VKG245" s="220"/>
      <c r="VKH245" s="220"/>
      <c r="VKI245" s="220"/>
      <c r="VKJ245" s="220"/>
      <c r="VKK245" s="220"/>
      <c r="VKL245" s="220"/>
      <c r="VKM245" s="220"/>
      <c r="VKN245" s="220"/>
      <c r="VKO245" s="220"/>
      <c r="VKP245" s="220"/>
      <c r="VKQ245" s="220"/>
      <c r="VKR245" s="220"/>
      <c r="VKS245" s="220"/>
      <c r="VKT245" s="220"/>
      <c r="VKU245" s="220"/>
      <c r="VKV245" s="220"/>
      <c r="VKW245" s="220"/>
      <c r="VKX245" s="220"/>
      <c r="VKY245" s="220"/>
      <c r="VKZ245" s="220"/>
      <c r="VLA245" s="220"/>
      <c r="VLB245" s="220"/>
      <c r="VLC245" s="220"/>
      <c r="VLD245" s="220"/>
      <c r="VLE245" s="220"/>
      <c r="VLF245" s="220"/>
      <c r="VLG245" s="220"/>
      <c r="VLH245" s="220"/>
      <c r="VLI245" s="220"/>
      <c r="VLJ245" s="220"/>
      <c r="VLK245" s="220"/>
      <c r="VLL245" s="220"/>
      <c r="VLM245" s="220"/>
      <c r="VLN245" s="220"/>
      <c r="VLO245" s="220"/>
      <c r="VLP245" s="220"/>
      <c r="VLQ245" s="220"/>
      <c r="VLR245" s="220"/>
      <c r="VLS245" s="220"/>
      <c r="VLT245" s="220"/>
      <c r="VLU245" s="220"/>
      <c r="VLV245" s="220"/>
      <c r="VLW245" s="220"/>
      <c r="VLX245" s="220"/>
      <c r="VLY245" s="220"/>
      <c r="VLZ245" s="220"/>
      <c r="VMA245" s="220"/>
      <c r="VMB245" s="220"/>
      <c r="VMC245" s="220"/>
      <c r="VMD245" s="220"/>
      <c r="VME245" s="220"/>
      <c r="VMF245" s="220"/>
      <c r="VMG245" s="220"/>
      <c r="VMH245" s="220"/>
      <c r="VMI245" s="220"/>
      <c r="VMJ245" s="220"/>
      <c r="VMK245" s="220"/>
      <c r="VML245" s="220"/>
      <c r="VMM245" s="220"/>
      <c r="VMN245" s="220"/>
      <c r="VMO245" s="220"/>
      <c r="VMP245" s="220"/>
      <c r="VMQ245" s="220"/>
      <c r="VMR245" s="220"/>
      <c r="VMS245" s="220"/>
      <c r="VMT245" s="220"/>
      <c r="VMU245" s="220"/>
      <c r="VMV245" s="220"/>
      <c r="VMW245" s="220"/>
      <c r="VMX245" s="220"/>
      <c r="VMY245" s="220"/>
      <c r="VMZ245" s="220"/>
      <c r="VNA245" s="220"/>
      <c r="VNB245" s="220"/>
      <c r="VNC245" s="220"/>
      <c r="VND245" s="220"/>
      <c r="VNE245" s="220"/>
      <c r="VNF245" s="220"/>
      <c r="VNG245" s="220"/>
      <c r="VNH245" s="220"/>
      <c r="VNI245" s="220"/>
      <c r="VNJ245" s="220"/>
      <c r="VNK245" s="220"/>
      <c r="VNL245" s="220"/>
      <c r="VNM245" s="220"/>
      <c r="VNN245" s="220"/>
      <c r="VNO245" s="220"/>
      <c r="VNP245" s="220"/>
      <c r="VNQ245" s="220"/>
      <c r="VNR245" s="220"/>
      <c r="VNS245" s="220"/>
      <c r="VNT245" s="220"/>
      <c r="VNU245" s="220"/>
      <c r="VNV245" s="220"/>
      <c r="VNW245" s="220"/>
      <c r="VNX245" s="220"/>
      <c r="VNY245" s="220"/>
      <c r="VNZ245" s="220"/>
      <c r="VOA245" s="220"/>
      <c r="VOB245" s="220"/>
      <c r="VOC245" s="220"/>
      <c r="VOD245" s="220"/>
      <c r="VOE245" s="220"/>
      <c r="VOF245" s="220"/>
      <c r="VOG245" s="220"/>
      <c r="VOH245" s="220"/>
      <c r="VOI245" s="220"/>
      <c r="VOJ245" s="220"/>
      <c r="VOK245" s="220"/>
      <c r="VOL245" s="220"/>
      <c r="VOM245" s="220"/>
      <c r="VON245" s="220"/>
      <c r="VOO245" s="220"/>
      <c r="VOP245" s="220"/>
      <c r="VOQ245" s="220"/>
      <c r="VOR245" s="220"/>
      <c r="VOS245" s="220"/>
      <c r="VOT245" s="220"/>
      <c r="VOU245" s="220"/>
      <c r="VOV245" s="220"/>
      <c r="VOW245" s="220"/>
      <c r="VOX245" s="220"/>
      <c r="VOY245" s="220"/>
      <c r="VOZ245" s="220"/>
      <c r="VPA245" s="220"/>
      <c r="VPB245" s="220"/>
      <c r="VPC245" s="220"/>
      <c r="VPD245" s="220"/>
      <c r="VPE245" s="220"/>
      <c r="VPF245" s="220"/>
      <c r="VPG245" s="220"/>
      <c r="VPH245" s="220"/>
      <c r="VPI245" s="220"/>
      <c r="VPJ245" s="220"/>
      <c r="VPK245" s="220"/>
      <c r="VPL245" s="220"/>
      <c r="VPM245" s="220"/>
      <c r="VPN245" s="220"/>
      <c r="VPO245" s="220"/>
      <c r="VPP245" s="220"/>
      <c r="VPQ245" s="220"/>
      <c r="VPR245" s="220"/>
      <c r="VPS245" s="220"/>
      <c r="VPT245" s="220"/>
      <c r="VPU245" s="220"/>
      <c r="VPV245" s="220"/>
      <c r="VPW245" s="220"/>
      <c r="VPX245" s="220"/>
      <c r="VPY245" s="220"/>
      <c r="VPZ245" s="220"/>
      <c r="VQA245" s="220"/>
      <c r="VQB245" s="220"/>
      <c r="VQC245" s="220"/>
      <c r="VQD245" s="220"/>
      <c r="VQE245" s="220"/>
      <c r="VQF245" s="220"/>
      <c r="VQG245" s="220"/>
      <c r="VQH245" s="220"/>
      <c r="VQI245" s="220"/>
      <c r="VQJ245" s="220"/>
      <c r="VQK245" s="220"/>
      <c r="VQL245" s="220"/>
      <c r="VQM245" s="220"/>
      <c r="VQN245" s="220"/>
      <c r="VQO245" s="220"/>
      <c r="VQP245" s="220"/>
      <c r="VQQ245" s="220"/>
      <c r="VQR245" s="220"/>
      <c r="VQS245" s="220"/>
      <c r="VQT245" s="220"/>
      <c r="VQU245" s="220"/>
      <c r="VQV245" s="220"/>
      <c r="VQW245" s="220"/>
      <c r="VQX245" s="220"/>
      <c r="VQY245" s="220"/>
      <c r="VQZ245" s="220"/>
      <c r="VRA245" s="220"/>
      <c r="VRB245" s="220"/>
      <c r="VRC245" s="220"/>
      <c r="VRD245" s="220"/>
      <c r="VRE245" s="220"/>
      <c r="VRF245" s="220"/>
      <c r="VRG245" s="220"/>
      <c r="VRH245" s="220"/>
      <c r="VRI245" s="220"/>
      <c r="VRJ245" s="220"/>
      <c r="VRK245" s="220"/>
      <c r="VRL245" s="220"/>
      <c r="VRM245" s="220"/>
      <c r="VRN245" s="220"/>
      <c r="VRO245" s="220"/>
      <c r="VRP245" s="220"/>
      <c r="VRQ245" s="220"/>
      <c r="VRR245" s="220"/>
      <c r="VRS245" s="220"/>
      <c r="VRT245" s="220"/>
      <c r="VRU245" s="220"/>
      <c r="VRV245" s="220"/>
      <c r="VRW245" s="220"/>
      <c r="VRX245" s="220"/>
      <c r="VRY245" s="220"/>
      <c r="VRZ245" s="220"/>
      <c r="VSA245" s="220"/>
      <c r="VSB245" s="220"/>
      <c r="VSC245" s="220"/>
      <c r="VSD245" s="220"/>
      <c r="VSE245" s="220"/>
      <c r="VSF245" s="220"/>
      <c r="VSG245" s="220"/>
      <c r="VSH245" s="220"/>
      <c r="VSI245" s="220"/>
      <c r="VSJ245" s="220"/>
      <c r="VSK245" s="220"/>
      <c r="VSL245" s="220"/>
      <c r="VSM245" s="220"/>
      <c r="VSN245" s="220"/>
      <c r="VSO245" s="220"/>
      <c r="VSP245" s="220"/>
      <c r="VSQ245" s="220"/>
      <c r="VSR245" s="220"/>
      <c r="VSS245" s="220"/>
      <c r="VST245" s="220"/>
      <c r="VSU245" s="220"/>
      <c r="VSV245" s="220"/>
      <c r="VSW245" s="220"/>
      <c r="VSX245" s="220"/>
      <c r="VSY245" s="220"/>
      <c r="VSZ245" s="220"/>
      <c r="VTA245" s="220"/>
      <c r="VTB245" s="220"/>
      <c r="VTC245" s="220"/>
      <c r="VTD245" s="220"/>
      <c r="VTE245" s="220"/>
      <c r="VTF245" s="220"/>
      <c r="VTG245" s="220"/>
      <c r="VTH245" s="220"/>
      <c r="VTI245" s="220"/>
      <c r="VTJ245" s="220"/>
      <c r="VTK245" s="220"/>
      <c r="VTL245" s="220"/>
      <c r="VTM245" s="220"/>
      <c r="VTN245" s="220"/>
      <c r="VTO245" s="220"/>
      <c r="VTP245" s="220"/>
      <c r="VTQ245" s="220"/>
      <c r="VTR245" s="220"/>
      <c r="VTS245" s="220"/>
      <c r="VTT245" s="220"/>
      <c r="VTU245" s="220"/>
      <c r="VTV245" s="220"/>
      <c r="VTW245" s="220"/>
      <c r="VTX245" s="220"/>
      <c r="VTY245" s="220"/>
      <c r="VTZ245" s="220"/>
      <c r="VUA245" s="220"/>
      <c r="VUB245" s="220"/>
      <c r="VUC245" s="220"/>
      <c r="VUD245" s="220"/>
      <c r="VUE245" s="220"/>
      <c r="VUF245" s="220"/>
      <c r="VUG245" s="220"/>
      <c r="VUH245" s="220"/>
      <c r="VUI245" s="220"/>
      <c r="VUJ245" s="220"/>
      <c r="VUK245" s="220"/>
      <c r="VUL245" s="220"/>
      <c r="VUM245" s="220"/>
      <c r="VUN245" s="220"/>
      <c r="VUO245" s="220"/>
      <c r="VUP245" s="220"/>
      <c r="VUQ245" s="220"/>
      <c r="VUR245" s="220"/>
      <c r="VUS245" s="220"/>
      <c r="VUT245" s="220"/>
      <c r="VUU245" s="220"/>
      <c r="VUV245" s="220"/>
      <c r="VUW245" s="220"/>
      <c r="VUX245" s="220"/>
      <c r="VUY245" s="220"/>
      <c r="VUZ245" s="220"/>
      <c r="VVA245" s="220"/>
      <c r="VVB245" s="220"/>
      <c r="VVC245" s="220"/>
      <c r="VVD245" s="220"/>
      <c r="VVE245" s="220"/>
      <c r="VVF245" s="220"/>
      <c r="VVG245" s="220"/>
      <c r="VVH245" s="220"/>
      <c r="VVI245" s="220"/>
      <c r="VVJ245" s="220"/>
      <c r="VVK245" s="220"/>
      <c r="VVL245" s="220"/>
      <c r="VVM245" s="220"/>
      <c r="VVN245" s="220"/>
      <c r="VVO245" s="220"/>
      <c r="VVP245" s="220"/>
      <c r="VVQ245" s="220"/>
      <c r="VVR245" s="220"/>
      <c r="VVS245" s="220"/>
      <c r="VVT245" s="220"/>
      <c r="VVU245" s="220"/>
      <c r="VVV245" s="220"/>
      <c r="VVW245" s="220"/>
      <c r="VVX245" s="220"/>
      <c r="VVY245" s="220"/>
      <c r="VVZ245" s="220"/>
      <c r="VWA245" s="220"/>
      <c r="VWB245" s="220"/>
      <c r="VWC245" s="220"/>
      <c r="VWD245" s="220"/>
      <c r="VWE245" s="220"/>
      <c r="VWF245" s="220"/>
      <c r="VWG245" s="220"/>
      <c r="VWH245" s="220"/>
      <c r="VWI245" s="220"/>
      <c r="VWJ245" s="220"/>
      <c r="VWK245" s="220"/>
      <c r="VWL245" s="220"/>
      <c r="VWM245" s="220"/>
      <c r="VWN245" s="220"/>
      <c r="VWO245" s="220"/>
      <c r="VWP245" s="220"/>
      <c r="VWQ245" s="220"/>
      <c r="VWR245" s="220"/>
      <c r="VWS245" s="220"/>
      <c r="VWT245" s="220"/>
      <c r="VWU245" s="220"/>
      <c r="VWV245" s="220"/>
      <c r="VWW245" s="220"/>
      <c r="VWX245" s="220"/>
      <c r="VWY245" s="220"/>
      <c r="VWZ245" s="220"/>
      <c r="VXA245" s="220"/>
      <c r="VXB245" s="220"/>
      <c r="VXC245" s="220"/>
      <c r="VXD245" s="220"/>
      <c r="VXE245" s="220"/>
      <c r="VXF245" s="220"/>
      <c r="VXG245" s="220"/>
      <c r="VXH245" s="220"/>
      <c r="VXI245" s="220"/>
      <c r="VXJ245" s="220"/>
      <c r="VXK245" s="220"/>
      <c r="VXL245" s="220"/>
      <c r="VXM245" s="220"/>
      <c r="VXN245" s="220"/>
      <c r="VXO245" s="220"/>
      <c r="VXP245" s="220"/>
      <c r="VXQ245" s="220"/>
      <c r="VXR245" s="220"/>
      <c r="VXS245" s="220"/>
      <c r="VXT245" s="220"/>
      <c r="VXU245" s="220"/>
      <c r="VXV245" s="220"/>
      <c r="VXW245" s="220"/>
      <c r="VXX245" s="220"/>
      <c r="VXY245" s="220"/>
      <c r="VXZ245" s="220"/>
      <c r="VYA245" s="220"/>
      <c r="VYB245" s="220"/>
      <c r="VYC245" s="220"/>
      <c r="VYD245" s="220"/>
      <c r="VYE245" s="220"/>
      <c r="VYF245" s="220"/>
      <c r="VYG245" s="220"/>
      <c r="VYH245" s="220"/>
      <c r="VYI245" s="220"/>
      <c r="VYJ245" s="220"/>
      <c r="VYK245" s="220"/>
      <c r="VYL245" s="220"/>
      <c r="VYM245" s="220"/>
      <c r="VYN245" s="220"/>
      <c r="VYO245" s="220"/>
      <c r="VYP245" s="220"/>
      <c r="VYQ245" s="220"/>
      <c r="VYR245" s="220"/>
      <c r="VYS245" s="220"/>
      <c r="VYT245" s="220"/>
      <c r="VYU245" s="220"/>
      <c r="VYV245" s="220"/>
      <c r="VYW245" s="220"/>
      <c r="VYX245" s="220"/>
      <c r="VYY245" s="220"/>
      <c r="VYZ245" s="220"/>
      <c r="VZA245" s="220"/>
      <c r="VZB245" s="220"/>
      <c r="VZC245" s="220"/>
      <c r="VZD245" s="220"/>
      <c r="VZE245" s="220"/>
      <c r="VZF245" s="220"/>
      <c r="VZG245" s="220"/>
      <c r="VZH245" s="220"/>
      <c r="VZI245" s="220"/>
      <c r="VZJ245" s="220"/>
      <c r="VZK245" s="220"/>
      <c r="VZL245" s="220"/>
      <c r="VZM245" s="220"/>
      <c r="VZN245" s="220"/>
      <c r="VZO245" s="220"/>
      <c r="VZP245" s="220"/>
      <c r="VZQ245" s="220"/>
      <c r="VZR245" s="220"/>
      <c r="VZS245" s="220"/>
      <c r="VZT245" s="220"/>
      <c r="VZU245" s="220"/>
      <c r="VZV245" s="220"/>
      <c r="VZW245" s="220"/>
      <c r="VZX245" s="220"/>
      <c r="VZY245" s="220"/>
      <c r="VZZ245" s="220"/>
      <c r="WAA245" s="220"/>
      <c r="WAB245" s="220"/>
      <c r="WAC245" s="220"/>
      <c r="WAD245" s="220"/>
      <c r="WAE245" s="220"/>
      <c r="WAF245" s="220"/>
      <c r="WAG245" s="220"/>
      <c r="WAH245" s="220"/>
      <c r="WAI245" s="220"/>
      <c r="WAJ245" s="220"/>
      <c r="WAK245" s="220"/>
      <c r="WAL245" s="220"/>
      <c r="WAM245" s="220"/>
      <c r="WAN245" s="220"/>
      <c r="WAO245" s="220"/>
      <c r="WAP245" s="220"/>
      <c r="WAQ245" s="220"/>
      <c r="WAR245" s="220"/>
      <c r="WAS245" s="220"/>
      <c r="WAT245" s="220"/>
      <c r="WAU245" s="220"/>
      <c r="WAV245" s="220"/>
      <c r="WAW245" s="220"/>
      <c r="WAX245" s="220"/>
      <c r="WAY245" s="220"/>
      <c r="WAZ245" s="220"/>
      <c r="WBA245" s="220"/>
      <c r="WBB245" s="220"/>
      <c r="WBC245" s="220"/>
      <c r="WBD245" s="220"/>
      <c r="WBE245" s="220"/>
      <c r="WBF245" s="220"/>
      <c r="WBG245" s="220"/>
      <c r="WBH245" s="220"/>
      <c r="WBI245" s="220"/>
      <c r="WBJ245" s="220"/>
      <c r="WBK245" s="220"/>
      <c r="WBL245" s="220"/>
      <c r="WBM245" s="220"/>
      <c r="WBN245" s="220"/>
      <c r="WBO245" s="220"/>
      <c r="WBP245" s="220"/>
      <c r="WBQ245" s="220"/>
      <c r="WBR245" s="220"/>
      <c r="WBS245" s="220"/>
      <c r="WBT245" s="220"/>
      <c r="WBU245" s="220"/>
      <c r="WBV245" s="220"/>
      <c r="WBW245" s="220"/>
      <c r="WBX245" s="220"/>
      <c r="WBY245" s="220"/>
      <c r="WBZ245" s="220"/>
      <c r="WCA245" s="220"/>
      <c r="WCB245" s="220"/>
      <c r="WCC245" s="220"/>
      <c r="WCD245" s="220"/>
      <c r="WCE245" s="220"/>
      <c r="WCF245" s="220"/>
      <c r="WCG245" s="220"/>
      <c r="WCH245" s="220"/>
      <c r="WCI245" s="220"/>
      <c r="WCJ245" s="220"/>
      <c r="WCK245" s="220"/>
      <c r="WCL245" s="220"/>
      <c r="WCM245" s="220"/>
      <c r="WCN245" s="220"/>
      <c r="WCO245" s="220"/>
      <c r="WCP245" s="220"/>
      <c r="WCQ245" s="220"/>
      <c r="WCR245" s="220"/>
      <c r="WCS245" s="220"/>
      <c r="WCT245" s="220"/>
      <c r="WCU245" s="220"/>
      <c r="WCV245" s="220"/>
      <c r="WCW245" s="220"/>
      <c r="WCX245" s="220"/>
      <c r="WCY245" s="220"/>
      <c r="WCZ245" s="220"/>
      <c r="WDA245" s="220"/>
      <c r="WDB245" s="220"/>
      <c r="WDC245" s="220"/>
      <c r="WDD245" s="220"/>
      <c r="WDE245" s="220"/>
      <c r="WDF245" s="220"/>
      <c r="WDG245" s="220"/>
      <c r="WDH245" s="220"/>
      <c r="WDI245" s="220"/>
      <c r="WDJ245" s="220"/>
      <c r="WDK245" s="220"/>
      <c r="WDL245" s="220"/>
      <c r="WDM245" s="220"/>
      <c r="WDN245" s="220"/>
      <c r="WDO245" s="220"/>
      <c r="WDP245" s="220"/>
      <c r="WDQ245" s="220"/>
      <c r="WDR245" s="220"/>
      <c r="WDS245" s="220"/>
      <c r="WDT245" s="220"/>
      <c r="WDU245" s="220"/>
      <c r="WDV245" s="220"/>
      <c r="WDW245" s="220"/>
      <c r="WDX245" s="220"/>
      <c r="WDY245" s="220"/>
      <c r="WDZ245" s="220"/>
      <c r="WEA245" s="220"/>
      <c r="WEB245" s="220"/>
      <c r="WEC245" s="220"/>
      <c r="WED245" s="220"/>
      <c r="WEE245" s="220"/>
      <c r="WEF245" s="220"/>
      <c r="WEG245" s="220"/>
      <c r="WEH245" s="220"/>
      <c r="WEI245" s="220"/>
      <c r="WEJ245" s="220"/>
      <c r="WEK245" s="220"/>
      <c r="WEL245" s="220"/>
      <c r="WEM245" s="220"/>
      <c r="WEN245" s="220"/>
      <c r="WEO245" s="220"/>
      <c r="WEP245" s="220"/>
      <c r="WEQ245" s="220"/>
      <c r="WER245" s="220"/>
      <c r="WES245" s="220"/>
      <c r="WET245" s="220"/>
      <c r="WEU245" s="220"/>
      <c r="WEV245" s="220"/>
      <c r="WEW245" s="220"/>
      <c r="WEX245" s="220"/>
      <c r="WEY245" s="220"/>
      <c r="WEZ245" s="220"/>
      <c r="WFA245" s="220"/>
      <c r="WFB245" s="220"/>
      <c r="WFC245" s="220"/>
      <c r="WFD245" s="220"/>
      <c r="WFE245" s="220"/>
      <c r="WFF245" s="220"/>
      <c r="WFG245" s="220"/>
      <c r="WFH245" s="220"/>
      <c r="WFI245" s="220"/>
      <c r="WFJ245" s="220"/>
      <c r="WFK245" s="220"/>
      <c r="WFL245" s="220"/>
      <c r="WFM245" s="220"/>
      <c r="WFN245" s="220"/>
      <c r="WFO245" s="220"/>
      <c r="WFP245" s="220"/>
      <c r="WFQ245" s="220"/>
      <c r="WFR245" s="220"/>
      <c r="WFS245" s="220"/>
      <c r="WFT245" s="220"/>
      <c r="WFU245" s="220"/>
      <c r="WFV245" s="220"/>
      <c r="WFW245" s="220"/>
      <c r="WFX245" s="220"/>
      <c r="WFY245" s="220"/>
      <c r="WFZ245" s="220"/>
      <c r="WGA245" s="220"/>
      <c r="WGB245" s="220"/>
      <c r="WGC245" s="220"/>
      <c r="WGD245" s="220"/>
      <c r="WGE245" s="220"/>
      <c r="WGF245" s="220"/>
      <c r="WGG245" s="220"/>
      <c r="WGH245" s="220"/>
      <c r="WGI245" s="220"/>
      <c r="WGJ245" s="220"/>
      <c r="WGK245" s="220"/>
      <c r="WGL245" s="220"/>
      <c r="WGM245" s="220"/>
      <c r="WGN245" s="220"/>
      <c r="WGO245" s="220"/>
      <c r="WGP245" s="220"/>
      <c r="WGQ245" s="220"/>
      <c r="WGR245" s="220"/>
      <c r="WGS245" s="220"/>
      <c r="WGT245" s="220"/>
      <c r="WGU245" s="220"/>
      <c r="WGV245" s="220"/>
      <c r="WGW245" s="220"/>
      <c r="WGX245" s="220"/>
      <c r="WGY245" s="220"/>
      <c r="WGZ245" s="220"/>
      <c r="WHA245" s="220"/>
      <c r="WHB245" s="220"/>
      <c r="WHC245" s="220"/>
      <c r="WHD245" s="220"/>
      <c r="WHE245" s="220"/>
      <c r="WHF245" s="220"/>
      <c r="WHG245" s="220"/>
      <c r="WHH245" s="220"/>
      <c r="WHI245" s="220"/>
      <c r="WHJ245" s="220"/>
      <c r="WHK245" s="220"/>
      <c r="WHL245" s="220"/>
      <c r="WHM245" s="220"/>
      <c r="WHN245" s="220"/>
      <c r="WHO245" s="220"/>
      <c r="WHP245" s="220"/>
      <c r="WHQ245" s="220"/>
      <c r="WHR245" s="220"/>
      <c r="WHS245" s="220"/>
      <c r="WHT245" s="220"/>
      <c r="WHU245" s="220"/>
      <c r="WHV245" s="220"/>
      <c r="WHW245" s="220"/>
      <c r="WHX245" s="220"/>
      <c r="WHY245" s="220"/>
      <c r="WHZ245" s="220"/>
      <c r="WIA245" s="220"/>
      <c r="WIB245" s="220"/>
      <c r="WIC245" s="220"/>
      <c r="WID245" s="220"/>
      <c r="WIE245" s="220"/>
      <c r="WIF245" s="220"/>
      <c r="WIG245" s="220"/>
      <c r="WIH245" s="220"/>
      <c r="WII245" s="220"/>
      <c r="WIJ245" s="220"/>
      <c r="WIK245" s="220"/>
      <c r="WIL245" s="220"/>
      <c r="WIM245" s="220"/>
      <c r="WIN245" s="220"/>
      <c r="WIO245" s="220"/>
      <c r="WIP245" s="220"/>
      <c r="WIQ245" s="220"/>
      <c r="WIR245" s="220"/>
      <c r="WIS245" s="220"/>
      <c r="WIT245" s="220"/>
      <c r="WIU245" s="220"/>
      <c r="WIV245" s="220"/>
      <c r="WIW245" s="220"/>
      <c r="WIX245" s="220"/>
      <c r="WIY245" s="220"/>
      <c r="WIZ245" s="220"/>
      <c r="WJA245" s="220"/>
      <c r="WJB245" s="220"/>
      <c r="WJC245" s="220"/>
      <c r="WJD245" s="220"/>
      <c r="WJE245" s="220"/>
      <c r="WJF245" s="220"/>
      <c r="WJG245" s="220"/>
      <c r="WJH245" s="220"/>
      <c r="WJI245" s="220"/>
      <c r="WJJ245" s="220"/>
      <c r="WJK245" s="220"/>
      <c r="WJL245" s="220"/>
      <c r="WJM245" s="220"/>
      <c r="WJN245" s="220"/>
      <c r="WJO245" s="220"/>
      <c r="WJP245" s="220"/>
      <c r="WJQ245" s="220"/>
      <c r="WJR245" s="220"/>
      <c r="WJS245" s="220"/>
      <c r="WJT245" s="220"/>
      <c r="WJU245" s="220"/>
      <c r="WJV245" s="220"/>
      <c r="WJW245" s="220"/>
      <c r="WJX245" s="220"/>
      <c r="WJY245" s="220"/>
      <c r="WJZ245" s="220"/>
      <c r="WKA245" s="220"/>
      <c r="WKB245" s="220"/>
      <c r="WKC245" s="220"/>
      <c r="WKD245" s="220"/>
      <c r="WKE245" s="220"/>
      <c r="WKF245" s="220"/>
      <c r="WKG245" s="220"/>
      <c r="WKH245" s="220"/>
      <c r="WKI245" s="220"/>
      <c r="WKJ245" s="220"/>
      <c r="WKK245" s="220"/>
      <c r="WKL245" s="220"/>
      <c r="WKM245" s="220"/>
      <c r="WKN245" s="220"/>
      <c r="WKO245" s="220"/>
      <c r="WKP245" s="220"/>
      <c r="WKQ245" s="220"/>
      <c r="WKR245" s="220"/>
      <c r="WKS245" s="220"/>
      <c r="WKT245" s="220"/>
      <c r="WKU245" s="220"/>
      <c r="WKV245" s="220"/>
      <c r="WKW245" s="220"/>
      <c r="WKX245" s="220"/>
      <c r="WKY245" s="220"/>
      <c r="WKZ245" s="220"/>
      <c r="WLA245" s="220"/>
      <c r="WLB245" s="220"/>
      <c r="WLC245" s="220"/>
      <c r="WLD245" s="220"/>
      <c r="WLE245" s="220"/>
      <c r="WLF245" s="220"/>
      <c r="WLG245" s="220"/>
      <c r="WLH245" s="220"/>
      <c r="WLI245" s="220"/>
      <c r="WLJ245" s="220"/>
      <c r="WLK245" s="220"/>
      <c r="WLL245" s="220"/>
      <c r="WLM245" s="220"/>
      <c r="WLN245" s="220"/>
      <c r="WLO245" s="220"/>
      <c r="WLP245" s="220"/>
      <c r="WLQ245" s="220"/>
      <c r="WLR245" s="220"/>
      <c r="WLS245" s="220"/>
      <c r="WLT245" s="220"/>
      <c r="WLU245" s="220"/>
      <c r="WLV245" s="220"/>
      <c r="WLW245" s="220"/>
      <c r="WLX245" s="220"/>
      <c r="WLY245" s="220"/>
      <c r="WLZ245" s="220"/>
      <c r="WMA245" s="220"/>
      <c r="WMB245" s="220"/>
      <c r="WMC245" s="220"/>
      <c r="WMD245" s="220"/>
      <c r="WME245" s="220"/>
      <c r="WMF245" s="220"/>
      <c r="WMG245" s="220"/>
      <c r="WMH245" s="220"/>
      <c r="WMI245" s="220"/>
      <c r="WMJ245" s="220"/>
      <c r="WMK245" s="220"/>
      <c r="WML245" s="220"/>
      <c r="WMM245" s="220"/>
      <c r="WMN245" s="220"/>
      <c r="WMO245" s="220"/>
      <c r="WMP245" s="220"/>
      <c r="WMQ245" s="220"/>
      <c r="WMR245" s="220"/>
      <c r="WMS245" s="220"/>
      <c r="WMT245" s="220"/>
      <c r="WMU245" s="220"/>
      <c r="WMV245" s="220"/>
      <c r="WMW245" s="220"/>
      <c r="WMX245" s="220"/>
      <c r="WMY245" s="220"/>
      <c r="WMZ245" s="220"/>
      <c r="WNA245" s="220"/>
      <c r="WNB245" s="220"/>
      <c r="WNC245" s="220"/>
      <c r="WND245" s="220"/>
      <c r="WNE245" s="220"/>
      <c r="WNF245" s="220"/>
      <c r="WNG245" s="220"/>
      <c r="WNH245" s="220"/>
      <c r="WNI245" s="220"/>
      <c r="WNJ245" s="220"/>
      <c r="WNK245" s="220"/>
      <c r="WNL245" s="220"/>
      <c r="WNM245" s="220"/>
      <c r="WNN245" s="220"/>
      <c r="WNO245" s="220"/>
      <c r="WNP245" s="220"/>
      <c r="WNQ245" s="220"/>
      <c r="WNR245" s="220"/>
      <c r="WNS245" s="220"/>
      <c r="WNT245" s="220"/>
      <c r="WNU245" s="220"/>
      <c r="WNV245" s="220"/>
      <c r="WNW245" s="220"/>
      <c r="WNX245" s="220"/>
      <c r="WNY245" s="220"/>
      <c r="WNZ245" s="220"/>
      <c r="WOA245" s="220"/>
      <c r="WOB245" s="220"/>
      <c r="WOC245" s="220"/>
      <c r="WOD245" s="220"/>
      <c r="WOE245" s="220"/>
      <c r="WOF245" s="220"/>
      <c r="WOG245" s="220"/>
      <c r="WOH245" s="220"/>
      <c r="WOI245" s="220"/>
      <c r="WOJ245" s="220"/>
      <c r="WOK245" s="220"/>
      <c r="WOL245" s="220"/>
      <c r="WOM245" s="220"/>
      <c r="WON245" s="220"/>
      <c r="WOO245" s="220"/>
      <c r="WOP245" s="220"/>
      <c r="WOQ245" s="220"/>
      <c r="WOR245" s="220"/>
      <c r="WOS245" s="220"/>
      <c r="WOT245" s="220"/>
      <c r="WOU245" s="220"/>
      <c r="WOV245" s="220"/>
      <c r="WOW245" s="220"/>
      <c r="WOX245" s="220"/>
      <c r="WOY245" s="220"/>
      <c r="WOZ245" s="220"/>
      <c r="WPA245" s="220"/>
      <c r="WPB245" s="220"/>
      <c r="WPC245" s="220"/>
      <c r="WPD245" s="220"/>
      <c r="WPE245" s="220"/>
      <c r="WPF245" s="220"/>
      <c r="WPG245" s="220"/>
      <c r="WPH245" s="220"/>
      <c r="WPI245" s="220"/>
      <c r="WPJ245" s="220"/>
      <c r="WPK245" s="220"/>
      <c r="WPL245" s="220"/>
      <c r="WPM245" s="220"/>
      <c r="WPN245" s="220"/>
      <c r="WPO245" s="220"/>
      <c r="WPP245" s="220"/>
      <c r="WPQ245" s="220"/>
      <c r="WPR245" s="220"/>
      <c r="WPS245" s="220"/>
      <c r="WPT245" s="220"/>
      <c r="WPU245" s="220"/>
      <c r="WPV245" s="220"/>
      <c r="WPW245" s="220"/>
      <c r="WPX245" s="220"/>
      <c r="WPY245" s="220"/>
      <c r="WPZ245" s="220"/>
      <c r="WQA245" s="220"/>
      <c r="WQB245" s="220"/>
      <c r="WQC245" s="220"/>
      <c r="WQD245" s="220"/>
      <c r="WQE245" s="220"/>
      <c r="WQF245" s="220"/>
      <c r="WQG245" s="220"/>
      <c r="WQH245" s="220"/>
      <c r="WQI245" s="220"/>
      <c r="WQJ245" s="220"/>
      <c r="WQK245" s="220"/>
      <c r="WQL245" s="220"/>
      <c r="WQM245" s="220"/>
      <c r="WQN245" s="220"/>
      <c r="WQO245" s="220"/>
      <c r="WQP245" s="220"/>
      <c r="WQQ245" s="220"/>
      <c r="WQR245" s="220"/>
      <c r="WQS245" s="220"/>
      <c r="WQT245" s="220"/>
      <c r="WQU245" s="220"/>
      <c r="WQV245" s="220"/>
      <c r="WQW245" s="220"/>
      <c r="WQX245" s="220"/>
      <c r="WQY245" s="220"/>
      <c r="WQZ245" s="220"/>
      <c r="WRA245" s="220"/>
      <c r="WRB245" s="220"/>
      <c r="WRC245" s="220"/>
      <c r="WRD245" s="220"/>
      <c r="WRE245" s="220"/>
      <c r="WRF245" s="220"/>
      <c r="WRG245" s="220"/>
      <c r="WRH245" s="220"/>
      <c r="WRI245" s="220"/>
      <c r="WRJ245" s="220"/>
      <c r="WRK245" s="220"/>
      <c r="WRL245" s="220"/>
      <c r="WRM245" s="220"/>
      <c r="WRN245" s="220"/>
      <c r="WRO245" s="220"/>
      <c r="WRP245" s="220"/>
      <c r="WRQ245" s="220"/>
      <c r="WRR245" s="220"/>
      <c r="WRS245" s="220"/>
      <c r="WRT245" s="220"/>
      <c r="WRU245" s="220"/>
      <c r="WRV245" s="220"/>
      <c r="WRW245" s="220"/>
      <c r="WRX245" s="220"/>
      <c r="WRY245" s="220"/>
      <c r="WRZ245" s="220"/>
      <c r="WSA245" s="220"/>
      <c r="WSB245" s="220"/>
      <c r="WSC245" s="220"/>
      <c r="WSD245" s="220"/>
      <c r="WSE245" s="220"/>
      <c r="WSF245" s="220"/>
      <c r="WSG245" s="220"/>
      <c r="WSH245" s="220"/>
      <c r="WSI245" s="220"/>
      <c r="WSJ245" s="220"/>
      <c r="WSK245" s="220"/>
      <c r="WSL245" s="220"/>
      <c r="WSM245" s="220"/>
      <c r="WSN245" s="220"/>
      <c r="WSO245" s="220"/>
      <c r="WSP245" s="220"/>
      <c r="WSQ245" s="220"/>
      <c r="WSR245" s="220"/>
      <c r="WSS245" s="220"/>
      <c r="WST245" s="220"/>
      <c r="WSU245" s="220"/>
      <c r="WSV245" s="220"/>
      <c r="WSW245" s="220"/>
      <c r="WSX245" s="220"/>
      <c r="WSY245" s="220"/>
      <c r="WSZ245" s="220"/>
      <c r="WTA245" s="220"/>
      <c r="WTB245" s="220"/>
      <c r="WTC245" s="220"/>
      <c r="WTD245" s="220"/>
      <c r="WTE245" s="220"/>
      <c r="WTF245" s="220"/>
      <c r="WTG245" s="220"/>
      <c r="WTH245" s="220"/>
      <c r="WTI245" s="220"/>
      <c r="WTJ245" s="220"/>
      <c r="WTK245" s="220"/>
      <c r="WTL245" s="220"/>
      <c r="WTM245" s="220"/>
      <c r="WTN245" s="220"/>
      <c r="WTO245" s="220"/>
      <c r="WTP245" s="220"/>
      <c r="WTQ245" s="220"/>
      <c r="WTR245" s="220"/>
      <c r="WTS245" s="220"/>
      <c r="WTT245" s="220"/>
      <c r="WTU245" s="220"/>
      <c r="WTV245" s="220"/>
      <c r="WTW245" s="220"/>
      <c r="WTX245" s="220"/>
      <c r="WTY245" s="220"/>
      <c r="WTZ245" s="220"/>
      <c r="WUA245" s="220"/>
      <c r="WUB245" s="220"/>
      <c r="WUC245" s="220"/>
      <c r="WUD245" s="220"/>
      <c r="WUE245" s="220"/>
      <c r="WUF245" s="220"/>
      <c r="WUG245" s="220"/>
      <c r="WUH245" s="220"/>
      <c r="WUI245" s="220"/>
      <c r="WUJ245" s="220"/>
      <c r="WUK245" s="220"/>
      <c r="WUL245" s="220"/>
      <c r="WUM245" s="220"/>
      <c r="WUN245" s="220"/>
      <c r="WUO245" s="220"/>
      <c r="WUP245" s="220"/>
      <c r="WUQ245" s="220"/>
      <c r="WUR245" s="220"/>
      <c r="WUS245" s="220"/>
      <c r="WUT245" s="220"/>
      <c r="WUU245" s="220"/>
      <c r="WUV245" s="220"/>
      <c r="WUW245" s="220"/>
      <c r="WUX245" s="220"/>
      <c r="WUY245" s="220"/>
      <c r="WUZ245" s="220"/>
      <c r="WVA245" s="220"/>
      <c r="WVB245" s="220"/>
      <c r="WVC245" s="220"/>
      <c r="WVD245" s="220"/>
      <c r="WVE245" s="220"/>
      <c r="WVF245" s="220"/>
      <c r="WVG245" s="220"/>
      <c r="WVH245" s="220"/>
      <c r="WVI245" s="220"/>
      <c r="WVJ245" s="220"/>
      <c r="WVK245" s="220"/>
      <c r="WVL245" s="220"/>
      <c r="WVM245" s="220"/>
      <c r="WVN245" s="220"/>
      <c r="WVO245" s="220"/>
      <c r="WVP245" s="220"/>
      <c r="WVQ245" s="220"/>
      <c r="WVR245" s="220"/>
      <c r="WVS245" s="220"/>
      <c r="WVT245" s="220"/>
      <c r="WVU245" s="220"/>
      <c r="WVV245" s="220"/>
      <c r="WVW245" s="220"/>
      <c r="WVX245" s="220"/>
      <c r="WVY245" s="220"/>
      <c r="WVZ245" s="220"/>
      <c r="WWA245" s="220"/>
      <c r="WWB245" s="220"/>
      <c r="WWC245" s="220"/>
      <c r="WWD245" s="220"/>
      <c r="WWE245" s="220"/>
      <c r="WWF245" s="220"/>
      <c r="WWG245" s="220"/>
      <c r="WWH245" s="220"/>
      <c r="WWI245" s="220"/>
      <c r="WWJ245" s="220"/>
      <c r="WWK245" s="220"/>
      <c r="WWL245" s="220"/>
      <c r="WWM245" s="220"/>
      <c r="WWN245" s="220"/>
      <c r="WWO245" s="220"/>
      <c r="WWP245" s="220"/>
      <c r="WWQ245" s="220"/>
      <c r="WWR245" s="220"/>
      <c r="WWS245" s="220"/>
      <c r="WWT245" s="220"/>
      <c r="WWU245" s="220"/>
      <c r="WWV245" s="220"/>
      <c r="WWW245" s="220"/>
      <c r="WWX245" s="220"/>
      <c r="WWY245" s="220"/>
      <c r="WWZ245" s="220"/>
      <c r="WXA245" s="220"/>
      <c r="WXB245" s="220"/>
      <c r="WXC245" s="220"/>
      <c r="WXD245" s="220"/>
      <c r="WXE245" s="220"/>
      <c r="WXF245" s="220"/>
      <c r="WXG245" s="220"/>
      <c r="WXH245" s="220"/>
      <c r="WXI245" s="220"/>
      <c r="WXJ245" s="220"/>
      <c r="WXK245" s="220"/>
      <c r="WXL245" s="220"/>
      <c r="WXM245" s="220"/>
      <c r="WXN245" s="220"/>
      <c r="WXO245" s="220"/>
      <c r="WXP245" s="220"/>
      <c r="WXQ245" s="220"/>
      <c r="WXR245" s="220"/>
      <c r="WXS245" s="220"/>
      <c r="WXT245" s="220"/>
      <c r="WXU245" s="220"/>
      <c r="WXV245" s="220"/>
      <c r="WXW245" s="220"/>
      <c r="WXX245" s="220"/>
      <c r="WXY245" s="220"/>
      <c r="WXZ245" s="220"/>
      <c r="WYA245" s="220"/>
      <c r="WYB245" s="220"/>
      <c r="WYC245" s="220"/>
      <c r="WYD245" s="220"/>
      <c r="WYE245" s="220"/>
      <c r="WYF245" s="220"/>
      <c r="WYG245" s="220"/>
      <c r="WYH245" s="220"/>
      <c r="WYI245" s="220"/>
      <c r="WYJ245" s="220"/>
      <c r="WYK245" s="220"/>
      <c r="WYL245" s="220"/>
      <c r="WYM245" s="220"/>
      <c r="WYN245" s="220"/>
      <c r="WYO245" s="220"/>
      <c r="WYP245" s="220"/>
      <c r="WYQ245" s="220"/>
      <c r="WYR245" s="220"/>
      <c r="WYS245" s="220"/>
      <c r="WYT245" s="220"/>
      <c r="WYU245" s="220"/>
      <c r="WYV245" s="220"/>
      <c r="WYW245" s="220"/>
      <c r="WYX245" s="220"/>
      <c r="WYY245" s="220"/>
      <c r="WYZ245" s="220"/>
      <c r="WZA245" s="220"/>
      <c r="WZB245" s="220"/>
      <c r="WZC245" s="220"/>
      <c r="WZD245" s="220"/>
      <c r="WZE245" s="220"/>
      <c r="WZF245" s="220"/>
      <c r="WZG245" s="220"/>
      <c r="WZH245" s="220"/>
      <c r="WZI245" s="220"/>
      <c r="WZJ245" s="220"/>
      <c r="WZK245" s="220"/>
      <c r="WZL245" s="220"/>
      <c r="WZM245" s="220"/>
      <c r="WZN245" s="220"/>
      <c r="WZO245" s="220"/>
      <c r="WZP245" s="220"/>
      <c r="WZQ245" s="220"/>
      <c r="WZR245" s="220"/>
      <c r="WZS245" s="220"/>
      <c r="WZT245" s="220"/>
      <c r="WZU245" s="220"/>
      <c r="WZV245" s="220"/>
      <c r="WZW245" s="220"/>
      <c r="WZX245" s="220"/>
      <c r="WZY245" s="220"/>
      <c r="WZZ245" s="220"/>
      <c r="XAA245" s="220"/>
      <c r="XAB245" s="220"/>
      <c r="XAC245" s="220"/>
      <c r="XAD245" s="220"/>
      <c r="XAE245" s="220"/>
      <c r="XAF245" s="220"/>
      <c r="XAG245" s="220"/>
      <c r="XAH245" s="220"/>
      <c r="XAI245" s="220"/>
      <c r="XAJ245" s="220"/>
      <c r="XAK245" s="220"/>
      <c r="XAL245" s="220"/>
      <c r="XAM245" s="220"/>
      <c r="XAN245" s="220"/>
      <c r="XAO245" s="220"/>
      <c r="XAP245" s="220"/>
      <c r="XAQ245" s="220"/>
      <c r="XAR245" s="220"/>
      <c r="XAS245" s="220"/>
      <c r="XAT245" s="220"/>
      <c r="XAU245" s="220"/>
      <c r="XAV245" s="220"/>
      <c r="XAW245" s="220"/>
      <c r="XAX245" s="220"/>
      <c r="XAY245" s="220"/>
      <c r="XAZ245" s="220"/>
      <c r="XBA245" s="220"/>
      <c r="XBB245" s="220"/>
      <c r="XBC245" s="220"/>
      <c r="XBD245" s="220"/>
      <c r="XBE245" s="220"/>
      <c r="XBF245" s="220"/>
      <c r="XBG245" s="220"/>
      <c r="XBH245" s="220"/>
      <c r="XBI245" s="220"/>
      <c r="XBJ245" s="220"/>
      <c r="XBK245" s="220"/>
      <c r="XBL245" s="220"/>
    </row>
    <row r="246" spans="1:16288" outlineLevel="1">
      <c r="A246" s="378" t="s">
        <v>220</v>
      </c>
      <c r="B246" s="379" t="s">
        <v>46</v>
      </c>
      <c r="C246" s="379" t="s">
        <v>223</v>
      </c>
      <c r="D246" s="380">
        <v>25000</v>
      </c>
      <c r="E246" s="381">
        <v>53.13</v>
      </c>
      <c r="F246" s="380">
        <v>54000</v>
      </c>
      <c r="G246" s="381">
        <v>24.6</v>
      </c>
      <c r="H246" s="382">
        <v>13283</v>
      </c>
      <c r="I246" s="383">
        <v>13283</v>
      </c>
      <c r="J246" s="384"/>
      <c r="K246" s="220"/>
      <c r="L246" s="385"/>
      <c r="M246" s="385"/>
      <c r="N246" s="387"/>
      <c r="O246" s="220"/>
      <c r="P246" s="386"/>
      <c r="Q246" s="220"/>
      <c r="R246" s="220"/>
      <c r="S246" s="385"/>
      <c r="T246" s="220"/>
      <c r="U246" s="386"/>
      <c r="V246" s="220"/>
      <c r="W246" s="220"/>
      <c r="X246" s="386"/>
      <c r="Y246" s="388"/>
      <c r="Z246" s="388"/>
      <c r="AA246" s="220"/>
      <c r="AB246" s="388"/>
      <c r="AC246" s="388"/>
      <c r="AD246" s="220"/>
      <c r="AE246" s="220"/>
      <c r="AF246" s="386"/>
      <c r="AG246" s="220"/>
      <c r="AH246" s="220"/>
      <c r="AI246" s="386"/>
      <c r="AJ246" s="220"/>
      <c r="AK246" s="386"/>
      <c r="AL246" s="220"/>
      <c r="AM246" s="220"/>
      <c r="AN246" s="386"/>
      <c r="AO246" s="220"/>
      <c r="AQ246" s="386"/>
      <c r="AR246" s="220"/>
      <c r="AS246" s="386"/>
      <c r="AT246" s="220"/>
      <c r="AU246" s="220"/>
      <c r="AV246" s="220"/>
      <c r="AW246" s="220"/>
      <c r="AX246" s="220"/>
      <c r="AY246" s="220"/>
      <c r="AZ246" s="220"/>
      <c r="BA246" s="220"/>
      <c r="BB246" s="220"/>
      <c r="BC246" s="220"/>
      <c r="BD246" s="220"/>
      <c r="BE246" s="220"/>
      <c r="BF246" s="220"/>
      <c r="BG246" s="220"/>
      <c r="BH246" s="220"/>
      <c r="BI246" s="220"/>
      <c r="BJ246" s="220"/>
      <c r="BK246" s="220"/>
      <c r="BL246" s="220"/>
      <c r="BM246" s="220"/>
      <c r="BN246" s="220"/>
      <c r="BO246" s="220"/>
      <c r="BP246" s="220"/>
      <c r="BQ246" s="220"/>
      <c r="BR246" s="220"/>
      <c r="BS246" s="220"/>
      <c r="BT246" s="220"/>
      <c r="BU246" s="220"/>
      <c r="BV246" s="220"/>
      <c r="BW246" s="220"/>
      <c r="BX246" s="220"/>
      <c r="BY246" s="220"/>
      <c r="BZ246" s="220"/>
      <c r="CA246" s="220"/>
      <c r="CB246" s="220"/>
      <c r="CC246" s="220"/>
      <c r="CD246" s="220"/>
      <c r="CE246" s="220"/>
      <c r="CF246" s="220"/>
      <c r="CG246" s="220"/>
      <c r="CH246" s="220"/>
      <c r="CI246" s="220"/>
      <c r="CJ246" s="220"/>
      <c r="CK246" s="220"/>
      <c r="CL246" s="220"/>
      <c r="CM246" s="220"/>
      <c r="CN246" s="220"/>
      <c r="CO246" s="220"/>
      <c r="CP246" s="220"/>
      <c r="CQ246" s="220"/>
      <c r="CR246" s="220"/>
      <c r="CS246" s="220"/>
      <c r="CT246" s="220"/>
      <c r="CU246" s="220"/>
      <c r="CV246" s="220"/>
      <c r="CW246" s="220"/>
      <c r="CX246" s="220"/>
      <c r="CY246" s="220"/>
      <c r="CZ246" s="220"/>
      <c r="DA246" s="220"/>
      <c r="DB246" s="220"/>
      <c r="DC246" s="220"/>
      <c r="DD246" s="220"/>
      <c r="DE246" s="220"/>
      <c r="DF246" s="220"/>
      <c r="DG246" s="220"/>
      <c r="DH246" s="220"/>
      <c r="DI246" s="220"/>
      <c r="DJ246" s="220"/>
      <c r="DK246" s="220"/>
      <c r="DL246" s="220"/>
      <c r="DM246" s="220"/>
      <c r="DN246" s="220"/>
      <c r="DO246" s="220"/>
      <c r="DP246" s="220"/>
      <c r="DQ246" s="220"/>
      <c r="DR246" s="220"/>
      <c r="DS246" s="220"/>
      <c r="DT246" s="220"/>
      <c r="DU246" s="220"/>
      <c r="DV246" s="220"/>
      <c r="DW246" s="220"/>
      <c r="DX246" s="220"/>
      <c r="DY246" s="220"/>
      <c r="DZ246" s="220"/>
      <c r="EA246" s="220"/>
      <c r="EB246" s="220"/>
      <c r="EC246" s="220"/>
      <c r="ED246" s="220"/>
      <c r="EE246" s="220"/>
      <c r="EF246" s="220"/>
      <c r="EG246" s="220"/>
      <c r="EH246" s="220"/>
      <c r="EI246" s="386"/>
      <c r="EJ246" s="220"/>
      <c r="EK246" s="220"/>
      <c r="EL246" s="220"/>
      <c r="EM246" s="220"/>
      <c r="EN246" s="220"/>
      <c r="EO246" s="220"/>
      <c r="EP246" s="220"/>
      <c r="EQ246" s="220"/>
      <c r="ER246" s="220"/>
      <c r="ES246" s="220"/>
      <c r="ET246" s="220"/>
      <c r="EU246" s="220"/>
      <c r="EV246" s="220"/>
      <c r="EW246" s="220"/>
      <c r="EX246" s="220"/>
      <c r="EY246" s="220"/>
      <c r="EZ246" s="220"/>
      <c r="FA246" s="220"/>
      <c r="FB246" s="220"/>
      <c r="FC246" s="220"/>
      <c r="FD246" s="220"/>
      <c r="FE246" s="220"/>
      <c r="FF246" s="220"/>
      <c r="FG246" s="220"/>
      <c r="FH246" s="220"/>
      <c r="FI246" s="220"/>
      <c r="FJ246" s="220"/>
      <c r="FK246" s="220"/>
      <c r="FL246" s="220"/>
      <c r="FM246" s="220"/>
      <c r="FN246" s="220"/>
      <c r="FO246" s="220"/>
      <c r="FP246" s="220"/>
      <c r="FQ246" s="220"/>
      <c r="FR246" s="220"/>
      <c r="FS246" s="220"/>
      <c r="FT246" s="220"/>
      <c r="FU246" s="220"/>
      <c r="FV246" s="220"/>
      <c r="FW246" s="220"/>
      <c r="FX246" s="220"/>
      <c r="FY246" s="220"/>
      <c r="FZ246" s="220"/>
      <c r="GA246" s="220"/>
      <c r="GB246" s="220"/>
      <c r="GC246" s="220"/>
      <c r="GD246" s="220"/>
      <c r="GE246" s="220"/>
      <c r="GF246" s="220"/>
      <c r="GG246" s="220"/>
      <c r="GH246" s="220"/>
      <c r="GI246" s="220"/>
      <c r="GJ246" s="220"/>
      <c r="GK246" s="220"/>
      <c r="GL246" s="220"/>
      <c r="GM246" s="220"/>
      <c r="GN246" s="220"/>
      <c r="GO246" s="220"/>
      <c r="GP246" s="220"/>
      <c r="GQ246" s="220"/>
      <c r="GR246" s="220"/>
      <c r="GS246" s="220"/>
      <c r="GT246" s="220"/>
      <c r="GU246" s="220"/>
      <c r="GV246" s="220"/>
      <c r="GW246" s="220"/>
      <c r="GX246" s="220"/>
      <c r="GY246" s="220"/>
      <c r="GZ246" s="220"/>
      <c r="HA246" s="220"/>
      <c r="HB246" s="220"/>
      <c r="HC246" s="220"/>
      <c r="HD246" s="220"/>
      <c r="HE246" s="220"/>
      <c r="HF246" s="220"/>
      <c r="HG246" s="220"/>
      <c r="HH246" s="220"/>
      <c r="HI246" s="220"/>
      <c r="HJ246" s="220"/>
      <c r="HK246" s="220"/>
      <c r="HL246" s="220"/>
      <c r="HM246" s="220"/>
      <c r="HN246" s="220"/>
      <c r="HO246" s="220"/>
      <c r="HP246" s="220"/>
      <c r="HQ246" s="220"/>
      <c r="HR246" s="220"/>
      <c r="HS246" s="220"/>
      <c r="HT246" s="220"/>
      <c r="HU246" s="220"/>
      <c r="HV246" s="220"/>
      <c r="HW246" s="220"/>
      <c r="HX246" s="220"/>
      <c r="HY246" s="220"/>
      <c r="HZ246" s="220"/>
      <c r="IA246" s="220"/>
      <c r="IB246" s="220"/>
      <c r="IC246" s="220"/>
      <c r="ID246" s="220"/>
      <c r="IE246" s="220"/>
      <c r="IF246" s="220"/>
      <c r="IG246" s="220"/>
      <c r="IH246" s="220"/>
      <c r="II246" s="220"/>
      <c r="IJ246" s="220"/>
      <c r="IK246" s="220"/>
      <c r="IL246" s="220"/>
      <c r="IM246" s="220"/>
      <c r="IN246" s="220"/>
      <c r="IO246" s="220"/>
      <c r="IP246" s="220"/>
      <c r="IQ246" s="220"/>
      <c r="IR246" s="220"/>
      <c r="IS246" s="220"/>
      <c r="IT246" s="220"/>
      <c r="IU246" s="220"/>
      <c r="IV246" s="220"/>
      <c r="IW246" s="220"/>
      <c r="IX246" s="220"/>
      <c r="IY246" s="220"/>
      <c r="IZ246" s="220"/>
      <c r="JA246" s="220"/>
      <c r="JB246" s="220"/>
      <c r="JC246" s="220"/>
      <c r="JD246" s="220"/>
      <c r="JE246" s="220"/>
      <c r="JF246" s="220"/>
      <c r="JG246" s="220"/>
      <c r="JH246" s="220"/>
      <c r="JI246" s="220"/>
      <c r="JJ246" s="220"/>
      <c r="JK246" s="220"/>
      <c r="JL246" s="220"/>
      <c r="JM246" s="220"/>
      <c r="JN246" s="220"/>
      <c r="JO246" s="220"/>
      <c r="JP246" s="220"/>
      <c r="JQ246" s="220"/>
      <c r="JR246" s="220"/>
      <c r="JS246" s="220"/>
      <c r="JT246" s="220"/>
      <c r="JU246" s="220"/>
      <c r="JV246" s="220"/>
      <c r="JW246" s="220"/>
      <c r="JX246" s="220"/>
      <c r="JY246" s="220"/>
      <c r="JZ246" s="220"/>
      <c r="KA246" s="220"/>
      <c r="KB246" s="220"/>
      <c r="KC246" s="220"/>
      <c r="KD246" s="220"/>
      <c r="KE246" s="220"/>
      <c r="KF246" s="220"/>
      <c r="KG246" s="220"/>
      <c r="KH246" s="220"/>
      <c r="KI246" s="220"/>
      <c r="KJ246" s="220"/>
      <c r="KK246" s="220"/>
      <c r="KL246" s="220"/>
      <c r="KM246" s="220"/>
      <c r="KN246" s="220"/>
      <c r="KO246" s="220"/>
      <c r="KP246" s="220"/>
      <c r="KQ246" s="220"/>
      <c r="KR246" s="220"/>
      <c r="KS246" s="220"/>
      <c r="KT246" s="220"/>
      <c r="KU246" s="220"/>
      <c r="KV246" s="220"/>
      <c r="KW246" s="220"/>
      <c r="KX246" s="220"/>
      <c r="KY246" s="220"/>
      <c r="KZ246" s="220"/>
      <c r="LA246" s="220"/>
      <c r="LB246" s="220"/>
      <c r="LC246" s="220"/>
      <c r="LD246" s="220"/>
      <c r="LE246" s="220"/>
      <c r="LF246" s="220"/>
      <c r="LG246" s="220"/>
      <c r="LH246" s="220"/>
      <c r="LI246" s="220"/>
      <c r="LJ246" s="220"/>
      <c r="LK246" s="220"/>
      <c r="LL246" s="220"/>
      <c r="LM246" s="220"/>
      <c r="LN246" s="220"/>
      <c r="LO246" s="220"/>
      <c r="LP246" s="220"/>
      <c r="LQ246" s="220"/>
      <c r="LR246" s="220"/>
      <c r="LS246" s="220"/>
      <c r="LT246" s="220"/>
      <c r="LU246" s="220"/>
      <c r="LV246" s="220"/>
      <c r="LW246" s="220"/>
      <c r="LX246" s="220"/>
      <c r="LY246" s="220"/>
      <c r="LZ246" s="220"/>
      <c r="MA246" s="220"/>
      <c r="MB246" s="220"/>
      <c r="MC246" s="220"/>
      <c r="MD246" s="220"/>
      <c r="ME246" s="220"/>
      <c r="MF246" s="220"/>
      <c r="MG246" s="220"/>
      <c r="MH246" s="220"/>
      <c r="MI246" s="220"/>
      <c r="MJ246" s="220"/>
      <c r="MK246" s="220"/>
      <c r="ML246" s="220"/>
      <c r="MM246" s="220"/>
      <c r="MN246" s="220"/>
      <c r="MO246" s="220"/>
      <c r="MP246" s="220"/>
      <c r="MQ246" s="220"/>
      <c r="MR246" s="220"/>
      <c r="MS246" s="220"/>
      <c r="MT246" s="220"/>
      <c r="MU246" s="220"/>
      <c r="MV246" s="220"/>
      <c r="MW246" s="220"/>
      <c r="MX246" s="220"/>
      <c r="MY246" s="220"/>
      <c r="MZ246" s="220"/>
      <c r="NA246" s="220"/>
      <c r="NB246" s="220"/>
      <c r="NC246" s="220"/>
      <c r="ND246" s="220"/>
      <c r="NE246" s="220"/>
      <c r="NF246" s="220"/>
      <c r="NG246" s="220"/>
      <c r="NH246" s="220"/>
      <c r="NI246" s="220"/>
      <c r="NJ246" s="220"/>
      <c r="NK246" s="220"/>
      <c r="NL246" s="220"/>
      <c r="NM246" s="220"/>
      <c r="NN246" s="220"/>
      <c r="NO246" s="220"/>
      <c r="NP246" s="220"/>
      <c r="NQ246" s="220"/>
      <c r="NR246" s="220"/>
      <c r="NS246" s="220"/>
      <c r="NT246" s="220"/>
      <c r="NU246" s="220"/>
      <c r="NV246" s="220"/>
      <c r="NW246" s="220"/>
      <c r="NX246" s="220"/>
      <c r="NY246" s="220"/>
      <c r="NZ246" s="220"/>
      <c r="OA246" s="220"/>
      <c r="OB246" s="220"/>
      <c r="OC246" s="220"/>
      <c r="OD246" s="220"/>
      <c r="OE246" s="220"/>
      <c r="OF246" s="220"/>
      <c r="OG246" s="220"/>
      <c r="OH246" s="220"/>
      <c r="OI246" s="220"/>
      <c r="OJ246" s="220"/>
      <c r="OK246" s="220"/>
      <c r="OL246" s="220"/>
      <c r="OM246" s="220"/>
      <c r="ON246" s="220"/>
      <c r="OO246" s="220"/>
      <c r="OP246" s="220"/>
      <c r="OQ246" s="220"/>
      <c r="OR246" s="220"/>
      <c r="OS246" s="220"/>
      <c r="OT246" s="220"/>
      <c r="OU246" s="220"/>
      <c r="OV246" s="220"/>
      <c r="OW246" s="220"/>
      <c r="OX246" s="220"/>
      <c r="OY246" s="220"/>
      <c r="OZ246" s="220"/>
      <c r="PA246" s="220"/>
      <c r="PB246" s="220"/>
      <c r="PC246" s="220"/>
      <c r="PD246" s="220"/>
      <c r="PE246" s="220"/>
      <c r="PF246" s="220"/>
      <c r="PG246" s="220"/>
      <c r="PH246" s="220"/>
      <c r="PI246" s="220"/>
      <c r="PJ246" s="220"/>
      <c r="PK246" s="220"/>
      <c r="PL246" s="220"/>
      <c r="PM246" s="220"/>
      <c r="PN246" s="220"/>
      <c r="PO246" s="220"/>
      <c r="PP246" s="220"/>
      <c r="PQ246" s="220"/>
      <c r="PR246" s="220"/>
      <c r="PS246" s="220"/>
      <c r="PT246" s="220"/>
      <c r="PU246" s="220"/>
      <c r="PV246" s="220"/>
      <c r="PW246" s="220"/>
      <c r="PX246" s="220"/>
      <c r="PY246" s="220"/>
      <c r="PZ246" s="220"/>
      <c r="QA246" s="220"/>
      <c r="QB246" s="220"/>
      <c r="QC246" s="220"/>
      <c r="QD246" s="220"/>
      <c r="QE246" s="220"/>
      <c r="QF246" s="220"/>
      <c r="QG246" s="220"/>
      <c r="QH246" s="220"/>
      <c r="QI246" s="220"/>
      <c r="QJ246" s="220"/>
      <c r="QK246" s="220"/>
      <c r="QL246" s="220"/>
      <c r="QM246" s="220"/>
      <c r="QN246" s="220"/>
      <c r="QO246" s="220"/>
      <c r="QP246" s="220"/>
      <c r="QQ246" s="220"/>
      <c r="QR246" s="220"/>
      <c r="QS246" s="220"/>
      <c r="QT246" s="220"/>
      <c r="QU246" s="220"/>
      <c r="QV246" s="220"/>
      <c r="QW246" s="220"/>
      <c r="QX246" s="220"/>
      <c r="QY246" s="220"/>
      <c r="QZ246" s="220"/>
      <c r="RA246" s="220"/>
      <c r="RB246" s="220"/>
      <c r="RC246" s="220"/>
      <c r="RD246" s="220"/>
      <c r="RE246" s="220"/>
      <c r="RF246" s="220"/>
      <c r="RG246" s="220"/>
      <c r="RH246" s="220"/>
      <c r="RI246" s="220"/>
      <c r="RJ246" s="220"/>
      <c r="RK246" s="220"/>
      <c r="RL246" s="220"/>
      <c r="RM246" s="220"/>
      <c r="RN246" s="220"/>
      <c r="RO246" s="220"/>
      <c r="RP246" s="220"/>
      <c r="RQ246" s="220"/>
      <c r="RR246" s="220"/>
      <c r="RS246" s="220"/>
      <c r="RT246" s="220"/>
      <c r="RU246" s="220"/>
      <c r="RV246" s="220"/>
      <c r="RW246" s="220"/>
      <c r="RX246" s="220"/>
      <c r="RY246" s="220"/>
      <c r="RZ246" s="220"/>
      <c r="SA246" s="220"/>
      <c r="SB246" s="220"/>
      <c r="SC246" s="220"/>
      <c r="SD246" s="220"/>
      <c r="SE246" s="220"/>
      <c r="SF246" s="220"/>
      <c r="SG246" s="220"/>
      <c r="SH246" s="220"/>
      <c r="SI246" s="220"/>
      <c r="SJ246" s="220"/>
      <c r="SK246" s="220"/>
      <c r="SL246" s="220"/>
      <c r="SM246" s="220"/>
      <c r="SN246" s="220"/>
      <c r="SO246" s="220"/>
      <c r="SP246" s="220"/>
      <c r="SQ246" s="220"/>
      <c r="SR246" s="220"/>
      <c r="SS246" s="220"/>
      <c r="ST246" s="220"/>
      <c r="SU246" s="220"/>
      <c r="SV246" s="220"/>
      <c r="SW246" s="220"/>
      <c r="SX246" s="220"/>
      <c r="SY246" s="220"/>
      <c r="SZ246" s="220"/>
      <c r="TA246" s="220"/>
      <c r="TB246" s="220"/>
      <c r="TC246" s="220"/>
      <c r="TD246" s="220"/>
      <c r="TE246" s="220"/>
      <c r="TF246" s="220"/>
      <c r="TG246" s="220"/>
      <c r="TH246" s="220"/>
      <c r="TI246" s="220"/>
      <c r="TJ246" s="220"/>
      <c r="TK246" s="220"/>
      <c r="TL246" s="220"/>
      <c r="TM246" s="220"/>
      <c r="TN246" s="220"/>
      <c r="TO246" s="220"/>
      <c r="TP246" s="220"/>
      <c r="TQ246" s="220"/>
      <c r="TR246" s="220"/>
      <c r="TS246" s="220"/>
      <c r="TT246" s="220"/>
      <c r="TU246" s="220"/>
      <c r="TV246" s="220"/>
      <c r="TW246" s="220"/>
      <c r="TX246" s="220"/>
      <c r="TY246" s="220"/>
      <c r="TZ246" s="220"/>
      <c r="UA246" s="220"/>
      <c r="UB246" s="220"/>
      <c r="UC246" s="220"/>
      <c r="UD246" s="220"/>
      <c r="UE246" s="220"/>
      <c r="UF246" s="220"/>
      <c r="UG246" s="220"/>
      <c r="UH246" s="220"/>
      <c r="UI246" s="220"/>
      <c r="UJ246" s="220"/>
      <c r="UK246" s="220"/>
      <c r="UL246" s="220"/>
      <c r="UM246" s="220"/>
      <c r="UN246" s="220"/>
      <c r="UO246" s="220"/>
      <c r="UP246" s="220"/>
      <c r="UQ246" s="220"/>
      <c r="UR246" s="220"/>
      <c r="US246" s="220"/>
      <c r="UT246" s="220"/>
      <c r="UU246" s="220"/>
      <c r="UV246" s="220"/>
      <c r="UW246" s="220"/>
      <c r="UX246" s="220"/>
      <c r="UY246" s="220"/>
      <c r="UZ246" s="220"/>
      <c r="VA246" s="220"/>
      <c r="VB246" s="220"/>
      <c r="VC246" s="220"/>
      <c r="VD246" s="220"/>
      <c r="VE246" s="220"/>
      <c r="VF246" s="220"/>
      <c r="VG246" s="220"/>
      <c r="VH246" s="220"/>
      <c r="VI246" s="220"/>
      <c r="VJ246" s="220"/>
      <c r="VK246" s="220"/>
      <c r="VL246" s="220"/>
      <c r="VM246" s="220"/>
      <c r="VN246" s="220"/>
      <c r="VO246" s="220"/>
      <c r="VP246" s="220"/>
      <c r="VQ246" s="220"/>
      <c r="VR246" s="220"/>
      <c r="VS246" s="220"/>
      <c r="VT246" s="220"/>
      <c r="VU246" s="220"/>
      <c r="VV246" s="220"/>
      <c r="VW246" s="220"/>
      <c r="VX246" s="220"/>
      <c r="VY246" s="220"/>
      <c r="VZ246" s="220"/>
      <c r="WA246" s="220"/>
      <c r="WB246" s="220"/>
      <c r="WC246" s="220"/>
      <c r="WD246" s="220"/>
      <c r="WE246" s="220"/>
      <c r="WF246" s="220"/>
      <c r="WG246" s="220"/>
      <c r="WH246" s="220"/>
      <c r="WI246" s="220"/>
      <c r="WJ246" s="220"/>
      <c r="WK246" s="220"/>
      <c r="WL246" s="220"/>
      <c r="WM246" s="220"/>
      <c r="WN246" s="220"/>
      <c r="WO246" s="220"/>
      <c r="WP246" s="220"/>
      <c r="WQ246" s="220"/>
      <c r="WR246" s="220"/>
      <c r="WS246" s="220"/>
      <c r="WT246" s="220"/>
      <c r="WU246" s="220"/>
      <c r="WV246" s="220"/>
      <c r="WW246" s="220"/>
      <c r="WX246" s="220"/>
      <c r="WY246" s="220"/>
      <c r="WZ246" s="220"/>
      <c r="XA246" s="220"/>
      <c r="XB246" s="220"/>
      <c r="XC246" s="220"/>
      <c r="XD246" s="220"/>
      <c r="XE246" s="220"/>
      <c r="XF246" s="220"/>
      <c r="XG246" s="220"/>
      <c r="XH246" s="220"/>
      <c r="XI246" s="220"/>
      <c r="XJ246" s="220"/>
      <c r="XK246" s="220"/>
      <c r="XL246" s="220"/>
      <c r="XM246" s="220"/>
      <c r="XN246" s="220"/>
      <c r="XO246" s="220"/>
      <c r="XP246" s="220"/>
      <c r="XQ246" s="220"/>
      <c r="XR246" s="220"/>
      <c r="XS246" s="220"/>
      <c r="XT246" s="220"/>
      <c r="XU246" s="220"/>
      <c r="XV246" s="220"/>
      <c r="XW246" s="220"/>
      <c r="XX246" s="220"/>
      <c r="XY246" s="220"/>
      <c r="XZ246" s="220"/>
      <c r="YA246" s="220"/>
      <c r="YB246" s="220"/>
      <c r="YC246" s="220"/>
      <c r="YD246" s="220"/>
      <c r="YE246" s="220"/>
      <c r="YF246" s="220"/>
      <c r="YG246" s="220"/>
      <c r="YH246" s="220"/>
      <c r="YI246" s="220"/>
      <c r="YJ246" s="220"/>
      <c r="YK246" s="220"/>
      <c r="YL246" s="220"/>
      <c r="YM246" s="220"/>
      <c r="YN246" s="220"/>
      <c r="YO246" s="220"/>
      <c r="YP246" s="220"/>
      <c r="YQ246" s="220"/>
      <c r="YR246" s="220"/>
      <c r="YS246" s="220"/>
      <c r="YT246" s="220"/>
      <c r="YU246" s="220"/>
      <c r="YV246" s="220"/>
      <c r="YW246" s="220"/>
      <c r="YX246" s="220"/>
      <c r="YY246" s="220"/>
      <c r="YZ246" s="220"/>
      <c r="ZA246" s="220"/>
      <c r="ZB246" s="220"/>
      <c r="ZC246" s="220"/>
      <c r="ZD246" s="220"/>
      <c r="ZE246" s="220"/>
      <c r="ZF246" s="220"/>
      <c r="ZG246" s="220"/>
      <c r="ZH246" s="220"/>
      <c r="ZI246" s="220"/>
      <c r="ZJ246" s="220"/>
      <c r="ZK246" s="220"/>
      <c r="ZL246" s="220"/>
      <c r="ZM246" s="220"/>
      <c r="ZN246" s="220"/>
      <c r="ZO246" s="220"/>
      <c r="ZP246" s="220"/>
      <c r="ZQ246" s="220"/>
      <c r="ZR246" s="220"/>
      <c r="ZS246" s="220"/>
      <c r="ZT246" s="220"/>
      <c r="ZU246" s="220"/>
      <c r="ZV246" s="220"/>
      <c r="ZW246" s="220"/>
      <c r="ZX246" s="220"/>
      <c r="ZY246" s="220"/>
      <c r="ZZ246" s="220"/>
      <c r="AAA246" s="220"/>
      <c r="AAB246" s="220"/>
      <c r="AAC246" s="220"/>
      <c r="AAD246" s="220"/>
      <c r="AAE246" s="220"/>
      <c r="AAF246" s="220"/>
      <c r="AAG246" s="220"/>
      <c r="AAH246" s="220"/>
      <c r="AAI246" s="220"/>
      <c r="AAJ246" s="220"/>
      <c r="AAK246" s="220"/>
      <c r="AAL246" s="220"/>
      <c r="AAM246" s="220"/>
      <c r="AAN246" s="220"/>
      <c r="AAO246" s="220"/>
      <c r="AAP246" s="220"/>
      <c r="AAQ246" s="220"/>
      <c r="AAR246" s="220"/>
      <c r="AAS246" s="220"/>
      <c r="AAT246" s="220"/>
      <c r="AAU246" s="220"/>
      <c r="AAV246" s="220"/>
      <c r="AAW246" s="220"/>
      <c r="AAX246" s="220"/>
      <c r="AAY246" s="220"/>
      <c r="AAZ246" s="220"/>
      <c r="ABA246" s="220"/>
      <c r="ABB246" s="220"/>
      <c r="ABC246" s="220"/>
      <c r="ABD246" s="220"/>
      <c r="ABE246" s="220"/>
      <c r="ABF246" s="220"/>
      <c r="ABG246" s="220"/>
      <c r="ABH246" s="220"/>
      <c r="ABI246" s="220"/>
      <c r="ABJ246" s="220"/>
      <c r="ABK246" s="220"/>
      <c r="ABL246" s="220"/>
      <c r="ABM246" s="220"/>
      <c r="ABN246" s="220"/>
      <c r="ABO246" s="220"/>
      <c r="ABP246" s="220"/>
      <c r="ABQ246" s="220"/>
      <c r="ABR246" s="220"/>
      <c r="ABS246" s="220"/>
      <c r="ABT246" s="220"/>
      <c r="ABU246" s="220"/>
      <c r="ABV246" s="220"/>
      <c r="ABW246" s="220"/>
      <c r="ABX246" s="220"/>
      <c r="ABY246" s="220"/>
      <c r="ABZ246" s="220"/>
      <c r="ACA246" s="220"/>
      <c r="ACB246" s="220"/>
      <c r="ACC246" s="220"/>
      <c r="ACD246" s="220"/>
      <c r="ACE246" s="220"/>
      <c r="ACF246" s="220"/>
      <c r="ACG246" s="220"/>
      <c r="ACH246" s="220"/>
      <c r="ACI246" s="220"/>
      <c r="ACJ246" s="220"/>
      <c r="ACK246" s="220"/>
      <c r="ACL246" s="220"/>
      <c r="ACM246" s="220"/>
      <c r="ACN246" s="220"/>
      <c r="ACO246" s="220"/>
      <c r="ACP246" s="220"/>
      <c r="ACQ246" s="220"/>
      <c r="ACR246" s="220"/>
      <c r="ACS246" s="220"/>
      <c r="ACT246" s="220"/>
      <c r="ACU246" s="220"/>
      <c r="ACV246" s="220"/>
      <c r="ACW246" s="220"/>
      <c r="ACX246" s="220"/>
      <c r="ACY246" s="220"/>
      <c r="ACZ246" s="220"/>
      <c r="ADA246" s="220"/>
      <c r="ADB246" s="220"/>
      <c r="ADC246" s="220"/>
      <c r="ADD246" s="220"/>
      <c r="ADE246" s="220"/>
      <c r="ADF246" s="220"/>
      <c r="ADG246" s="220"/>
      <c r="ADH246" s="220"/>
      <c r="ADI246" s="220"/>
      <c r="ADJ246" s="220"/>
      <c r="ADK246" s="220"/>
      <c r="ADL246" s="220"/>
      <c r="ADM246" s="220"/>
      <c r="ADN246" s="220"/>
      <c r="ADO246" s="220"/>
      <c r="ADP246" s="220"/>
      <c r="ADQ246" s="220"/>
      <c r="ADR246" s="220"/>
      <c r="ADS246" s="220"/>
      <c r="ADT246" s="220"/>
      <c r="ADU246" s="220"/>
      <c r="ADV246" s="220"/>
      <c r="ADW246" s="220"/>
      <c r="ADX246" s="220"/>
      <c r="ADY246" s="220"/>
      <c r="ADZ246" s="220"/>
      <c r="AEA246" s="220"/>
      <c r="AEB246" s="220"/>
      <c r="AEC246" s="220"/>
      <c r="AED246" s="220"/>
      <c r="AEE246" s="220"/>
      <c r="AEF246" s="220"/>
      <c r="AEG246" s="220"/>
      <c r="AEH246" s="220"/>
      <c r="AEI246" s="220"/>
      <c r="AEJ246" s="220"/>
      <c r="AEK246" s="220"/>
      <c r="AEL246" s="220"/>
      <c r="AEM246" s="220"/>
      <c r="AEN246" s="220"/>
      <c r="AEO246" s="220"/>
      <c r="AEP246" s="220"/>
      <c r="AEQ246" s="220"/>
      <c r="AER246" s="220"/>
      <c r="AES246" s="220"/>
      <c r="AET246" s="220"/>
      <c r="AEU246" s="220"/>
      <c r="AEV246" s="220"/>
      <c r="AEW246" s="220"/>
      <c r="AEX246" s="220"/>
      <c r="AEY246" s="220"/>
      <c r="AEZ246" s="220"/>
      <c r="AFA246" s="220"/>
      <c r="AFB246" s="220"/>
      <c r="AFC246" s="220"/>
      <c r="AFD246" s="220"/>
      <c r="AFE246" s="220"/>
      <c r="AFF246" s="220"/>
      <c r="AFG246" s="220"/>
      <c r="AFH246" s="220"/>
      <c r="AFI246" s="220"/>
      <c r="AFJ246" s="220"/>
      <c r="AFK246" s="220"/>
      <c r="AFL246" s="220"/>
      <c r="AFM246" s="220"/>
      <c r="AFN246" s="220"/>
      <c r="AFO246" s="220"/>
      <c r="AFP246" s="220"/>
      <c r="AFQ246" s="220"/>
      <c r="AFR246" s="220"/>
      <c r="AFS246" s="220"/>
      <c r="AFT246" s="220"/>
      <c r="AFU246" s="220"/>
      <c r="AFV246" s="220"/>
      <c r="AFW246" s="220"/>
      <c r="AFX246" s="220"/>
      <c r="AFY246" s="220"/>
      <c r="AFZ246" s="220"/>
      <c r="AGA246" s="220"/>
      <c r="AGB246" s="220"/>
      <c r="AGC246" s="220"/>
      <c r="AGD246" s="220"/>
      <c r="AGE246" s="220"/>
      <c r="AGF246" s="220"/>
      <c r="AGG246" s="220"/>
      <c r="AGH246" s="220"/>
      <c r="AGI246" s="220"/>
      <c r="AGJ246" s="220"/>
      <c r="AGK246" s="220"/>
      <c r="AGL246" s="220"/>
      <c r="AGM246" s="220"/>
      <c r="AGN246" s="220"/>
      <c r="AGO246" s="220"/>
      <c r="AGP246" s="220"/>
      <c r="AGQ246" s="220"/>
      <c r="AGR246" s="220"/>
      <c r="AGS246" s="220"/>
      <c r="AGT246" s="220"/>
      <c r="AGU246" s="220"/>
      <c r="AGV246" s="220"/>
      <c r="AGW246" s="220"/>
      <c r="AGX246" s="220"/>
      <c r="AGY246" s="220"/>
      <c r="AGZ246" s="220"/>
      <c r="AHA246" s="220"/>
      <c r="AHB246" s="220"/>
      <c r="AHC246" s="220"/>
      <c r="AHD246" s="220"/>
      <c r="AHE246" s="220"/>
      <c r="AHF246" s="220"/>
      <c r="AHG246" s="220"/>
      <c r="AHH246" s="220"/>
      <c r="AHI246" s="220"/>
      <c r="AHJ246" s="220"/>
      <c r="AHK246" s="220"/>
      <c r="AHL246" s="220"/>
      <c r="AHM246" s="220"/>
      <c r="AHN246" s="220"/>
      <c r="AHO246" s="220"/>
      <c r="AHP246" s="220"/>
      <c r="AHQ246" s="220"/>
      <c r="AHR246" s="220"/>
      <c r="AHS246" s="220"/>
      <c r="AHT246" s="220"/>
      <c r="AHU246" s="220"/>
      <c r="AHV246" s="220"/>
      <c r="AHW246" s="220"/>
      <c r="AHX246" s="220"/>
      <c r="AHY246" s="220"/>
      <c r="AHZ246" s="220"/>
      <c r="AIA246" s="220"/>
      <c r="AIB246" s="220"/>
      <c r="AIC246" s="220"/>
      <c r="AID246" s="220"/>
      <c r="AIE246" s="220"/>
      <c r="AIF246" s="220"/>
      <c r="AIG246" s="220"/>
      <c r="AIH246" s="220"/>
      <c r="AII246" s="220"/>
      <c r="AIJ246" s="220"/>
      <c r="AIK246" s="220"/>
      <c r="AIL246" s="220"/>
      <c r="AIM246" s="220"/>
      <c r="AIN246" s="220"/>
      <c r="AIO246" s="220"/>
      <c r="AIP246" s="220"/>
      <c r="AIQ246" s="220"/>
      <c r="AIR246" s="220"/>
      <c r="AIS246" s="220"/>
      <c r="AIT246" s="220"/>
      <c r="AIU246" s="220"/>
      <c r="AIV246" s="220"/>
      <c r="AIW246" s="220"/>
      <c r="AIX246" s="220"/>
      <c r="AIY246" s="220"/>
      <c r="AIZ246" s="220"/>
      <c r="AJA246" s="220"/>
      <c r="AJB246" s="220"/>
      <c r="AJC246" s="220"/>
      <c r="AJD246" s="220"/>
      <c r="AJE246" s="220"/>
      <c r="AJF246" s="220"/>
      <c r="AJG246" s="220"/>
      <c r="AJH246" s="220"/>
      <c r="AJI246" s="220"/>
      <c r="AJJ246" s="220"/>
      <c r="AJK246" s="220"/>
      <c r="AJL246" s="220"/>
      <c r="AJM246" s="220"/>
      <c r="AJN246" s="220"/>
      <c r="AJO246" s="220"/>
      <c r="AJP246" s="220"/>
      <c r="AJQ246" s="220"/>
      <c r="AJR246" s="220"/>
      <c r="AJS246" s="220"/>
      <c r="AJT246" s="220"/>
      <c r="AJU246" s="220"/>
      <c r="AJV246" s="220"/>
      <c r="AJW246" s="220"/>
      <c r="AJX246" s="220"/>
      <c r="AJY246" s="220"/>
      <c r="AJZ246" s="220"/>
      <c r="AKA246" s="220"/>
      <c r="AKB246" s="220"/>
      <c r="AKC246" s="220"/>
      <c r="AKD246" s="220"/>
      <c r="AKE246" s="220"/>
      <c r="AKF246" s="220"/>
      <c r="AKG246" s="220"/>
      <c r="AKH246" s="220"/>
      <c r="AKI246" s="220"/>
      <c r="AKJ246" s="220"/>
      <c r="AKK246" s="220"/>
      <c r="AKL246" s="220"/>
      <c r="AKM246" s="220"/>
      <c r="AKN246" s="220"/>
      <c r="AKO246" s="220"/>
      <c r="AKP246" s="220"/>
      <c r="AKQ246" s="220"/>
      <c r="AKR246" s="220"/>
      <c r="AKS246" s="220"/>
      <c r="AKT246" s="220"/>
      <c r="AKU246" s="220"/>
      <c r="AKV246" s="220"/>
      <c r="AKW246" s="220"/>
      <c r="AKX246" s="220"/>
      <c r="AKY246" s="220"/>
      <c r="AKZ246" s="220"/>
      <c r="ALA246" s="220"/>
      <c r="ALB246" s="220"/>
      <c r="ALC246" s="220"/>
      <c r="ALD246" s="220"/>
      <c r="ALE246" s="220"/>
      <c r="ALF246" s="220"/>
      <c r="ALG246" s="220"/>
      <c r="ALH246" s="220"/>
      <c r="ALI246" s="220"/>
      <c r="ALJ246" s="220"/>
      <c r="ALK246" s="220"/>
      <c r="ALL246" s="220"/>
      <c r="ALM246" s="220"/>
      <c r="ALN246" s="220"/>
      <c r="ALO246" s="220"/>
      <c r="ALP246" s="220"/>
      <c r="ALQ246" s="220"/>
      <c r="ALR246" s="220"/>
      <c r="ALS246" s="220"/>
      <c r="ALT246" s="220"/>
      <c r="ALU246" s="220"/>
      <c r="ALV246" s="220"/>
      <c r="ALW246" s="220"/>
      <c r="ALX246" s="220"/>
      <c r="ALY246" s="220"/>
      <c r="ALZ246" s="220"/>
      <c r="AMA246" s="220"/>
      <c r="AMB246" s="220"/>
      <c r="AMC246" s="220"/>
      <c r="AMD246" s="220"/>
      <c r="AME246" s="220"/>
      <c r="AMF246" s="220"/>
      <c r="AMG246" s="220"/>
      <c r="AMH246" s="220"/>
      <c r="AMI246" s="220"/>
      <c r="AMJ246" s="220"/>
      <c r="AMK246" s="220"/>
      <c r="AML246" s="220"/>
      <c r="AMM246" s="220"/>
      <c r="AMN246" s="220"/>
      <c r="AMO246" s="220"/>
      <c r="AMP246" s="220"/>
      <c r="AMQ246" s="220"/>
      <c r="AMR246" s="220"/>
      <c r="AMS246" s="220"/>
      <c r="AMT246" s="220"/>
      <c r="AMU246" s="220"/>
      <c r="AMV246" s="220"/>
      <c r="AMW246" s="220"/>
      <c r="AMX246" s="220"/>
      <c r="AMY246" s="220"/>
      <c r="AMZ246" s="220"/>
      <c r="ANA246" s="220"/>
      <c r="ANB246" s="220"/>
      <c r="ANC246" s="220"/>
      <c r="AND246" s="220"/>
      <c r="ANE246" s="220"/>
      <c r="ANF246" s="220"/>
      <c r="ANG246" s="220"/>
      <c r="ANH246" s="220"/>
      <c r="ANI246" s="220"/>
      <c r="ANJ246" s="220"/>
      <c r="ANK246" s="220"/>
      <c r="ANL246" s="220"/>
      <c r="ANM246" s="220"/>
      <c r="ANN246" s="220"/>
      <c r="ANO246" s="220"/>
      <c r="ANP246" s="220"/>
      <c r="ANQ246" s="220"/>
      <c r="ANR246" s="220"/>
      <c r="ANS246" s="220"/>
      <c r="ANT246" s="220"/>
      <c r="ANU246" s="220"/>
      <c r="ANV246" s="220"/>
      <c r="ANW246" s="220"/>
      <c r="ANX246" s="220"/>
      <c r="ANY246" s="220"/>
      <c r="ANZ246" s="220"/>
      <c r="AOA246" s="220"/>
      <c r="AOB246" s="220"/>
      <c r="AOC246" s="220"/>
      <c r="AOD246" s="220"/>
      <c r="AOE246" s="220"/>
      <c r="AOF246" s="220"/>
      <c r="AOG246" s="220"/>
      <c r="AOH246" s="220"/>
      <c r="AOI246" s="220"/>
      <c r="AOJ246" s="220"/>
      <c r="AOK246" s="220"/>
      <c r="AOL246" s="220"/>
      <c r="AOM246" s="220"/>
      <c r="AON246" s="220"/>
      <c r="AOO246" s="220"/>
      <c r="AOP246" s="220"/>
      <c r="AOQ246" s="220"/>
      <c r="AOR246" s="220"/>
      <c r="AOS246" s="220"/>
      <c r="AOT246" s="220"/>
      <c r="AOU246" s="220"/>
      <c r="AOV246" s="220"/>
      <c r="AOW246" s="220"/>
      <c r="AOX246" s="220"/>
      <c r="AOY246" s="220"/>
      <c r="AOZ246" s="220"/>
      <c r="APA246" s="220"/>
      <c r="APB246" s="220"/>
      <c r="APC246" s="220"/>
      <c r="APD246" s="220"/>
      <c r="APE246" s="220"/>
      <c r="APF246" s="220"/>
      <c r="APG246" s="220"/>
      <c r="APH246" s="220"/>
      <c r="API246" s="220"/>
      <c r="APJ246" s="220"/>
      <c r="APK246" s="220"/>
      <c r="APL246" s="220"/>
      <c r="APM246" s="220"/>
      <c r="APN246" s="220"/>
      <c r="APO246" s="220"/>
      <c r="APP246" s="220"/>
      <c r="APQ246" s="220"/>
      <c r="APR246" s="220"/>
      <c r="APS246" s="220"/>
      <c r="APT246" s="220"/>
      <c r="APU246" s="220"/>
      <c r="APV246" s="220"/>
      <c r="APW246" s="220"/>
      <c r="APX246" s="220"/>
      <c r="APY246" s="220"/>
      <c r="APZ246" s="220"/>
      <c r="AQA246" s="220"/>
      <c r="AQB246" s="220"/>
      <c r="AQC246" s="220"/>
      <c r="AQD246" s="220"/>
      <c r="AQE246" s="220"/>
      <c r="AQF246" s="220"/>
      <c r="AQG246" s="220"/>
      <c r="AQH246" s="220"/>
      <c r="AQI246" s="220"/>
      <c r="AQJ246" s="220"/>
      <c r="AQK246" s="220"/>
      <c r="AQL246" s="220"/>
      <c r="AQM246" s="220"/>
      <c r="AQN246" s="220"/>
      <c r="AQO246" s="220"/>
      <c r="AQP246" s="220"/>
      <c r="AQQ246" s="220"/>
      <c r="AQR246" s="220"/>
      <c r="AQS246" s="220"/>
      <c r="AQT246" s="220"/>
      <c r="AQU246" s="220"/>
      <c r="AQV246" s="220"/>
      <c r="AQW246" s="220"/>
      <c r="AQX246" s="220"/>
      <c r="AQY246" s="220"/>
      <c r="AQZ246" s="220"/>
      <c r="ARA246" s="220"/>
      <c r="ARB246" s="220"/>
      <c r="ARC246" s="220"/>
      <c r="ARD246" s="220"/>
      <c r="ARE246" s="220"/>
      <c r="ARF246" s="220"/>
      <c r="ARG246" s="220"/>
      <c r="ARH246" s="220"/>
      <c r="ARI246" s="220"/>
      <c r="ARJ246" s="220"/>
      <c r="ARK246" s="220"/>
      <c r="ARL246" s="220"/>
      <c r="ARM246" s="220"/>
      <c r="ARN246" s="220"/>
      <c r="ARO246" s="220"/>
      <c r="ARP246" s="220"/>
      <c r="ARQ246" s="220"/>
      <c r="ARR246" s="220"/>
      <c r="ARS246" s="220"/>
      <c r="ART246" s="220"/>
      <c r="ARU246" s="220"/>
      <c r="ARV246" s="220"/>
      <c r="ARW246" s="220"/>
      <c r="ARX246" s="220"/>
      <c r="ARY246" s="220"/>
      <c r="ARZ246" s="220"/>
      <c r="ASA246" s="220"/>
      <c r="ASB246" s="220"/>
      <c r="ASC246" s="220"/>
      <c r="ASD246" s="220"/>
      <c r="ASE246" s="220"/>
      <c r="ASF246" s="220"/>
      <c r="ASG246" s="220"/>
      <c r="ASH246" s="220"/>
      <c r="ASI246" s="220"/>
      <c r="ASJ246" s="220"/>
      <c r="ASK246" s="220"/>
      <c r="ASL246" s="220"/>
      <c r="ASM246" s="220"/>
      <c r="ASN246" s="220"/>
      <c r="ASO246" s="220"/>
      <c r="ASP246" s="220"/>
      <c r="ASQ246" s="220"/>
      <c r="ASR246" s="220"/>
      <c r="ASS246" s="220"/>
      <c r="AST246" s="220"/>
      <c r="ASU246" s="220"/>
      <c r="ASV246" s="220"/>
      <c r="ASW246" s="220"/>
      <c r="ASX246" s="220"/>
      <c r="ASY246" s="220"/>
      <c r="ASZ246" s="220"/>
      <c r="ATA246" s="220"/>
      <c r="ATB246" s="220"/>
      <c r="ATC246" s="220"/>
      <c r="ATD246" s="220"/>
      <c r="ATE246" s="220"/>
      <c r="ATF246" s="220"/>
      <c r="ATG246" s="220"/>
      <c r="ATH246" s="220"/>
      <c r="ATI246" s="220"/>
      <c r="ATJ246" s="220"/>
      <c r="ATK246" s="220"/>
      <c r="ATL246" s="220"/>
      <c r="ATM246" s="220"/>
      <c r="ATN246" s="220"/>
      <c r="ATO246" s="220"/>
      <c r="ATP246" s="220"/>
      <c r="ATQ246" s="220"/>
      <c r="ATR246" s="220"/>
      <c r="ATS246" s="220"/>
      <c r="ATT246" s="220"/>
      <c r="ATU246" s="220"/>
      <c r="ATV246" s="220"/>
      <c r="ATW246" s="220"/>
      <c r="ATX246" s="220"/>
      <c r="ATY246" s="220"/>
      <c r="ATZ246" s="220"/>
      <c r="AUA246" s="220"/>
      <c r="AUB246" s="220"/>
      <c r="AUC246" s="220"/>
      <c r="AUD246" s="220"/>
      <c r="AUE246" s="220"/>
      <c r="AUF246" s="220"/>
      <c r="AUG246" s="220"/>
      <c r="AUH246" s="220"/>
      <c r="AUI246" s="220"/>
      <c r="AUJ246" s="220"/>
      <c r="AUK246" s="220"/>
      <c r="AUL246" s="220"/>
      <c r="AUM246" s="220"/>
      <c r="AUN246" s="220"/>
      <c r="AUO246" s="220"/>
      <c r="AUP246" s="220"/>
      <c r="AUQ246" s="220"/>
      <c r="AUR246" s="220"/>
      <c r="AUS246" s="220"/>
      <c r="AUT246" s="220"/>
      <c r="AUU246" s="220"/>
      <c r="AUV246" s="220"/>
      <c r="AUW246" s="220"/>
      <c r="AUX246" s="220"/>
      <c r="AUY246" s="220"/>
      <c r="AUZ246" s="220"/>
      <c r="AVA246" s="220"/>
      <c r="AVB246" s="220"/>
      <c r="AVC246" s="220"/>
      <c r="AVD246" s="220"/>
      <c r="AVE246" s="220"/>
      <c r="AVF246" s="220"/>
      <c r="AVG246" s="220"/>
      <c r="AVH246" s="220"/>
      <c r="AVI246" s="220"/>
      <c r="AVJ246" s="220"/>
      <c r="AVK246" s="220"/>
      <c r="AVL246" s="220"/>
      <c r="AVM246" s="220"/>
      <c r="AVN246" s="220"/>
      <c r="AVO246" s="220"/>
      <c r="AVP246" s="220"/>
      <c r="AVQ246" s="220"/>
      <c r="AVR246" s="220"/>
      <c r="AVS246" s="220"/>
      <c r="AVT246" s="220"/>
      <c r="AVU246" s="220"/>
      <c r="AVV246" s="220"/>
      <c r="AVW246" s="220"/>
      <c r="AVX246" s="220"/>
      <c r="AVY246" s="220"/>
      <c r="AVZ246" s="220"/>
      <c r="AWA246" s="220"/>
      <c r="AWB246" s="220"/>
      <c r="AWC246" s="220"/>
      <c r="AWD246" s="220"/>
      <c r="AWE246" s="220"/>
      <c r="AWF246" s="220"/>
      <c r="AWG246" s="220"/>
      <c r="AWH246" s="220"/>
      <c r="AWI246" s="220"/>
      <c r="AWJ246" s="220"/>
      <c r="AWK246" s="220"/>
      <c r="AWL246" s="220"/>
      <c r="AWM246" s="220"/>
      <c r="AWN246" s="220"/>
      <c r="AWO246" s="220"/>
      <c r="AWP246" s="220"/>
      <c r="AWQ246" s="220"/>
      <c r="AWR246" s="220"/>
      <c r="AWS246" s="220"/>
      <c r="AWT246" s="220"/>
      <c r="AWU246" s="220"/>
      <c r="AWV246" s="220"/>
      <c r="AWW246" s="220"/>
      <c r="AWX246" s="220"/>
      <c r="AWY246" s="220"/>
      <c r="AWZ246" s="220"/>
      <c r="AXA246" s="220"/>
      <c r="AXB246" s="220"/>
      <c r="AXC246" s="220"/>
      <c r="AXD246" s="220"/>
      <c r="AXE246" s="220"/>
      <c r="AXF246" s="220"/>
      <c r="AXG246" s="220"/>
      <c r="AXH246" s="220"/>
      <c r="AXI246" s="220"/>
      <c r="AXJ246" s="220"/>
      <c r="AXK246" s="220"/>
      <c r="AXL246" s="220"/>
      <c r="AXM246" s="220"/>
      <c r="AXN246" s="220"/>
      <c r="AXO246" s="220"/>
      <c r="AXP246" s="220"/>
      <c r="AXQ246" s="220"/>
      <c r="AXR246" s="220"/>
      <c r="AXS246" s="220"/>
      <c r="AXT246" s="220"/>
      <c r="AXU246" s="220"/>
      <c r="AXV246" s="220"/>
      <c r="AXW246" s="220"/>
      <c r="AXX246" s="220"/>
      <c r="AXY246" s="220"/>
      <c r="AXZ246" s="220"/>
      <c r="AYA246" s="220"/>
      <c r="AYB246" s="220"/>
      <c r="AYC246" s="220"/>
      <c r="AYD246" s="220"/>
      <c r="AYE246" s="220"/>
      <c r="AYF246" s="220"/>
      <c r="AYG246" s="220"/>
      <c r="AYH246" s="220"/>
      <c r="AYI246" s="220"/>
      <c r="AYJ246" s="220"/>
      <c r="AYK246" s="220"/>
      <c r="AYL246" s="220"/>
      <c r="AYM246" s="220"/>
      <c r="AYN246" s="220"/>
      <c r="AYO246" s="220"/>
      <c r="AYP246" s="220"/>
      <c r="AYQ246" s="220"/>
      <c r="AYR246" s="220"/>
      <c r="AYS246" s="220"/>
      <c r="AYT246" s="220"/>
      <c r="AYU246" s="220"/>
      <c r="AYV246" s="220"/>
      <c r="AYW246" s="220"/>
      <c r="AYX246" s="220"/>
      <c r="AYY246" s="220"/>
      <c r="AYZ246" s="220"/>
      <c r="AZA246" s="220"/>
      <c r="AZB246" s="220"/>
      <c r="AZC246" s="220"/>
      <c r="AZD246" s="220"/>
      <c r="AZE246" s="220"/>
      <c r="AZF246" s="220"/>
      <c r="AZG246" s="220"/>
      <c r="AZH246" s="220"/>
      <c r="AZI246" s="220"/>
      <c r="AZJ246" s="220"/>
      <c r="AZK246" s="220"/>
      <c r="AZL246" s="220"/>
      <c r="AZM246" s="220"/>
      <c r="AZN246" s="220"/>
      <c r="AZO246" s="220"/>
      <c r="AZP246" s="220"/>
      <c r="AZQ246" s="220"/>
      <c r="AZR246" s="220"/>
      <c r="AZS246" s="220"/>
      <c r="AZT246" s="220"/>
      <c r="AZU246" s="220"/>
      <c r="AZV246" s="220"/>
      <c r="AZW246" s="220"/>
      <c r="AZX246" s="220"/>
      <c r="AZY246" s="220"/>
      <c r="AZZ246" s="220"/>
      <c r="BAA246" s="220"/>
      <c r="BAB246" s="220"/>
      <c r="BAC246" s="220"/>
      <c r="BAD246" s="220"/>
      <c r="BAE246" s="220"/>
      <c r="BAF246" s="220"/>
      <c r="BAG246" s="220"/>
      <c r="BAH246" s="220"/>
      <c r="BAI246" s="220"/>
      <c r="BAJ246" s="220"/>
      <c r="BAK246" s="220"/>
      <c r="BAL246" s="220"/>
      <c r="BAM246" s="220"/>
      <c r="BAN246" s="220"/>
      <c r="BAO246" s="220"/>
      <c r="BAP246" s="220"/>
      <c r="BAQ246" s="220"/>
      <c r="BAR246" s="220"/>
      <c r="BAS246" s="220"/>
      <c r="BAT246" s="220"/>
      <c r="BAU246" s="220"/>
      <c r="BAV246" s="220"/>
      <c r="BAW246" s="220"/>
      <c r="BAX246" s="220"/>
      <c r="BAY246" s="220"/>
      <c r="BAZ246" s="220"/>
      <c r="BBA246" s="220"/>
      <c r="BBB246" s="220"/>
      <c r="BBC246" s="220"/>
      <c r="BBD246" s="220"/>
      <c r="BBE246" s="220"/>
      <c r="BBF246" s="220"/>
      <c r="BBG246" s="220"/>
      <c r="BBH246" s="220"/>
      <c r="BBI246" s="220"/>
      <c r="BBJ246" s="220"/>
      <c r="BBK246" s="220"/>
      <c r="BBL246" s="220"/>
      <c r="BBM246" s="220"/>
      <c r="BBN246" s="220"/>
      <c r="BBO246" s="220"/>
      <c r="BBP246" s="220"/>
      <c r="BBQ246" s="220"/>
      <c r="BBR246" s="220"/>
      <c r="BBS246" s="220"/>
      <c r="BBT246" s="220"/>
      <c r="BBU246" s="220"/>
      <c r="BBV246" s="220"/>
      <c r="BBW246" s="220"/>
      <c r="BBX246" s="220"/>
      <c r="BBY246" s="220"/>
      <c r="BBZ246" s="220"/>
      <c r="BCA246" s="220"/>
      <c r="BCB246" s="220"/>
      <c r="BCC246" s="220"/>
      <c r="BCD246" s="220"/>
      <c r="BCE246" s="220"/>
      <c r="BCF246" s="220"/>
      <c r="BCG246" s="220"/>
      <c r="BCH246" s="220"/>
      <c r="BCI246" s="220"/>
      <c r="BCJ246" s="220"/>
      <c r="BCK246" s="220"/>
      <c r="BCL246" s="220"/>
      <c r="BCM246" s="220"/>
      <c r="BCN246" s="220"/>
      <c r="BCO246" s="220"/>
      <c r="BCP246" s="220"/>
      <c r="BCQ246" s="220"/>
      <c r="BCR246" s="220"/>
      <c r="BCS246" s="220"/>
      <c r="BCT246" s="220"/>
      <c r="BCU246" s="220"/>
      <c r="BCV246" s="220"/>
      <c r="BCW246" s="220"/>
      <c r="BCX246" s="220"/>
      <c r="BCY246" s="220"/>
      <c r="BCZ246" s="220"/>
      <c r="BDA246" s="220"/>
      <c r="BDB246" s="220"/>
      <c r="BDC246" s="220"/>
      <c r="BDD246" s="220"/>
      <c r="BDE246" s="220"/>
      <c r="BDF246" s="220"/>
      <c r="BDG246" s="220"/>
      <c r="BDH246" s="220"/>
      <c r="BDI246" s="220"/>
      <c r="BDJ246" s="220"/>
      <c r="BDK246" s="220"/>
      <c r="BDL246" s="220"/>
      <c r="BDM246" s="220"/>
      <c r="BDN246" s="220"/>
      <c r="BDO246" s="220"/>
      <c r="BDP246" s="220"/>
      <c r="BDQ246" s="220"/>
      <c r="BDR246" s="220"/>
      <c r="BDS246" s="220"/>
      <c r="BDT246" s="220"/>
      <c r="BDU246" s="220"/>
      <c r="BDV246" s="220"/>
      <c r="BDW246" s="220"/>
      <c r="BDX246" s="220"/>
      <c r="BDY246" s="220"/>
      <c r="BDZ246" s="220"/>
      <c r="BEA246" s="220"/>
      <c r="BEB246" s="220"/>
      <c r="BEC246" s="220"/>
      <c r="BED246" s="220"/>
      <c r="BEE246" s="220"/>
      <c r="BEF246" s="220"/>
      <c r="BEG246" s="220"/>
      <c r="BEH246" s="220"/>
      <c r="BEI246" s="220"/>
      <c r="BEJ246" s="220"/>
      <c r="BEK246" s="220"/>
      <c r="BEL246" s="220"/>
      <c r="BEM246" s="220"/>
      <c r="BEN246" s="220"/>
      <c r="BEO246" s="220"/>
      <c r="BEP246" s="220"/>
      <c r="BEQ246" s="220"/>
      <c r="BER246" s="220"/>
      <c r="BES246" s="220"/>
      <c r="BET246" s="220"/>
      <c r="BEU246" s="220"/>
      <c r="BEV246" s="220"/>
      <c r="BEW246" s="220"/>
      <c r="BEX246" s="220"/>
      <c r="BEY246" s="220"/>
      <c r="BEZ246" s="220"/>
      <c r="BFA246" s="220"/>
      <c r="BFB246" s="220"/>
      <c r="BFC246" s="220"/>
      <c r="BFD246" s="220"/>
      <c r="BFE246" s="220"/>
      <c r="BFF246" s="220"/>
      <c r="BFG246" s="220"/>
      <c r="BFH246" s="220"/>
      <c r="BFI246" s="220"/>
      <c r="BFJ246" s="220"/>
      <c r="BFK246" s="220"/>
      <c r="BFL246" s="220"/>
      <c r="BFM246" s="220"/>
      <c r="BFN246" s="220"/>
      <c r="BFO246" s="220"/>
      <c r="BFP246" s="220"/>
      <c r="BFQ246" s="220"/>
      <c r="BFR246" s="220"/>
      <c r="BFS246" s="220"/>
      <c r="BFT246" s="220"/>
      <c r="BFU246" s="220"/>
      <c r="BFV246" s="220"/>
      <c r="BFW246" s="220"/>
      <c r="BFX246" s="220"/>
      <c r="BFY246" s="220"/>
      <c r="BFZ246" s="220"/>
      <c r="BGA246" s="220"/>
      <c r="BGB246" s="220"/>
      <c r="BGC246" s="220"/>
      <c r="BGD246" s="220"/>
      <c r="BGE246" s="220"/>
      <c r="BGF246" s="220"/>
      <c r="BGG246" s="220"/>
      <c r="BGH246" s="220"/>
      <c r="BGI246" s="220"/>
      <c r="BGJ246" s="220"/>
      <c r="BGK246" s="220"/>
      <c r="BGL246" s="220"/>
      <c r="BGM246" s="220"/>
      <c r="BGN246" s="220"/>
      <c r="BGO246" s="220"/>
      <c r="BGP246" s="220"/>
      <c r="BGQ246" s="220"/>
      <c r="BGR246" s="220"/>
      <c r="BGS246" s="220"/>
      <c r="BGT246" s="220"/>
      <c r="BGU246" s="220"/>
      <c r="BGV246" s="220"/>
      <c r="BGW246" s="220"/>
      <c r="BGX246" s="220"/>
      <c r="BGY246" s="220"/>
      <c r="BGZ246" s="220"/>
      <c r="BHA246" s="220"/>
      <c r="BHB246" s="220"/>
      <c r="BHC246" s="220"/>
      <c r="BHD246" s="220"/>
      <c r="BHE246" s="220"/>
      <c r="BHF246" s="220"/>
      <c r="BHG246" s="220"/>
      <c r="BHH246" s="220"/>
      <c r="BHI246" s="220"/>
      <c r="BHJ246" s="220"/>
      <c r="BHK246" s="220"/>
      <c r="BHL246" s="220"/>
      <c r="BHM246" s="220"/>
      <c r="BHN246" s="220"/>
      <c r="BHO246" s="220"/>
      <c r="BHP246" s="220"/>
      <c r="BHQ246" s="220"/>
      <c r="BHR246" s="220"/>
      <c r="BHS246" s="220"/>
      <c r="BHT246" s="220"/>
      <c r="BHU246" s="220"/>
      <c r="BHV246" s="220"/>
      <c r="BHW246" s="220"/>
      <c r="BHX246" s="220"/>
      <c r="BHY246" s="220"/>
      <c r="BHZ246" s="220"/>
      <c r="BIA246" s="220"/>
      <c r="BIB246" s="220"/>
      <c r="BIC246" s="220"/>
      <c r="BID246" s="220"/>
      <c r="BIE246" s="220"/>
      <c r="BIF246" s="220"/>
      <c r="BIG246" s="220"/>
      <c r="BIH246" s="220"/>
      <c r="BII246" s="220"/>
      <c r="BIJ246" s="220"/>
      <c r="BIK246" s="220"/>
      <c r="BIL246" s="220"/>
      <c r="BIM246" s="220"/>
      <c r="BIN246" s="220"/>
      <c r="BIO246" s="220"/>
      <c r="BIP246" s="220"/>
      <c r="BIQ246" s="220"/>
      <c r="BIR246" s="220"/>
      <c r="BIS246" s="220"/>
      <c r="BIT246" s="220"/>
      <c r="BIU246" s="220"/>
      <c r="BIV246" s="220"/>
      <c r="BIW246" s="220"/>
      <c r="BIX246" s="220"/>
      <c r="BIY246" s="220"/>
      <c r="BIZ246" s="220"/>
      <c r="BJA246" s="220"/>
      <c r="BJB246" s="220"/>
      <c r="BJC246" s="220"/>
      <c r="BJD246" s="220"/>
      <c r="BJE246" s="220"/>
      <c r="BJF246" s="220"/>
      <c r="BJG246" s="220"/>
      <c r="BJH246" s="220"/>
      <c r="BJI246" s="220"/>
      <c r="BJJ246" s="220"/>
      <c r="BJK246" s="220"/>
      <c r="BJL246" s="220"/>
      <c r="BJM246" s="220"/>
      <c r="BJN246" s="220"/>
      <c r="BJO246" s="220"/>
      <c r="BJP246" s="220"/>
      <c r="BJQ246" s="220"/>
      <c r="BJR246" s="220"/>
      <c r="BJS246" s="220"/>
      <c r="BJT246" s="220"/>
      <c r="BJU246" s="220"/>
      <c r="BJV246" s="220"/>
      <c r="BJW246" s="220"/>
      <c r="BJX246" s="220"/>
      <c r="BJY246" s="220"/>
      <c r="BJZ246" s="220"/>
      <c r="BKA246" s="220"/>
      <c r="BKB246" s="220"/>
      <c r="BKC246" s="220"/>
      <c r="BKD246" s="220"/>
      <c r="BKE246" s="220"/>
      <c r="BKF246" s="220"/>
      <c r="BKG246" s="220"/>
      <c r="BKH246" s="220"/>
      <c r="BKI246" s="220"/>
      <c r="BKJ246" s="220"/>
      <c r="BKK246" s="220"/>
      <c r="BKL246" s="220"/>
      <c r="BKM246" s="220"/>
      <c r="BKN246" s="220"/>
      <c r="BKO246" s="220"/>
      <c r="BKP246" s="220"/>
      <c r="BKQ246" s="220"/>
      <c r="BKR246" s="220"/>
      <c r="BKS246" s="220"/>
      <c r="BKT246" s="220"/>
      <c r="BKU246" s="220"/>
      <c r="BKV246" s="220"/>
      <c r="BKW246" s="220"/>
      <c r="BKX246" s="220"/>
      <c r="BKY246" s="220"/>
      <c r="BKZ246" s="220"/>
      <c r="BLA246" s="220"/>
      <c r="BLB246" s="220"/>
      <c r="BLC246" s="220"/>
      <c r="BLD246" s="220"/>
      <c r="BLE246" s="220"/>
      <c r="BLF246" s="220"/>
      <c r="BLG246" s="220"/>
      <c r="BLH246" s="220"/>
      <c r="BLI246" s="220"/>
      <c r="BLJ246" s="220"/>
      <c r="BLK246" s="220"/>
      <c r="BLL246" s="220"/>
      <c r="BLM246" s="220"/>
      <c r="BLN246" s="220"/>
      <c r="BLO246" s="220"/>
      <c r="BLP246" s="220"/>
      <c r="BLQ246" s="220"/>
      <c r="BLR246" s="220"/>
      <c r="BLS246" s="220"/>
      <c r="BLT246" s="220"/>
      <c r="BLU246" s="220"/>
      <c r="BLV246" s="220"/>
      <c r="BLW246" s="220"/>
      <c r="BLX246" s="220"/>
      <c r="BLY246" s="220"/>
      <c r="BLZ246" s="220"/>
      <c r="BMA246" s="220"/>
      <c r="BMB246" s="220"/>
      <c r="BMC246" s="220"/>
      <c r="BMD246" s="220"/>
      <c r="BME246" s="220"/>
      <c r="BMF246" s="220"/>
      <c r="BMG246" s="220"/>
      <c r="BMH246" s="220"/>
      <c r="BMI246" s="220"/>
      <c r="BMJ246" s="220"/>
      <c r="BMK246" s="220"/>
      <c r="BML246" s="220"/>
      <c r="BMM246" s="220"/>
      <c r="BMN246" s="220"/>
      <c r="BMO246" s="220"/>
      <c r="BMP246" s="220"/>
      <c r="BMQ246" s="220"/>
      <c r="BMR246" s="220"/>
      <c r="BMS246" s="220"/>
      <c r="BMT246" s="220"/>
      <c r="BMU246" s="220"/>
      <c r="BMV246" s="220"/>
      <c r="BMW246" s="220"/>
      <c r="BMX246" s="220"/>
      <c r="BMY246" s="220"/>
      <c r="BMZ246" s="220"/>
      <c r="BNA246" s="220"/>
      <c r="BNB246" s="220"/>
      <c r="BNC246" s="220"/>
      <c r="BND246" s="220"/>
      <c r="BNE246" s="220"/>
      <c r="BNF246" s="220"/>
      <c r="BNG246" s="220"/>
      <c r="BNH246" s="220"/>
      <c r="BNI246" s="220"/>
      <c r="BNJ246" s="220"/>
      <c r="BNK246" s="220"/>
      <c r="BNL246" s="220"/>
      <c r="BNM246" s="220"/>
      <c r="BNN246" s="220"/>
      <c r="BNO246" s="220"/>
      <c r="BNP246" s="220"/>
      <c r="BNQ246" s="220"/>
      <c r="BNR246" s="220"/>
      <c r="BNS246" s="220"/>
      <c r="BNT246" s="220"/>
      <c r="BNU246" s="220"/>
      <c r="BNV246" s="220"/>
      <c r="BNW246" s="220"/>
      <c r="BNX246" s="220"/>
      <c r="BNY246" s="220"/>
      <c r="BNZ246" s="220"/>
      <c r="BOA246" s="220"/>
      <c r="BOB246" s="220"/>
      <c r="BOC246" s="220"/>
      <c r="BOD246" s="220"/>
      <c r="BOE246" s="220"/>
      <c r="BOF246" s="220"/>
      <c r="BOG246" s="220"/>
      <c r="BOH246" s="220"/>
      <c r="BOI246" s="220"/>
      <c r="BOJ246" s="220"/>
      <c r="BOK246" s="220"/>
      <c r="BOL246" s="220"/>
      <c r="BOM246" s="220"/>
      <c r="BON246" s="220"/>
      <c r="BOO246" s="220"/>
      <c r="BOP246" s="220"/>
      <c r="BOQ246" s="220"/>
      <c r="BOR246" s="220"/>
      <c r="BOS246" s="220"/>
      <c r="BOT246" s="220"/>
      <c r="BOU246" s="220"/>
      <c r="BOV246" s="220"/>
      <c r="BOW246" s="220"/>
      <c r="BOX246" s="220"/>
      <c r="BOY246" s="220"/>
      <c r="BOZ246" s="220"/>
      <c r="BPA246" s="220"/>
      <c r="BPB246" s="220"/>
      <c r="BPC246" s="220"/>
      <c r="BPD246" s="220"/>
      <c r="BPE246" s="220"/>
      <c r="BPF246" s="220"/>
      <c r="BPG246" s="220"/>
      <c r="BPH246" s="220"/>
      <c r="BPI246" s="220"/>
      <c r="BPJ246" s="220"/>
      <c r="BPK246" s="220"/>
      <c r="BPL246" s="220"/>
      <c r="BPM246" s="220"/>
      <c r="BPN246" s="220"/>
      <c r="BPO246" s="220"/>
      <c r="BPP246" s="220"/>
      <c r="BPQ246" s="220"/>
      <c r="BPR246" s="220"/>
      <c r="BPS246" s="220"/>
      <c r="BPT246" s="220"/>
      <c r="BPU246" s="220"/>
      <c r="BPV246" s="220"/>
      <c r="BPW246" s="220"/>
      <c r="BPX246" s="220"/>
      <c r="BPY246" s="220"/>
      <c r="BPZ246" s="220"/>
      <c r="BQA246" s="220"/>
      <c r="BQB246" s="220"/>
      <c r="BQC246" s="220"/>
      <c r="BQD246" s="220"/>
      <c r="BQE246" s="220"/>
      <c r="BQF246" s="220"/>
      <c r="BQG246" s="220"/>
      <c r="BQH246" s="220"/>
      <c r="BQI246" s="220"/>
      <c r="BQJ246" s="220"/>
      <c r="BQK246" s="220"/>
      <c r="BQL246" s="220"/>
      <c r="BQM246" s="220"/>
      <c r="BQN246" s="220"/>
      <c r="BQO246" s="220"/>
      <c r="BQP246" s="220"/>
      <c r="BQQ246" s="220"/>
      <c r="BQR246" s="220"/>
      <c r="BQS246" s="220"/>
      <c r="BQT246" s="220"/>
      <c r="BQU246" s="220"/>
      <c r="BQV246" s="220"/>
      <c r="BQW246" s="220"/>
      <c r="BQX246" s="220"/>
      <c r="BQY246" s="220"/>
      <c r="BQZ246" s="220"/>
      <c r="BRA246" s="220"/>
      <c r="BRB246" s="220"/>
      <c r="BRC246" s="220"/>
      <c r="BRD246" s="220"/>
      <c r="BRE246" s="220"/>
      <c r="BRF246" s="220"/>
      <c r="BRG246" s="220"/>
      <c r="BRH246" s="220"/>
      <c r="BRI246" s="220"/>
      <c r="BRJ246" s="220"/>
      <c r="BRK246" s="220"/>
      <c r="BRL246" s="220"/>
      <c r="BRM246" s="220"/>
      <c r="BRN246" s="220"/>
      <c r="BRO246" s="220"/>
      <c r="BRP246" s="220"/>
      <c r="BRQ246" s="220"/>
      <c r="BRR246" s="220"/>
      <c r="BRS246" s="220"/>
      <c r="BRT246" s="220"/>
      <c r="BRU246" s="220"/>
      <c r="BRV246" s="220"/>
      <c r="BRW246" s="220"/>
      <c r="BRX246" s="220"/>
      <c r="BRY246" s="220"/>
      <c r="BRZ246" s="220"/>
      <c r="BSA246" s="220"/>
      <c r="BSB246" s="220"/>
      <c r="BSC246" s="220"/>
      <c r="BSD246" s="220"/>
      <c r="BSE246" s="220"/>
      <c r="BSF246" s="220"/>
      <c r="BSG246" s="220"/>
      <c r="BSH246" s="220"/>
      <c r="BSI246" s="220"/>
      <c r="BSJ246" s="220"/>
      <c r="BSK246" s="220"/>
      <c r="BSL246" s="220"/>
      <c r="BSM246" s="220"/>
      <c r="BSN246" s="220"/>
      <c r="BSO246" s="220"/>
      <c r="BSP246" s="220"/>
      <c r="BSQ246" s="220"/>
      <c r="BSR246" s="220"/>
      <c r="BSS246" s="220"/>
      <c r="BST246" s="220"/>
      <c r="BSU246" s="220"/>
      <c r="BSV246" s="220"/>
      <c r="BSW246" s="220"/>
      <c r="BSX246" s="220"/>
      <c r="BSY246" s="220"/>
      <c r="BSZ246" s="220"/>
      <c r="BTA246" s="220"/>
      <c r="BTB246" s="220"/>
      <c r="BTC246" s="220"/>
      <c r="BTD246" s="220"/>
      <c r="BTE246" s="220"/>
      <c r="BTF246" s="220"/>
      <c r="BTG246" s="220"/>
      <c r="BTH246" s="220"/>
      <c r="BTI246" s="220"/>
      <c r="BTJ246" s="220"/>
      <c r="BTK246" s="220"/>
      <c r="BTL246" s="220"/>
      <c r="BTM246" s="220"/>
      <c r="BTN246" s="220"/>
      <c r="BTO246" s="220"/>
      <c r="BTP246" s="220"/>
      <c r="BTQ246" s="220"/>
      <c r="BTR246" s="220"/>
      <c r="BTS246" s="220"/>
      <c r="BTT246" s="220"/>
      <c r="BTU246" s="220"/>
      <c r="BTV246" s="220"/>
      <c r="BTW246" s="220"/>
      <c r="BTX246" s="220"/>
      <c r="BTY246" s="220"/>
      <c r="BTZ246" s="220"/>
      <c r="BUA246" s="220"/>
      <c r="BUB246" s="220"/>
      <c r="BUC246" s="220"/>
      <c r="BUD246" s="220"/>
      <c r="BUE246" s="220"/>
      <c r="BUF246" s="220"/>
      <c r="BUG246" s="220"/>
      <c r="BUH246" s="220"/>
      <c r="BUI246" s="220"/>
      <c r="BUJ246" s="220"/>
      <c r="BUK246" s="220"/>
      <c r="BUL246" s="220"/>
      <c r="BUM246" s="220"/>
      <c r="BUN246" s="220"/>
      <c r="BUO246" s="220"/>
      <c r="BUP246" s="220"/>
      <c r="BUQ246" s="220"/>
      <c r="BUR246" s="220"/>
      <c r="BUS246" s="220"/>
      <c r="BUT246" s="220"/>
      <c r="BUU246" s="220"/>
      <c r="BUV246" s="220"/>
      <c r="BUW246" s="220"/>
      <c r="BUX246" s="220"/>
      <c r="BUY246" s="220"/>
      <c r="BUZ246" s="220"/>
      <c r="BVA246" s="220"/>
      <c r="BVB246" s="220"/>
      <c r="BVC246" s="220"/>
      <c r="BVD246" s="220"/>
      <c r="BVE246" s="220"/>
      <c r="BVF246" s="220"/>
      <c r="BVG246" s="220"/>
      <c r="BVH246" s="220"/>
      <c r="BVI246" s="220"/>
      <c r="BVJ246" s="220"/>
      <c r="BVK246" s="220"/>
      <c r="BVL246" s="220"/>
      <c r="BVM246" s="220"/>
      <c r="BVN246" s="220"/>
      <c r="BVO246" s="220"/>
      <c r="BVP246" s="220"/>
      <c r="BVQ246" s="220"/>
      <c r="BVR246" s="220"/>
      <c r="BVS246" s="220"/>
      <c r="BVT246" s="220"/>
      <c r="BVU246" s="220"/>
      <c r="BVV246" s="220"/>
      <c r="BVW246" s="220"/>
      <c r="BVX246" s="220"/>
      <c r="BVY246" s="220"/>
      <c r="BVZ246" s="220"/>
      <c r="BWA246" s="220"/>
      <c r="BWB246" s="220"/>
      <c r="BWC246" s="220"/>
      <c r="BWD246" s="220"/>
      <c r="BWE246" s="220"/>
      <c r="BWF246" s="220"/>
      <c r="BWG246" s="220"/>
      <c r="BWH246" s="220"/>
      <c r="BWI246" s="220"/>
      <c r="BWJ246" s="220"/>
      <c r="BWK246" s="220"/>
      <c r="BWL246" s="220"/>
      <c r="BWM246" s="220"/>
      <c r="BWN246" s="220"/>
      <c r="BWO246" s="220"/>
      <c r="BWP246" s="220"/>
      <c r="BWQ246" s="220"/>
      <c r="BWR246" s="220"/>
      <c r="BWS246" s="220"/>
      <c r="BWT246" s="220"/>
      <c r="BWU246" s="220"/>
      <c r="BWV246" s="220"/>
      <c r="BWW246" s="220"/>
      <c r="BWX246" s="220"/>
      <c r="BWY246" s="220"/>
      <c r="BWZ246" s="220"/>
      <c r="BXA246" s="220"/>
      <c r="BXB246" s="220"/>
      <c r="BXC246" s="220"/>
      <c r="BXD246" s="220"/>
      <c r="BXE246" s="220"/>
      <c r="BXF246" s="220"/>
      <c r="BXG246" s="220"/>
      <c r="BXH246" s="220"/>
      <c r="BXI246" s="220"/>
      <c r="BXJ246" s="220"/>
      <c r="BXK246" s="220"/>
      <c r="BXL246" s="220"/>
      <c r="BXM246" s="220"/>
      <c r="BXN246" s="220"/>
      <c r="BXO246" s="220"/>
      <c r="BXP246" s="220"/>
      <c r="BXQ246" s="220"/>
      <c r="BXR246" s="220"/>
      <c r="BXS246" s="220"/>
      <c r="BXT246" s="220"/>
      <c r="BXU246" s="220"/>
      <c r="BXV246" s="220"/>
      <c r="BXW246" s="220"/>
      <c r="BXX246" s="220"/>
      <c r="BXY246" s="220"/>
      <c r="BXZ246" s="220"/>
      <c r="BYA246" s="220"/>
      <c r="BYB246" s="220"/>
      <c r="BYC246" s="220"/>
      <c r="BYD246" s="220"/>
      <c r="BYE246" s="220"/>
      <c r="BYF246" s="220"/>
      <c r="BYG246" s="220"/>
      <c r="BYH246" s="220"/>
      <c r="BYI246" s="220"/>
      <c r="BYJ246" s="220"/>
      <c r="BYK246" s="220"/>
      <c r="BYL246" s="220"/>
      <c r="BYM246" s="220"/>
      <c r="BYN246" s="220"/>
      <c r="BYO246" s="220"/>
      <c r="BYP246" s="220"/>
      <c r="BYQ246" s="220"/>
      <c r="BYR246" s="220"/>
      <c r="BYS246" s="220"/>
      <c r="BYT246" s="220"/>
      <c r="BYU246" s="220"/>
      <c r="BYV246" s="220"/>
      <c r="BYW246" s="220"/>
      <c r="BYX246" s="220"/>
      <c r="BYY246" s="220"/>
      <c r="BYZ246" s="220"/>
      <c r="BZA246" s="220"/>
      <c r="BZB246" s="220"/>
      <c r="BZC246" s="220"/>
      <c r="BZD246" s="220"/>
      <c r="BZE246" s="220"/>
      <c r="BZF246" s="220"/>
      <c r="BZG246" s="220"/>
      <c r="BZH246" s="220"/>
      <c r="BZI246" s="220"/>
      <c r="BZJ246" s="220"/>
      <c r="BZK246" s="220"/>
      <c r="BZL246" s="220"/>
      <c r="BZM246" s="220"/>
      <c r="BZN246" s="220"/>
      <c r="BZO246" s="220"/>
      <c r="BZP246" s="220"/>
      <c r="BZQ246" s="220"/>
      <c r="BZR246" s="220"/>
      <c r="BZS246" s="220"/>
      <c r="BZT246" s="220"/>
      <c r="BZU246" s="220"/>
      <c r="BZV246" s="220"/>
      <c r="BZW246" s="220"/>
      <c r="BZX246" s="220"/>
      <c r="BZY246" s="220"/>
      <c r="BZZ246" s="220"/>
      <c r="CAA246" s="220"/>
      <c r="CAB246" s="220"/>
      <c r="CAC246" s="220"/>
      <c r="CAD246" s="220"/>
      <c r="CAE246" s="220"/>
      <c r="CAF246" s="220"/>
      <c r="CAG246" s="220"/>
      <c r="CAH246" s="220"/>
      <c r="CAI246" s="220"/>
      <c r="CAJ246" s="220"/>
      <c r="CAK246" s="220"/>
      <c r="CAL246" s="220"/>
      <c r="CAM246" s="220"/>
      <c r="CAN246" s="220"/>
      <c r="CAO246" s="220"/>
      <c r="CAP246" s="220"/>
      <c r="CAQ246" s="220"/>
      <c r="CAR246" s="220"/>
      <c r="CAS246" s="220"/>
      <c r="CAT246" s="220"/>
      <c r="CAU246" s="220"/>
      <c r="CAV246" s="220"/>
      <c r="CAW246" s="220"/>
      <c r="CAX246" s="220"/>
      <c r="CAY246" s="220"/>
      <c r="CAZ246" s="220"/>
      <c r="CBA246" s="220"/>
      <c r="CBB246" s="220"/>
      <c r="CBC246" s="220"/>
      <c r="CBD246" s="220"/>
      <c r="CBE246" s="220"/>
      <c r="CBF246" s="220"/>
      <c r="CBG246" s="220"/>
      <c r="CBH246" s="220"/>
      <c r="CBI246" s="220"/>
      <c r="CBJ246" s="220"/>
      <c r="CBK246" s="220"/>
      <c r="CBL246" s="220"/>
      <c r="CBM246" s="220"/>
      <c r="CBN246" s="220"/>
      <c r="CBO246" s="220"/>
      <c r="CBP246" s="220"/>
      <c r="CBQ246" s="220"/>
      <c r="CBR246" s="220"/>
      <c r="CBS246" s="220"/>
      <c r="CBT246" s="220"/>
      <c r="CBU246" s="220"/>
      <c r="CBV246" s="220"/>
      <c r="CBW246" s="220"/>
      <c r="CBX246" s="220"/>
      <c r="CBY246" s="220"/>
      <c r="CBZ246" s="220"/>
      <c r="CCA246" s="220"/>
      <c r="CCB246" s="220"/>
      <c r="CCC246" s="220"/>
      <c r="CCD246" s="220"/>
      <c r="CCE246" s="220"/>
      <c r="CCF246" s="220"/>
      <c r="CCG246" s="220"/>
      <c r="CCH246" s="220"/>
      <c r="CCI246" s="220"/>
      <c r="CCJ246" s="220"/>
      <c r="CCK246" s="220"/>
      <c r="CCL246" s="220"/>
      <c r="CCM246" s="220"/>
      <c r="CCN246" s="220"/>
      <c r="CCO246" s="220"/>
      <c r="CCP246" s="220"/>
      <c r="CCQ246" s="220"/>
      <c r="CCR246" s="220"/>
      <c r="CCS246" s="220"/>
      <c r="CCT246" s="220"/>
      <c r="CCU246" s="220"/>
      <c r="CCV246" s="220"/>
      <c r="CCW246" s="220"/>
      <c r="CCX246" s="220"/>
      <c r="CCY246" s="220"/>
      <c r="CCZ246" s="220"/>
      <c r="CDA246" s="220"/>
      <c r="CDB246" s="220"/>
      <c r="CDC246" s="220"/>
      <c r="CDD246" s="220"/>
      <c r="CDE246" s="220"/>
      <c r="CDF246" s="220"/>
      <c r="CDG246" s="220"/>
      <c r="CDH246" s="220"/>
      <c r="CDI246" s="220"/>
      <c r="CDJ246" s="220"/>
      <c r="CDK246" s="220"/>
      <c r="CDL246" s="220"/>
      <c r="CDM246" s="220"/>
      <c r="CDN246" s="220"/>
      <c r="CDO246" s="220"/>
      <c r="CDP246" s="220"/>
      <c r="CDQ246" s="220"/>
      <c r="CDR246" s="220"/>
      <c r="CDS246" s="220"/>
      <c r="CDT246" s="220"/>
      <c r="CDU246" s="220"/>
      <c r="CDV246" s="220"/>
      <c r="CDW246" s="220"/>
      <c r="CDX246" s="220"/>
      <c r="CDY246" s="220"/>
      <c r="CDZ246" s="220"/>
      <c r="CEA246" s="220"/>
      <c r="CEB246" s="220"/>
      <c r="CEC246" s="220"/>
      <c r="CED246" s="220"/>
      <c r="CEE246" s="220"/>
      <c r="CEF246" s="220"/>
      <c r="CEG246" s="220"/>
      <c r="CEH246" s="220"/>
      <c r="CEI246" s="220"/>
      <c r="CEJ246" s="220"/>
      <c r="CEK246" s="220"/>
      <c r="CEL246" s="220"/>
      <c r="CEM246" s="220"/>
      <c r="CEN246" s="220"/>
      <c r="CEO246" s="220"/>
      <c r="CEP246" s="220"/>
      <c r="CEQ246" s="220"/>
      <c r="CER246" s="220"/>
      <c r="CES246" s="220"/>
      <c r="CET246" s="220"/>
      <c r="CEU246" s="220"/>
      <c r="CEV246" s="220"/>
      <c r="CEW246" s="220"/>
      <c r="CEX246" s="220"/>
      <c r="CEY246" s="220"/>
      <c r="CEZ246" s="220"/>
      <c r="CFA246" s="220"/>
      <c r="CFB246" s="220"/>
      <c r="CFC246" s="220"/>
      <c r="CFD246" s="220"/>
      <c r="CFE246" s="220"/>
      <c r="CFF246" s="220"/>
      <c r="CFG246" s="220"/>
      <c r="CFH246" s="220"/>
      <c r="CFI246" s="220"/>
      <c r="CFJ246" s="220"/>
      <c r="CFK246" s="220"/>
      <c r="CFL246" s="220"/>
      <c r="CFM246" s="220"/>
      <c r="CFN246" s="220"/>
      <c r="CFO246" s="220"/>
      <c r="CFP246" s="220"/>
      <c r="CFQ246" s="220"/>
      <c r="CFR246" s="220"/>
      <c r="CFS246" s="220"/>
      <c r="CFT246" s="220"/>
      <c r="CFU246" s="220"/>
      <c r="CFV246" s="220"/>
      <c r="CFW246" s="220"/>
      <c r="CFX246" s="220"/>
      <c r="CFY246" s="220"/>
      <c r="CFZ246" s="220"/>
      <c r="CGA246" s="220"/>
      <c r="CGB246" s="220"/>
      <c r="CGC246" s="220"/>
      <c r="CGD246" s="220"/>
      <c r="CGE246" s="220"/>
      <c r="CGF246" s="220"/>
      <c r="CGG246" s="220"/>
      <c r="CGH246" s="220"/>
      <c r="CGI246" s="220"/>
      <c r="CGJ246" s="220"/>
      <c r="CGK246" s="220"/>
      <c r="CGL246" s="220"/>
      <c r="CGM246" s="220"/>
      <c r="CGN246" s="220"/>
      <c r="CGO246" s="220"/>
      <c r="CGP246" s="220"/>
      <c r="CGQ246" s="220"/>
      <c r="CGR246" s="220"/>
      <c r="CGS246" s="220"/>
      <c r="CGT246" s="220"/>
      <c r="CGU246" s="220"/>
      <c r="CGV246" s="220"/>
      <c r="CGW246" s="220"/>
      <c r="CGX246" s="220"/>
      <c r="CGY246" s="220"/>
      <c r="CGZ246" s="220"/>
      <c r="CHA246" s="220"/>
      <c r="CHB246" s="220"/>
      <c r="CHC246" s="220"/>
      <c r="CHD246" s="220"/>
      <c r="CHE246" s="220"/>
      <c r="CHF246" s="220"/>
      <c r="CHG246" s="220"/>
      <c r="CHH246" s="220"/>
      <c r="CHI246" s="220"/>
      <c r="CHJ246" s="220"/>
      <c r="CHK246" s="220"/>
      <c r="CHL246" s="220"/>
      <c r="CHM246" s="220"/>
      <c r="CHN246" s="220"/>
      <c r="CHO246" s="220"/>
      <c r="CHP246" s="220"/>
      <c r="CHQ246" s="220"/>
      <c r="CHR246" s="220"/>
      <c r="CHS246" s="220"/>
      <c r="CHT246" s="220"/>
      <c r="CHU246" s="220"/>
      <c r="CHV246" s="220"/>
      <c r="CHW246" s="220"/>
      <c r="CHX246" s="220"/>
      <c r="CHY246" s="220"/>
      <c r="CHZ246" s="220"/>
      <c r="CIA246" s="220"/>
      <c r="CIB246" s="220"/>
      <c r="CIC246" s="220"/>
      <c r="CID246" s="220"/>
      <c r="CIE246" s="220"/>
      <c r="CIF246" s="220"/>
      <c r="CIG246" s="220"/>
      <c r="CIH246" s="220"/>
      <c r="CII246" s="220"/>
      <c r="CIJ246" s="220"/>
      <c r="CIK246" s="220"/>
      <c r="CIL246" s="220"/>
      <c r="CIM246" s="220"/>
      <c r="CIN246" s="220"/>
      <c r="CIO246" s="220"/>
      <c r="CIP246" s="220"/>
      <c r="CIQ246" s="220"/>
      <c r="CIR246" s="220"/>
      <c r="CIS246" s="220"/>
      <c r="CIT246" s="220"/>
      <c r="CIU246" s="220"/>
      <c r="CIV246" s="220"/>
      <c r="CIW246" s="220"/>
      <c r="CIX246" s="220"/>
      <c r="CIY246" s="220"/>
      <c r="CIZ246" s="220"/>
      <c r="CJA246" s="220"/>
      <c r="CJB246" s="220"/>
      <c r="CJC246" s="220"/>
      <c r="CJD246" s="220"/>
      <c r="CJE246" s="220"/>
      <c r="CJF246" s="220"/>
      <c r="CJG246" s="220"/>
      <c r="CJH246" s="220"/>
      <c r="CJI246" s="220"/>
      <c r="CJJ246" s="220"/>
      <c r="CJK246" s="220"/>
      <c r="CJL246" s="220"/>
      <c r="CJM246" s="220"/>
      <c r="CJN246" s="220"/>
      <c r="CJO246" s="220"/>
      <c r="CJP246" s="220"/>
      <c r="CJQ246" s="220"/>
      <c r="CJR246" s="220"/>
      <c r="CJS246" s="220"/>
      <c r="CJT246" s="220"/>
      <c r="CJU246" s="220"/>
      <c r="CJV246" s="220"/>
      <c r="CJW246" s="220"/>
      <c r="CJX246" s="220"/>
      <c r="CJY246" s="220"/>
      <c r="CJZ246" s="220"/>
      <c r="CKA246" s="220"/>
      <c r="CKB246" s="220"/>
      <c r="CKC246" s="220"/>
      <c r="CKD246" s="220"/>
      <c r="CKE246" s="220"/>
      <c r="CKF246" s="220"/>
      <c r="CKG246" s="220"/>
      <c r="CKH246" s="220"/>
      <c r="CKI246" s="220"/>
      <c r="CKJ246" s="220"/>
      <c r="CKK246" s="220"/>
      <c r="CKL246" s="220"/>
      <c r="CKM246" s="220"/>
      <c r="CKN246" s="220"/>
      <c r="CKO246" s="220"/>
      <c r="CKP246" s="220"/>
      <c r="CKQ246" s="220"/>
      <c r="CKR246" s="220"/>
      <c r="CKS246" s="220"/>
      <c r="CKT246" s="220"/>
      <c r="CKU246" s="220"/>
      <c r="CKV246" s="220"/>
      <c r="CKW246" s="220"/>
      <c r="CKX246" s="220"/>
      <c r="CKY246" s="220"/>
      <c r="CKZ246" s="220"/>
      <c r="CLA246" s="220"/>
      <c r="CLB246" s="220"/>
      <c r="CLC246" s="220"/>
      <c r="CLD246" s="220"/>
      <c r="CLE246" s="220"/>
      <c r="CLF246" s="220"/>
      <c r="CLG246" s="220"/>
      <c r="CLH246" s="220"/>
      <c r="CLI246" s="220"/>
      <c r="CLJ246" s="220"/>
      <c r="CLK246" s="220"/>
      <c r="CLL246" s="220"/>
      <c r="CLM246" s="220"/>
      <c r="CLN246" s="220"/>
      <c r="CLO246" s="220"/>
      <c r="CLP246" s="220"/>
      <c r="CLQ246" s="220"/>
      <c r="CLR246" s="220"/>
      <c r="CLS246" s="220"/>
      <c r="CLT246" s="220"/>
      <c r="CLU246" s="220"/>
      <c r="CLV246" s="220"/>
      <c r="CLW246" s="220"/>
      <c r="CLX246" s="220"/>
      <c r="CLY246" s="220"/>
      <c r="CLZ246" s="220"/>
      <c r="CMA246" s="220"/>
      <c r="CMB246" s="220"/>
      <c r="CMC246" s="220"/>
      <c r="CMD246" s="220"/>
      <c r="CME246" s="220"/>
      <c r="CMF246" s="220"/>
      <c r="CMG246" s="220"/>
      <c r="CMH246" s="220"/>
      <c r="CMI246" s="220"/>
      <c r="CMJ246" s="220"/>
      <c r="CMK246" s="220"/>
      <c r="CML246" s="220"/>
      <c r="CMM246" s="220"/>
      <c r="CMN246" s="220"/>
      <c r="CMO246" s="220"/>
      <c r="CMP246" s="220"/>
      <c r="CMQ246" s="220"/>
      <c r="CMR246" s="220"/>
      <c r="CMS246" s="220"/>
      <c r="CMT246" s="220"/>
      <c r="CMU246" s="220"/>
      <c r="CMV246" s="220"/>
      <c r="CMW246" s="220"/>
      <c r="CMX246" s="220"/>
      <c r="CMY246" s="220"/>
      <c r="CMZ246" s="220"/>
      <c r="CNA246" s="220"/>
      <c r="CNB246" s="220"/>
      <c r="CNC246" s="220"/>
      <c r="CND246" s="220"/>
      <c r="CNE246" s="220"/>
      <c r="CNF246" s="220"/>
      <c r="CNG246" s="220"/>
      <c r="CNH246" s="220"/>
      <c r="CNI246" s="220"/>
      <c r="CNJ246" s="220"/>
      <c r="CNK246" s="220"/>
      <c r="CNL246" s="220"/>
      <c r="CNM246" s="220"/>
      <c r="CNN246" s="220"/>
      <c r="CNO246" s="220"/>
      <c r="CNP246" s="220"/>
      <c r="CNQ246" s="220"/>
      <c r="CNR246" s="220"/>
      <c r="CNS246" s="220"/>
      <c r="CNT246" s="220"/>
      <c r="CNU246" s="220"/>
      <c r="CNV246" s="220"/>
      <c r="CNW246" s="220"/>
      <c r="CNX246" s="220"/>
      <c r="CNY246" s="220"/>
      <c r="CNZ246" s="220"/>
      <c r="COA246" s="220"/>
      <c r="COB246" s="220"/>
      <c r="COC246" s="220"/>
      <c r="COD246" s="220"/>
      <c r="COE246" s="220"/>
      <c r="COF246" s="220"/>
      <c r="COG246" s="220"/>
      <c r="COH246" s="220"/>
      <c r="COI246" s="220"/>
      <c r="COJ246" s="220"/>
      <c r="COK246" s="220"/>
      <c r="COL246" s="220"/>
      <c r="COM246" s="220"/>
      <c r="CON246" s="220"/>
      <c r="COO246" s="220"/>
      <c r="COP246" s="220"/>
      <c r="COQ246" s="220"/>
      <c r="COR246" s="220"/>
      <c r="COS246" s="220"/>
      <c r="COT246" s="220"/>
      <c r="COU246" s="220"/>
      <c r="COV246" s="220"/>
      <c r="COW246" s="220"/>
      <c r="COX246" s="220"/>
      <c r="COY246" s="220"/>
      <c r="COZ246" s="220"/>
      <c r="CPA246" s="220"/>
      <c r="CPB246" s="220"/>
      <c r="CPC246" s="220"/>
      <c r="CPD246" s="220"/>
      <c r="CPE246" s="220"/>
      <c r="CPF246" s="220"/>
      <c r="CPG246" s="220"/>
      <c r="CPH246" s="220"/>
      <c r="CPI246" s="220"/>
      <c r="CPJ246" s="220"/>
      <c r="CPK246" s="220"/>
      <c r="CPL246" s="220"/>
      <c r="CPM246" s="220"/>
      <c r="CPN246" s="220"/>
      <c r="CPO246" s="220"/>
      <c r="CPP246" s="220"/>
      <c r="CPQ246" s="220"/>
      <c r="CPR246" s="220"/>
      <c r="CPS246" s="220"/>
      <c r="CPT246" s="220"/>
      <c r="CPU246" s="220"/>
      <c r="CPV246" s="220"/>
      <c r="CPW246" s="220"/>
      <c r="CPX246" s="220"/>
      <c r="CPY246" s="220"/>
      <c r="CPZ246" s="220"/>
      <c r="CQA246" s="220"/>
      <c r="CQB246" s="220"/>
      <c r="CQC246" s="220"/>
      <c r="CQD246" s="220"/>
      <c r="CQE246" s="220"/>
      <c r="CQF246" s="220"/>
      <c r="CQG246" s="220"/>
      <c r="CQH246" s="220"/>
      <c r="CQI246" s="220"/>
      <c r="CQJ246" s="220"/>
      <c r="CQK246" s="220"/>
      <c r="CQL246" s="220"/>
      <c r="CQM246" s="220"/>
      <c r="CQN246" s="220"/>
      <c r="CQO246" s="220"/>
      <c r="CQP246" s="220"/>
      <c r="CQQ246" s="220"/>
      <c r="CQR246" s="220"/>
      <c r="CQS246" s="220"/>
      <c r="CQT246" s="220"/>
      <c r="CQU246" s="220"/>
      <c r="CQV246" s="220"/>
      <c r="CQW246" s="220"/>
      <c r="CQX246" s="220"/>
      <c r="CQY246" s="220"/>
      <c r="CQZ246" s="220"/>
      <c r="CRA246" s="220"/>
      <c r="CRB246" s="220"/>
      <c r="CRC246" s="220"/>
      <c r="CRD246" s="220"/>
      <c r="CRE246" s="220"/>
      <c r="CRF246" s="220"/>
      <c r="CRG246" s="220"/>
      <c r="CRH246" s="220"/>
      <c r="CRI246" s="220"/>
      <c r="CRJ246" s="220"/>
      <c r="CRK246" s="220"/>
      <c r="CRL246" s="220"/>
      <c r="CRM246" s="220"/>
      <c r="CRN246" s="220"/>
      <c r="CRO246" s="220"/>
      <c r="CRP246" s="220"/>
      <c r="CRQ246" s="220"/>
      <c r="CRR246" s="220"/>
      <c r="CRS246" s="220"/>
      <c r="CRT246" s="220"/>
      <c r="CRU246" s="220"/>
      <c r="CRV246" s="220"/>
      <c r="CRW246" s="220"/>
      <c r="CRX246" s="220"/>
      <c r="CRY246" s="220"/>
      <c r="CRZ246" s="220"/>
      <c r="CSA246" s="220"/>
      <c r="CSB246" s="220"/>
      <c r="CSC246" s="220"/>
      <c r="CSD246" s="220"/>
      <c r="CSE246" s="220"/>
      <c r="CSF246" s="220"/>
      <c r="CSG246" s="220"/>
      <c r="CSH246" s="220"/>
      <c r="CSI246" s="220"/>
      <c r="CSJ246" s="220"/>
      <c r="CSK246" s="220"/>
      <c r="CSL246" s="220"/>
      <c r="CSM246" s="220"/>
      <c r="CSN246" s="220"/>
      <c r="CSO246" s="220"/>
      <c r="CSP246" s="220"/>
      <c r="CSQ246" s="220"/>
      <c r="CSR246" s="220"/>
      <c r="CSS246" s="220"/>
      <c r="CST246" s="220"/>
      <c r="CSU246" s="220"/>
      <c r="CSV246" s="220"/>
      <c r="CSW246" s="220"/>
      <c r="CSX246" s="220"/>
      <c r="CSY246" s="220"/>
      <c r="CSZ246" s="220"/>
      <c r="CTA246" s="220"/>
      <c r="CTB246" s="220"/>
      <c r="CTC246" s="220"/>
      <c r="CTD246" s="220"/>
      <c r="CTE246" s="220"/>
      <c r="CTF246" s="220"/>
      <c r="CTG246" s="220"/>
      <c r="CTH246" s="220"/>
      <c r="CTI246" s="220"/>
      <c r="CTJ246" s="220"/>
      <c r="CTK246" s="220"/>
      <c r="CTL246" s="220"/>
      <c r="CTM246" s="220"/>
      <c r="CTN246" s="220"/>
      <c r="CTO246" s="220"/>
      <c r="CTP246" s="220"/>
      <c r="CTQ246" s="220"/>
      <c r="CTR246" s="220"/>
      <c r="CTS246" s="220"/>
      <c r="CTT246" s="220"/>
      <c r="CTU246" s="220"/>
      <c r="CTV246" s="220"/>
      <c r="CTW246" s="220"/>
      <c r="CTX246" s="220"/>
      <c r="CTY246" s="220"/>
      <c r="CTZ246" s="220"/>
      <c r="CUA246" s="220"/>
      <c r="CUB246" s="220"/>
      <c r="CUC246" s="220"/>
      <c r="CUD246" s="220"/>
      <c r="CUE246" s="220"/>
      <c r="CUF246" s="220"/>
      <c r="CUG246" s="220"/>
      <c r="CUH246" s="220"/>
      <c r="CUI246" s="220"/>
      <c r="CUJ246" s="220"/>
      <c r="CUK246" s="220"/>
      <c r="CUL246" s="220"/>
      <c r="CUM246" s="220"/>
      <c r="CUN246" s="220"/>
      <c r="CUO246" s="220"/>
      <c r="CUP246" s="220"/>
      <c r="CUQ246" s="220"/>
      <c r="CUR246" s="220"/>
      <c r="CUS246" s="220"/>
      <c r="CUT246" s="220"/>
      <c r="CUU246" s="220"/>
      <c r="CUV246" s="220"/>
      <c r="CUW246" s="220"/>
      <c r="CUX246" s="220"/>
      <c r="CUY246" s="220"/>
      <c r="CUZ246" s="220"/>
      <c r="CVA246" s="220"/>
      <c r="CVB246" s="220"/>
      <c r="CVC246" s="220"/>
      <c r="CVD246" s="220"/>
      <c r="CVE246" s="220"/>
      <c r="CVF246" s="220"/>
      <c r="CVG246" s="220"/>
      <c r="CVH246" s="220"/>
      <c r="CVI246" s="220"/>
      <c r="CVJ246" s="220"/>
      <c r="CVK246" s="220"/>
      <c r="CVL246" s="220"/>
      <c r="CVM246" s="220"/>
      <c r="CVN246" s="220"/>
      <c r="CVO246" s="220"/>
      <c r="CVP246" s="220"/>
      <c r="CVQ246" s="220"/>
      <c r="CVR246" s="220"/>
      <c r="CVS246" s="220"/>
      <c r="CVT246" s="220"/>
      <c r="CVU246" s="220"/>
      <c r="CVV246" s="220"/>
      <c r="CVW246" s="220"/>
      <c r="CVX246" s="220"/>
      <c r="CVY246" s="220"/>
      <c r="CVZ246" s="220"/>
      <c r="CWA246" s="220"/>
      <c r="CWB246" s="220"/>
      <c r="CWC246" s="220"/>
      <c r="CWD246" s="220"/>
      <c r="CWE246" s="220"/>
      <c r="CWF246" s="220"/>
      <c r="CWG246" s="220"/>
      <c r="CWH246" s="220"/>
      <c r="CWI246" s="220"/>
      <c r="CWJ246" s="220"/>
      <c r="CWK246" s="220"/>
      <c r="CWL246" s="220"/>
      <c r="CWM246" s="220"/>
      <c r="CWN246" s="220"/>
      <c r="CWO246" s="220"/>
      <c r="CWP246" s="220"/>
      <c r="CWQ246" s="220"/>
      <c r="CWR246" s="220"/>
      <c r="CWS246" s="220"/>
      <c r="CWT246" s="220"/>
      <c r="CWU246" s="220"/>
      <c r="CWV246" s="220"/>
      <c r="CWW246" s="220"/>
      <c r="CWX246" s="220"/>
      <c r="CWY246" s="220"/>
      <c r="CWZ246" s="220"/>
      <c r="CXA246" s="220"/>
      <c r="CXB246" s="220"/>
      <c r="CXC246" s="220"/>
      <c r="CXD246" s="220"/>
      <c r="CXE246" s="220"/>
      <c r="CXF246" s="220"/>
      <c r="CXG246" s="220"/>
      <c r="CXH246" s="220"/>
      <c r="CXI246" s="220"/>
      <c r="CXJ246" s="220"/>
      <c r="CXK246" s="220"/>
      <c r="CXL246" s="220"/>
      <c r="CXM246" s="220"/>
      <c r="CXN246" s="220"/>
      <c r="CXO246" s="220"/>
      <c r="CXP246" s="220"/>
      <c r="CXQ246" s="220"/>
      <c r="CXR246" s="220"/>
      <c r="CXS246" s="220"/>
      <c r="CXT246" s="220"/>
      <c r="CXU246" s="220"/>
      <c r="CXV246" s="220"/>
      <c r="CXW246" s="220"/>
      <c r="CXX246" s="220"/>
      <c r="CXY246" s="220"/>
      <c r="CXZ246" s="220"/>
      <c r="CYA246" s="220"/>
      <c r="CYB246" s="220"/>
      <c r="CYC246" s="220"/>
      <c r="CYD246" s="220"/>
      <c r="CYE246" s="220"/>
      <c r="CYF246" s="220"/>
      <c r="CYG246" s="220"/>
      <c r="CYH246" s="220"/>
      <c r="CYI246" s="220"/>
      <c r="CYJ246" s="220"/>
      <c r="CYK246" s="220"/>
      <c r="CYL246" s="220"/>
      <c r="CYM246" s="220"/>
      <c r="CYN246" s="220"/>
      <c r="CYO246" s="220"/>
      <c r="CYP246" s="220"/>
      <c r="CYQ246" s="220"/>
      <c r="CYR246" s="220"/>
      <c r="CYS246" s="220"/>
      <c r="CYT246" s="220"/>
      <c r="CYU246" s="220"/>
      <c r="CYV246" s="220"/>
      <c r="CYW246" s="220"/>
      <c r="CYX246" s="220"/>
      <c r="CYY246" s="220"/>
      <c r="CYZ246" s="220"/>
      <c r="CZA246" s="220"/>
      <c r="CZB246" s="220"/>
      <c r="CZC246" s="220"/>
      <c r="CZD246" s="220"/>
      <c r="CZE246" s="220"/>
      <c r="CZF246" s="220"/>
      <c r="CZG246" s="220"/>
      <c r="CZH246" s="220"/>
      <c r="CZI246" s="220"/>
      <c r="CZJ246" s="220"/>
      <c r="CZK246" s="220"/>
      <c r="CZL246" s="220"/>
      <c r="CZM246" s="220"/>
      <c r="CZN246" s="220"/>
      <c r="CZO246" s="220"/>
      <c r="CZP246" s="220"/>
      <c r="CZQ246" s="220"/>
      <c r="CZR246" s="220"/>
      <c r="CZS246" s="220"/>
      <c r="CZT246" s="220"/>
      <c r="CZU246" s="220"/>
      <c r="CZV246" s="220"/>
      <c r="CZW246" s="220"/>
      <c r="CZX246" s="220"/>
      <c r="CZY246" s="220"/>
      <c r="CZZ246" s="220"/>
      <c r="DAA246" s="220"/>
      <c r="DAB246" s="220"/>
      <c r="DAC246" s="220"/>
      <c r="DAD246" s="220"/>
      <c r="DAE246" s="220"/>
      <c r="DAF246" s="220"/>
      <c r="DAG246" s="220"/>
      <c r="DAH246" s="220"/>
      <c r="DAI246" s="220"/>
      <c r="DAJ246" s="220"/>
      <c r="DAK246" s="220"/>
      <c r="DAL246" s="220"/>
      <c r="DAM246" s="220"/>
      <c r="DAN246" s="220"/>
      <c r="DAO246" s="220"/>
      <c r="DAP246" s="220"/>
      <c r="DAQ246" s="220"/>
      <c r="DAR246" s="220"/>
      <c r="DAS246" s="220"/>
      <c r="DAT246" s="220"/>
      <c r="DAU246" s="220"/>
      <c r="DAV246" s="220"/>
      <c r="DAW246" s="220"/>
      <c r="DAX246" s="220"/>
      <c r="DAY246" s="220"/>
      <c r="DAZ246" s="220"/>
      <c r="DBA246" s="220"/>
      <c r="DBB246" s="220"/>
      <c r="DBC246" s="220"/>
      <c r="DBD246" s="220"/>
      <c r="DBE246" s="220"/>
      <c r="DBF246" s="220"/>
      <c r="DBG246" s="220"/>
      <c r="DBH246" s="220"/>
      <c r="DBI246" s="220"/>
      <c r="DBJ246" s="220"/>
      <c r="DBK246" s="220"/>
      <c r="DBL246" s="220"/>
      <c r="DBM246" s="220"/>
      <c r="DBN246" s="220"/>
      <c r="DBO246" s="220"/>
      <c r="DBP246" s="220"/>
      <c r="DBQ246" s="220"/>
      <c r="DBR246" s="220"/>
      <c r="DBS246" s="220"/>
      <c r="DBT246" s="220"/>
      <c r="DBU246" s="220"/>
      <c r="DBV246" s="220"/>
      <c r="DBW246" s="220"/>
      <c r="DBX246" s="220"/>
      <c r="DBY246" s="220"/>
      <c r="DBZ246" s="220"/>
      <c r="DCA246" s="220"/>
      <c r="DCB246" s="220"/>
      <c r="DCC246" s="220"/>
      <c r="DCD246" s="220"/>
      <c r="DCE246" s="220"/>
      <c r="DCF246" s="220"/>
      <c r="DCG246" s="220"/>
      <c r="DCH246" s="220"/>
      <c r="DCI246" s="220"/>
      <c r="DCJ246" s="220"/>
      <c r="DCK246" s="220"/>
      <c r="DCL246" s="220"/>
      <c r="DCM246" s="220"/>
      <c r="DCN246" s="220"/>
      <c r="DCO246" s="220"/>
      <c r="DCP246" s="220"/>
      <c r="DCQ246" s="220"/>
      <c r="DCR246" s="220"/>
      <c r="DCS246" s="220"/>
      <c r="DCT246" s="220"/>
      <c r="DCU246" s="220"/>
      <c r="DCV246" s="220"/>
      <c r="DCW246" s="220"/>
      <c r="DCX246" s="220"/>
      <c r="DCY246" s="220"/>
      <c r="DCZ246" s="220"/>
      <c r="DDA246" s="220"/>
      <c r="DDB246" s="220"/>
      <c r="DDC246" s="220"/>
      <c r="DDD246" s="220"/>
      <c r="DDE246" s="220"/>
      <c r="DDF246" s="220"/>
      <c r="DDG246" s="220"/>
      <c r="DDH246" s="220"/>
      <c r="DDI246" s="220"/>
      <c r="DDJ246" s="220"/>
      <c r="DDK246" s="220"/>
      <c r="DDL246" s="220"/>
      <c r="DDM246" s="220"/>
      <c r="DDN246" s="220"/>
      <c r="DDO246" s="220"/>
      <c r="DDP246" s="220"/>
      <c r="DDQ246" s="220"/>
      <c r="DDR246" s="220"/>
      <c r="DDS246" s="220"/>
      <c r="DDT246" s="220"/>
      <c r="DDU246" s="220"/>
      <c r="DDV246" s="220"/>
      <c r="DDW246" s="220"/>
      <c r="DDX246" s="220"/>
      <c r="DDY246" s="220"/>
      <c r="DDZ246" s="220"/>
      <c r="DEA246" s="220"/>
      <c r="DEB246" s="220"/>
      <c r="DEC246" s="220"/>
      <c r="DED246" s="220"/>
      <c r="DEE246" s="220"/>
      <c r="DEF246" s="220"/>
      <c r="DEG246" s="220"/>
      <c r="DEH246" s="220"/>
      <c r="DEI246" s="220"/>
      <c r="DEJ246" s="220"/>
      <c r="DEK246" s="220"/>
      <c r="DEL246" s="220"/>
      <c r="DEM246" s="220"/>
      <c r="DEN246" s="220"/>
      <c r="DEO246" s="220"/>
      <c r="DEP246" s="220"/>
      <c r="DEQ246" s="220"/>
      <c r="DER246" s="220"/>
      <c r="DES246" s="220"/>
      <c r="DET246" s="220"/>
      <c r="DEU246" s="220"/>
      <c r="DEV246" s="220"/>
      <c r="DEW246" s="220"/>
      <c r="DEX246" s="220"/>
      <c r="DEY246" s="220"/>
      <c r="DEZ246" s="220"/>
      <c r="DFA246" s="220"/>
      <c r="DFB246" s="220"/>
      <c r="DFC246" s="220"/>
      <c r="DFD246" s="220"/>
      <c r="DFE246" s="220"/>
      <c r="DFF246" s="220"/>
      <c r="DFG246" s="220"/>
      <c r="DFH246" s="220"/>
      <c r="DFI246" s="220"/>
      <c r="DFJ246" s="220"/>
      <c r="DFK246" s="220"/>
      <c r="DFL246" s="220"/>
      <c r="DFM246" s="220"/>
      <c r="DFN246" s="220"/>
      <c r="DFO246" s="220"/>
      <c r="DFP246" s="220"/>
      <c r="DFQ246" s="220"/>
      <c r="DFR246" s="220"/>
      <c r="DFS246" s="220"/>
      <c r="DFT246" s="220"/>
      <c r="DFU246" s="220"/>
      <c r="DFV246" s="220"/>
      <c r="DFW246" s="220"/>
      <c r="DFX246" s="220"/>
      <c r="DFY246" s="220"/>
      <c r="DFZ246" s="220"/>
      <c r="DGA246" s="220"/>
      <c r="DGB246" s="220"/>
      <c r="DGC246" s="220"/>
      <c r="DGD246" s="220"/>
      <c r="DGE246" s="220"/>
      <c r="DGF246" s="220"/>
      <c r="DGG246" s="220"/>
      <c r="DGH246" s="220"/>
      <c r="DGI246" s="220"/>
      <c r="DGJ246" s="220"/>
      <c r="DGK246" s="220"/>
      <c r="DGL246" s="220"/>
      <c r="DGM246" s="220"/>
      <c r="DGN246" s="220"/>
      <c r="DGO246" s="220"/>
      <c r="DGP246" s="220"/>
      <c r="DGQ246" s="220"/>
      <c r="DGR246" s="220"/>
      <c r="DGS246" s="220"/>
      <c r="DGT246" s="220"/>
      <c r="DGU246" s="220"/>
      <c r="DGV246" s="220"/>
      <c r="DGW246" s="220"/>
      <c r="DGX246" s="220"/>
      <c r="DGY246" s="220"/>
      <c r="DGZ246" s="220"/>
      <c r="DHA246" s="220"/>
      <c r="DHB246" s="220"/>
      <c r="DHC246" s="220"/>
      <c r="DHD246" s="220"/>
      <c r="DHE246" s="220"/>
      <c r="DHF246" s="220"/>
      <c r="DHG246" s="220"/>
      <c r="DHH246" s="220"/>
      <c r="DHI246" s="220"/>
      <c r="DHJ246" s="220"/>
      <c r="DHK246" s="220"/>
      <c r="DHL246" s="220"/>
      <c r="DHM246" s="220"/>
      <c r="DHN246" s="220"/>
      <c r="DHO246" s="220"/>
      <c r="DHP246" s="220"/>
      <c r="DHQ246" s="220"/>
      <c r="DHR246" s="220"/>
      <c r="DHS246" s="220"/>
      <c r="DHT246" s="220"/>
      <c r="DHU246" s="220"/>
      <c r="DHV246" s="220"/>
      <c r="DHW246" s="220"/>
      <c r="DHX246" s="220"/>
      <c r="DHY246" s="220"/>
      <c r="DHZ246" s="220"/>
      <c r="DIA246" s="220"/>
      <c r="DIB246" s="220"/>
      <c r="DIC246" s="220"/>
      <c r="DID246" s="220"/>
      <c r="DIE246" s="220"/>
      <c r="DIF246" s="220"/>
      <c r="DIG246" s="220"/>
      <c r="DIH246" s="220"/>
      <c r="DII246" s="220"/>
      <c r="DIJ246" s="220"/>
      <c r="DIK246" s="220"/>
      <c r="DIL246" s="220"/>
      <c r="DIM246" s="220"/>
      <c r="DIN246" s="220"/>
      <c r="DIO246" s="220"/>
      <c r="DIP246" s="220"/>
      <c r="DIQ246" s="220"/>
      <c r="DIR246" s="220"/>
      <c r="DIS246" s="220"/>
      <c r="DIT246" s="220"/>
      <c r="DIU246" s="220"/>
      <c r="DIV246" s="220"/>
      <c r="DIW246" s="220"/>
      <c r="DIX246" s="220"/>
      <c r="DIY246" s="220"/>
      <c r="DIZ246" s="220"/>
      <c r="DJA246" s="220"/>
      <c r="DJB246" s="220"/>
      <c r="DJC246" s="220"/>
      <c r="DJD246" s="220"/>
      <c r="DJE246" s="220"/>
      <c r="DJF246" s="220"/>
      <c r="DJG246" s="220"/>
      <c r="DJH246" s="220"/>
      <c r="DJI246" s="220"/>
      <c r="DJJ246" s="220"/>
      <c r="DJK246" s="220"/>
      <c r="DJL246" s="220"/>
      <c r="DJM246" s="220"/>
      <c r="DJN246" s="220"/>
      <c r="DJO246" s="220"/>
      <c r="DJP246" s="220"/>
      <c r="DJQ246" s="220"/>
      <c r="DJR246" s="220"/>
      <c r="DJS246" s="220"/>
      <c r="DJT246" s="220"/>
      <c r="DJU246" s="220"/>
      <c r="DJV246" s="220"/>
      <c r="DJW246" s="220"/>
      <c r="DJX246" s="220"/>
      <c r="DJY246" s="220"/>
      <c r="DJZ246" s="220"/>
      <c r="DKA246" s="220"/>
      <c r="DKB246" s="220"/>
      <c r="DKC246" s="220"/>
      <c r="DKD246" s="220"/>
      <c r="DKE246" s="220"/>
      <c r="DKF246" s="220"/>
      <c r="DKG246" s="220"/>
      <c r="DKH246" s="220"/>
      <c r="DKI246" s="220"/>
      <c r="DKJ246" s="220"/>
      <c r="DKK246" s="220"/>
      <c r="DKL246" s="220"/>
      <c r="DKM246" s="220"/>
      <c r="DKN246" s="220"/>
      <c r="DKO246" s="220"/>
      <c r="DKP246" s="220"/>
      <c r="DKQ246" s="220"/>
      <c r="DKR246" s="220"/>
      <c r="DKS246" s="220"/>
      <c r="DKT246" s="220"/>
      <c r="DKU246" s="220"/>
      <c r="DKV246" s="220"/>
      <c r="DKW246" s="220"/>
      <c r="DKX246" s="220"/>
      <c r="DKY246" s="220"/>
      <c r="DKZ246" s="220"/>
      <c r="DLA246" s="220"/>
      <c r="DLB246" s="220"/>
      <c r="DLC246" s="220"/>
      <c r="DLD246" s="220"/>
      <c r="DLE246" s="220"/>
      <c r="DLF246" s="220"/>
      <c r="DLG246" s="220"/>
      <c r="DLH246" s="220"/>
      <c r="DLI246" s="220"/>
      <c r="DLJ246" s="220"/>
      <c r="DLK246" s="220"/>
      <c r="DLL246" s="220"/>
      <c r="DLM246" s="220"/>
      <c r="DLN246" s="220"/>
      <c r="DLO246" s="220"/>
      <c r="DLP246" s="220"/>
      <c r="DLQ246" s="220"/>
      <c r="DLR246" s="220"/>
      <c r="DLS246" s="220"/>
      <c r="DLT246" s="220"/>
      <c r="DLU246" s="220"/>
      <c r="DLV246" s="220"/>
      <c r="DLW246" s="220"/>
      <c r="DLX246" s="220"/>
      <c r="DLY246" s="220"/>
      <c r="DLZ246" s="220"/>
      <c r="DMA246" s="220"/>
      <c r="DMB246" s="220"/>
      <c r="DMC246" s="220"/>
      <c r="DMD246" s="220"/>
      <c r="DME246" s="220"/>
      <c r="DMF246" s="220"/>
      <c r="DMG246" s="220"/>
      <c r="DMH246" s="220"/>
      <c r="DMI246" s="220"/>
      <c r="DMJ246" s="220"/>
      <c r="DMK246" s="220"/>
      <c r="DML246" s="220"/>
      <c r="DMM246" s="220"/>
      <c r="DMN246" s="220"/>
      <c r="DMO246" s="220"/>
      <c r="DMP246" s="220"/>
      <c r="DMQ246" s="220"/>
      <c r="DMR246" s="220"/>
      <c r="DMS246" s="220"/>
      <c r="DMT246" s="220"/>
      <c r="DMU246" s="220"/>
      <c r="DMV246" s="220"/>
      <c r="DMW246" s="220"/>
      <c r="DMX246" s="220"/>
      <c r="DMY246" s="220"/>
      <c r="DMZ246" s="220"/>
      <c r="DNA246" s="220"/>
      <c r="DNB246" s="220"/>
      <c r="DNC246" s="220"/>
      <c r="DND246" s="220"/>
      <c r="DNE246" s="220"/>
      <c r="DNF246" s="220"/>
      <c r="DNG246" s="220"/>
      <c r="DNH246" s="220"/>
      <c r="DNI246" s="220"/>
      <c r="DNJ246" s="220"/>
      <c r="DNK246" s="220"/>
      <c r="DNL246" s="220"/>
      <c r="DNM246" s="220"/>
      <c r="DNN246" s="220"/>
      <c r="DNO246" s="220"/>
      <c r="DNP246" s="220"/>
      <c r="DNQ246" s="220"/>
      <c r="DNR246" s="220"/>
      <c r="DNS246" s="220"/>
      <c r="DNT246" s="220"/>
      <c r="DNU246" s="220"/>
      <c r="DNV246" s="220"/>
      <c r="DNW246" s="220"/>
      <c r="DNX246" s="220"/>
      <c r="DNY246" s="220"/>
      <c r="DNZ246" s="220"/>
      <c r="DOA246" s="220"/>
      <c r="DOB246" s="220"/>
      <c r="DOC246" s="220"/>
      <c r="DOD246" s="220"/>
      <c r="DOE246" s="220"/>
      <c r="DOF246" s="220"/>
      <c r="DOG246" s="220"/>
      <c r="DOH246" s="220"/>
      <c r="DOI246" s="220"/>
      <c r="DOJ246" s="220"/>
      <c r="DOK246" s="220"/>
      <c r="DOL246" s="220"/>
      <c r="DOM246" s="220"/>
      <c r="DON246" s="220"/>
      <c r="DOO246" s="220"/>
      <c r="DOP246" s="220"/>
      <c r="DOQ246" s="220"/>
      <c r="DOR246" s="220"/>
      <c r="DOS246" s="220"/>
      <c r="DOT246" s="220"/>
      <c r="DOU246" s="220"/>
      <c r="DOV246" s="220"/>
      <c r="DOW246" s="220"/>
      <c r="DOX246" s="220"/>
      <c r="DOY246" s="220"/>
      <c r="DOZ246" s="220"/>
      <c r="DPA246" s="220"/>
      <c r="DPB246" s="220"/>
      <c r="DPC246" s="220"/>
      <c r="DPD246" s="220"/>
      <c r="DPE246" s="220"/>
      <c r="DPF246" s="220"/>
      <c r="DPG246" s="220"/>
      <c r="DPH246" s="220"/>
      <c r="DPI246" s="220"/>
      <c r="DPJ246" s="220"/>
      <c r="DPK246" s="220"/>
      <c r="DPL246" s="220"/>
      <c r="DPM246" s="220"/>
      <c r="DPN246" s="220"/>
      <c r="DPO246" s="220"/>
      <c r="DPP246" s="220"/>
      <c r="DPQ246" s="220"/>
      <c r="DPR246" s="220"/>
      <c r="DPS246" s="220"/>
      <c r="DPT246" s="220"/>
      <c r="DPU246" s="220"/>
      <c r="DPV246" s="220"/>
      <c r="DPW246" s="220"/>
      <c r="DPX246" s="220"/>
      <c r="DPY246" s="220"/>
      <c r="DPZ246" s="220"/>
      <c r="DQA246" s="220"/>
      <c r="DQB246" s="220"/>
      <c r="DQC246" s="220"/>
      <c r="DQD246" s="220"/>
      <c r="DQE246" s="220"/>
      <c r="DQF246" s="220"/>
      <c r="DQG246" s="220"/>
      <c r="DQH246" s="220"/>
      <c r="DQI246" s="220"/>
      <c r="DQJ246" s="220"/>
      <c r="DQK246" s="220"/>
      <c r="DQL246" s="220"/>
      <c r="DQM246" s="220"/>
      <c r="DQN246" s="220"/>
      <c r="DQO246" s="220"/>
      <c r="DQP246" s="220"/>
      <c r="DQQ246" s="220"/>
      <c r="DQR246" s="220"/>
      <c r="DQS246" s="220"/>
      <c r="DQT246" s="220"/>
      <c r="DQU246" s="220"/>
      <c r="DQV246" s="220"/>
      <c r="DQW246" s="220"/>
      <c r="DQX246" s="220"/>
      <c r="DQY246" s="220"/>
      <c r="DQZ246" s="220"/>
      <c r="DRA246" s="220"/>
      <c r="DRB246" s="220"/>
      <c r="DRC246" s="220"/>
      <c r="DRD246" s="220"/>
      <c r="DRE246" s="220"/>
      <c r="DRF246" s="220"/>
      <c r="DRG246" s="220"/>
      <c r="DRH246" s="220"/>
      <c r="DRI246" s="220"/>
      <c r="DRJ246" s="220"/>
      <c r="DRK246" s="220"/>
      <c r="DRL246" s="220"/>
      <c r="DRM246" s="220"/>
      <c r="DRN246" s="220"/>
      <c r="DRO246" s="220"/>
      <c r="DRP246" s="220"/>
      <c r="DRQ246" s="220"/>
      <c r="DRR246" s="220"/>
      <c r="DRS246" s="220"/>
      <c r="DRT246" s="220"/>
      <c r="DRU246" s="220"/>
      <c r="DRV246" s="220"/>
      <c r="DRW246" s="220"/>
      <c r="DRX246" s="220"/>
      <c r="DRY246" s="220"/>
      <c r="DRZ246" s="220"/>
      <c r="DSA246" s="220"/>
      <c r="DSB246" s="220"/>
      <c r="DSC246" s="220"/>
      <c r="DSD246" s="220"/>
      <c r="DSE246" s="220"/>
      <c r="DSF246" s="220"/>
      <c r="DSG246" s="220"/>
      <c r="DSH246" s="220"/>
      <c r="DSI246" s="220"/>
      <c r="DSJ246" s="220"/>
      <c r="DSK246" s="220"/>
      <c r="DSL246" s="220"/>
      <c r="DSM246" s="220"/>
      <c r="DSN246" s="220"/>
      <c r="DSO246" s="220"/>
      <c r="DSP246" s="220"/>
      <c r="DSQ246" s="220"/>
      <c r="DSR246" s="220"/>
      <c r="DSS246" s="220"/>
      <c r="DST246" s="220"/>
      <c r="DSU246" s="220"/>
      <c r="DSV246" s="220"/>
      <c r="DSW246" s="220"/>
      <c r="DSX246" s="220"/>
      <c r="DSY246" s="220"/>
      <c r="DSZ246" s="220"/>
      <c r="DTA246" s="220"/>
      <c r="DTB246" s="220"/>
      <c r="DTC246" s="220"/>
      <c r="DTD246" s="220"/>
      <c r="DTE246" s="220"/>
      <c r="DTF246" s="220"/>
      <c r="DTG246" s="220"/>
      <c r="DTH246" s="220"/>
      <c r="DTI246" s="220"/>
      <c r="DTJ246" s="220"/>
      <c r="DTK246" s="220"/>
      <c r="DTL246" s="220"/>
      <c r="DTM246" s="220"/>
      <c r="DTN246" s="220"/>
      <c r="DTO246" s="220"/>
      <c r="DTP246" s="220"/>
      <c r="DTQ246" s="220"/>
      <c r="DTR246" s="220"/>
      <c r="DTS246" s="220"/>
      <c r="DTT246" s="220"/>
      <c r="DTU246" s="220"/>
      <c r="DTV246" s="220"/>
      <c r="DTW246" s="220"/>
      <c r="DTX246" s="220"/>
      <c r="DTY246" s="220"/>
      <c r="DTZ246" s="220"/>
      <c r="DUA246" s="220"/>
      <c r="DUB246" s="220"/>
      <c r="DUC246" s="220"/>
      <c r="DUD246" s="220"/>
      <c r="DUE246" s="220"/>
      <c r="DUF246" s="220"/>
      <c r="DUG246" s="220"/>
      <c r="DUH246" s="220"/>
      <c r="DUI246" s="220"/>
      <c r="DUJ246" s="220"/>
      <c r="DUK246" s="220"/>
      <c r="DUL246" s="220"/>
      <c r="DUM246" s="220"/>
      <c r="DUN246" s="220"/>
      <c r="DUO246" s="220"/>
      <c r="DUP246" s="220"/>
      <c r="DUQ246" s="220"/>
      <c r="DUR246" s="220"/>
      <c r="DUS246" s="220"/>
      <c r="DUT246" s="220"/>
      <c r="DUU246" s="220"/>
      <c r="DUV246" s="220"/>
      <c r="DUW246" s="220"/>
      <c r="DUX246" s="220"/>
      <c r="DUY246" s="220"/>
      <c r="DUZ246" s="220"/>
      <c r="DVA246" s="220"/>
      <c r="DVB246" s="220"/>
      <c r="DVC246" s="220"/>
      <c r="DVD246" s="220"/>
      <c r="DVE246" s="220"/>
      <c r="DVF246" s="220"/>
      <c r="DVG246" s="220"/>
      <c r="DVH246" s="220"/>
      <c r="DVI246" s="220"/>
      <c r="DVJ246" s="220"/>
      <c r="DVK246" s="220"/>
      <c r="DVL246" s="220"/>
      <c r="DVM246" s="220"/>
      <c r="DVN246" s="220"/>
      <c r="DVO246" s="220"/>
      <c r="DVP246" s="220"/>
      <c r="DVQ246" s="220"/>
      <c r="DVR246" s="220"/>
      <c r="DVS246" s="220"/>
      <c r="DVT246" s="220"/>
      <c r="DVU246" s="220"/>
      <c r="DVV246" s="220"/>
      <c r="DVW246" s="220"/>
      <c r="DVX246" s="220"/>
      <c r="DVY246" s="220"/>
      <c r="DVZ246" s="220"/>
      <c r="DWA246" s="220"/>
      <c r="DWB246" s="220"/>
      <c r="DWC246" s="220"/>
      <c r="DWD246" s="220"/>
      <c r="DWE246" s="220"/>
      <c r="DWF246" s="220"/>
      <c r="DWG246" s="220"/>
      <c r="DWH246" s="220"/>
      <c r="DWI246" s="220"/>
      <c r="DWJ246" s="220"/>
      <c r="DWK246" s="220"/>
      <c r="DWL246" s="220"/>
      <c r="DWM246" s="220"/>
      <c r="DWN246" s="220"/>
      <c r="DWO246" s="220"/>
      <c r="DWP246" s="220"/>
      <c r="DWQ246" s="220"/>
      <c r="DWR246" s="220"/>
      <c r="DWS246" s="220"/>
      <c r="DWT246" s="220"/>
      <c r="DWU246" s="220"/>
      <c r="DWV246" s="220"/>
      <c r="DWW246" s="220"/>
      <c r="DWX246" s="220"/>
      <c r="DWY246" s="220"/>
      <c r="DWZ246" s="220"/>
      <c r="DXA246" s="220"/>
      <c r="DXB246" s="220"/>
      <c r="DXC246" s="220"/>
      <c r="DXD246" s="220"/>
      <c r="DXE246" s="220"/>
      <c r="DXF246" s="220"/>
      <c r="DXG246" s="220"/>
      <c r="DXH246" s="220"/>
      <c r="DXI246" s="220"/>
      <c r="DXJ246" s="220"/>
      <c r="DXK246" s="220"/>
      <c r="DXL246" s="220"/>
      <c r="DXM246" s="220"/>
      <c r="DXN246" s="220"/>
      <c r="DXO246" s="220"/>
      <c r="DXP246" s="220"/>
      <c r="DXQ246" s="220"/>
      <c r="DXR246" s="220"/>
      <c r="DXS246" s="220"/>
      <c r="DXT246" s="220"/>
      <c r="DXU246" s="220"/>
      <c r="DXV246" s="220"/>
      <c r="DXW246" s="220"/>
      <c r="DXX246" s="220"/>
      <c r="DXY246" s="220"/>
      <c r="DXZ246" s="220"/>
      <c r="DYA246" s="220"/>
      <c r="DYB246" s="220"/>
      <c r="DYC246" s="220"/>
      <c r="DYD246" s="220"/>
      <c r="DYE246" s="220"/>
      <c r="DYF246" s="220"/>
      <c r="DYG246" s="220"/>
      <c r="DYH246" s="220"/>
      <c r="DYI246" s="220"/>
      <c r="DYJ246" s="220"/>
      <c r="DYK246" s="220"/>
      <c r="DYL246" s="220"/>
      <c r="DYM246" s="220"/>
      <c r="DYN246" s="220"/>
      <c r="DYO246" s="220"/>
      <c r="DYP246" s="220"/>
      <c r="DYQ246" s="220"/>
      <c r="DYR246" s="220"/>
      <c r="DYS246" s="220"/>
      <c r="DYT246" s="220"/>
      <c r="DYU246" s="220"/>
      <c r="DYV246" s="220"/>
      <c r="DYW246" s="220"/>
      <c r="DYX246" s="220"/>
      <c r="DYY246" s="220"/>
      <c r="DYZ246" s="220"/>
      <c r="DZA246" s="220"/>
      <c r="DZB246" s="220"/>
      <c r="DZC246" s="220"/>
      <c r="DZD246" s="220"/>
      <c r="DZE246" s="220"/>
      <c r="DZF246" s="220"/>
      <c r="DZG246" s="220"/>
      <c r="DZH246" s="220"/>
      <c r="DZI246" s="220"/>
      <c r="DZJ246" s="220"/>
      <c r="DZK246" s="220"/>
      <c r="DZL246" s="220"/>
      <c r="DZM246" s="220"/>
      <c r="DZN246" s="220"/>
      <c r="DZO246" s="220"/>
      <c r="DZP246" s="220"/>
      <c r="DZQ246" s="220"/>
      <c r="DZR246" s="220"/>
      <c r="DZS246" s="220"/>
      <c r="DZT246" s="220"/>
      <c r="DZU246" s="220"/>
      <c r="DZV246" s="220"/>
      <c r="DZW246" s="220"/>
      <c r="DZX246" s="220"/>
      <c r="DZY246" s="220"/>
      <c r="DZZ246" s="220"/>
      <c r="EAA246" s="220"/>
      <c r="EAB246" s="220"/>
      <c r="EAC246" s="220"/>
      <c r="EAD246" s="220"/>
      <c r="EAE246" s="220"/>
      <c r="EAF246" s="220"/>
      <c r="EAG246" s="220"/>
      <c r="EAH246" s="220"/>
      <c r="EAI246" s="220"/>
      <c r="EAJ246" s="220"/>
      <c r="EAK246" s="220"/>
      <c r="EAL246" s="220"/>
      <c r="EAM246" s="220"/>
      <c r="EAN246" s="220"/>
      <c r="EAO246" s="220"/>
      <c r="EAP246" s="220"/>
      <c r="EAQ246" s="220"/>
      <c r="EAR246" s="220"/>
      <c r="EAS246" s="220"/>
      <c r="EAT246" s="220"/>
      <c r="EAU246" s="220"/>
      <c r="EAV246" s="220"/>
      <c r="EAW246" s="220"/>
      <c r="EAX246" s="220"/>
      <c r="EAY246" s="220"/>
      <c r="EAZ246" s="220"/>
      <c r="EBA246" s="220"/>
      <c r="EBB246" s="220"/>
      <c r="EBC246" s="220"/>
      <c r="EBD246" s="220"/>
      <c r="EBE246" s="220"/>
      <c r="EBF246" s="220"/>
      <c r="EBG246" s="220"/>
      <c r="EBH246" s="220"/>
      <c r="EBI246" s="220"/>
      <c r="EBJ246" s="220"/>
      <c r="EBK246" s="220"/>
      <c r="EBL246" s="220"/>
      <c r="EBM246" s="220"/>
      <c r="EBN246" s="220"/>
      <c r="EBO246" s="220"/>
      <c r="EBP246" s="220"/>
      <c r="EBQ246" s="220"/>
      <c r="EBR246" s="220"/>
      <c r="EBS246" s="220"/>
      <c r="EBT246" s="220"/>
      <c r="EBU246" s="220"/>
      <c r="EBV246" s="220"/>
      <c r="EBW246" s="220"/>
      <c r="EBX246" s="220"/>
      <c r="EBY246" s="220"/>
      <c r="EBZ246" s="220"/>
      <c r="ECA246" s="220"/>
      <c r="ECB246" s="220"/>
      <c r="ECC246" s="220"/>
      <c r="ECD246" s="220"/>
      <c r="ECE246" s="220"/>
      <c r="ECF246" s="220"/>
      <c r="ECG246" s="220"/>
      <c r="ECH246" s="220"/>
      <c r="ECI246" s="220"/>
      <c r="ECJ246" s="220"/>
      <c r="ECK246" s="220"/>
      <c r="ECL246" s="220"/>
      <c r="ECM246" s="220"/>
      <c r="ECN246" s="220"/>
      <c r="ECO246" s="220"/>
      <c r="ECP246" s="220"/>
      <c r="ECQ246" s="220"/>
      <c r="ECR246" s="220"/>
      <c r="ECS246" s="220"/>
      <c r="ECT246" s="220"/>
      <c r="ECU246" s="220"/>
      <c r="ECV246" s="220"/>
      <c r="ECW246" s="220"/>
      <c r="ECX246" s="220"/>
      <c r="ECY246" s="220"/>
      <c r="ECZ246" s="220"/>
      <c r="EDA246" s="220"/>
      <c r="EDB246" s="220"/>
      <c r="EDC246" s="220"/>
      <c r="EDD246" s="220"/>
      <c r="EDE246" s="220"/>
      <c r="EDF246" s="220"/>
      <c r="EDG246" s="220"/>
      <c r="EDH246" s="220"/>
      <c r="EDI246" s="220"/>
      <c r="EDJ246" s="220"/>
      <c r="EDK246" s="220"/>
      <c r="EDL246" s="220"/>
      <c r="EDM246" s="220"/>
      <c r="EDN246" s="220"/>
      <c r="EDO246" s="220"/>
      <c r="EDP246" s="220"/>
      <c r="EDQ246" s="220"/>
      <c r="EDR246" s="220"/>
      <c r="EDS246" s="220"/>
      <c r="EDT246" s="220"/>
      <c r="EDU246" s="220"/>
      <c r="EDV246" s="220"/>
      <c r="EDW246" s="220"/>
      <c r="EDX246" s="220"/>
      <c r="EDY246" s="220"/>
      <c r="EDZ246" s="220"/>
      <c r="EEA246" s="220"/>
      <c r="EEB246" s="220"/>
      <c r="EEC246" s="220"/>
      <c r="EED246" s="220"/>
      <c r="EEE246" s="220"/>
      <c r="EEF246" s="220"/>
      <c r="EEG246" s="220"/>
      <c r="EEH246" s="220"/>
      <c r="EEI246" s="220"/>
      <c r="EEJ246" s="220"/>
      <c r="EEK246" s="220"/>
      <c r="EEL246" s="220"/>
      <c r="EEM246" s="220"/>
      <c r="EEN246" s="220"/>
      <c r="EEO246" s="220"/>
      <c r="EEP246" s="220"/>
      <c r="EEQ246" s="220"/>
      <c r="EER246" s="220"/>
      <c r="EES246" s="220"/>
      <c r="EET246" s="220"/>
      <c r="EEU246" s="220"/>
      <c r="EEV246" s="220"/>
      <c r="EEW246" s="220"/>
      <c r="EEX246" s="220"/>
      <c r="EEY246" s="220"/>
      <c r="EEZ246" s="220"/>
      <c r="EFA246" s="220"/>
      <c r="EFB246" s="220"/>
      <c r="EFC246" s="220"/>
      <c r="EFD246" s="220"/>
      <c r="EFE246" s="220"/>
      <c r="EFF246" s="220"/>
      <c r="EFG246" s="220"/>
      <c r="EFH246" s="220"/>
      <c r="EFI246" s="220"/>
      <c r="EFJ246" s="220"/>
      <c r="EFK246" s="220"/>
      <c r="EFL246" s="220"/>
      <c r="EFM246" s="220"/>
      <c r="EFN246" s="220"/>
      <c r="EFO246" s="220"/>
      <c r="EFP246" s="220"/>
      <c r="EFQ246" s="220"/>
      <c r="EFR246" s="220"/>
      <c r="EFS246" s="220"/>
      <c r="EFT246" s="220"/>
      <c r="EFU246" s="220"/>
      <c r="EFV246" s="220"/>
      <c r="EFW246" s="220"/>
      <c r="EFX246" s="220"/>
      <c r="EFY246" s="220"/>
      <c r="EFZ246" s="220"/>
      <c r="EGA246" s="220"/>
      <c r="EGB246" s="220"/>
      <c r="EGC246" s="220"/>
      <c r="EGD246" s="220"/>
      <c r="EGE246" s="220"/>
      <c r="EGF246" s="220"/>
      <c r="EGG246" s="220"/>
      <c r="EGH246" s="220"/>
      <c r="EGI246" s="220"/>
      <c r="EGJ246" s="220"/>
      <c r="EGK246" s="220"/>
      <c r="EGL246" s="220"/>
      <c r="EGM246" s="220"/>
      <c r="EGN246" s="220"/>
      <c r="EGO246" s="220"/>
      <c r="EGP246" s="220"/>
      <c r="EGQ246" s="220"/>
      <c r="EGR246" s="220"/>
      <c r="EGS246" s="220"/>
      <c r="EGT246" s="220"/>
      <c r="EGU246" s="220"/>
      <c r="EGV246" s="220"/>
      <c r="EGW246" s="220"/>
      <c r="EGX246" s="220"/>
      <c r="EGY246" s="220"/>
      <c r="EGZ246" s="220"/>
      <c r="EHA246" s="220"/>
      <c r="EHB246" s="220"/>
      <c r="EHC246" s="220"/>
      <c r="EHD246" s="220"/>
      <c r="EHE246" s="220"/>
      <c r="EHF246" s="220"/>
      <c r="EHG246" s="220"/>
      <c r="EHH246" s="220"/>
      <c r="EHI246" s="220"/>
      <c r="EHJ246" s="220"/>
      <c r="EHK246" s="220"/>
      <c r="EHL246" s="220"/>
      <c r="EHM246" s="220"/>
      <c r="EHN246" s="220"/>
      <c r="EHO246" s="220"/>
      <c r="EHP246" s="220"/>
      <c r="EHQ246" s="220"/>
      <c r="EHR246" s="220"/>
      <c r="EHS246" s="220"/>
      <c r="EHT246" s="220"/>
      <c r="EHU246" s="220"/>
      <c r="EHV246" s="220"/>
      <c r="EHW246" s="220"/>
      <c r="EHX246" s="220"/>
      <c r="EHY246" s="220"/>
      <c r="EHZ246" s="220"/>
      <c r="EIA246" s="220"/>
      <c r="EIB246" s="220"/>
      <c r="EIC246" s="220"/>
      <c r="EID246" s="220"/>
      <c r="EIE246" s="220"/>
      <c r="EIF246" s="220"/>
      <c r="EIG246" s="220"/>
      <c r="EIH246" s="220"/>
      <c r="EII246" s="220"/>
      <c r="EIJ246" s="220"/>
      <c r="EIK246" s="220"/>
      <c r="EIL246" s="220"/>
      <c r="EIM246" s="220"/>
      <c r="EIN246" s="220"/>
      <c r="EIO246" s="220"/>
      <c r="EIP246" s="220"/>
      <c r="EIQ246" s="220"/>
      <c r="EIR246" s="220"/>
      <c r="EIS246" s="220"/>
      <c r="EIT246" s="220"/>
      <c r="EIU246" s="220"/>
      <c r="EIV246" s="220"/>
      <c r="EIW246" s="220"/>
      <c r="EIX246" s="220"/>
      <c r="EIY246" s="220"/>
      <c r="EIZ246" s="220"/>
      <c r="EJA246" s="220"/>
      <c r="EJB246" s="220"/>
      <c r="EJC246" s="220"/>
      <c r="EJD246" s="220"/>
      <c r="EJE246" s="220"/>
      <c r="EJF246" s="220"/>
      <c r="EJG246" s="220"/>
      <c r="EJH246" s="220"/>
      <c r="EJI246" s="220"/>
      <c r="EJJ246" s="220"/>
      <c r="EJK246" s="220"/>
      <c r="EJL246" s="220"/>
      <c r="EJM246" s="220"/>
      <c r="EJN246" s="220"/>
      <c r="EJO246" s="220"/>
      <c r="EJP246" s="220"/>
      <c r="EJQ246" s="220"/>
      <c r="EJR246" s="220"/>
      <c r="EJS246" s="220"/>
      <c r="EJT246" s="220"/>
      <c r="EJU246" s="220"/>
      <c r="EJV246" s="220"/>
      <c r="EJW246" s="220"/>
      <c r="EJX246" s="220"/>
      <c r="EJY246" s="220"/>
      <c r="EJZ246" s="220"/>
      <c r="EKA246" s="220"/>
      <c r="EKB246" s="220"/>
      <c r="EKC246" s="220"/>
      <c r="EKD246" s="220"/>
      <c r="EKE246" s="220"/>
      <c r="EKF246" s="220"/>
      <c r="EKG246" s="220"/>
      <c r="EKH246" s="220"/>
      <c r="EKI246" s="220"/>
      <c r="EKJ246" s="220"/>
      <c r="EKK246" s="220"/>
      <c r="EKL246" s="220"/>
      <c r="EKM246" s="220"/>
      <c r="EKN246" s="220"/>
      <c r="EKO246" s="220"/>
      <c r="EKP246" s="220"/>
      <c r="EKQ246" s="220"/>
      <c r="EKR246" s="220"/>
      <c r="EKS246" s="220"/>
      <c r="EKT246" s="220"/>
      <c r="EKU246" s="220"/>
      <c r="EKV246" s="220"/>
      <c r="EKW246" s="220"/>
      <c r="EKX246" s="220"/>
      <c r="EKY246" s="220"/>
      <c r="EKZ246" s="220"/>
      <c r="ELA246" s="220"/>
      <c r="ELB246" s="220"/>
      <c r="ELC246" s="220"/>
      <c r="ELD246" s="220"/>
      <c r="ELE246" s="220"/>
      <c r="ELF246" s="220"/>
      <c r="ELG246" s="220"/>
      <c r="ELH246" s="220"/>
      <c r="ELI246" s="220"/>
      <c r="ELJ246" s="220"/>
      <c r="ELK246" s="220"/>
      <c r="ELL246" s="220"/>
      <c r="ELM246" s="220"/>
      <c r="ELN246" s="220"/>
      <c r="ELO246" s="220"/>
      <c r="ELP246" s="220"/>
      <c r="ELQ246" s="220"/>
      <c r="ELR246" s="220"/>
      <c r="ELS246" s="220"/>
      <c r="ELT246" s="220"/>
      <c r="ELU246" s="220"/>
      <c r="ELV246" s="220"/>
      <c r="ELW246" s="220"/>
      <c r="ELX246" s="220"/>
      <c r="ELY246" s="220"/>
      <c r="ELZ246" s="220"/>
      <c r="EMA246" s="220"/>
      <c r="EMB246" s="220"/>
      <c r="EMC246" s="220"/>
      <c r="EMD246" s="220"/>
      <c r="EME246" s="220"/>
      <c r="EMF246" s="220"/>
      <c r="EMG246" s="220"/>
      <c r="EMH246" s="220"/>
      <c r="EMI246" s="220"/>
      <c r="EMJ246" s="220"/>
      <c r="EMK246" s="220"/>
      <c r="EML246" s="220"/>
      <c r="EMM246" s="220"/>
      <c r="EMN246" s="220"/>
      <c r="EMO246" s="220"/>
      <c r="EMP246" s="220"/>
      <c r="EMQ246" s="220"/>
      <c r="EMR246" s="220"/>
      <c r="EMS246" s="220"/>
      <c r="EMT246" s="220"/>
      <c r="EMU246" s="220"/>
      <c r="EMV246" s="220"/>
      <c r="EMW246" s="220"/>
      <c r="EMX246" s="220"/>
      <c r="EMY246" s="220"/>
      <c r="EMZ246" s="220"/>
      <c r="ENA246" s="220"/>
      <c r="ENB246" s="220"/>
      <c r="ENC246" s="220"/>
      <c r="END246" s="220"/>
      <c r="ENE246" s="220"/>
      <c r="ENF246" s="220"/>
      <c r="ENG246" s="220"/>
      <c r="ENH246" s="220"/>
      <c r="ENI246" s="220"/>
      <c r="ENJ246" s="220"/>
      <c r="ENK246" s="220"/>
      <c r="ENL246" s="220"/>
      <c r="ENM246" s="220"/>
      <c r="ENN246" s="220"/>
      <c r="ENO246" s="220"/>
      <c r="ENP246" s="220"/>
      <c r="ENQ246" s="220"/>
      <c r="ENR246" s="220"/>
      <c r="ENS246" s="220"/>
      <c r="ENT246" s="220"/>
      <c r="ENU246" s="220"/>
      <c r="ENV246" s="220"/>
      <c r="ENW246" s="220"/>
      <c r="ENX246" s="220"/>
      <c r="ENY246" s="220"/>
      <c r="ENZ246" s="220"/>
      <c r="EOA246" s="220"/>
      <c r="EOB246" s="220"/>
      <c r="EOC246" s="220"/>
      <c r="EOD246" s="220"/>
      <c r="EOE246" s="220"/>
      <c r="EOF246" s="220"/>
      <c r="EOG246" s="220"/>
      <c r="EOH246" s="220"/>
      <c r="EOI246" s="220"/>
      <c r="EOJ246" s="220"/>
      <c r="EOK246" s="220"/>
      <c r="EOL246" s="220"/>
      <c r="EOM246" s="220"/>
      <c r="EON246" s="220"/>
      <c r="EOO246" s="220"/>
      <c r="EOP246" s="220"/>
      <c r="EOQ246" s="220"/>
      <c r="EOR246" s="220"/>
      <c r="EOS246" s="220"/>
      <c r="EOT246" s="220"/>
      <c r="EOU246" s="220"/>
      <c r="EOV246" s="220"/>
      <c r="EOW246" s="220"/>
      <c r="EOX246" s="220"/>
      <c r="EOY246" s="220"/>
      <c r="EOZ246" s="220"/>
      <c r="EPA246" s="220"/>
      <c r="EPB246" s="220"/>
      <c r="EPC246" s="220"/>
      <c r="EPD246" s="220"/>
      <c r="EPE246" s="220"/>
      <c r="EPF246" s="220"/>
      <c r="EPG246" s="220"/>
      <c r="EPH246" s="220"/>
      <c r="EPI246" s="220"/>
      <c r="EPJ246" s="220"/>
      <c r="EPK246" s="220"/>
      <c r="EPL246" s="220"/>
      <c r="EPM246" s="220"/>
      <c r="EPN246" s="220"/>
      <c r="EPO246" s="220"/>
      <c r="EPP246" s="220"/>
      <c r="EPQ246" s="220"/>
      <c r="EPR246" s="220"/>
      <c r="EPS246" s="220"/>
      <c r="EPT246" s="220"/>
      <c r="EPU246" s="220"/>
      <c r="EPV246" s="220"/>
      <c r="EPW246" s="220"/>
      <c r="EPX246" s="220"/>
      <c r="EPY246" s="220"/>
      <c r="EPZ246" s="220"/>
      <c r="EQA246" s="220"/>
      <c r="EQB246" s="220"/>
      <c r="EQC246" s="220"/>
      <c r="EQD246" s="220"/>
      <c r="EQE246" s="220"/>
      <c r="EQF246" s="220"/>
      <c r="EQG246" s="220"/>
      <c r="EQH246" s="220"/>
      <c r="EQI246" s="220"/>
      <c r="EQJ246" s="220"/>
      <c r="EQK246" s="220"/>
      <c r="EQL246" s="220"/>
      <c r="EQM246" s="220"/>
      <c r="EQN246" s="220"/>
      <c r="EQO246" s="220"/>
      <c r="EQP246" s="220"/>
      <c r="EQQ246" s="220"/>
      <c r="EQR246" s="220"/>
      <c r="EQS246" s="220"/>
      <c r="EQT246" s="220"/>
      <c r="EQU246" s="220"/>
      <c r="EQV246" s="220"/>
      <c r="EQW246" s="220"/>
      <c r="EQX246" s="220"/>
      <c r="EQY246" s="220"/>
      <c r="EQZ246" s="220"/>
      <c r="ERA246" s="220"/>
      <c r="ERB246" s="220"/>
      <c r="ERC246" s="220"/>
      <c r="ERD246" s="220"/>
      <c r="ERE246" s="220"/>
      <c r="ERF246" s="220"/>
      <c r="ERG246" s="220"/>
      <c r="ERH246" s="220"/>
      <c r="ERI246" s="220"/>
      <c r="ERJ246" s="220"/>
      <c r="ERK246" s="220"/>
      <c r="ERL246" s="220"/>
      <c r="ERM246" s="220"/>
      <c r="ERN246" s="220"/>
      <c r="ERO246" s="220"/>
      <c r="ERP246" s="220"/>
      <c r="ERQ246" s="220"/>
      <c r="ERR246" s="220"/>
      <c r="ERS246" s="220"/>
      <c r="ERT246" s="220"/>
      <c r="ERU246" s="220"/>
      <c r="ERV246" s="220"/>
      <c r="ERW246" s="220"/>
      <c r="ERX246" s="220"/>
      <c r="ERY246" s="220"/>
      <c r="ERZ246" s="220"/>
      <c r="ESA246" s="220"/>
      <c r="ESB246" s="220"/>
      <c r="ESC246" s="220"/>
      <c r="ESD246" s="220"/>
      <c r="ESE246" s="220"/>
      <c r="ESF246" s="220"/>
      <c r="ESG246" s="220"/>
      <c r="ESH246" s="220"/>
      <c r="ESI246" s="220"/>
      <c r="ESJ246" s="220"/>
      <c r="ESK246" s="220"/>
      <c r="ESL246" s="220"/>
      <c r="ESM246" s="220"/>
      <c r="ESN246" s="220"/>
      <c r="ESO246" s="220"/>
      <c r="ESP246" s="220"/>
      <c r="ESQ246" s="220"/>
      <c r="ESR246" s="220"/>
      <c r="ESS246" s="220"/>
      <c r="EST246" s="220"/>
      <c r="ESU246" s="220"/>
      <c r="ESV246" s="220"/>
      <c r="ESW246" s="220"/>
      <c r="ESX246" s="220"/>
      <c r="ESY246" s="220"/>
      <c r="ESZ246" s="220"/>
      <c r="ETA246" s="220"/>
      <c r="ETB246" s="220"/>
      <c r="ETC246" s="220"/>
      <c r="ETD246" s="220"/>
      <c r="ETE246" s="220"/>
      <c r="ETF246" s="220"/>
      <c r="ETG246" s="220"/>
      <c r="ETH246" s="220"/>
      <c r="ETI246" s="220"/>
      <c r="ETJ246" s="220"/>
      <c r="ETK246" s="220"/>
      <c r="ETL246" s="220"/>
      <c r="ETM246" s="220"/>
      <c r="ETN246" s="220"/>
      <c r="ETO246" s="220"/>
      <c r="ETP246" s="220"/>
      <c r="ETQ246" s="220"/>
      <c r="ETR246" s="220"/>
      <c r="ETS246" s="220"/>
      <c r="ETT246" s="220"/>
      <c r="ETU246" s="220"/>
      <c r="ETV246" s="220"/>
      <c r="ETW246" s="220"/>
      <c r="ETX246" s="220"/>
      <c r="ETY246" s="220"/>
      <c r="ETZ246" s="220"/>
      <c r="EUA246" s="220"/>
      <c r="EUB246" s="220"/>
      <c r="EUC246" s="220"/>
      <c r="EUD246" s="220"/>
      <c r="EUE246" s="220"/>
      <c r="EUF246" s="220"/>
      <c r="EUG246" s="220"/>
      <c r="EUH246" s="220"/>
      <c r="EUI246" s="220"/>
      <c r="EUJ246" s="220"/>
      <c r="EUK246" s="220"/>
      <c r="EUL246" s="220"/>
      <c r="EUM246" s="220"/>
      <c r="EUN246" s="220"/>
      <c r="EUO246" s="220"/>
      <c r="EUP246" s="220"/>
      <c r="EUQ246" s="220"/>
      <c r="EUR246" s="220"/>
      <c r="EUS246" s="220"/>
      <c r="EUT246" s="220"/>
      <c r="EUU246" s="220"/>
      <c r="EUV246" s="220"/>
      <c r="EUW246" s="220"/>
      <c r="EUX246" s="220"/>
      <c r="EUY246" s="220"/>
      <c r="EUZ246" s="220"/>
      <c r="EVA246" s="220"/>
      <c r="EVB246" s="220"/>
      <c r="EVC246" s="220"/>
      <c r="EVD246" s="220"/>
      <c r="EVE246" s="220"/>
      <c r="EVF246" s="220"/>
      <c r="EVG246" s="220"/>
      <c r="EVH246" s="220"/>
      <c r="EVI246" s="220"/>
      <c r="EVJ246" s="220"/>
      <c r="EVK246" s="220"/>
      <c r="EVL246" s="220"/>
      <c r="EVM246" s="220"/>
      <c r="EVN246" s="220"/>
      <c r="EVO246" s="220"/>
      <c r="EVP246" s="220"/>
      <c r="EVQ246" s="220"/>
      <c r="EVR246" s="220"/>
      <c r="EVS246" s="220"/>
      <c r="EVT246" s="220"/>
      <c r="EVU246" s="220"/>
      <c r="EVV246" s="220"/>
      <c r="EVW246" s="220"/>
      <c r="EVX246" s="220"/>
      <c r="EVY246" s="220"/>
      <c r="EVZ246" s="220"/>
      <c r="EWA246" s="220"/>
      <c r="EWB246" s="220"/>
      <c r="EWC246" s="220"/>
      <c r="EWD246" s="220"/>
      <c r="EWE246" s="220"/>
      <c r="EWF246" s="220"/>
      <c r="EWG246" s="220"/>
      <c r="EWH246" s="220"/>
      <c r="EWI246" s="220"/>
      <c r="EWJ246" s="220"/>
      <c r="EWK246" s="220"/>
      <c r="EWL246" s="220"/>
      <c r="EWM246" s="220"/>
      <c r="EWN246" s="220"/>
      <c r="EWO246" s="220"/>
      <c r="EWP246" s="220"/>
      <c r="EWQ246" s="220"/>
      <c r="EWR246" s="220"/>
      <c r="EWS246" s="220"/>
      <c r="EWT246" s="220"/>
      <c r="EWU246" s="220"/>
      <c r="EWV246" s="220"/>
      <c r="EWW246" s="220"/>
      <c r="EWX246" s="220"/>
      <c r="EWY246" s="220"/>
      <c r="EWZ246" s="220"/>
      <c r="EXA246" s="220"/>
      <c r="EXB246" s="220"/>
      <c r="EXC246" s="220"/>
      <c r="EXD246" s="220"/>
      <c r="EXE246" s="220"/>
      <c r="EXF246" s="220"/>
      <c r="EXG246" s="220"/>
      <c r="EXH246" s="220"/>
      <c r="EXI246" s="220"/>
      <c r="EXJ246" s="220"/>
      <c r="EXK246" s="220"/>
      <c r="EXL246" s="220"/>
      <c r="EXM246" s="220"/>
      <c r="EXN246" s="220"/>
      <c r="EXO246" s="220"/>
      <c r="EXP246" s="220"/>
      <c r="EXQ246" s="220"/>
      <c r="EXR246" s="220"/>
      <c r="EXS246" s="220"/>
      <c r="EXT246" s="220"/>
      <c r="EXU246" s="220"/>
      <c r="EXV246" s="220"/>
      <c r="EXW246" s="220"/>
      <c r="EXX246" s="220"/>
      <c r="EXY246" s="220"/>
      <c r="EXZ246" s="220"/>
      <c r="EYA246" s="220"/>
      <c r="EYB246" s="220"/>
      <c r="EYC246" s="220"/>
      <c r="EYD246" s="220"/>
      <c r="EYE246" s="220"/>
      <c r="EYF246" s="220"/>
      <c r="EYG246" s="220"/>
      <c r="EYH246" s="220"/>
      <c r="EYI246" s="220"/>
      <c r="EYJ246" s="220"/>
      <c r="EYK246" s="220"/>
      <c r="EYL246" s="220"/>
      <c r="EYM246" s="220"/>
      <c r="EYN246" s="220"/>
      <c r="EYO246" s="220"/>
      <c r="EYP246" s="220"/>
      <c r="EYQ246" s="220"/>
      <c r="EYR246" s="220"/>
      <c r="EYS246" s="220"/>
      <c r="EYT246" s="220"/>
      <c r="EYU246" s="220"/>
      <c r="EYV246" s="220"/>
      <c r="EYW246" s="220"/>
      <c r="EYX246" s="220"/>
      <c r="EYY246" s="220"/>
      <c r="EYZ246" s="220"/>
      <c r="EZA246" s="220"/>
      <c r="EZB246" s="220"/>
      <c r="EZC246" s="220"/>
      <c r="EZD246" s="220"/>
      <c r="EZE246" s="220"/>
      <c r="EZF246" s="220"/>
      <c r="EZG246" s="220"/>
      <c r="EZH246" s="220"/>
      <c r="EZI246" s="220"/>
      <c r="EZJ246" s="220"/>
      <c r="EZK246" s="220"/>
      <c r="EZL246" s="220"/>
      <c r="EZM246" s="220"/>
      <c r="EZN246" s="220"/>
      <c r="EZO246" s="220"/>
      <c r="EZP246" s="220"/>
      <c r="EZQ246" s="220"/>
      <c r="EZR246" s="220"/>
      <c r="EZS246" s="220"/>
      <c r="EZT246" s="220"/>
      <c r="EZU246" s="220"/>
      <c r="EZV246" s="220"/>
      <c r="EZW246" s="220"/>
      <c r="EZX246" s="220"/>
      <c r="EZY246" s="220"/>
      <c r="EZZ246" s="220"/>
      <c r="FAA246" s="220"/>
      <c r="FAB246" s="220"/>
      <c r="FAC246" s="220"/>
      <c r="FAD246" s="220"/>
      <c r="FAE246" s="220"/>
      <c r="FAF246" s="220"/>
      <c r="FAG246" s="220"/>
      <c r="FAH246" s="220"/>
      <c r="FAI246" s="220"/>
      <c r="FAJ246" s="220"/>
      <c r="FAK246" s="220"/>
      <c r="FAL246" s="220"/>
      <c r="FAM246" s="220"/>
      <c r="FAN246" s="220"/>
      <c r="FAO246" s="220"/>
      <c r="FAP246" s="220"/>
      <c r="FAQ246" s="220"/>
      <c r="FAR246" s="220"/>
      <c r="FAS246" s="220"/>
      <c r="FAT246" s="220"/>
      <c r="FAU246" s="220"/>
      <c r="FAV246" s="220"/>
      <c r="FAW246" s="220"/>
      <c r="FAX246" s="220"/>
      <c r="FAY246" s="220"/>
      <c r="FAZ246" s="220"/>
      <c r="FBA246" s="220"/>
      <c r="FBB246" s="220"/>
      <c r="FBC246" s="220"/>
      <c r="FBD246" s="220"/>
      <c r="FBE246" s="220"/>
      <c r="FBF246" s="220"/>
      <c r="FBG246" s="220"/>
      <c r="FBH246" s="220"/>
      <c r="FBI246" s="220"/>
      <c r="FBJ246" s="220"/>
      <c r="FBK246" s="220"/>
      <c r="FBL246" s="220"/>
      <c r="FBM246" s="220"/>
      <c r="FBN246" s="220"/>
      <c r="FBO246" s="220"/>
      <c r="FBP246" s="220"/>
      <c r="FBQ246" s="220"/>
      <c r="FBR246" s="220"/>
      <c r="FBS246" s="220"/>
      <c r="FBT246" s="220"/>
      <c r="FBU246" s="220"/>
      <c r="FBV246" s="220"/>
      <c r="FBW246" s="220"/>
      <c r="FBX246" s="220"/>
      <c r="FBY246" s="220"/>
      <c r="FBZ246" s="220"/>
      <c r="FCA246" s="220"/>
      <c r="FCB246" s="220"/>
      <c r="FCC246" s="220"/>
      <c r="FCD246" s="220"/>
      <c r="FCE246" s="220"/>
      <c r="FCF246" s="220"/>
      <c r="FCG246" s="220"/>
      <c r="FCH246" s="220"/>
      <c r="FCI246" s="220"/>
      <c r="FCJ246" s="220"/>
      <c r="FCK246" s="220"/>
      <c r="FCL246" s="220"/>
      <c r="FCM246" s="220"/>
      <c r="FCN246" s="220"/>
      <c r="FCO246" s="220"/>
      <c r="FCP246" s="220"/>
      <c r="FCQ246" s="220"/>
      <c r="FCR246" s="220"/>
      <c r="FCS246" s="220"/>
      <c r="FCT246" s="220"/>
      <c r="FCU246" s="220"/>
      <c r="FCV246" s="220"/>
      <c r="FCW246" s="220"/>
      <c r="FCX246" s="220"/>
      <c r="FCY246" s="220"/>
      <c r="FCZ246" s="220"/>
      <c r="FDA246" s="220"/>
      <c r="FDB246" s="220"/>
      <c r="FDC246" s="220"/>
      <c r="FDD246" s="220"/>
      <c r="FDE246" s="220"/>
      <c r="FDF246" s="220"/>
      <c r="FDG246" s="220"/>
      <c r="FDH246" s="220"/>
      <c r="FDI246" s="220"/>
      <c r="FDJ246" s="220"/>
      <c r="FDK246" s="220"/>
      <c r="FDL246" s="220"/>
      <c r="FDM246" s="220"/>
      <c r="FDN246" s="220"/>
      <c r="FDO246" s="220"/>
      <c r="FDP246" s="220"/>
      <c r="FDQ246" s="220"/>
      <c r="FDR246" s="220"/>
      <c r="FDS246" s="220"/>
      <c r="FDT246" s="220"/>
      <c r="FDU246" s="220"/>
      <c r="FDV246" s="220"/>
      <c r="FDW246" s="220"/>
      <c r="FDX246" s="220"/>
      <c r="FDY246" s="220"/>
      <c r="FDZ246" s="220"/>
      <c r="FEA246" s="220"/>
      <c r="FEB246" s="220"/>
      <c r="FEC246" s="220"/>
      <c r="FED246" s="220"/>
      <c r="FEE246" s="220"/>
      <c r="FEF246" s="220"/>
      <c r="FEG246" s="220"/>
      <c r="FEH246" s="220"/>
      <c r="FEI246" s="220"/>
      <c r="FEJ246" s="220"/>
      <c r="FEK246" s="220"/>
      <c r="FEL246" s="220"/>
      <c r="FEM246" s="220"/>
      <c r="FEN246" s="220"/>
      <c r="FEO246" s="220"/>
      <c r="FEP246" s="220"/>
      <c r="FEQ246" s="220"/>
      <c r="FER246" s="220"/>
      <c r="FES246" s="220"/>
      <c r="FET246" s="220"/>
      <c r="FEU246" s="220"/>
      <c r="FEV246" s="220"/>
      <c r="FEW246" s="220"/>
      <c r="FEX246" s="220"/>
      <c r="FEY246" s="220"/>
      <c r="FEZ246" s="220"/>
      <c r="FFA246" s="220"/>
      <c r="FFB246" s="220"/>
      <c r="FFC246" s="220"/>
      <c r="FFD246" s="220"/>
      <c r="FFE246" s="220"/>
      <c r="FFF246" s="220"/>
      <c r="FFG246" s="220"/>
      <c r="FFH246" s="220"/>
      <c r="FFI246" s="220"/>
      <c r="FFJ246" s="220"/>
      <c r="FFK246" s="220"/>
      <c r="FFL246" s="220"/>
      <c r="FFM246" s="220"/>
      <c r="FFN246" s="220"/>
      <c r="FFO246" s="220"/>
      <c r="FFP246" s="220"/>
      <c r="FFQ246" s="220"/>
      <c r="FFR246" s="220"/>
      <c r="FFS246" s="220"/>
      <c r="FFT246" s="220"/>
      <c r="FFU246" s="220"/>
      <c r="FFV246" s="220"/>
      <c r="FFW246" s="220"/>
      <c r="FFX246" s="220"/>
      <c r="FFY246" s="220"/>
      <c r="FFZ246" s="220"/>
      <c r="FGA246" s="220"/>
      <c r="FGB246" s="220"/>
      <c r="FGC246" s="220"/>
      <c r="FGD246" s="220"/>
      <c r="FGE246" s="220"/>
      <c r="FGF246" s="220"/>
      <c r="FGG246" s="220"/>
      <c r="FGH246" s="220"/>
      <c r="FGI246" s="220"/>
      <c r="FGJ246" s="220"/>
      <c r="FGK246" s="220"/>
      <c r="FGL246" s="220"/>
      <c r="FGM246" s="220"/>
      <c r="FGN246" s="220"/>
      <c r="FGO246" s="220"/>
      <c r="FGP246" s="220"/>
      <c r="FGQ246" s="220"/>
      <c r="FGR246" s="220"/>
      <c r="FGS246" s="220"/>
      <c r="FGT246" s="220"/>
      <c r="FGU246" s="220"/>
      <c r="FGV246" s="220"/>
      <c r="FGW246" s="220"/>
      <c r="FGX246" s="220"/>
      <c r="FGY246" s="220"/>
      <c r="FGZ246" s="220"/>
      <c r="FHA246" s="220"/>
      <c r="FHB246" s="220"/>
      <c r="FHC246" s="220"/>
      <c r="FHD246" s="220"/>
      <c r="FHE246" s="220"/>
      <c r="FHF246" s="220"/>
      <c r="FHG246" s="220"/>
      <c r="FHH246" s="220"/>
      <c r="FHI246" s="220"/>
      <c r="FHJ246" s="220"/>
      <c r="FHK246" s="220"/>
      <c r="FHL246" s="220"/>
      <c r="FHM246" s="220"/>
      <c r="FHN246" s="220"/>
      <c r="FHO246" s="220"/>
      <c r="FHP246" s="220"/>
      <c r="FHQ246" s="220"/>
      <c r="FHR246" s="220"/>
      <c r="FHS246" s="220"/>
      <c r="FHT246" s="220"/>
      <c r="FHU246" s="220"/>
      <c r="FHV246" s="220"/>
      <c r="FHW246" s="220"/>
      <c r="FHX246" s="220"/>
      <c r="FHY246" s="220"/>
      <c r="FHZ246" s="220"/>
      <c r="FIA246" s="220"/>
      <c r="FIB246" s="220"/>
      <c r="FIC246" s="220"/>
      <c r="FID246" s="220"/>
      <c r="FIE246" s="220"/>
      <c r="FIF246" s="220"/>
      <c r="FIG246" s="220"/>
      <c r="FIH246" s="220"/>
      <c r="FII246" s="220"/>
      <c r="FIJ246" s="220"/>
      <c r="FIK246" s="220"/>
      <c r="FIL246" s="220"/>
      <c r="FIM246" s="220"/>
      <c r="FIN246" s="220"/>
      <c r="FIO246" s="220"/>
      <c r="FIP246" s="220"/>
      <c r="FIQ246" s="220"/>
      <c r="FIR246" s="220"/>
      <c r="FIS246" s="220"/>
      <c r="FIT246" s="220"/>
      <c r="FIU246" s="220"/>
      <c r="FIV246" s="220"/>
      <c r="FIW246" s="220"/>
      <c r="FIX246" s="220"/>
      <c r="FIY246" s="220"/>
      <c r="FIZ246" s="220"/>
      <c r="FJA246" s="220"/>
      <c r="FJB246" s="220"/>
      <c r="FJC246" s="220"/>
      <c r="FJD246" s="220"/>
      <c r="FJE246" s="220"/>
      <c r="FJF246" s="220"/>
      <c r="FJG246" s="220"/>
      <c r="FJH246" s="220"/>
      <c r="FJI246" s="220"/>
      <c r="FJJ246" s="220"/>
      <c r="FJK246" s="220"/>
      <c r="FJL246" s="220"/>
      <c r="FJM246" s="220"/>
      <c r="FJN246" s="220"/>
      <c r="FJO246" s="220"/>
      <c r="FJP246" s="220"/>
      <c r="FJQ246" s="220"/>
      <c r="FJR246" s="220"/>
      <c r="FJS246" s="220"/>
      <c r="FJT246" s="220"/>
      <c r="FJU246" s="220"/>
      <c r="FJV246" s="220"/>
      <c r="FJW246" s="220"/>
      <c r="FJX246" s="220"/>
      <c r="FJY246" s="220"/>
      <c r="FJZ246" s="220"/>
      <c r="FKA246" s="220"/>
      <c r="FKB246" s="220"/>
      <c r="FKC246" s="220"/>
      <c r="FKD246" s="220"/>
      <c r="FKE246" s="220"/>
      <c r="FKF246" s="220"/>
      <c r="FKG246" s="220"/>
      <c r="FKH246" s="220"/>
      <c r="FKI246" s="220"/>
      <c r="FKJ246" s="220"/>
      <c r="FKK246" s="220"/>
      <c r="FKL246" s="220"/>
      <c r="FKM246" s="220"/>
      <c r="FKN246" s="220"/>
      <c r="FKO246" s="220"/>
      <c r="FKP246" s="220"/>
      <c r="FKQ246" s="220"/>
      <c r="FKR246" s="220"/>
      <c r="FKS246" s="220"/>
      <c r="FKT246" s="220"/>
      <c r="FKU246" s="220"/>
      <c r="FKV246" s="220"/>
      <c r="FKW246" s="220"/>
      <c r="FKX246" s="220"/>
      <c r="FKY246" s="220"/>
      <c r="FKZ246" s="220"/>
      <c r="FLA246" s="220"/>
      <c r="FLB246" s="220"/>
      <c r="FLC246" s="220"/>
      <c r="FLD246" s="220"/>
      <c r="FLE246" s="220"/>
      <c r="FLF246" s="220"/>
      <c r="FLG246" s="220"/>
      <c r="FLH246" s="220"/>
      <c r="FLI246" s="220"/>
      <c r="FLJ246" s="220"/>
      <c r="FLK246" s="220"/>
      <c r="FLL246" s="220"/>
      <c r="FLM246" s="220"/>
      <c r="FLN246" s="220"/>
      <c r="FLO246" s="220"/>
      <c r="FLP246" s="220"/>
      <c r="FLQ246" s="220"/>
      <c r="FLR246" s="220"/>
      <c r="FLS246" s="220"/>
      <c r="FLT246" s="220"/>
      <c r="FLU246" s="220"/>
      <c r="FLV246" s="220"/>
      <c r="FLW246" s="220"/>
      <c r="FLX246" s="220"/>
      <c r="FLY246" s="220"/>
      <c r="FLZ246" s="220"/>
      <c r="FMA246" s="220"/>
      <c r="FMB246" s="220"/>
      <c r="FMC246" s="220"/>
      <c r="FMD246" s="220"/>
      <c r="FME246" s="220"/>
      <c r="FMF246" s="220"/>
      <c r="FMG246" s="220"/>
      <c r="FMH246" s="220"/>
      <c r="FMI246" s="220"/>
      <c r="FMJ246" s="220"/>
      <c r="FMK246" s="220"/>
      <c r="FML246" s="220"/>
      <c r="FMM246" s="220"/>
      <c r="FMN246" s="220"/>
      <c r="FMO246" s="220"/>
      <c r="FMP246" s="220"/>
      <c r="FMQ246" s="220"/>
      <c r="FMR246" s="220"/>
      <c r="FMS246" s="220"/>
      <c r="FMT246" s="220"/>
      <c r="FMU246" s="220"/>
      <c r="FMV246" s="220"/>
      <c r="FMW246" s="220"/>
      <c r="FMX246" s="220"/>
      <c r="FMY246" s="220"/>
      <c r="FMZ246" s="220"/>
      <c r="FNA246" s="220"/>
      <c r="FNB246" s="220"/>
      <c r="FNC246" s="220"/>
      <c r="FND246" s="220"/>
      <c r="FNE246" s="220"/>
      <c r="FNF246" s="220"/>
      <c r="FNG246" s="220"/>
      <c r="FNH246" s="220"/>
      <c r="FNI246" s="220"/>
      <c r="FNJ246" s="220"/>
      <c r="FNK246" s="220"/>
      <c r="FNL246" s="220"/>
      <c r="FNM246" s="220"/>
      <c r="FNN246" s="220"/>
      <c r="FNO246" s="220"/>
      <c r="FNP246" s="220"/>
      <c r="FNQ246" s="220"/>
      <c r="FNR246" s="220"/>
      <c r="FNS246" s="220"/>
      <c r="FNT246" s="220"/>
      <c r="FNU246" s="220"/>
      <c r="FNV246" s="220"/>
      <c r="FNW246" s="220"/>
      <c r="FNX246" s="220"/>
      <c r="FNY246" s="220"/>
      <c r="FNZ246" s="220"/>
      <c r="FOA246" s="220"/>
      <c r="FOB246" s="220"/>
      <c r="FOC246" s="220"/>
      <c r="FOD246" s="220"/>
      <c r="FOE246" s="220"/>
      <c r="FOF246" s="220"/>
      <c r="FOG246" s="220"/>
      <c r="FOH246" s="220"/>
      <c r="FOI246" s="220"/>
      <c r="FOJ246" s="220"/>
      <c r="FOK246" s="220"/>
      <c r="FOL246" s="220"/>
      <c r="FOM246" s="220"/>
      <c r="FON246" s="220"/>
      <c r="FOO246" s="220"/>
      <c r="FOP246" s="220"/>
      <c r="FOQ246" s="220"/>
      <c r="FOR246" s="220"/>
      <c r="FOS246" s="220"/>
      <c r="FOT246" s="220"/>
      <c r="FOU246" s="220"/>
      <c r="FOV246" s="220"/>
      <c r="FOW246" s="220"/>
      <c r="FOX246" s="220"/>
      <c r="FOY246" s="220"/>
      <c r="FOZ246" s="220"/>
      <c r="FPA246" s="220"/>
      <c r="FPB246" s="220"/>
      <c r="FPC246" s="220"/>
      <c r="FPD246" s="220"/>
      <c r="FPE246" s="220"/>
      <c r="FPF246" s="220"/>
      <c r="FPG246" s="220"/>
      <c r="FPH246" s="220"/>
      <c r="FPI246" s="220"/>
      <c r="FPJ246" s="220"/>
      <c r="FPK246" s="220"/>
      <c r="FPL246" s="220"/>
      <c r="FPM246" s="220"/>
      <c r="FPN246" s="220"/>
      <c r="FPO246" s="220"/>
      <c r="FPP246" s="220"/>
      <c r="FPQ246" s="220"/>
      <c r="FPR246" s="220"/>
      <c r="FPS246" s="220"/>
      <c r="FPT246" s="220"/>
      <c r="FPU246" s="220"/>
      <c r="FPV246" s="220"/>
      <c r="FPW246" s="220"/>
      <c r="FPX246" s="220"/>
      <c r="FPY246" s="220"/>
      <c r="FPZ246" s="220"/>
      <c r="FQA246" s="220"/>
      <c r="FQB246" s="220"/>
      <c r="FQC246" s="220"/>
      <c r="FQD246" s="220"/>
      <c r="FQE246" s="220"/>
      <c r="FQF246" s="220"/>
      <c r="FQG246" s="220"/>
      <c r="FQH246" s="220"/>
      <c r="FQI246" s="220"/>
      <c r="FQJ246" s="220"/>
      <c r="FQK246" s="220"/>
      <c r="FQL246" s="220"/>
      <c r="FQM246" s="220"/>
      <c r="FQN246" s="220"/>
      <c r="FQO246" s="220"/>
      <c r="FQP246" s="220"/>
      <c r="FQQ246" s="220"/>
      <c r="FQR246" s="220"/>
      <c r="FQS246" s="220"/>
      <c r="FQT246" s="220"/>
      <c r="FQU246" s="220"/>
      <c r="FQV246" s="220"/>
      <c r="FQW246" s="220"/>
      <c r="FQX246" s="220"/>
      <c r="FQY246" s="220"/>
      <c r="FQZ246" s="220"/>
      <c r="FRA246" s="220"/>
      <c r="FRB246" s="220"/>
      <c r="FRC246" s="220"/>
      <c r="FRD246" s="220"/>
      <c r="FRE246" s="220"/>
      <c r="FRF246" s="220"/>
      <c r="FRG246" s="220"/>
      <c r="FRH246" s="220"/>
      <c r="FRI246" s="220"/>
      <c r="FRJ246" s="220"/>
      <c r="FRK246" s="220"/>
      <c r="FRL246" s="220"/>
      <c r="FRM246" s="220"/>
      <c r="FRN246" s="220"/>
      <c r="FRO246" s="220"/>
      <c r="FRP246" s="220"/>
      <c r="FRQ246" s="220"/>
      <c r="FRR246" s="220"/>
      <c r="FRS246" s="220"/>
      <c r="FRT246" s="220"/>
      <c r="FRU246" s="220"/>
      <c r="FRV246" s="220"/>
      <c r="FRW246" s="220"/>
      <c r="FRX246" s="220"/>
      <c r="FRY246" s="220"/>
      <c r="FRZ246" s="220"/>
      <c r="FSA246" s="220"/>
      <c r="FSB246" s="220"/>
      <c r="FSC246" s="220"/>
      <c r="FSD246" s="220"/>
      <c r="FSE246" s="220"/>
      <c r="FSF246" s="220"/>
      <c r="FSG246" s="220"/>
      <c r="FSH246" s="220"/>
      <c r="FSI246" s="220"/>
      <c r="FSJ246" s="220"/>
      <c r="FSK246" s="220"/>
      <c r="FSL246" s="220"/>
      <c r="FSM246" s="220"/>
      <c r="FSN246" s="220"/>
      <c r="FSO246" s="220"/>
      <c r="FSP246" s="220"/>
      <c r="FSQ246" s="220"/>
      <c r="FSR246" s="220"/>
      <c r="FSS246" s="220"/>
      <c r="FST246" s="220"/>
      <c r="FSU246" s="220"/>
      <c r="FSV246" s="220"/>
      <c r="FSW246" s="220"/>
      <c r="FSX246" s="220"/>
      <c r="FSY246" s="220"/>
      <c r="FSZ246" s="220"/>
      <c r="FTA246" s="220"/>
      <c r="FTB246" s="220"/>
      <c r="FTC246" s="220"/>
      <c r="FTD246" s="220"/>
      <c r="FTE246" s="220"/>
      <c r="FTF246" s="220"/>
      <c r="FTG246" s="220"/>
      <c r="FTH246" s="220"/>
      <c r="FTI246" s="220"/>
      <c r="FTJ246" s="220"/>
      <c r="FTK246" s="220"/>
      <c r="FTL246" s="220"/>
      <c r="FTM246" s="220"/>
      <c r="FTN246" s="220"/>
      <c r="FTO246" s="220"/>
      <c r="FTP246" s="220"/>
      <c r="FTQ246" s="220"/>
      <c r="FTR246" s="220"/>
      <c r="FTS246" s="220"/>
      <c r="FTT246" s="220"/>
      <c r="FTU246" s="220"/>
      <c r="FTV246" s="220"/>
      <c r="FTW246" s="220"/>
      <c r="FTX246" s="220"/>
      <c r="FTY246" s="220"/>
      <c r="FTZ246" s="220"/>
      <c r="FUA246" s="220"/>
      <c r="FUB246" s="220"/>
      <c r="FUC246" s="220"/>
      <c r="FUD246" s="220"/>
      <c r="FUE246" s="220"/>
      <c r="FUF246" s="220"/>
      <c r="FUG246" s="220"/>
      <c r="FUH246" s="220"/>
      <c r="FUI246" s="220"/>
      <c r="FUJ246" s="220"/>
      <c r="FUK246" s="220"/>
      <c r="FUL246" s="220"/>
      <c r="FUM246" s="220"/>
      <c r="FUN246" s="220"/>
      <c r="FUO246" s="220"/>
      <c r="FUP246" s="220"/>
      <c r="FUQ246" s="220"/>
      <c r="FUR246" s="220"/>
      <c r="FUS246" s="220"/>
      <c r="FUT246" s="220"/>
      <c r="FUU246" s="220"/>
      <c r="FUV246" s="220"/>
      <c r="FUW246" s="220"/>
      <c r="FUX246" s="220"/>
      <c r="FUY246" s="220"/>
      <c r="FUZ246" s="220"/>
      <c r="FVA246" s="220"/>
      <c r="FVB246" s="220"/>
      <c r="FVC246" s="220"/>
      <c r="FVD246" s="220"/>
      <c r="FVE246" s="220"/>
      <c r="FVF246" s="220"/>
      <c r="FVG246" s="220"/>
      <c r="FVH246" s="220"/>
      <c r="FVI246" s="220"/>
      <c r="FVJ246" s="220"/>
      <c r="FVK246" s="220"/>
      <c r="FVL246" s="220"/>
      <c r="FVM246" s="220"/>
      <c r="FVN246" s="220"/>
      <c r="FVO246" s="220"/>
      <c r="FVP246" s="220"/>
      <c r="FVQ246" s="220"/>
      <c r="FVR246" s="220"/>
      <c r="FVS246" s="220"/>
      <c r="FVT246" s="220"/>
      <c r="FVU246" s="220"/>
      <c r="FVV246" s="220"/>
      <c r="FVW246" s="220"/>
      <c r="FVX246" s="220"/>
      <c r="FVY246" s="220"/>
      <c r="FVZ246" s="220"/>
      <c r="FWA246" s="220"/>
      <c r="FWB246" s="220"/>
      <c r="FWC246" s="220"/>
      <c r="FWD246" s="220"/>
      <c r="FWE246" s="220"/>
      <c r="FWF246" s="220"/>
      <c r="FWG246" s="220"/>
      <c r="FWH246" s="220"/>
      <c r="FWI246" s="220"/>
      <c r="FWJ246" s="220"/>
      <c r="FWK246" s="220"/>
      <c r="FWL246" s="220"/>
      <c r="FWM246" s="220"/>
      <c r="FWN246" s="220"/>
      <c r="FWO246" s="220"/>
      <c r="FWP246" s="220"/>
      <c r="FWQ246" s="220"/>
      <c r="FWR246" s="220"/>
      <c r="FWS246" s="220"/>
      <c r="FWT246" s="220"/>
      <c r="FWU246" s="220"/>
      <c r="FWV246" s="220"/>
      <c r="FWW246" s="220"/>
      <c r="FWX246" s="220"/>
      <c r="FWY246" s="220"/>
      <c r="FWZ246" s="220"/>
      <c r="FXA246" s="220"/>
      <c r="FXB246" s="220"/>
      <c r="FXC246" s="220"/>
      <c r="FXD246" s="220"/>
      <c r="FXE246" s="220"/>
      <c r="FXF246" s="220"/>
      <c r="FXG246" s="220"/>
      <c r="FXH246" s="220"/>
      <c r="FXI246" s="220"/>
      <c r="FXJ246" s="220"/>
      <c r="FXK246" s="220"/>
      <c r="FXL246" s="220"/>
      <c r="FXM246" s="220"/>
      <c r="FXN246" s="220"/>
      <c r="FXO246" s="220"/>
      <c r="FXP246" s="220"/>
      <c r="FXQ246" s="220"/>
      <c r="FXR246" s="220"/>
      <c r="FXS246" s="220"/>
      <c r="FXT246" s="220"/>
      <c r="FXU246" s="220"/>
      <c r="FXV246" s="220"/>
      <c r="FXW246" s="220"/>
      <c r="FXX246" s="220"/>
      <c r="FXY246" s="220"/>
      <c r="FXZ246" s="220"/>
      <c r="FYA246" s="220"/>
      <c r="FYB246" s="220"/>
      <c r="FYC246" s="220"/>
      <c r="FYD246" s="220"/>
      <c r="FYE246" s="220"/>
      <c r="FYF246" s="220"/>
      <c r="FYG246" s="220"/>
      <c r="FYH246" s="220"/>
      <c r="FYI246" s="220"/>
      <c r="FYJ246" s="220"/>
      <c r="FYK246" s="220"/>
      <c r="FYL246" s="220"/>
      <c r="FYM246" s="220"/>
      <c r="FYN246" s="220"/>
      <c r="FYO246" s="220"/>
      <c r="FYP246" s="220"/>
      <c r="FYQ246" s="220"/>
      <c r="FYR246" s="220"/>
      <c r="FYS246" s="220"/>
      <c r="FYT246" s="220"/>
      <c r="FYU246" s="220"/>
      <c r="FYV246" s="220"/>
      <c r="FYW246" s="220"/>
      <c r="FYX246" s="220"/>
      <c r="FYY246" s="220"/>
      <c r="FYZ246" s="220"/>
      <c r="FZA246" s="220"/>
      <c r="FZB246" s="220"/>
      <c r="FZC246" s="220"/>
      <c r="FZD246" s="220"/>
      <c r="FZE246" s="220"/>
      <c r="FZF246" s="220"/>
      <c r="FZG246" s="220"/>
      <c r="FZH246" s="220"/>
      <c r="FZI246" s="220"/>
      <c r="FZJ246" s="220"/>
      <c r="FZK246" s="220"/>
      <c r="FZL246" s="220"/>
      <c r="FZM246" s="220"/>
      <c r="FZN246" s="220"/>
      <c r="FZO246" s="220"/>
      <c r="FZP246" s="220"/>
      <c r="FZQ246" s="220"/>
      <c r="FZR246" s="220"/>
      <c r="FZS246" s="220"/>
      <c r="FZT246" s="220"/>
      <c r="FZU246" s="220"/>
      <c r="FZV246" s="220"/>
      <c r="FZW246" s="220"/>
      <c r="FZX246" s="220"/>
      <c r="FZY246" s="220"/>
      <c r="FZZ246" s="220"/>
      <c r="GAA246" s="220"/>
      <c r="GAB246" s="220"/>
      <c r="GAC246" s="220"/>
      <c r="GAD246" s="220"/>
      <c r="GAE246" s="220"/>
      <c r="GAF246" s="220"/>
      <c r="GAG246" s="220"/>
      <c r="GAH246" s="220"/>
      <c r="GAI246" s="220"/>
      <c r="GAJ246" s="220"/>
      <c r="GAK246" s="220"/>
      <c r="GAL246" s="220"/>
      <c r="GAM246" s="220"/>
      <c r="GAN246" s="220"/>
      <c r="GAO246" s="220"/>
      <c r="GAP246" s="220"/>
      <c r="GAQ246" s="220"/>
      <c r="GAR246" s="220"/>
      <c r="GAS246" s="220"/>
      <c r="GAT246" s="220"/>
      <c r="GAU246" s="220"/>
      <c r="GAV246" s="220"/>
      <c r="GAW246" s="220"/>
      <c r="GAX246" s="220"/>
      <c r="GAY246" s="220"/>
      <c r="GAZ246" s="220"/>
      <c r="GBA246" s="220"/>
      <c r="GBB246" s="220"/>
      <c r="GBC246" s="220"/>
      <c r="GBD246" s="220"/>
      <c r="GBE246" s="220"/>
      <c r="GBF246" s="220"/>
      <c r="GBG246" s="220"/>
      <c r="GBH246" s="220"/>
      <c r="GBI246" s="220"/>
      <c r="GBJ246" s="220"/>
      <c r="GBK246" s="220"/>
      <c r="GBL246" s="220"/>
      <c r="GBM246" s="220"/>
      <c r="GBN246" s="220"/>
      <c r="GBO246" s="220"/>
      <c r="GBP246" s="220"/>
      <c r="GBQ246" s="220"/>
      <c r="GBR246" s="220"/>
      <c r="GBS246" s="220"/>
      <c r="GBT246" s="220"/>
      <c r="GBU246" s="220"/>
      <c r="GBV246" s="220"/>
      <c r="GBW246" s="220"/>
      <c r="GBX246" s="220"/>
      <c r="GBY246" s="220"/>
      <c r="GBZ246" s="220"/>
      <c r="GCA246" s="220"/>
      <c r="GCB246" s="220"/>
      <c r="GCC246" s="220"/>
      <c r="GCD246" s="220"/>
      <c r="GCE246" s="220"/>
      <c r="GCF246" s="220"/>
      <c r="GCG246" s="220"/>
      <c r="GCH246" s="220"/>
      <c r="GCI246" s="220"/>
      <c r="GCJ246" s="220"/>
      <c r="GCK246" s="220"/>
      <c r="GCL246" s="220"/>
      <c r="GCM246" s="220"/>
      <c r="GCN246" s="220"/>
      <c r="GCO246" s="220"/>
      <c r="GCP246" s="220"/>
      <c r="GCQ246" s="220"/>
      <c r="GCR246" s="220"/>
      <c r="GCS246" s="220"/>
      <c r="GCT246" s="220"/>
      <c r="GCU246" s="220"/>
      <c r="GCV246" s="220"/>
      <c r="GCW246" s="220"/>
      <c r="GCX246" s="220"/>
      <c r="GCY246" s="220"/>
      <c r="GCZ246" s="220"/>
      <c r="GDA246" s="220"/>
      <c r="GDB246" s="220"/>
      <c r="GDC246" s="220"/>
      <c r="GDD246" s="220"/>
      <c r="GDE246" s="220"/>
      <c r="GDF246" s="220"/>
      <c r="GDG246" s="220"/>
      <c r="GDH246" s="220"/>
      <c r="GDI246" s="220"/>
      <c r="GDJ246" s="220"/>
      <c r="GDK246" s="220"/>
      <c r="GDL246" s="220"/>
      <c r="GDM246" s="220"/>
      <c r="GDN246" s="220"/>
      <c r="GDO246" s="220"/>
      <c r="GDP246" s="220"/>
      <c r="GDQ246" s="220"/>
      <c r="GDR246" s="220"/>
      <c r="GDS246" s="220"/>
      <c r="GDT246" s="220"/>
      <c r="GDU246" s="220"/>
      <c r="GDV246" s="220"/>
      <c r="GDW246" s="220"/>
      <c r="GDX246" s="220"/>
      <c r="GDY246" s="220"/>
      <c r="GDZ246" s="220"/>
      <c r="GEA246" s="220"/>
      <c r="GEB246" s="220"/>
      <c r="GEC246" s="220"/>
      <c r="GED246" s="220"/>
      <c r="GEE246" s="220"/>
      <c r="GEF246" s="220"/>
      <c r="GEG246" s="220"/>
      <c r="GEH246" s="220"/>
      <c r="GEI246" s="220"/>
      <c r="GEJ246" s="220"/>
      <c r="GEK246" s="220"/>
      <c r="GEL246" s="220"/>
      <c r="GEM246" s="220"/>
      <c r="GEN246" s="220"/>
      <c r="GEO246" s="220"/>
      <c r="GEP246" s="220"/>
      <c r="GEQ246" s="220"/>
      <c r="GER246" s="220"/>
      <c r="GES246" s="220"/>
      <c r="GET246" s="220"/>
      <c r="GEU246" s="220"/>
      <c r="GEV246" s="220"/>
      <c r="GEW246" s="220"/>
      <c r="GEX246" s="220"/>
      <c r="GEY246" s="220"/>
      <c r="GEZ246" s="220"/>
      <c r="GFA246" s="220"/>
      <c r="GFB246" s="220"/>
      <c r="GFC246" s="220"/>
      <c r="GFD246" s="220"/>
      <c r="GFE246" s="220"/>
      <c r="GFF246" s="220"/>
      <c r="GFG246" s="220"/>
      <c r="GFH246" s="220"/>
      <c r="GFI246" s="220"/>
      <c r="GFJ246" s="220"/>
      <c r="GFK246" s="220"/>
      <c r="GFL246" s="220"/>
      <c r="GFM246" s="220"/>
      <c r="GFN246" s="220"/>
      <c r="GFO246" s="220"/>
      <c r="GFP246" s="220"/>
      <c r="GFQ246" s="220"/>
      <c r="GFR246" s="220"/>
      <c r="GFS246" s="220"/>
      <c r="GFT246" s="220"/>
      <c r="GFU246" s="220"/>
      <c r="GFV246" s="220"/>
      <c r="GFW246" s="220"/>
      <c r="GFX246" s="220"/>
      <c r="GFY246" s="220"/>
      <c r="GFZ246" s="220"/>
      <c r="GGA246" s="220"/>
      <c r="GGB246" s="220"/>
      <c r="GGC246" s="220"/>
      <c r="GGD246" s="220"/>
      <c r="GGE246" s="220"/>
      <c r="GGF246" s="220"/>
      <c r="GGG246" s="220"/>
      <c r="GGH246" s="220"/>
      <c r="GGI246" s="220"/>
      <c r="GGJ246" s="220"/>
      <c r="GGK246" s="220"/>
      <c r="GGL246" s="220"/>
      <c r="GGM246" s="220"/>
      <c r="GGN246" s="220"/>
      <c r="GGO246" s="220"/>
      <c r="GGP246" s="220"/>
      <c r="GGQ246" s="220"/>
      <c r="GGR246" s="220"/>
      <c r="GGS246" s="220"/>
      <c r="GGT246" s="220"/>
      <c r="GGU246" s="220"/>
      <c r="GGV246" s="220"/>
      <c r="GGW246" s="220"/>
      <c r="GGX246" s="220"/>
      <c r="GGY246" s="220"/>
      <c r="GGZ246" s="220"/>
      <c r="GHA246" s="220"/>
      <c r="GHB246" s="220"/>
      <c r="GHC246" s="220"/>
      <c r="GHD246" s="220"/>
      <c r="GHE246" s="220"/>
      <c r="GHF246" s="220"/>
      <c r="GHG246" s="220"/>
      <c r="GHH246" s="220"/>
      <c r="GHI246" s="220"/>
      <c r="GHJ246" s="220"/>
      <c r="GHK246" s="220"/>
      <c r="GHL246" s="220"/>
      <c r="GHM246" s="220"/>
      <c r="GHN246" s="220"/>
      <c r="GHO246" s="220"/>
      <c r="GHP246" s="220"/>
      <c r="GHQ246" s="220"/>
      <c r="GHR246" s="220"/>
      <c r="GHS246" s="220"/>
      <c r="GHT246" s="220"/>
      <c r="GHU246" s="220"/>
      <c r="GHV246" s="220"/>
      <c r="GHW246" s="220"/>
      <c r="GHX246" s="220"/>
      <c r="GHY246" s="220"/>
      <c r="GHZ246" s="220"/>
      <c r="GIA246" s="220"/>
      <c r="GIB246" s="220"/>
      <c r="GIC246" s="220"/>
      <c r="GID246" s="220"/>
      <c r="GIE246" s="220"/>
      <c r="GIF246" s="220"/>
      <c r="GIG246" s="220"/>
      <c r="GIH246" s="220"/>
      <c r="GII246" s="220"/>
      <c r="GIJ246" s="220"/>
      <c r="GIK246" s="220"/>
      <c r="GIL246" s="220"/>
      <c r="GIM246" s="220"/>
      <c r="GIN246" s="220"/>
      <c r="GIO246" s="220"/>
      <c r="GIP246" s="220"/>
      <c r="GIQ246" s="220"/>
      <c r="GIR246" s="220"/>
      <c r="GIS246" s="220"/>
      <c r="GIT246" s="220"/>
      <c r="GIU246" s="220"/>
      <c r="GIV246" s="220"/>
      <c r="GIW246" s="220"/>
      <c r="GIX246" s="220"/>
      <c r="GIY246" s="220"/>
      <c r="GIZ246" s="220"/>
      <c r="GJA246" s="220"/>
      <c r="GJB246" s="220"/>
      <c r="GJC246" s="220"/>
      <c r="GJD246" s="220"/>
      <c r="GJE246" s="220"/>
      <c r="GJF246" s="220"/>
      <c r="GJG246" s="220"/>
      <c r="GJH246" s="220"/>
      <c r="GJI246" s="220"/>
      <c r="GJJ246" s="220"/>
      <c r="GJK246" s="220"/>
      <c r="GJL246" s="220"/>
      <c r="GJM246" s="220"/>
      <c r="GJN246" s="220"/>
      <c r="GJO246" s="220"/>
      <c r="GJP246" s="220"/>
      <c r="GJQ246" s="220"/>
      <c r="GJR246" s="220"/>
      <c r="GJS246" s="220"/>
      <c r="GJT246" s="220"/>
      <c r="GJU246" s="220"/>
      <c r="GJV246" s="220"/>
      <c r="GJW246" s="220"/>
      <c r="GJX246" s="220"/>
      <c r="GJY246" s="220"/>
      <c r="GJZ246" s="220"/>
      <c r="GKA246" s="220"/>
      <c r="GKB246" s="220"/>
      <c r="GKC246" s="220"/>
      <c r="GKD246" s="220"/>
      <c r="GKE246" s="220"/>
      <c r="GKF246" s="220"/>
      <c r="GKG246" s="220"/>
      <c r="GKH246" s="220"/>
      <c r="GKI246" s="220"/>
      <c r="GKJ246" s="220"/>
      <c r="GKK246" s="220"/>
      <c r="GKL246" s="220"/>
      <c r="GKM246" s="220"/>
      <c r="GKN246" s="220"/>
      <c r="GKO246" s="220"/>
      <c r="GKP246" s="220"/>
      <c r="GKQ246" s="220"/>
      <c r="GKR246" s="220"/>
      <c r="GKS246" s="220"/>
      <c r="GKT246" s="220"/>
      <c r="GKU246" s="220"/>
      <c r="GKV246" s="220"/>
      <c r="GKW246" s="220"/>
      <c r="GKX246" s="220"/>
      <c r="GKY246" s="220"/>
      <c r="GKZ246" s="220"/>
      <c r="GLA246" s="220"/>
      <c r="GLB246" s="220"/>
      <c r="GLC246" s="220"/>
      <c r="GLD246" s="220"/>
      <c r="GLE246" s="220"/>
      <c r="GLF246" s="220"/>
      <c r="GLG246" s="220"/>
      <c r="GLH246" s="220"/>
      <c r="GLI246" s="220"/>
      <c r="GLJ246" s="220"/>
      <c r="GLK246" s="220"/>
      <c r="GLL246" s="220"/>
      <c r="GLM246" s="220"/>
      <c r="GLN246" s="220"/>
      <c r="GLO246" s="220"/>
      <c r="GLP246" s="220"/>
      <c r="GLQ246" s="220"/>
      <c r="GLR246" s="220"/>
      <c r="GLS246" s="220"/>
      <c r="GLT246" s="220"/>
      <c r="GLU246" s="220"/>
      <c r="GLV246" s="220"/>
      <c r="GLW246" s="220"/>
      <c r="GLX246" s="220"/>
      <c r="GLY246" s="220"/>
      <c r="GLZ246" s="220"/>
      <c r="GMA246" s="220"/>
      <c r="GMB246" s="220"/>
      <c r="GMC246" s="220"/>
      <c r="GMD246" s="220"/>
      <c r="GME246" s="220"/>
      <c r="GMF246" s="220"/>
      <c r="GMG246" s="220"/>
      <c r="GMH246" s="220"/>
      <c r="GMI246" s="220"/>
      <c r="GMJ246" s="220"/>
      <c r="GMK246" s="220"/>
      <c r="GML246" s="220"/>
      <c r="GMM246" s="220"/>
      <c r="GMN246" s="220"/>
      <c r="GMO246" s="220"/>
      <c r="GMP246" s="220"/>
      <c r="GMQ246" s="220"/>
      <c r="GMR246" s="220"/>
      <c r="GMS246" s="220"/>
      <c r="GMT246" s="220"/>
      <c r="GMU246" s="220"/>
      <c r="GMV246" s="220"/>
      <c r="GMW246" s="220"/>
      <c r="GMX246" s="220"/>
      <c r="GMY246" s="220"/>
      <c r="GMZ246" s="220"/>
      <c r="GNA246" s="220"/>
      <c r="GNB246" s="220"/>
      <c r="GNC246" s="220"/>
      <c r="GND246" s="220"/>
      <c r="GNE246" s="220"/>
      <c r="GNF246" s="220"/>
      <c r="GNG246" s="220"/>
      <c r="GNH246" s="220"/>
      <c r="GNI246" s="220"/>
      <c r="GNJ246" s="220"/>
      <c r="GNK246" s="220"/>
      <c r="GNL246" s="220"/>
      <c r="GNM246" s="220"/>
      <c r="GNN246" s="220"/>
      <c r="GNO246" s="220"/>
      <c r="GNP246" s="220"/>
      <c r="GNQ246" s="220"/>
      <c r="GNR246" s="220"/>
      <c r="GNS246" s="220"/>
      <c r="GNT246" s="220"/>
      <c r="GNU246" s="220"/>
      <c r="GNV246" s="220"/>
      <c r="GNW246" s="220"/>
      <c r="GNX246" s="220"/>
      <c r="GNY246" s="220"/>
      <c r="GNZ246" s="220"/>
      <c r="GOA246" s="220"/>
      <c r="GOB246" s="220"/>
      <c r="GOC246" s="220"/>
      <c r="GOD246" s="220"/>
      <c r="GOE246" s="220"/>
      <c r="GOF246" s="220"/>
      <c r="GOG246" s="220"/>
      <c r="GOH246" s="220"/>
      <c r="GOI246" s="220"/>
      <c r="GOJ246" s="220"/>
      <c r="GOK246" s="220"/>
      <c r="GOL246" s="220"/>
      <c r="GOM246" s="220"/>
      <c r="GON246" s="220"/>
      <c r="GOO246" s="220"/>
      <c r="GOP246" s="220"/>
      <c r="GOQ246" s="220"/>
      <c r="GOR246" s="220"/>
      <c r="GOS246" s="220"/>
      <c r="GOT246" s="220"/>
      <c r="GOU246" s="220"/>
      <c r="GOV246" s="220"/>
      <c r="GOW246" s="220"/>
      <c r="GOX246" s="220"/>
      <c r="GOY246" s="220"/>
      <c r="GOZ246" s="220"/>
      <c r="GPA246" s="220"/>
      <c r="GPB246" s="220"/>
      <c r="GPC246" s="220"/>
      <c r="GPD246" s="220"/>
      <c r="GPE246" s="220"/>
      <c r="GPF246" s="220"/>
      <c r="GPG246" s="220"/>
      <c r="GPH246" s="220"/>
      <c r="GPI246" s="220"/>
      <c r="GPJ246" s="220"/>
      <c r="GPK246" s="220"/>
      <c r="GPL246" s="220"/>
      <c r="GPM246" s="220"/>
      <c r="GPN246" s="220"/>
      <c r="GPO246" s="220"/>
      <c r="GPP246" s="220"/>
      <c r="GPQ246" s="220"/>
      <c r="GPR246" s="220"/>
      <c r="GPS246" s="220"/>
      <c r="GPT246" s="220"/>
      <c r="GPU246" s="220"/>
      <c r="GPV246" s="220"/>
      <c r="GPW246" s="220"/>
      <c r="GPX246" s="220"/>
      <c r="GPY246" s="220"/>
      <c r="GPZ246" s="220"/>
      <c r="GQA246" s="220"/>
      <c r="GQB246" s="220"/>
      <c r="GQC246" s="220"/>
      <c r="GQD246" s="220"/>
      <c r="GQE246" s="220"/>
      <c r="GQF246" s="220"/>
      <c r="GQG246" s="220"/>
      <c r="GQH246" s="220"/>
      <c r="GQI246" s="220"/>
      <c r="GQJ246" s="220"/>
      <c r="GQK246" s="220"/>
      <c r="GQL246" s="220"/>
      <c r="GQM246" s="220"/>
      <c r="GQN246" s="220"/>
      <c r="GQO246" s="220"/>
      <c r="GQP246" s="220"/>
      <c r="GQQ246" s="220"/>
      <c r="GQR246" s="220"/>
      <c r="GQS246" s="220"/>
      <c r="GQT246" s="220"/>
      <c r="GQU246" s="220"/>
      <c r="GQV246" s="220"/>
      <c r="GQW246" s="220"/>
      <c r="GQX246" s="220"/>
      <c r="GQY246" s="220"/>
      <c r="GQZ246" s="220"/>
      <c r="GRA246" s="220"/>
      <c r="GRB246" s="220"/>
      <c r="GRC246" s="220"/>
      <c r="GRD246" s="220"/>
      <c r="GRE246" s="220"/>
      <c r="GRF246" s="220"/>
      <c r="GRG246" s="220"/>
      <c r="GRH246" s="220"/>
      <c r="GRI246" s="220"/>
      <c r="GRJ246" s="220"/>
      <c r="GRK246" s="220"/>
      <c r="GRL246" s="220"/>
      <c r="GRM246" s="220"/>
      <c r="GRN246" s="220"/>
      <c r="GRO246" s="220"/>
      <c r="GRP246" s="220"/>
      <c r="GRQ246" s="220"/>
      <c r="GRR246" s="220"/>
      <c r="GRS246" s="220"/>
      <c r="GRT246" s="220"/>
      <c r="GRU246" s="220"/>
      <c r="GRV246" s="220"/>
      <c r="GRW246" s="220"/>
      <c r="GRX246" s="220"/>
      <c r="GRY246" s="220"/>
      <c r="GRZ246" s="220"/>
      <c r="GSA246" s="220"/>
      <c r="GSB246" s="220"/>
      <c r="GSC246" s="220"/>
      <c r="GSD246" s="220"/>
      <c r="GSE246" s="220"/>
      <c r="GSF246" s="220"/>
      <c r="GSG246" s="220"/>
      <c r="GSH246" s="220"/>
      <c r="GSI246" s="220"/>
      <c r="GSJ246" s="220"/>
      <c r="GSK246" s="220"/>
      <c r="GSL246" s="220"/>
      <c r="GSM246" s="220"/>
      <c r="GSN246" s="220"/>
      <c r="GSO246" s="220"/>
      <c r="GSP246" s="220"/>
      <c r="GSQ246" s="220"/>
      <c r="GSR246" s="220"/>
      <c r="GSS246" s="220"/>
      <c r="GST246" s="220"/>
      <c r="GSU246" s="220"/>
      <c r="GSV246" s="220"/>
      <c r="GSW246" s="220"/>
      <c r="GSX246" s="220"/>
      <c r="GSY246" s="220"/>
      <c r="GSZ246" s="220"/>
      <c r="GTA246" s="220"/>
      <c r="GTB246" s="220"/>
      <c r="GTC246" s="220"/>
      <c r="GTD246" s="220"/>
      <c r="GTE246" s="220"/>
      <c r="GTF246" s="220"/>
      <c r="GTG246" s="220"/>
      <c r="GTH246" s="220"/>
      <c r="GTI246" s="220"/>
      <c r="GTJ246" s="220"/>
      <c r="GTK246" s="220"/>
      <c r="GTL246" s="220"/>
      <c r="GTM246" s="220"/>
      <c r="GTN246" s="220"/>
      <c r="GTO246" s="220"/>
      <c r="GTP246" s="220"/>
      <c r="GTQ246" s="220"/>
      <c r="GTR246" s="220"/>
      <c r="GTS246" s="220"/>
      <c r="GTT246" s="220"/>
      <c r="GTU246" s="220"/>
      <c r="GTV246" s="220"/>
      <c r="GTW246" s="220"/>
      <c r="GTX246" s="220"/>
      <c r="GTY246" s="220"/>
      <c r="GTZ246" s="220"/>
      <c r="GUA246" s="220"/>
      <c r="GUB246" s="220"/>
      <c r="GUC246" s="220"/>
      <c r="GUD246" s="220"/>
      <c r="GUE246" s="220"/>
      <c r="GUF246" s="220"/>
      <c r="GUG246" s="220"/>
      <c r="GUH246" s="220"/>
      <c r="GUI246" s="220"/>
      <c r="GUJ246" s="220"/>
      <c r="GUK246" s="220"/>
      <c r="GUL246" s="220"/>
      <c r="GUM246" s="220"/>
      <c r="GUN246" s="220"/>
      <c r="GUO246" s="220"/>
      <c r="GUP246" s="220"/>
      <c r="GUQ246" s="220"/>
      <c r="GUR246" s="220"/>
      <c r="GUS246" s="220"/>
      <c r="GUT246" s="220"/>
      <c r="GUU246" s="220"/>
      <c r="GUV246" s="220"/>
      <c r="GUW246" s="220"/>
      <c r="GUX246" s="220"/>
      <c r="GUY246" s="220"/>
      <c r="GUZ246" s="220"/>
      <c r="GVA246" s="220"/>
      <c r="GVB246" s="220"/>
      <c r="GVC246" s="220"/>
      <c r="GVD246" s="220"/>
      <c r="GVE246" s="220"/>
      <c r="GVF246" s="220"/>
      <c r="GVG246" s="220"/>
      <c r="GVH246" s="220"/>
      <c r="GVI246" s="220"/>
      <c r="GVJ246" s="220"/>
      <c r="GVK246" s="220"/>
      <c r="GVL246" s="220"/>
      <c r="GVM246" s="220"/>
      <c r="GVN246" s="220"/>
      <c r="GVO246" s="220"/>
      <c r="GVP246" s="220"/>
      <c r="GVQ246" s="220"/>
      <c r="GVR246" s="220"/>
      <c r="GVS246" s="220"/>
      <c r="GVT246" s="220"/>
      <c r="GVU246" s="220"/>
      <c r="GVV246" s="220"/>
      <c r="GVW246" s="220"/>
      <c r="GVX246" s="220"/>
      <c r="GVY246" s="220"/>
      <c r="GVZ246" s="220"/>
      <c r="GWA246" s="220"/>
      <c r="GWB246" s="220"/>
      <c r="GWC246" s="220"/>
      <c r="GWD246" s="220"/>
      <c r="GWE246" s="220"/>
      <c r="GWF246" s="220"/>
      <c r="GWG246" s="220"/>
      <c r="GWH246" s="220"/>
      <c r="GWI246" s="220"/>
      <c r="GWJ246" s="220"/>
      <c r="GWK246" s="220"/>
      <c r="GWL246" s="220"/>
      <c r="GWM246" s="220"/>
      <c r="GWN246" s="220"/>
      <c r="GWO246" s="220"/>
      <c r="GWP246" s="220"/>
      <c r="GWQ246" s="220"/>
      <c r="GWR246" s="220"/>
      <c r="GWS246" s="220"/>
      <c r="GWT246" s="220"/>
      <c r="GWU246" s="220"/>
      <c r="GWV246" s="220"/>
      <c r="GWW246" s="220"/>
      <c r="GWX246" s="220"/>
      <c r="GWY246" s="220"/>
      <c r="GWZ246" s="220"/>
      <c r="GXA246" s="220"/>
      <c r="GXB246" s="220"/>
      <c r="GXC246" s="220"/>
      <c r="GXD246" s="220"/>
      <c r="GXE246" s="220"/>
      <c r="GXF246" s="220"/>
      <c r="GXG246" s="220"/>
      <c r="GXH246" s="220"/>
      <c r="GXI246" s="220"/>
      <c r="GXJ246" s="220"/>
      <c r="GXK246" s="220"/>
      <c r="GXL246" s="220"/>
      <c r="GXM246" s="220"/>
      <c r="GXN246" s="220"/>
      <c r="GXO246" s="220"/>
      <c r="GXP246" s="220"/>
      <c r="GXQ246" s="220"/>
      <c r="GXR246" s="220"/>
      <c r="GXS246" s="220"/>
      <c r="GXT246" s="220"/>
      <c r="GXU246" s="220"/>
      <c r="GXV246" s="220"/>
      <c r="GXW246" s="220"/>
      <c r="GXX246" s="220"/>
      <c r="GXY246" s="220"/>
      <c r="GXZ246" s="220"/>
      <c r="GYA246" s="220"/>
      <c r="GYB246" s="220"/>
      <c r="GYC246" s="220"/>
      <c r="GYD246" s="220"/>
      <c r="GYE246" s="220"/>
      <c r="GYF246" s="220"/>
      <c r="GYG246" s="220"/>
      <c r="GYH246" s="220"/>
      <c r="GYI246" s="220"/>
      <c r="GYJ246" s="220"/>
      <c r="GYK246" s="220"/>
      <c r="GYL246" s="220"/>
      <c r="GYM246" s="220"/>
      <c r="GYN246" s="220"/>
      <c r="GYO246" s="220"/>
      <c r="GYP246" s="220"/>
      <c r="GYQ246" s="220"/>
      <c r="GYR246" s="220"/>
      <c r="GYS246" s="220"/>
      <c r="GYT246" s="220"/>
      <c r="GYU246" s="220"/>
      <c r="GYV246" s="220"/>
      <c r="GYW246" s="220"/>
      <c r="GYX246" s="220"/>
      <c r="GYY246" s="220"/>
      <c r="GYZ246" s="220"/>
      <c r="GZA246" s="220"/>
      <c r="GZB246" s="220"/>
      <c r="GZC246" s="220"/>
      <c r="GZD246" s="220"/>
      <c r="GZE246" s="220"/>
      <c r="GZF246" s="220"/>
      <c r="GZG246" s="220"/>
      <c r="GZH246" s="220"/>
      <c r="GZI246" s="220"/>
      <c r="GZJ246" s="220"/>
      <c r="GZK246" s="220"/>
      <c r="GZL246" s="220"/>
      <c r="GZM246" s="220"/>
      <c r="GZN246" s="220"/>
      <c r="GZO246" s="220"/>
      <c r="GZP246" s="220"/>
      <c r="GZQ246" s="220"/>
      <c r="GZR246" s="220"/>
      <c r="GZS246" s="220"/>
      <c r="GZT246" s="220"/>
      <c r="GZU246" s="220"/>
      <c r="GZV246" s="220"/>
      <c r="GZW246" s="220"/>
      <c r="GZX246" s="220"/>
      <c r="GZY246" s="220"/>
      <c r="GZZ246" s="220"/>
      <c r="HAA246" s="220"/>
      <c r="HAB246" s="220"/>
      <c r="HAC246" s="220"/>
      <c r="HAD246" s="220"/>
      <c r="HAE246" s="220"/>
      <c r="HAF246" s="220"/>
      <c r="HAG246" s="220"/>
      <c r="HAH246" s="220"/>
      <c r="HAI246" s="220"/>
      <c r="HAJ246" s="220"/>
      <c r="HAK246" s="220"/>
      <c r="HAL246" s="220"/>
      <c r="HAM246" s="220"/>
      <c r="HAN246" s="220"/>
      <c r="HAO246" s="220"/>
      <c r="HAP246" s="220"/>
      <c r="HAQ246" s="220"/>
      <c r="HAR246" s="220"/>
      <c r="HAS246" s="220"/>
      <c r="HAT246" s="220"/>
      <c r="HAU246" s="220"/>
      <c r="HAV246" s="220"/>
      <c r="HAW246" s="220"/>
      <c r="HAX246" s="220"/>
      <c r="HAY246" s="220"/>
      <c r="HAZ246" s="220"/>
      <c r="HBA246" s="220"/>
      <c r="HBB246" s="220"/>
      <c r="HBC246" s="220"/>
      <c r="HBD246" s="220"/>
      <c r="HBE246" s="220"/>
      <c r="HBF246" s="220"/>
      <c r="HBG246" s="220"/>
      <c r="HBH246" s="220"/>
      <c r="HBI246" s="220"/>
      <c r="HBJ246" s="220"/>
      <c r="HBK246" s="220"/>
      <c r="HBL246" s="220"/>
      <c r="HBM246" s="220"/>
      <c r="HBN246" s="220"/>
      <c r="HBO246" s="220"/>
      <c r="HBP246" s="220"/>
      <c r="HBQ246" s="220"/>
      <c r="HBR246" s="220"/>
      <c r="HBS246" s="220"/>
      <c r="HBT246" s="220"/>
      <c r="HBU246" s="220"/>
      <c r="HBV246" s="220"/>
      <c r="HBW246" s="220"/>
      <c r="HBX246" s="220"/>
      <c r="HBY246" s="220"/>
      <c r="HBZ246" s="220"/>
      <c r="HCA246" s="220"/>
      <c r="HCB246" s="220"/>
      <c r="HCC246" s="220"/>
      <c r="HCD246" s="220"/>
      <c r="HCE246" s="220"/>
      <c r="HCF246" s="220"/>
      <c r="HCG246" s="220"/>
      <c r="HCH246" s="220"/>
      <c r="HCI246" s="220"/>
      <c r="HCJ246" s="220"/>
      <c r="HCK246" s="220"/>
      <c r="HCL246" s="220"/>
      <c r="HCM246" s="220"/>
      <c r="HCN246" s="220"/>
      <c r="HCO246" s="220"/>
      <c r="HCP246" s="220"/>
      <c r="HCQ246" s="220"/>
      <c r="HCR246" s="220"/>
      <c r="HCS246" s="220"/>
      <c r="HCT246" s="220"/>
      <c r="HCU246" s="220"/>
      <c r="HCV246" s="220"/>
      <c r="HCW246" s="220"/>
      <c r="HCX246" s="220"/>
      <c r="HCY246" s="220"/>
      <c r="HCZ246" s="220"/>
      <c r="HDA246" s="220"/>
      <c r="HDB246" s="220"/>
      <c r="HDC246" s="220"/>
      <c r="HDD246" s="220"/>
      <c r="HDE246" s="220"/>
      <c r="HDF246" s="220"/>
      <c r="HDG246" s="220"/>
      <c r="HDH246" s="220"/>
      <c r="HDI246" s="220"/>
      <c r="HDJ246" s="220"/>
      <c r="HDK246" s="220"/>
      <c r="HDL246" s="220"/>
      <c r="HDM246" s="220"/>
      <c r="HDN246" s="220"/>
      <c r="HDO246" s="220"/>
      <c r="HDP246" s="220"/>
      <c r="HDQ246" s="220"/>
      <c r="HDR246" s="220"/>
      <c r="HDS246" s="220"/>
      <c r="HDT246" s="220"/>
      <c r="HDU246" s="220"/>
      <c r="HDV246" s="220"/>
      <c r="HDW246" s="220"/>
      <c r="HDX246" s="220"/>
      <c r="HDY246" s="220"/>
      <c r="HDZ246" s="220"/>
      <c r="HEA246" s="220"/>
      <c r="HEB246" s="220"/>
      <c r="HEC246" s="220"/>
      <c r="HED246" s="220"/>
      <c r="HEE246" s="220"/>
      <c r="HEF246" s="220"/>
      <c r="HEG246" s="220"/>
      <c r="HEH246" s="220"/>
      <c r="HEI246" s="220"/>
      <c r="HEJ246" s="220"/>
      <c r="HEK246" s="220"/>
      <c r="HEL246" s="220"/>
      <c r="HEM246" s="220"/>
      <c r="HEN246" s="220"/>
      <c r="HEO246" s="220"/>
      <c r="HEP246" s="220"/>
      <c r="HEQ246" s="220"/>
      <c r="HER246" s="220"/>
      <c r="HES246" s="220"/>
      <c r="HET246" s="220"/>
      <c r="HEU246" s="220"/>
      <c r="HEV246" s="220"/>
      <c r="HEW246" s="220"/>
      <c r="HEX246" s="220"/>
      <c r="HEY246" s="220"/>
      <c r="HEZ246" s="220"/>
      <c r="HFA246" s="220"/>
      <c r="HFB246" s="220"/>
      <c r="HFC246" s="220"/>
      <c r="HFD246" s="220"/>
      <c r="HFE246" s="220"/>
      <c r="HFF246" s="220"/>
      <c r="HFG246" s="220"/>
      <c r="HFH246" s="220"/>
      <c r="HFI246" s="220"/>
      <c r="HFJ246" s="220"/>
      <c r="HFK246" s="220"/>
      <c r="HFL246" s="220"/>
      <c r="HFM246" s="220"/>
      <c r="HFN246" s="220"/>
      <c r="HFO246" s="220"/>
      <c r="HFP246" s="220"/>
      <c r="HFQ246" s="220"/>
      <c r="HFR246" s="220"/>
      <c r="HFS246" s="220"/>
      <c r="HFT246" s="220"/>
      <c r="HFU246" s="220"/>
      <c r="HFV246" s="220"/>
      <c r="HFW246" s="220"/>
      <c r="HFX246" s="220"/>
      <c r="HFY246" s="220"/>
      <c r="HFZ246" s="220"/>
      <c r="HGA246" s="220"/>
      <c r="HGB246" s="220"/>
      <c r="HGC246" s="220"/>
      <c r="HGD246" s="220"/>
      <c r="HGE246" s="220"/>
      <c r="HGF246" s="220"/>
      <c r="HGG246" s="220"/>
      <c r="HGH246" s="220"/>
      <c r="HGI246" s="220"/>
      <c r="HGJ246" s="220"/>
      <c r="HGK246" s="220"/>
      <c r="HGL246" s="220"/>
      <c r="HGM246" s="220"/>
      <c r="HGN246" s="220"/>
      <c r="HGO246" s="220"/>
      <c r="HGP246" s="220"/>
      <c r="HGQ246" s="220"/>
      <c r="HGR246" s="220"/>
      <c r="HGS246" s="220"/>
      <c r="HGT246" s="220"/>
      <c r="HGU246" s="220"/>
      <c r="HGV246" s="220"/>
      <c r="HGW246" s="220"/>
      <c r="HGX246" s="220"/>
      <c r="HGY246" s="220"/>
      <c r="HGZ246" s="220"/>
      <c r="HHA246" s="220"/>
      <c r="HHB246" s="220"/>
      <c r="HHC246" s="220"/>
      <c r="HHD246" s="220"/>
      <c r="HHE246" s="220"/>
      <c r="HHF246" s="220"/>
      <c r="HHG246" s="220"/>
      <c r="HHH246" s="220"/>
      <c r="HHI246" s="220"/>
      <c r="HHJ246" s="220"/>
      <c r="HHK246" s="220"/>
      <c r="HHL246" s="220"/>
      <c r="HHM246" s="220"/>
      <c r="HHN246" s="220"/>
      <c r="HHO246" s="220"/>
      <c r="HHP246" s="220"/>
      <c r="HHQ246" s="220"/>
      <c r="HHR246" s="220"/>
      <c r="HHS246" s="220"/>
      <c r="HHT246" s="220"/>
      <c r="HHU246" s="220"/>
      <c r="HHV246" s="220"/>
      <c r="HHW246" s="220"/>
      <c r="HHX246" s="220"/>
      <c r="HHY246" s="220"/>
      <c r="HHZ246" s="220"/>
      <c r="HIA246" s="220"/>
      <c r="HIB246" s="220"/>
      <c r="HIC246" s="220"/>
      <c r="HID246" s="220"/>
      <c r="HIE246" s="220"/>
      <c r="HIF246" s="220"/>
      <c r="HIG246" s="220"/>
      <c r="HIH246" s="220"/>
      <c r="HII246" s="220"/>
      <c r="HIJ246" s="220"/>
      <c r="HIK246" s="220"/>
      <c r="HIL246" s="220"/>
      <c r="HIM246" s="220"/>
      <c r="HIN246" s="220"/>
      <c r="HIO246" s="220"/>
      <c r="HIP246" s="220"/>
      <c r="HIQ246" s="220"/>
      <c r="HIR246" s="220"/>
      <c r="HIS246" s="220"/>
      <c r="HIT246" s="220"/>
      <c r="HIU246" s="220"/>
      <c r="HIV246" s="220"/>
      <c r="HIW246" s="220"/>
      <c r="HIX246" s="220"/>
      <c r="HIY246" s="220"/>
      <c r="HIZ246" s="220"/>
      <c r="HJA246" s="220"/>
      <c r="HJB246" s="220"/>
      <c r="HJC246" s="220"/>
      <c r="HJD246" s="220"/>
      <c r="HJE246" s="220"/>
      <c r="HJF246" s="220"/>
      <c r="HJG246" s="220"/>
      <c r="HJH246" s="220"/>
      <c r="HJI246" s="220"/>
      <c r="HJJ246" s="220"/>
      <c r="HJK246" s="220"/>
      <c r="HJL246" s="220"/>
      <c r="HJM246" s="220"/>
      <c r="HJN246" s="220"/>
      <c r="HJO246" s="220"/>
      <c r="HJP246" s="220"/>
      <c r="HJQ246" s="220"/>
      <c r="HJR246" s="220"/>
      <c r="HJS246" s="220"/>
      <c r="HJT246" s="220"/>
      <c r="HJU246" s="220"/>
      <c r="HJV246" s="220"/>
      <c r="HJW246" s="220"/>
      <c r="HJX246" s="220"/>
      <c r="HJY246" s="220"/>
      <c r="HJZ246" s="220"/>
      <c r="HKA246" s="220"/>
      <c r="HKB246" s="220"/>
      <c r="HKC246" s="220"/>
      <c r="HKD246" s="220"/>
      <c r="HKE246" s="220"/>
      <c r="HKF246" s="220"/>
      <c r="HKG246" s="220"/>
      <c r="HKH246" s="220"/>
      <c r="HKI246" s="220"/>
      <c r="HKJ246" s="220"/>
      <c r="HKK246" s="220"/>
      <c r="HKL246" s="220"/>
      <c r="HKM246" s="220"/>
      <c r="HKN246" s="220"/>
      <c r="HKO246" s="220"/>
      <c r="HKP246" s="220"/>
      <c r="HKQ246" s="220"/>
      <c r="HKR246" s="220"/>
      <c r="HKS246" s="220"/>
      <c r="HKT246" s="220"/>
      <c r="HKU246" s="220"/>
      <c r="HKV246" s="220"/>
      <c r="HKW246" s="220"/>
      <c r="HKX246" s="220"/>
      <c r="HKY246" s="220"/>
      <c r="HKZ246" s="220"/>
      <c r="HLA246" s="220"/>
      <c r="HLB246" s="220"/>
      <c r="HLC246" s="220"/>
      <c r="HLD246" s="220"/>
      <c r="HLE246" s="220"/>
      <c r="HLF246" s="220"/>
      <c r="HLG246" s="220"/>
      <c r="HLH246" s="220"/>
      <c r="HLI246" s="220"/>
      <c r="HLJ246" s="220"/>
      <c r="HLK246" s="220"/>
      <c r="HLL246" s="220"/>
      <c r="HLM246" s="220"/>
      <c r="HLN246" s="220"/>
      <c r="HLO246" s="220"/>
      <c r="HLP246" s="220"/>
      <c r="HLQ246" s="220"/>
      <c r="HLR246" s="220"/>
      <c r="HLS246" s="220"/>
      <c r="HLT246" s="220"/>
      <c r="HLU246" s="220"/>
      <c r="HLV246" s="220"/>
      <c r="HLW246" s="220"/>
      <c r="HLX246" s="220"/>
      <c r="HLY246" s="220"/>
      <c r="HLZ246" s="220"/>
      <c r="HMA246" s="220"/>
      <c r="HMB246" s="220"/>
      <c r="HMC246" s="220"/>
      <c r="HMD246" s="220"/>
      <c r="HME246" s="220"/>
      <c r="HMF246" s="220"/>
      <c r="HMG246" s="220"/>
      <c r="HMH246" s="220"/>
      <c r="HMI246" s="220"/>
      <c r="HMJ246" s="220"/>
      <c r="HMK246" s="220"/>
      <c r="HML246" s="220"/>
      <c r="HMM246" s="220"/>
      <c r="HMN246" s="220"/>
      <c r="HMO246" s="220"/>
      <c r="HMP246" s="220"/>
      <c r="HMQ246" s="220"/>
      <c r="HMR246" s="220"/>
      <c r="HMS246" s="220"/>
      <c r="HMT246" s="220"/>
      <c r="HMU246" s="220"/>
      <c r="HMV246" s="220"/>
      <c r="HMW246" s="220"/>
      <c r="HMX246" s="220"/>
      <c r="HMY246" s="220"/>
      <c r="HMZ246" s="220"/>
      <c r="HNA246" s="220"/>
      <c r="HNB246" s="220"/>
      <c r="HNC246" s="220"/>
      <c r="HND246" s="220"/>
      <c r="HNE246" s="220"/>
      <c r="HNF246" s="220"/>
      <c r="HNG246" s="220"/>
      <c r="HNH246" s="220"/>
      <c r="HNI246" s="220"/>
      <c r="HNJ246" s="220"/>
      <c r="HNK246" s="220"/>
      <c r="HNL246" s="220"/>
      <c r="HNM246" s="220"/>
      <c r="HNN246" s="220"/>
      <c r="HNO246" s="220"/>
      <c r="HNP246" s="220"/>
      <c r="HNQ246" s="220"/>
      <c r="HNR246" s="220"/>
      <c r="HNS246" s="220"/>
      <c r="HNT246" s="220"/>
      <c r="HNU246" s="220"/>
      <c r="HNV246" s="220"/>
      <c r="HNW246" s="220"/>
      <c r="HNX246" s="220"/>
      <c r="HNY246" s="220"/>
      <c r="HNZ246" s="220"/>
      <c r="HOA246" s="220"/>
      <c r="HOB246" s="220"/>
      <c r="HOC246" s="220"/>
      <c r="HOD246" s="220"/>
      <c r="HOE246" s="220"/>
      <c r="HOF246" s="220"/>
      <c r="HOG246" s="220"/>
      <c r="HOH246" s="220"/>
      <c r="HOI246" s="220"/>
      <c r="HOJ246" s="220"/>
      <c r="HOK246" s="220"/>
      <c r="HOL246" s="220"/>
      <c r="HOM246" s="220"/>
      <c r="HON246" s="220"/>
      <c r="HOO246" s="220"/>
      <c r="HOP246" s="220"/>
      <c r="HOQ246" s="220"/>
      <c r="HOR246" s="220"/>
      <c r="HOS246" s="220"/>
      <c r="HOT246" s="220"/>
      <c r="HOU246" s="220"/>
      <c r="HOV246" s="220"/>
      <c r="HOW246" s="220"/>
      <c r="HOX246" s="220"/>
      <c r="HOY246" s="220"/>
      <c r="HOZ246" s="220"/>
      <c r="HPA246" s="220"/>
      <c r="HPB246" s="220"/>
      <c r="HPC246" s="220"/>
      <c r="HPD246" s="220"/>
      <c r="HPE246" s="220"/>
      <c r="HPF246" s="220"/>
      <c r="HPG246" s="220"/>
      <c r="HPH246" s="220"/>
      <c r="HPI246" s="220"/>
      <c r="HPJ246" s="220"/>
      <c r="HPK246" s="220"/>
      <c r="HPL246" s="220"/>
      <c r="HPM246" s="220"/>
      <c r="HPN246" s="220"/>
      <c r="HPO246" s="220"/>
      <c r="HPP246" s="220"/>
      <c r="HPQ246" s="220"/>
      <c r="HPR246" s="220"/>
      <c r="HPS246" s="220"/>
      <c r="HPT246" s="220"/>
      <c r="HPU246" s="220"/>
      <c r="HPV246" s="220"/>
      <c r="HPW246" s="220"/>
      <c r="HPX246" s="220"/>
      <c r="HPY246" s="220"/>
      <c r="HPZ246" s="220"/>
      <c r="HQA246" s="220"/>
      <c r="HQB246" s="220"/>
      <c r="HQC246" s="220"/>
      <c r="HQD246" s="220"/>
      <c r="HQE246" s="220"/>
      <c r="HQF246" s="220"/>
      <c r="HQG246" s="220"/>
      <c r="HQH246" s="220"/>
      <c r="HQI246" s="220"/>
      <c r="HQJ246" s="220"/>
      <c r="HQK246" s="220"/>
      <c r="HQL246" s="220"/>
      <c r="HQM246" s="220"/>
      <c r="HQN246" s="220"/>
      <c r="HQO246" s="220"/>
      <c r="HQP246" s="220"/>
      <c r="HQQ246" s="220"/>
      <c r="HQR246" s="220"/>
      <c r="HQS246" s="220"/>
      <c r="HQT246" s="220"/>
      <c r="HQU246" s="220"/>
      <c r="HQV246" s="220"/>
      <c r="HQW246" s="220"/>
      <c r="HQX246" s="220"/>
      <c r="HQY246" s="220"/>
      <c r="HQZ246" s="220"/>
      <c r="HRA246" s="220"/>
      <c r="HRB246" s="220"/>
      <c r="HRC246" s="220"/>
      <c r="HRD246" s="220"/>
      <c r="HRE246" s="220"/>
      <c r="HRF246" s="220"/>
      <c r="HRG246" s="220"/>
      <c r="HRH246" s="220"/>
      <c r="HRI246" s="220"/>
      <c r="HRJ246" s="220"/>
      <c r="HRK246" s="220"/>
      <c r="HRL246" s="220"/>
      <c r="HRM246" s="220"/>
      <c r="HRN246" s="220"/>
      <c r="HRO246" s="220"/>
      <c r="HRP246" s="220"/>
      <c r="HRQ246" s="220"/>
      <c r="HRR246" s="220"/>
      <c r="HRS246" s="220"/>
      <c r="HRT246" s="220"/>
      <c r="HRU246" s="220"/>
      <c r="HRV246" s="220"/>
      <c r="HRW246" s="220"/>
      <c r="HRX246" s="220"/>
      <c r="HRY246" s="220"/>
      <c r="HRZ246" s="220"/>
      <c r="HSA246" s="220"/>
      <c r="HSB246" s="220"/>
      <c r="HSC246" s="220"/>
      <c r="HSD246" s="220"/>
      <c r="HSE246" s="220"/>
      <c r="HSF246" s="220"/>
      <c r="HSG246" s="220"/>
      <c r="HSH246" s="220"/>
      <c r="HSI246" s="220"/>
      <c r="HSJ246" s="220"/>
      <c r="HSK246" s="220"/>
      <c r="HSL246" s="220"/>
      <c r="HSM246" s="220"/>
      <c r="HSN246" s="220"/>
      <c r="HSO246" s="220"/>
      <c r="HSP246" s="220"/>
      <c r="HSQ246" s="220"/>
      <c r="HSR246" s="220"/>
      <c r="HSS246" s="220"/>
      <c r="HST246" s="220"/>
      <c r="HSU246" s="220"/>
      <c r="HSV246" s="220"/>
      <c r="HSW246" s="220"/>
      <c r="HSX246" s="220"/>
      <c r="HSY246" s="220"/>
      <c r="HSZ246" s="220"/>
      <c r="HTA246" s="220"/>
      <c r="HTB246" s="220"/>
      <c r="HTC246" s="220"/>
      <c r="HTD246" s="220"/>
      <c r="HTE246" s="220"/>
      <c r="HTF246" s="220"/>
      <c r="HTG246" s="220"/>
      <c r="HTH246" s="220"/>
      <c r="HTI246" s="220"/>
      <c r="HTJ246" s="220"/>
      <c r="HTK246" s="220"/>
      <c r="HTL246" s="220"/>
      <c r="HTM246" s="220"/>
      <c r="HTN246" s="220"/>
      <c r="HTO246" s="220"/>
      <c r="HTP246" s="220"/>
      <c r="HTQ246" s="220"/>
      <c r="HTR246" s="220"/>
      <c r="HTS246" s="220"/>
      <c r="HTT246" s="220"/>
      <c r="HTU246" s="220"/>
      <c r="HTV246" s="220"/>
      <c r="HTW246" s="220"/>
      <c r="HTX246" s="220"/>
      <c r="HTY246" s="220"/>
      <c r="HTZ246" s="220"/>
      <c r="HUA246" s="220"/>
      <c r="HUB246" s="220"/>
      <c r="HUC246" s="220"/>
      <c r="HUD246" s="220"/>
      <c r="HUE246" s="220"/>
      <c r="HUF246" s="220"/>
      <c r="HUG246" s="220"/>
      <c r="HUH246" s="220"/>
      <c r="HUI246" s="220"/>
      <c r="HUJ246" s="220"/>
      <c r="HUK246" s="220"/>
      <c r="HUL246" s="220"/>
      <c r="HUM246" s="220"/>
      <c r="HUN246" s="220"/>
      <c r="HUO246" s="220"/>
      <c r="HUP246" s="220"/>
      <c r="HUQ246" s="220"/>
      <c r="HUR246" s="220"/>
      <c r="HUS246" s="220"/>
      <c r="HUT246" s="220"/>
      <c r="HUU246" s="220"/>
      <c r="HUV246" s="220"/>
      <c r="HUW246" s="220"/>
      <c r="HUX246" s="220"/>
      <c r="HUY246" s="220"/>
      <c r="HUZ246" s="220"/>
      <c r="HVA246" s="220"/>
      <c r="HVB246" s="220"/>
      <c r="HVC246" s="220"/>
      <c r="HVD246" s="220"/>
      <c r="HVE246" s="220"/>
      <c r="HVF246" s="220"/>
      <c r="HVG246" s="220"/>
      <c r="HVH246" s="220"/>
      <c r="HVI246" s="220"/>
      <c r="HVJ246" s="220"/>
      <c r="HVK246" s="220"/>
      <c r="HVL246" s="220"/>
      <c r="HVM246" s="220"/>
      <c r="HVN246" s="220"/>
      <c r="HVO246" s="220"/>
      <c r="HVP246" s="220"/>
      <c r="HVQ246" s="220"/>
      <c r="HVR246" s="220"/>
      <c r="HVS246" s="220"/>
      <c r="HVT246" s="220"/>
      <c r="HVU246" s="220"/>
      <c r="HVV246" s="220"/>
      <c r="HVW246" s="220"/>
      <c r="HVX246" s="220"/>
      <c r="HVY246" s="220"/>
      <c r="HVZ246" s="220"/>
      <c r="HWA246" s="220"/>
      <c r="HWB246" s="220"/>
      <c r="HWC246" s="220"/>
      <c r="HWD246" s="220"/>
      <c r="HWE246" s="220"/>
      <c r="HWF246" s="220"/>
      <c r="HWG246" s="220"/>
      <c r="HWH246" s="220"/>
      <c r="HWI246" s="220"/>
      <c r="HWJ246" s="220"/>
      <c r="HWK246" s="220"/>
      <c r="HWL246" s="220"/>
      <c r="HWM246" s="220"/>
      <c r="HWN246" s="220"/>
      <c r="HWO246" s="220"/>
      <c r="HWP246" s="220"/>
      <c r="HWQ246" s="220"/>
      <c r="HWR246" s="220"/>
      <c r="HWS246" s="220"/>
      <c r="HWT246" s="220"/>
      <c r="HWU246" s="220"/>
      <c r="HWV246" s="220"/>
      <c r="HWW246" s="220"/>
      <c r="HWX246" s="220"/>
      <c r="HWY246" s="220"/>
      <c r="HWZ246" s="220"/>
      <c r="HXA246" s="220"/>
      <c r="HXB246" s="220"/>
      <c r="HXC246" s="220"/>
      <c r="HXD246" s="220"/>
      <c r="HXE246" s="220"/>
      <c r="HXF246" s="220"/>
      <c r="HXG246" s="220"/>
      <c r="HXH246" s="220"/>
      <c r="HXI246" s="220"/>
      <c r="HXJ246" s="220"/>
      <c r="HXK246" s="220"/>
      <c r="HXL246" s="220"/>
      <c r="HXM246" s="220"/>
      <c r="HXN246" s="220"/>
      <c r="HXO246" s="220"/>
      <c r="HXP246" s="220"/>
      <c r="HXQ246" s="220"/>
      <c r="HXR246" s="220"/>
      <c r="HXS246" s="220"/>
      <c r="HXT246" s="220"/>
      <c r="HXU246" s="220"/>
      <c r="HXV246" s="220"/>
      <c r="HXW246" s="220"/>
      <c r="HXX246" s="220"/>
      <c r="HXY246" s="220"/>
      <c r="HXZ246" s="220"/>
      <c r="HYA246" s="220"/>
      <c r="HYB246" s="220"/>
      <c r="HYC246" s="220"/>
      <c r="HYD246" s="220"/>
      <c r="HYE246" s="220"/>
      <c r="HYF246" s="220"/>
      <c r="HYG246" s="220"/>
      <c r="HYH246" s="220"/>
      <c r="HYI246" s="220"/>
      <c r="HYJ246" s="220"/>
      <c r="HYK246" s="220"/>
      <c r="HYL246" s="220"/>
      <c r="HYM246" s="220"/>
      <c r="HYN246" s="220"/>
      <c r="HYO246" s="220"/>
      <c r="HYP246" s="220"/>
      <c r="HYQ246" s="220"/>
      <c r="HYR246" s="220"/>
      <c r="HYS246" s="220"/>
      <c r="HYT246" s="220"/>
      <c r="HYU246" s="220"/>
      <c r="HYV246" s="220"/>
      <c r="HYW246" s="220"/>
      <c r="HYX246" s="220"/>
      <c r="HYY246" s="220"/>
      <c r="HYZ246" s="220"/>
      <c r="HZA246" s="220"/>
      <c r="HZB246" s="220"/>
      <c r="HZC246" s="220"/>
      <c r="HZD246" s="220"/>
      <c r="HZE246" s="220"/>
      <c r="HZF246" s="220"/>
      <c r="HZG246" s="220"/>
      <c r="HZH246" s="220"/>
      <c r="HZI246" s="220"/>
      <c r="HZJ246" s="220"/>
      <c r="HZK246" s="220"/>
      <c r="HZL246" s="220"/>
      <c r="HZM246" s="220"/>
      <c r="HZN246" s="220"/>
      <c r="HZO246" s="220"/>
      <c r="HZP246" s="220"/>
      <c r="HZQ246" s="220"/>
      <c r="HZR246" s="220"/>
      <c r="HZS246" s="220"/>
      <c r="HZT246" s="220"/>
      <c r="HZU246" s="220"/>
      <c r="HZV246" s="220"/>
      <c r="HZW246" s="220"/>
      <c r="HZX246" s="220"/>
      <c r="HZY246" s="220"/>
      <c r="HZZ246" s="220"/>
      <c r="IAA246" s="220"/>
      <c r="IAB246" s="220"/>
      <c r="IAC246" s="220"/>
      <c r="IAD246" s="220"/>
      <c r="IAE246" s="220"/>
      <c r="IAF246" s="220"/>
      <c r="IAG246" s="220"/>
      <c r="IAH246" s="220"/>
      <c r="IAI246" s="220"/>
      <c r="IAJ246" s="220"/>
      <c r="IAK246" s="220"/>
      <c r="IAL246" s="220"/>
      <c r="IAM246" s="220"/>
      <c r="IAN246" s="220"/>
      <c r="IAO246" s="220"/>
      <c r="IAP246" s="220"/>
      <c r="IAQ246" s="220"/>
      <c r="IAR246" s="220"/>
      <c r="IAS246" s="220"/>
      <c r="IAT246" s="220"/>
      <c r="IAU246" s="220"/>
      <c r="IAV246" s="220"/>
      <c r="IAW246" s="220"/>
      <c r="IAX246" s="220"/>
      <c r="IAY246" s="220"/>
      <c r="IAZ246" s="220"/>
      <c r="IBA246" s="220"/>
      <c r="IBB246" s="220"/>
      <c r="IBC246" s="220"/>
      <c r="IBD246" s="220"/>
      <c r="IBE246" s="220"/>
      <c r="IBF246" s="220"/>
      <c r="IBG246" s="220"/>
      <c r="IBH246" s="220"/>
      <c r="IBI246" s="220"/>
      <c r="IBJ246" s="220"/>
      <c r="IBK246" s="220"/>
      <c r="IBL246" s="220"/>
      <c r="IBM246" s="220"/>
      <c r="IBN246" s="220"/>
      <c r="IBO246" s="220"/>
      <c r="IBP246" s="220"/>
      <c r="IBQ246" s="220"/>
      <c r="IBR246" s="220"/>
      <c r="IBS246" s="220"/>
      <c r="IBT246" s="220"/>
      <c r="IBU246" s="220"/>
      <c r="IBV246" s="220"/>
      <c r="IBW246" s="220"/>
      <c r="IBX246" s="220"/>
      <c r="IBY246" s="220"/>
      <c r="IBZ246" s="220"/>
      <c r="ICA246" s="220"/>
      <c r="ICB246" s="220"/>
      <c r="ICC246" s="220"/>
      <c r="ICD246" s="220"/>
      <c r="ICE246" s="220"/>
      <c r="ICF246" s="220"/>
      <c r="ICG246" s="220"/>
      <c r="ICH246" s="220"/>
      <c r="ICI246" s="220"/>
      <c r="ICJ246" s="220"/>
      <c r="ICK246" s="220"/>
      <c r="ICL246" s="220"/>
      <c r="ICM246" s="220"/>
      <c r="ICN246" s="220"/>
      <c r="ICO246" s="220"/>
      <c r="ICP246" s="220"/>
      <c r="ICQ246" s="220"/>
      <c r="ICR246" s="220"/>
      <c r="ICS246" s="220"/>
      <c r="ICT246" s="220"/>
      <c r="ICU246" s="220"/>
      <c r="ICV246" s="220"/>
      <c r="ICW246" s="220"/>
      <c r="ICX246" s="220"/>
      <c r="ICY246" s="220"/>
      <c r="ICZ246" s="220"/>
      <c r="IDA246" s="220"/>
      <c r="IDB246" s="220"/>
      <c r="IDC246" s="220"/>
      <c r="IDD246" s="220"/>
      <c r="IDE246" s="220"/>
      <c r="IDF246" s="220"/>
      <c r="IDG246" s="220"/>
      <c r="IDH246" s="220"/>
      <c r="IDI246" s="220"/>
      <c r="IDJ246" s="220"/>
      <c r="IDK246" s="220"/>
      <c r="IDL246" s="220"/>
      <c r="IDM246" s="220"/>
      <c r="IDN246" s="220"/>
      <c r="IDO246" s="220"/>
      <c r="IDP246" s="220"/>
      <c r="IDQ246" s="220"/>
      <c r="IDR246" s="220"/>
      <c r="IDS246" s="220"/>
      <c r="IDT246" s="220"/>
      <c r="IDU246" s="220"/>
      <c r="IDV246" s="220"/>
      <c r="IDW246" s="220"/>
      <c r="IDX246" s="220"/>
      <c r="IDY246" s="220"/>
      <c r="IDZ246" s="220"/>
      <c r="IEA246" s="220"/>
      <c r="IEB246" s="220"/>
      <c r="IEC246" s="220"/>
      <c r="IED246" s="220"/>
      <c r="IEE246" s="220"/>
      <c r="IEF246" s="220"/>
      <c r="IEG246" s="220"/>
      <c r="IEH246" s="220"/>
      <c r="IEI246" s="220"/>
      <c r="IEJ246" s="220"/>
      <c r="IEK246" s="220"/>
      <c r="IEL246" s="220"/>
      <c r="IEM246" s="220"/>
      <c r="IEN246" s="220"/>
      <c r="IEO246" s="220"/>
      <c r="IEP246" s="220"/>
      <c r="IEQ246" s="220"/>
      <c r="IER246" s="220"/>
      <c r="IES246" s="220"/>
      <c r="IET246" s="220"/>
      <c r="IEU246" s="220"/>
      <c r="IEV246" s="220"/>
      <c r="IEW246" s="220"/>
      <c r="IEX246" s="220"/>
      <c r="IEY246" s="220"/>
      <c r="IEZ246" s="220"/>
      <c r="IFA246" s="220"/>
      <c r="IFB246" s="220"/>
      <c r="IFC246" s="220"/>
      <c r="IFD246" s="220"/>
      <c r="IFE246" s="220"/>
      <c r="IFF246" s="220"/>
      <c r="IFG246" s="220"/>
      <c r="IFH246" s="220"/>
      <c r="IFI246" s="220"/>
      <c r="IFJ246" s="220"/>
      <c r="IFK246" s="220"/>
      <c r="IFL246" s="220"/>
      <c r="IFM246" s="220"/>
      <c r="IFN246" s="220"/>
      <c r="IFO246" s="220"/>
      <c r="IFP246" s="220"/>
      <c r="IFQ246" s="220"/>
      <c r="IFR246" s="220"/>
      <c r="IFS246" s="220"/>
      <c r="IFT246" s="220"/>
      <c r="IFU246" s="220"/>
      <c r="IFV246" s="220"/>
      <c r="IFW246" s="220"/>
      <c r="IFX246" s="220"/>
      <c r="IFY246" s="220"/>
      <c r="IFZ246" s="220"/>
      <c r="IGA246" s="220"/>
      <c r="IGB246" s="220"/>
      <c r="IGC246" s="220"/>
      <c r="IGD246" s="220"/>
      <c r="IGE246" s="220"/>
      <c r="IGF246" s="220"/>
      <c r="IGG246" s="220"/>
      <c r="IGH246" s="220"/>
      <c r="IGI246" s="220"/>
      <c r="IGJ246" s="220"/>
      <c r="IGK246" s="220"/>
      <c r="IGL246" s="220"/>
      <c r="IGM246" s="220"/>
      <c r="IGN246" s="220"/>
      <c r="IGO246" s="220"/>
      <c r="IGP246" s="220"/>
      <c r="IGQ246" s="220"/>
      <c r="IGR246" s="220"/>
      <c r="IGS246" s="220"/>
      <c r="IGT246" s="220"/>
      <c r="IGU246" s="220"/>
      <c r="IGV246" s="220"/>
      <c r="IGW246" s="220"/>
      <c r="IGX246" s="220"/>
      <c r="IGY246" s="220"/>
      <c r="IGZ246" s="220"/>
      <c r="IHA246" s="220"/>
      <c r="IHB246" s="220"/>
      <c r="IHC246" s="220"/>
      <c r="IHD246" s="220"/>
      <c r="IHE246" s="220"/>
      <c r="IHF246" s="220"/>
      <c r="IHG246" s="220"/>
      <c r="IHH246" s="220"/>
      <c r="IHI246" s="220"/>
      <c r="IHJ246" s="220"/>
      <c r="IHK246" s="220"/>
      <c r="IHL246" s="220"/>
      <c r="IHM246" s="220"/>
      <c r="IHN246" s="220"/>
      <c r="IHO246" s="220"/>
      <c r="IHP246" s="220"/>
      <c r="IHQ246" s="220"/>
      <c r="IHR246" s="220"/>
      <c r="IHS246" s="220"/>
      <c r="IHT246" s="220"/>
      <c r="IHU246" s="220"/>
      <c r="IHV246" s="220"/>
      <c r="IHW246" s="220"/>
      <c r="IHX246" s="220"/>
      <c r="IHY246" s="220"/>
      <c r="IHZ246" s="220"/>
      <c r="IIA246" s="220"/>
      <c r="IIB246" s="220"/>
      <c r="IIC246" s="220"/>
      <c r="IID246" s="220"/>
      <c r="IIE246" s="220"/>
      <c r="IIF246" s="220"/>
      <c r="IIG246" s="220"/>
      <c r="IIH246" s="220"/>
      <c r="III246" s="220"/>
      <c r="IIJ246" s="220"/>
      <c r="IIK246" s="220"/>
      <c r="IIL246" s="220"/>
      <c r="IIM246" s="220"/>
      <c r="IIN246" s="220"/>
      <c r="IIO246" s="220"/>
      <c r="IIP246" s="220"/>
      <c r="IIQ246" s="220"/>
      <c r="IIR246" s="220"/>
      <c r="IIS246" s="220"/>
      <c r="IIT246" s="220"/>
      <c r="IIU246" s="220"/>
      <c r="IIV246" s="220"/>
      <c r="IIW246" s="220"/>
      <c r="IIX246" s="220"/>
      <c r="IIY246" s="220"/>
      <c r="IIZ246" s="220"/>
      <c r="IJA246" s="220"/>
      <c r="IJB246" s="220"/>
      <c r="IJC246" s="220"/>
      <c r="IJD246" s="220"/>
      <c r="IJE246" s="220"/>
      <c r="IJF246" s="220"/>
      <c r="IJG246" s="220"/>
      <c r="IJH246" s="220"/>
      <c r="IJI246" s="220"/>
      <c r="IJJ246" s="220"/>
      <c r="IJK246" s="220"/>
      <c r="IJL246" s="220"/>
      <c r="IJM246" s="220"/>
      <c r="IJN246" s="220"/>
      <c r="IJO246" s="220"/>
      <c r="IJP246" s="220"/>
      <c r="IJQ246" s="220"/>
      <c r="IJR246" s="220"/>
      <c r="IJS246" s="220"/>
      <c r="IJT246" s="220"/>
      <c r="IJU246" s="220"/>
      <c r="IJV246" s="220"/>
      <c r="IJW246" s="220"/>
      <c r="IJX246" s="220"/>
      <c r="IJY246" s="220"/>
      <c r="IJZ246" s="220"/>
      <c r="IKA246" s="220"/>
      <c r="IKB246" s="220"/>
      <c r="IKC246" s="220"/>
      <c r="IKD246" s="220"/>
      <c r="IKE246" s="220"/>
      <c r="IKF246" s="220"/>
      <c r="IKG246" s="220"/>
      <c r="IKH246" s="220"/>
      <c r="IKI246" s="220"/>
      <c r="IKJ246" s="220"/>
      <c r="IKK246" s="220"/>
      <c r="IKL246" s="220"/>
      <c r="IKM246" s="220"/>
      <c r="IKN246" s="220"/>
      <c r="IKO246" s="220"/>
      <c r="IKP246" s="220"/>
      <c r="IKQ246" s="220"/>
      <c r="IKR246" s="220"/>
      <c r="IKS246" s="220"/>
      <c r="IKT246" s="220"/>
      <c r="IKU246" s="220"/>
      <c r="IKV246" s="220"/>
      <c r="IKW246" s="220"/>
      <c r="IKX246" s="220"/>
      <c r="IKY246" s="220"/>
      <c r="IKZ246" s="220"/>
      <c r="ILA246" s="220"/>
      <c r="ILB246" s="220"/>
      <c r="ILC246" s="220"/>
      <c r="ILD246" s="220"/>
      <c r="ILE246" s="220"/>
      <c r="ILF246" s="220"/>
      <c r="ILG246" s="220"/>
      <c r="ILH246" s="220"/>
      <c r="ILI246" s="220"/>
      <c r="ILJ246" s="220"/>
      <c r="ILK246" s="220"/>
      <c r="ILL246" s="220"/>
      <c r="ILM246" s="220"/>
      <c r="ILN246" s="220"/>
      <c r="ILO246" s="220"/>
      <c r="ILP246" s="220"/>
      <c r="ILQ246" s="220"/>
      <c r="ILR246" s="220"/>
      <c r="ILS246" s="220"/>
      <c r="ILT246" s="220"/>
      <c r="ILU246" s="220"/>
      <c r="ILV246" s="220"/>
      <c r="ILW246" s="220"/>
      <c r="ILX246" s="220"/>
      <c r="ILY246" s="220"/>
      <c r="ILZ246" s="220"/>
      <c r="IMA246" s="220"/>
      <c r="IMB246" s="220"/>
      <c r="IMC246" s="220"/>
      <c r="IMD246" s="220"/>
      <c r="IME246" s="220"/>
      <c r="IMF246" s="220"/>
      <c r="IMG246" s="220"/>
      <c r="IMH246" s="220"/>
      <c r="IMI246" s="220"/>
      <c r="IMJ246" s="220"/>
      <c r="IMK246" s="220"/>
      <c r="IML246" s="220"/>
      <c r="IMM246" s="220"/>
      <c r="IMN246" s="220"/>
      <c r="IMO246" s="220"/>
      <c r="IMP246" s="220"/>
      <c r="IMQ246" s="220"/>
      <c r="IMR246" s="220"/>
      <c r="IMS246" s="220"/>
      <c r="IMT246" s="220"/>
      <c r="IMU246" s="220"/>
      <c r="IMV246" s="220"/>
      <c r="IMW246" s="220"/>
      <c r="IMX246" s="220"/>
      <c r="IMY246" s="220"/>
      <c r="IMZ246" s="220"/>
      <c r="INA246" s="220"/>
      <c r="INB246" s="220"/>
      <c r="INC246" s="220"/>
      <c r="IND246" s="220"/>
      <c r="INE246" s="220"/>
      <c r="INF246" s="220"/>
      <c r="ING246" s="220"/>
      <c r="INH246" s="220"/>
      <c r="INI246" s="220"/>
      <c r="INJ246" s="220"/>
      <c r="INK246" s="220"/>
      <c r="INL246" s="220"/>
      <c r="INM246" s="220"/>
      <c r="INN246" s="220"/>
      <c r="INO246" s="220"/>
      <c r="INP246" s="220"/>
      <c r="INQ246" s="220"/>
      <c r="INR246" s="220"/>
      <c r="INS246" s="220"/>
      <c r="INT246" s="220"/>
      <c r="INU246" s="220"/>
      <c r="INV246" s="220"/>
      <c r="INW246" s="220"/>
      <c r="INX246" s="220"/>
      <c r="INY246" s="220"/>
      <c r="INZ246" s="220"/>
      <c r="IOA246" s="220"/>
      <c r="IOB246" s="220"/>
      <c r="IOC246" s="220"/>
      <c r="IOD246" s="220"/>
      <c r="IOE246" s="220"/>
      <c r="IOF246" s="220"/>
      <c r="IOG246" s="220"/>
      <c r="IOH246" s="220"/>
      <c r="IOI246" s="220"/>
      <c r="IOJ246" s="220"/>
      <c r="IOK246" s="220"/>
      <c r="IOL246" s="220"/>
      <c r="IOM246" s="220"/>
      <c r="ION246" s="220"/>
      <c r="IOO246" s="220"/>
      <c r="IOP246" s="220"/>
      <c r="IOQ246" s="220"/>
      <c r="IOR246" s="220"/>
      <c r="IOS246" s="220"/>
      <c r="IOT246" s="220"/>
      <c r="IOU246" s="220"/>
      <c r="IOV246" s="220"/>
      <c r="IOW246" s="220"/>
      <c r="IOX246" s="220"/>
      <c r="IOY246" s="220"/>
      <c r="IOZ246" s="220"/>
      <c r="IPA246" s="220"/>
      <c r="IPB246" s="220"/>
      <c r="IPC246" s="220"/>
      <c r="IPD246" s="220"/>
      <c r="IPE246" s="220"/>
      <c r="IPF246" s="220"/>
      <c r="IPG246" s="220"/>
      <c r="IPH246" s="220"/>
      <c r="IPI246" s="220"/>
      <c r="IPJ246" s="220"/>
      <c r="IPK246" s="220"/>
      <c r="IPL246" s="220"/>
      <c r="IPM246" s="220"/>
      <c r="IPN246" s="220"/>
      <c r="IPO246" s="220"/>
      <c r="IPP246" s="220"/>
      <c r="IPQ246" s="220"/>
      <c r="IPR246" s="220"/>
      <c r="IPS246" s="220"/>
      <c r="IPT246" s="220"/>
      <c r="IPU246" s="220"/>
      <c r="IPV246" s="220"/>
      <c r="IPW246" s="220"/>
      <c r="IPX246" s="220"/>
      <c r="IPY246" s="220"/>
      <c r="IPZ246" s="220"/>
      <c r="IQA246" s="220"/>
      <c r="IQB246" s="220"/>
      <c r="IQC246" s="220"/>
      <c r="IQD246" s="220"/>
      <c r="IQE246" s="220"/>
      <c r="IQF246" s="220"/>
      <c r="IQG246" s="220"/>
      <c r="IQH246" s="220"/>
      <c r="IQI246" s="220"/>
      <c r="IQJ246" s="220"/>
      <c r="IQK246" s="220"/>
      <c r="IQL246" s="220"/>
      <c r="IQM246" s="220"/>
      <c r="IQN246" s="220"/>
      <c r="IQO246" s="220"/>
      <c r="IQP246" s="220"/>
      <c r="IQQ246" s="220"/>
      <c r="IQR246" s="220"/>
      <c r="IQS246" s="220"/>
      <c r="IQT246" s="220"/>
      <c r="IQU246" s="220"/>
      <c r="IQV246" s="220"/>
      <c r="IQW246" s="220"/>
      <c r="IQX246" s="220"/>
      <c r="IQY246" s="220"/>
      <c r="IQZ246" s="220"/>
      <c r="IRA246" s="220"/>
      <c r="IRB246" s="220"/>
      <c r="IRC246" s="220"/>
      <c r="IRD246" s="220"/>
      <c r="IRE246" s="220"/>
      <c r="IRF246" s="220"/>
      <c r="IRG246" s="220"/>
      <c r="IRH246" s="220"/>
      <c r="IRI246" s="220"/>
      <c r="IRJ246" s="220"/>
      <c r="IRK246" s="220"/>
      <c r="IRL246" s="220"/>
      <c r="IRM246" s="220"/>
      <c r="IRN246" s="220"/>
      <c r="IRO246" s="220"/>
      <c r="IRP246" s="220"/>
      <c r="IRQ246" s="220"/>
      <c r="IRR246" s="220"/>
      <c r="IRS246" s="220"/>
      <c r="IRT246" s="220"/>
      <c r="IRU246" s="220"/>
      <c r="IRV246" s="220"/>
      <c r="IRW246" s="220"/>
      <c r="IRX246" s="220"/>
      <c r="IRY246" s="220"/>
      <c r="IRZ246" s="220"/>
      <c r="ISA246" s="220"/>
      <c r="ISB246" s="220"/>
      <c r="ISC246" s="220"/>
      <c r="ISD246" s="220"/>
      <c r="ISE246" s="220"/>
      <c r="ISF246" s="220"/>
      <c r="ISG246" s="220"/>
      <c r="ISH246" s="220"/>
      <c r="ISI246" s="220"/>
      <c r="ISJ246" s="220"/>
      <c r="ISK246" s="220"/>
      <c r="ISL246" s="220"/>
      <c r="ISM246" s="220"/>
      <c r="ISN246" s="220"/>
      <c r="ISO246" s="220"/>
      <c r="ISP246" s="220"/>
      <c r="ISQ246" s="220"/>
      <c r="ISR246" s="220"/>
      <c r="ISS246" s="220"/>
      <c r="IST246" s="220"/>
      <c r="ISU246" s="220"/>
      <c r="ISV246" s="220"/>
      <c r="ISW246" s="220"/>
      <c r="ISX246" s="220"/>
      <c r="ISY246" s="220"/>
      <c r="ISZ246" s="220"/>
      <c r="ITA246" s="220"/>
      <c r="ITB246" s="220"/>
      <c r="ITC246" s="220"/>
      <c r="ITD246" s="220"/>
      <c r="ITE246" s="220"/>
      <c r="ITF246" s="220"/>
      <c r="ITG246" s="220"/>
      <c r="ITH246" s="220"/>
      <c r="ITI246" s="220"/>
      <c r="ITJ246" s="220"/>
      <c r="ITK246" s="220"/>
      <c r="ITL246" s="220"/>
      <c r="ITM246" s="220"/>
      <c r="ITN246" s="220"/>
      <c r="ITO246" s="220"/>
      <c r="ITP246" s="220"/>
      <c r="ITQ246" s="220"/>
      <c r="ITR246" s="220"/>
      <c r="ITS246" s="220"/>
      <c r="ITT246" s="220"/>
      <c r="ITU246" s="220"/>
      <c r="ITV246" s="220"/>
      <c r="ITW246" s="220"/>
      <c r="ITX246" s="220"/>
      <c r="ITY246" s="220"/>
      <c r="ITZ246" s="220"/>
      <c r="IUA246" s="220"/>
      <c r="IUB246" s="220"/>
      <c r="IUC246" s="220"/>
      <c r="IUD246" s="220"/>
      <c r="IUE246" s="220"/>
      <c r="IUF246" s="220"/>
      <c r="IUG246" s="220"/>
      <c r="IUH246" s="220"/>
      <c r="IUI246" s="220"/>
      <c r="IUJ246" s="220"/>
      <c r="IUK246" s="220"/>
      <c r="IUL246" s="220"/>
      <c r="IUM246" s="220"/>
      <c r="IUN246" s="220"/>
      <c r="IUO246" s="220"/>
      <c r="IUP246" s="220"/>
      <c r="IUQ246" s="220"/>
      <c r="IUR246" s="220"/>
      <c r="IUS246" s="220"/>
      <c r="IUT246" s="220"/>
      <c r="IUU246" s="220"/>
      <c r="IUV246" s="220"/>
      <c r="IUW246" s="220"/>
      <c r="IUX246" s="220"/>
      <c r="IUY246" s="220"/>
      <c r="IUZ246" s="220"/>
      <c r="IVA246" s="220"/>
      <c r="IVB246" s="220"/>
      <c r="IVC246" s="220"/>
      <c r="IVD246" s="220"/>
      <c r="IVE246" s="220"/>
      <c r="IVF246" s="220"/>
      <c r="IVG246" s="220"/>
      <c r="IVH246" s="220"/>
      <c r="IVI246" s="220"/>
      <c r="IVJ246" s="220"/>
      <c r="IVK246" s="220"/>
      <c r="IVL246" s="220"/>
      <c r="IVM246" s="220"/>
      <c r="IVN246" s="220"/>
      <c r="IVO246" s="220"/>
      <c r="IVP246" s="220"/>
      <c r="IVQ246" s="220"/>
      <c r="IVR246" s="220"/>
      <c r="IVS246" s="220"/>
      <c r="IVT246" s="220"/>
      <c r="IVU246" s="220"/>
      <c r="IVV246" s="220"/>
      <c r="IVW246" s="220"/>
      <c r="IVX246" s="220"/>
      <c r="IVY246" s="220"/>
      <c r="IVZ246" s="220"/>
      <c r="IWA246" s="220"/>
      <c r="IWB246" s="220"/>
      <c r="IWC246" s="220"/>
      <c r="IWD246" s="220"/>
      <c r="IWE246" s="220"/>
      <c r="IWF246" s="220"/>
      <c r="IWG246" s="220"/>
      <c r="IWH246" s="220"/>
      <c r="IWI246" s="220"/>
      <c r="IWJ246" s="220"/>
      <c r="IWK246" s="220"/>
      <c r="IWL246" s="220"/>
      <c r="IWM246" s="220"/>
      <c r="IWN246" s="220"/>
      <c r="IWO246" s="220"/>
      <c r="IWP246" s="220"/>
      <c r="IWQ246" s="220"/>
      <c r="IWR246" s="220"/>
      <c r="IWS246" s="220"/>
      <c r="IWT246" s="220"/>
      <c r="IWU246" s="220"/>
      <c r="IWV246" s="220"/>
      <c r="IWW246" s="220"/>
      <c r="IWX246" s="220"/>
      <c r="IWY246" s="220"/>
      <c r="IWZ246" s="220"/>
      <c r="IXA246" s="220"/>
      <c r="IXB246" s="220"/>
      <c r="IXC246" s="220"/>
      <c r="IXD246" s="220"/>
      <c r="IXE246" s="220"/>
      <c r="IXF246" s="220"/>
      <c r="IXG246" s="220"/>
      <c r="IXH246" s="220"/>
      <c r="IXI246" s="220"/>
      <c r="IXJ246" s="220"/>
      <c r="IXK246" s="220"/>
      <c r="IXL246" s="220"/>
      <c r="IXM246" s="220"/>
      <c r="IXN246" s="220"/>
      <c r="IXO246" s="220"/>
      <c r="IXP246" s="220"/>
      <c r="IXQ246" s="220"/>
      <c r="IXR246" s="220"/>
      <c r="IXS246" s="220"/>
      <c r="IXT246" s="220"/>
      <c r="IXU246" s="220"/>
      <c r="IXV246" s="220"/>
      <c r="IXW246" s="220"/>
      <c r="IXX246" s="220"/>
      <c r="IXY246" s="220"/>
      <c r="IXZ246" s="220"/>
      <c r="IYA246" s="220"/>
      <c r="IYB246" s="220"/>
      <c r="IYC246" s="220"/>
      <c r="IYD246" s="220"/>
      <c r="IYE246" s="220"/>
      <c r="IYF246" s="220"/>
      <c r="IYG246" s="220"/>
      <c r="IYH246" s="220"/>
      <c r="IYI246" s="220"/>
      <c r="IYJ246" s="220"/>
      <c r="IYK246" s="220"/>
      <c r="IYL246" s="220"/>
      <c r="IYM246" s="220"/>
      <c r="IYN246" s="220"/>
      <c r="IYO246" s="220"/>
      <c r="IYP246" s="220"/>
      <c r="IYQ246" s="220"/>
      <c r="IYR246" s="220"/>
      <c r="IYS246" s="220"/>
      <c r="IYT246" s="220"/>
      <c r="IYU246" s="220"/>
      <c r="IYV246" s="220"/>
      <c r="IYW246" s="220"/>
      <c r="IYX246" s="220"/>
      <c r="IYY246" s="220"/>
      <c r="IYZ246" s="220"/>
      <c r="IZA246" s="220"/>
      <c r="IZB246" s="220"/>
      <c r="IZC246" s="220"/>
      <c r="IZD246" s="220"/>
      <c r="IZE246" s="220"/>
      <c r="IZF246" s="220"/>
      <c r="IZG246" s="220"/>
      <c r="IZH246" s="220"/>
      <c r="IZI246" s="220"/>
      <c r="IZJ246" s="220"/>
      <c r="IZK246" s="220"/>
      <c r="IZL246" s="220"/>
      <c r="IZM246" s="220"/>
      <c r="IZN246" s="220"/>
      <c r="IZO246" s="220"/>
      <c r="IZP246" s="220"/>
      <c r="IZQ246" s="220"/>
      <c r="IZR246" s="220"/>
      <c r="IZS246" s="220"/>
      <c r="IZT246" s="220"/>
      <c r="IZU246" s="220"/>
      <c r="IZV246" s="220"/>
      <c r="IZW246" s="220"/>
      <c r="IZX246" s="220"/>
      <c r="IZY246" s="220"/>
      <c r="IZZ246" s="220"/>
      <c r="JAA246" s="220"/>
      <c r="JAB246" s="220"/>
      <c r="JAC246" s="220"/>
      <c r="JAD246" s="220"/>
      <c r="JAE246" s="220"/>
      <c r="JAF246" s="220"/>
      <c r="JAG246" s="220"/>
      <c r="JAH246" s="220"/>
      <c r="JAI246" s="220"/>
      <c r="JAJ246" s="220"/>
      <c r="JAK246" s="220"/>
      <c r="JAL246" s="220"/>
      <c r="JAM246" s="220"/>
      <c r="JAN246" s="220"/>
      <c r="JAO246" s="220"/>
      <c r="JAP246" s="220"/>
      <c r="JAQ246" s="220"/>
      <c r="JAR246" s="220"/>
      <c r="JAS246" s="220"/>
      <c r="JAT246" s="220"/>
      <c r="JAU246" s="220"/>
      <c r="JAV246" s="220"/>
      <c r="JAW246" s="220"/>
      <c r="JAX246" s="220"/>
      <c r="JAY246" s="220"/>
      <c r="JAZ246" s="220"/>
      <c r="JBA246" s="220"/>
      <c r="JBB246" s="220"/>
      <c r="JBC246" s="220"/>
      <c r="JBD246" s="220"/>
      <c r="JBE246" s="220"/>
      <c r="JBF246" s="220"/>
      <c r="JBG246" s="220"/>
      <c r="JBH246" s="220"/>
      <c r="JBI246" s="220"/>
      <c r="JBJ246" s="220"/>
      <c r="JBK246" s="220"/>
      <c r="JBL246" s="220"/>
      <c r="JBM246" s="220"/>
      <c r="JBN246" s="220"/>
      <c r="JBO246" s="220"/>
      <c r="JBP246" s="220"/>
      <c r="JBQ246" s="220"/>
      <c r="JBR246" s="220"/>
      <c r="JBS246" s="220"/>
      <c r="JBT246" s="220"/>
      <c r="JBU246" s="220"/>
      <c r="JBV246" s="220"/>
      <c r="JBW246" s="220"/>
      <c r="JBX246" s="220"/>
      <c r="JBY246" s="220"/>
      <c r="JBZ246" s="220"/>
      <c r="JCA246" s="220"/>
      <c r="JCB246" s="220"/>
      <c r="JCC246" s="220"/>
      <c r="JCD246" s="220"/>
      <c r="JCE246" s="220"/>
      <c r="JCF246" s="220"/>
      <c r="JCG246" s="220"/>
      <c r="JCH246" s="220"/>
      <c r="JCI246" s="220"/>
      <c r="JCJ246" s="220"/>
      <c r="JCK246" s="220"/>
      <c r="JCL246" s="220"/>
      <c r="JCM246" s="220"/>
      <c r="JCN246" s="220"/>
      <c r="JCO246" s="220"/>
      <c r="JCP246" s="220"/>
      <c r="JCQ246" s="220"/>
      <c r="JCR246" s="220"/>
      <c r="JCS246" s="220"/>
      <c r="JCT246" s="220"/>
      <c r="JCU246" s="220"/>
      <c r="JCV246" s="220"/>
      <c r="JCW246" s="220"/>
      <c r="JCX246" s="220"/>
      <c r="JCY246" s="220"/>
      <c r="JCZ246" s="220"/>
      <c r="JDA246" s="220"/>
      <c r="JDB246" s="220"/>
      <c r="JDC246" s="220"/>
      <c r="JDD246" s="220"/>
      <c r="JDE246" s="220"/>
      <c r="JDF246" s="220"/>
      <c r="JDG246" s="220"/>
      <c r="JDH246" s="220"/>
      <c r="JDI246" s="220"/>
      <c r="JDJ246" s="220"/>
      <c r="JDK246" s="220"/>
      <c r="JDL246" s="220"/>
      <c r="JDM246" s="220"/>
      <c r="JDN246" s="220"/>
      <c r="JDO246" s="220"/>
      <c r="JDP246" s="220"/>
      <c r="JDQ246" s="220"/>
      <c r="JDR246" s="220"/>
      <c r="JDS246" s="220"/>
      <c r="JDT246" s="220"/>
      <c r="JDU246" s="220"/>
      <c r="JDV246" s="220"/>
      <c r="JDW246" s="220"/>
      <c r="JDX246" s="220"/>
      <c r="JDY246" s="220"/>
      <c r="JDZ246" s="220"/>
      <c r="JEA246" s="220"/>
      <c r="JEB246" s="220"/>
      <c r="JEC246" s="220"/>
      <c r="JED246" s="220"/>
      <c r="JEE246" s="220"/>
      <c r="JEF246" s="220"/>
      <c r="JEG246" s="220"/>
      <c r="JEH246" s="220"/>
      <c r="JEI246" s="220"/>
      <c r="JEJ246" s="220"/>
      <c r="JEK246" s="220"/>
      <c r="JEL246" s="220"/>
      <c r="JEM246" s="220"/>
      <c r="JEN246" s="220"/>
      <c r="JEO246" s="220"/>
      <c r="JEP246" s="220"/>
      <c r="JEQ246" s="220"/>
      <c r="JER246" s="220"/>
      <c r="JES246" s="220"/>
      <c r="JET246" s="220"/>
      <c r="JEU246" s="220"/>
      <c r="JEV246" s="220"/>
      <c r="JEW246" s="220"/>
      <c r="JEX246" s="220"/>
      <c r="JEY246" s="220"/>
      <c r="JEZ246" s="220"/>
      <c r="JFA246" s="220"/>
      <c r="JFB246" s="220"/>
      <c r="JFC246" s="220"/>
      <c r="JFD246" s="220"/>
      <c r="JFE246" s="220"/>
      <c r="JFF246" s="220"/>
      <c r="JFG246" s="220"/>
      <c r="JFH246" s="220"/>
      <c r="JFI246" s="220"/>
      <c r="JFJ246" s="220"/>
      <c r="JFK246" s="220"/>
      <c r="JFL246" s="220"/>
      <c r="JFM246" s="220"/>
      <c r="JFN246" s="220"/>
      <c r="JFO246" s="220"/>
      <c r="JFP246" s="220"/>
      <c r="JFQ246" s="220"/>
      <c r="JFR246" s="220"/>
      <c r="JFS246" s="220"/>
      <c r="JFT246" s="220"/>
      <c r="JFU246" s="220"/>
      <c r="JFV246" s="220"/>
      <c r="JFW246" s="220"/>
      <c r="JFX246" s="220"/>
      <c r="JFY246" s="220"/>
      <c r="JFZ246" s="220"/>
      <c r="JGA246" s="220"/>
      <c r="JGB246" s="220"/>
      <c r="JGC246" s="220"/>
      <c r="JGD246" s="220"/>
      <c r="JGE246" s="220"/>
      <c r="JGF246" s="220"/>
      <c r="JGG246" s="220"/>
      <c r="JGH246" s="220"/>
      <c r="JGI246" s="220"/>
      <c r="JGJ246" s="220"/>
      <c r="JGK246" s="220"/>
      <c r="JGL246" s="220"/>
      <c r="JGM246" s="220"/>
      <c r="JGN246" s="220"/>
      <c r="JGO246" s="220"/>
      <c r="JGP246" s="220"/>
      <c r="JGQ246" s="220"/>
      <c r="JGR246" s="220"/>
      <c r="JGS246" s="220"/>
      <c r="JGT246" s="220"/>
      <c r="JGU246" s="220"/>
      <c r="JGV246" s="220"/>
      <c r="JGW246" s="220"/>
      <c r="JGX246" s="220"/>
      <c r="JGY246" s="220"/>
      <c r="JGZ246" s="220"/>
      <c r="JHA246" s="220"/>
      <c r="JHB246" s="220"/>
      <c r="JHC246" s="220"/>
      <c r="JHD246" s="220"/>
      <c r="JHE246" s="220"/>
      <c r="JHF246" s="220"/>
      <c r="JHG246" s="220"/>
      <c r="JHH246" s="220"/>
      <c r="JHI246" s="220"/>
      <c r="JHJ246" s="220"/>
      <c r="JHK246" s="220"/>
      <c r="JHL246" s="220"/>
      <c r="JHM246" s="220"/>
      <c r="JHN246" s="220"/>
      <c r="JHO246" s="220"/>
      <c r="JHP246" s="220"/>
      <c r="JHQ246" s="220"/>
      <c r="JHR246" s="220"/>
      <c r="JHS246" s="220"/>
      <c r="JHT246" s="220"/>
      <c r="JHU246" s="220"/>
      <c r="JHV246" s="220"/>
      <c r="JHW246" s="220"/>
      <c r="JHX246" s="220"/>
      <c r="JHY246" s="220"/>
      <c r="JHZ246" s="220"/>
      <c r="JIA246" s="220"/>
      <c r="JIB246" s="220"/>
      <c r="JIC246" s="220"/>
      <c r="JID246" s="220"/>
      <c r="JIE246" s="220"/>
      <c r="JIF246" s="220"/>
      <c r="JIG246" s="220"/>
      <c r="JIH246" s="220"/>
      <c r="JII246" s="220"/>
      <c r="JIJ246" s="220"/>
      <c r="JIK246" s="220"/>
      <c r="JIL246" s="220"/>
      <c r="JIM246" s="220"/>
      <c r="JIN246" s="220"/>
      <c r="JIO246" s="220"/>
      <c r="JIP246" s="220"/>
      <c r="JIQ246" s="220"/>
      <c r="JIR246" s="220"/>
      <c r="JIS246" s="220"/>
      <c r="JIT246" s="220"/>
      <c r="JIU246" s="220"/>
      <c r="JIV246" s="220"/>
      <c r="JIW246" s="220"/>
      <c r="JIX246" s="220"/>
      <c r="JIY246" s="220"/>
      <c r="JIZ246" s="220"/>
      <c r="JJA246" s="220"/>
      <c r="JJB246" s="220"/>
      <c r="JJC246" s="220"/>
      <c r="JJD246" s="220"/>
      <c r="JJE246" s="220"/>
      <c r="JJF246" s="220"/>
      <c r="JJG246" s="220"/>
      <c r="JJH246" s="220"/>
      <c r="JJI246" s="220"/>
      <c r="JJJ246" s="220"/>
      <c r="JJK246" s="220"/>
      <c r="JJL246" s="220"/>
      <c r="JJM246" s="220"/>
      <c r="JJN246" s="220"/>
      <c r="JJO246" s="220"/>
      <c r="JJP246" s="220"/>
      <c r="JJQ246" s="220"/>
      <c r="JJR246" s="220"/>
      <c r="JJS246" s="220"/>
      <c r="JJT246" s="220"/>
      <c r="JJU246" s="220"/>
      <c r="JJV246" s="220"/>
      <c r="JJW246" s="220"/>
      <c r="JJX246" s="220"/>
      <c r="JJY246" s="220"/>
      <c r="JJZ246" s="220"/>
      <c r="JKA246" s="220"/>
      <c r="JKB246" s="220"/>
      <c r="JKC246" s="220"/>
      <c r="JKD246" s="220"/>
      <c r="JKE246" s="220"/>
      <c r="JKF246" s="220"/>
      <c r="JKG246" s="220"/>
      <c r="JKH246" s="220"/>
      <c r="JKI246" s="220"/>
      <c r="JKJ246" s="220"/>
      <c r="JKK246" s="220"/>
      <c r="JKL246" s="220"/>
      <c r="JKM246" s="220"/>
      <c r="JKN246" s="220"/>
      <c r="JKO246" s="220"/>
      <c r="JKP246" s="220"/>
      <c r="JKQ246" s="220"/>
      <c r="JKR246" s="220"/>
      <c r="JKS246" s="220"/>
      <c r="JKT246" s="220"/>
      <c r="JKU246" s="220"/>
      <c r="JKV246" s="220"/>
      <c r="JKW246" s="220"/>
      <c r="JKX246" s="220"/>
      <c r="JKY246" s="220"/>
      <c r="JKZ246" s="220"/>
      <c r="JLA246" s="220"/>
      <c r="JLB246" s="220"/>
      <c r="JLC246" s="220"/>
      <c r="JLD246" s="220"/>
      <c r="JLE246" s="220"/>
      <c r="JLF246" s="220"/>
      <c r="JLG246" s="220"/>
      <c r="JLH246" s="220"/>
      <c r="JLI246" s="220"/>
      <c r="JLJ246" s="220"/>
      <c r="JLK246" s="220"/>
      <c r="JLL246" s="220"/>
      <c r="JLM246" s="220"/>
      <c r="JLN246" s="220"/>
      <c r="JLO246" s="220"/>
      <c r="JLP246" s="220"/>
      <c r="JLQ246" s="220"/>
      <c r="JLR246" s="220"/>
      <c r="JLS246" s="220"/>
      <c r="JLT246" s="220"/>
      <c r="JLU246" s="220"/>
      <c r="JLV246" s="220"/>
      <c r="JLW246" s="220"/>
      <c r="JLX246" s="220"/>
      <c r="JLY246" s="220"/>
      <c r="JLZ246" s="220"/>
      <c r="JMA246" s="220"/>
      <c r="JMB246" s="220"/>
      <c r="JMC246" s="220"/>
      <c r="JMD246" s="220"/>
      <c r="JME246" s="220"/>
      <c r="JMF246" s="220"/>
      <c r="JMG246" s="220"/>
      <c r="JMH246" s="220"/>
      <c r="JMI246" s="220"/>
      <c r="JMJ246" s="220"/>
      <c r="JMK246" s="220"/>
      <c r="JML246" s="220"/>
      <c r="JMM246" s="220"/>
      <c r="JMN246" s="220"/>
      <c r="JMO246" s="220"/>
      <c r="JMP246" s="220"/>
      <c r="JMQ246" s="220"/>
      <c r="JMR246" s="220"/>
      <c r="JMS246" s="220"/>
      <c r="JMT246" s="220"/>
      <c r="JMU246" s="220"/>
      <c r="JMV246" s="220"/>
      <c r="JMW246" s="220"/>
      <c r="JMX246" s="220"/>
      <c r="JMY246" s="220"/>
      <c r="JMZ246" s="220"/>
      <c r="JNA246" s="220"/>
      <c r="JNB246" s="220"/>
      <c r="JNC246" s="220"/>
      <c r="JND246" s="220"/>
      <c r="JNE246" s="220"/>
      <c r="JNF246" s="220"/>
      <c r="JNG246" s="220"/>
      <c r="JNH246" s="220"/>
      <c r="JNI246" s="220"/>
      <c r="JNJ246" s="220"/>
      <c r="JNK246" s="220"/>
      <c r="JNL246" s="220"/>
      <c r="JNM246" s="220"/>
      <c r="JNN246" s="220"/>
      <c r="JNO246" s="220"/>
      <c r="JNP246" s="220"/>
      <c r="JNQ246" s="220"/>
      <c r="JNR246" s="220"/>
      <c r="JNS246" s="220"/>
      <c r="JNT246" s="220"/>
      <c r="JNU246" s="220"/>
      <c r="JNV246" s="220"/>
      <c r="JNW246" s="220"/>
      <c r="JNX246" s="220"/>
      <c r="JNY246" s="220"/>
      <c r="JNZ246" s="220"/>
      <c r="JOA246" s="220"/>
      <c r="JOB246" s="220"/>
      <c r="JOC246" s="220"/>
      <c r="JOD246" s="220"/>
      <c r="JOE246" s="220"/>
      <c r="JOF246" s="220"/>
      <c r="JOG246" s="220"/>
      <c r="JOH246" s="220"/>
      <c r="JOI246" s="220"/>
      <c r="JOJ246" s="220"/>
      <c r="JOK246" s="220"/>
      <c r="JOL246" s="220"/>
      <c r="JOM246" s="220"/>
      <c r="JON246" s="220"/>
      <c r="JOO246" s="220"/>
      <c r="JOP246" s="220"/>
      <c r="JOQ246" s="220"/>
      <c r="JOR246" s="220"/>
      <c r="JOS246" s="220"/>
      <c r="JOT246" s="220"/>
      <c r="JOU246" s="220"/>
      <c r="JOV246" s="220"/>
      <c r="JOW246" s="220"/>
      <c r="JOX246" s="220"/>
      <c r="JOY246" s="220"/>
      <c r="JOZ246" s="220"/>
      <c r="JPA246" s="220"/>
      <c r="JPB246" s="220"/>
      <c r="JPC246" s="220"/>
      <c r="JPD246" s="220"/>
      <c r="JPE246" s="220"/>
      <c r="JPF246" s="220"/>
      <c r="JPG246" s="220"/>
      <c r="JPH246" s="220"/>
      <c r="JPI246" s="220"/>
      <c r="JPJ246" s="220"/>
      <c r="JPK246" s="220"/>
      <c r="JPL246" s="220"/>
      <c r="JPM246" s="220"/>
      <c r="JPN246" s="220"/>
      <c r="JPO246" s="220"/>
      <c r="JPP246" s="220"/>
      <c r="JPQ246" s="220"/>
      <c r="JPR246" s="220"/>
      <c r="JPS246" s="220"/>
      <c r="JPT246" s="220"/>
      <c r="JPU246" s="220"/>
      <c r="JPV246" s="220"/>
      <c r="JPW246" s="220"/>
      <c r="JPX246" s="220"/>
      <c r="JPY246" s="220"/>
      <c r="JPZ246" s="220"/>
      <c r="JQA246" s="220"/>
      <c r="JQB246" s="220"/>
      <c r="JQC246" s="220"/>
      <c r="JQD246" s="220"/>
      <c r="JQE246" s="220"/>
      <c r="JQF246" s="220"/>
      <c r="JQG246" s="220"/>
      <c r="JQH246" s="220"/>
      <c r="JQI246" s="220"/>
      <c r="JQJ246" s="220"/>
      <c r="JQK246" s="220"/>
      <c r="JQL246" s="220"/>
      <c r="JQM246" s="220"/>
      <c r="JQN246" s="220"/>
      <c r="JQO246" s="220"/>
      <c r="JQP246" s="220"/>
      <c r="JQQ246" s="220"/>
      <c r="JQR246" s="220"/>
      <c r="JQS246" s="220"/>
      <c r="JQT246" s="220"/>
      <c r="JQU246" s="220"/>
      <c r="JQV246" s="220"/>
      <c r="JQW246" s="220"/>
      <c r="JQX246" s="220"/>
      <c r="JQY246" s="220"/>
      <c r="JQZ246" s="220"/>
      <c r="JRA246" s="220"/>
      <c r="JRB246" s="220"/>
      <c r="JRC246" s="220"/>
      <c r="JRD246" s="220"/>
      <c r="JRE246" s="220"/>
      <c r="JRF246" s="220"/>
      <c r="JRG246" s="220"/>
      <c r="JRH246" s="220"/>
      <c r="JRI246" s="220"/>
      <c r="JRJ246" s="220"/>
      <c r="JRK246" s="220"/>
      <c r="JRL246" s="220"/>
      <c r="JRM246" s="220"/>
      <c r="JRN246" s="220"/>
      <c r="JRO246" s="220"/>
      <c r="JRP246" s="220"/>
      <c r="JRQ246" s="220"/>
      <c r="JRR246" s="220"/>
      <c r="JRS246" s="220"/>
      <c r="JRT246" s="220"/>
      <c r="JRU246" s="220"/>
      <c r="JRV246" s="220"/>
      <c r="JRW246" s="220"/>
      <c r="JRX246" s="220"/>
      <c r="JRY246" s="220"/>
      <c r="JRZ246" s="220"/>
      <c r="JSA246" s="220"/>
      <c r="JSB246" s="220"/>
      <c r="JSC246" s="220"/>
      <c r="JSD246" s="220"/>
      <c r="JSE246" s="220"/>
      <c r="JSF246" s="220"/>
      <c r="JSG246" s="220"/>
      <c r="JSH246" s="220"/>
      <c r="JSI246" s="220"/>
      <c r="JSJ246" s="220"/>
      <c r="JSK246" s="220"/>
      <c r="JSL246" s="220"/>
      <c r="JSM246" s="220"/>
      <c r="JSN246" s="220"/>
      <c r="JSO246" s="220"/>
      <c r="JSP246" s="220"/>
      <c r="JSQ246" s="220"/>
      <c r="JSR246" s="220"/>
      <c r="JSS246" s="220"/>
      <c r="JST246" s="220"/>
      <c r="JSU246" s="220"/>
      <c r="JSV246" s="220"/>
      <c r="JSW246" s="220"/>
      <c r="JSX246" s="220"/>
      <c r="JSY246" s="220"/>
      <c r="JSZ246" s="220"/>
      <c r="JTA246" s="220"/>
      <c r="JTB246" s="220"/>
      <c r="JTC246" s="220"/>
      <c r="JTD246" s="220"/>
      <c r="JTE246" s="220"/>
      <c r="JTF246" s="220"/>
      <c r="JTG246" s="220"/>
      <c r="JTH246" s="220"/>
      <c r="JTI246" s="220"/>
      <c r="JTJ246" s="220"/>
      <c r="JTK246" s="220"/>
      <c r="JTL246" s="220"/>
      <c r="JTM246" s="220"/>
      <c r="JTN246" s="220"/>
      <c r="JTO246" s="220"/>
      <c r="JTP246" s="220"/>
      <c r="JTQ246" s="220"/>
      <c r="JTR246" s="220"/>
      <c r="JTS246" s="220"/>
      <c r="JTT246" s="220"/>
      <c r="JTU246" s="220"/>
      <c r="JTV246" s="220"/>
      <c r="JTW246" s="220"/>
      <c r="JTX246" s="220"/>
      <c r="JTY246" s="220"/>
      <c r="JTZ246" s="220"/>
      <c r="JUA246" s="220"/>
      <c r="JUB246" s="220"/>
      <c r="JUC246" s="220"/>
      <c r="JUD246" s="220"/>
      <c r="JUE246" s="220"/>
      <c r="JUF246" s="220"/>
      <c r="JUG246" s="220"/>
      <c r="JUH246" s="220"/>
      <c r="JUI246" s="220"/>
      <c r="JUJ246" s="220"/>
      <c r="JUK246" s="220"/>
      <c r="JUL246" s="220"/>
      <c r="JUM246" s="220"/>
      <c r="JUN246" s="220"/>
      <c r="JUO246" s="220"/>
      <c r="JUP246" s="220"/>
      <c r="JUQ246" s="220"/>
      <c r="JUR246" s="220"/>
      <c r="JUS246" s="220"/>
      <c r="JUT246" s="220"/>
      <c r="JUU246" s="220"/>
      <c r="JUV246" s="220"/>
      <c r="JUW246" s="220"/>
      <c r="JUX246" s="220"/>
      <c r="JUY246" s="220"/>
      <c r="JUZ246" s="220"/>
      <c r="JVA246" s="220"/>
      <c r="JVB246" s="220"/>
      <c r="JVC246" s="220"/>
      <c r="JVD246" s="220"/>
      <c r="JVE246" s="220"/>
      <c r="JVF246" s="220"/>
      <c r="JVG246" s="220"/>
      <c r="JVH246" s="220"/>
      <c r="JVI246" s="220"/>
      <c r="JVJ246" s="220"/>
      <c r="JVK246" s="220"/>
      <c r="JVL246" s="220"/>
      <c r="JVM246" s="220"/>
      <c r="JVN246" s="220"/>
      <c r="JVO246" s="220"/>
      <c r="JVP246" s="220"/>
      <c r="JVQ246" s="220"/>
      <c r="JVR246" s="220"/>
      <c r="JVS246" s="220"/>
      <c r="JVT246" s="220"/>
      <c r="JVU246" s="220"/>
      <c r="JVV246" s="220"/>
      <c r="JVW246" s="220"/>
      <c r="JVX246" s="220"/>
      <c r="JVY246" s="220"/>
      <c r="JVZ246" s="220"/>
      <c r="JWA246" s="220"/>
      <c r="JWB246" s="220"/>
      <c r="JWC246" s="220"/>
      <c r="JWD246" s="220"/>
      <c r="JWE246" s="220"/>
      <c r="JWF246" s="220"/>
      <c r="JWG246" s="220"/>
      <c r="JWH246" s="220"/>
      <c r="JWI246" s="220"/>
      <c r="JWJ246" s="220"/>
      <c r="JWK246" s="220"/>
      <c r="JWL246" s="220"/>
      <c r="JWM246" s="220"/>
      <c r="JWN246" s="220"/>
      <c r="JWO246" s="220"/>
      <c r="JWP246" s="220"/>
      <c r="JWQ246" s="220"/>
      <c r="JWR246" s="220"/>
      <c r="JWS246" s="220"/>
      <c r="JWT246" s="220"/>
      <c r="JWU246" s="220"/>
      <c r="JWV246" s="220"/>
      <c r="JWW246" s="220"/>
      <c r="JWX246" s="220"/>
      <c r="JWY246" s="220"/>
      <c r="JWZ246" s="220"/>
      <c r="JXA246" s="220"/>
      <c r="JXB246" s="220"/>
      <c r="JXC246" s="220"/>
      <c r="JXD246" s="220"/>
      <c r="JXE246" s="220"/>
      <c r="JXF246" s="220"/>
      <c r="JXG246" s="220"/>
      <c r="JXH246" s="220"/>
      <c r="JXI246" s="220"/>
      <c r="JXJ246" s="220"/>
      <c r="JXK246" s="220"/>
      <c r="JXL246" s="220"/>
      <c r="JXM246" s="220"/>
      <c r="JXN246" s="220"/>
      <c r="JXO246" s="220"/>
      <c r="JXP246" s="220"/>
      <c r="JXQ246" s="220"/>
      <c r="JXR246" s="220"/>
      <c r="JXS246" s="220"/>
      <c r="JXT246" s="220"/>
      <c r="JXU246" s="220"/>
      <c r="JXV246" s="220"/>
      <c r="JXW246" s="220"/>
      <c r="JXX246" s="220"/>
      <c r="JXY246" s="220"/>
      <c r="JXZ246" s="220"/>
      <c r="JYA246" s="220"/>
      <c r="JYB246" s="220"/>
      <c r="JYC246" s="220"/>
      <c r="JYD246" s="220"/>
      <c r="JYE246" s="220"/>
      <c r="JYF246" s="220"/>
      <c r="JYG246" s="220"/>
      <c r="JYH246" s="220"/>
      <c r="JYI246" s="220"/>
      <c r="JYJ246" s="220"/>
      <c r="JYK246" s="220"/>
      <c r="JYL246" s="220"/>
      <c r="JYM246" s="220"/>
      <c r="JYN246" s="220"/>
      <c r="JYO246" s="220"/>
      <c r="JYP246" s="220"/>
      <c r="JYQ246" s="220"/>
      <c r="JYR246" s="220"/>
      <c r="JYS246" s="220"/>
      <c r="JYT246" s="220"/>
      <c r="JYU246" s="220"/>
      <c r="JYV246" s="220"/>
      <c r="JYW246" s="220"/>
      <c r="JYX246" s="220"/>
      <c r="JYY246" s="220"/>
      <c r="JYZ246" s="220"/>
      <c r="JZA246" s="220"/>
      <c r="JZB246" s="220"/>
      <c r="JZC246" s="220"/>
      <c r="JZD246" s="220"/>
      <c r="JZE246" s="220"/>
      <c r="JZF246" s="220"/>
      <c r="JZG246" s="220"/>
      <c r="JZH246" s="220"/>
      <c r="JZI246" s="220"/>
      <c r="JZJ246" s="220"/>
      <c r="JZK246" s="220"/>
      <c r="JZL246" s="220"/>
      <c r="JZM246" s="220"/>
      <c r="JZN246" s="220"/>
      <c r="JZO246" s="220"/>
      <c r="JZP246" s="220"/>
      <c r="JZQ246" s="220"/>
      <c r="JZR246" s="220"/>
      <c r="JZS246" s="220"/>
      <c r="JZT246" s="220"/>
      <c r="JZU246" s="220"/>
      <c r="JZV246" s="220"/>
      <c r="JZW246" s="220"/>
      <c r="JZX246" s="220"/>
      <c r="JZY246" s="220"/>
      <c r="JZZ246" s="220"/>
      <c r="KAA246" s="220"/>
      <c r="KAB246" s="220"/>
      <c r="KAC246" s="220"/>
      <c r="KAD246" s="220"/>
      <c r="KAE246" s="220"/>
      <c r="KAF246" s="220"/>
      <c r="KAG246" s="220"/>
      <c r="KAH246" s="220"/>
      <c r="KAI246" s="220"/>
      <c r="KAJ246" s="220"/>
      <c r="KAK246" s="220"/>
      <c r="KAL246" s="220"/>
      <c r="KAM246" s="220"/>
      <c r="KAN246" s="220"/>
      <c r="KAO246" s="220"/>
      <c r="KAP246" s="220"/>
      <c r="KAQ246" s="220"/>
      <c r="KAR246" s="220"/>
      <c r="KAS246" s="220"/>
      <c r="KAT246" s="220"/>
      <c r="KAU246" s="220"/>
      <c r="KAV246" s="220"/>
      <c r="KAW246" s="220"/>
      <c r="KAX246" s="220"/>
      <c r="KAY246" s="220"/>
      <c r="KAZ246" s="220"/>
      <c r="KBA246" s="220"/>
      <c r="KBB246" s="220"/>
      <c r="KBC246" s="220"/>
      <c r="KBD246" s="220"/>
      <c r="KBE246" s="220"/>
      <c r="KBF246" s="220"/>
      <c r="KBG246" s="220"/>
      <c r="KBH246" s="220"/>
      <c r="KBI246" s="220"/>
      <c r="KBJ246" s="220"/>
      <c r="KBK246" s="220"/>
      <c r="KBL246" s="220"/>
      <c r="KBM246" s="220"/>
      <c r="KBN246" s="220"/>
      <c r="KBO246" s="220"/>
      <c r="KBP246" s="220"/>
      <c r="KBQ246" s="220"/>
      <c r="KBR246" s="220"/>
      <c r="KBS246" s="220"/>
      <c r="KBT246" s="220"/>
      <c r="KBU246" s="220"/>
      <c r="KBV246" s="220"/>
      <c r="KBW246" s="220"/>
      <c r="KBX246" s="220"/>
      <c r="KBY246" s="220"/>
      <c r="KBZ246" s="220"/>
      <c r="KCA246" s="220"/>
      <c r="KCB246" s="220"/>
      <c r="KCC246" s="220"/>
      <c r="KCD246" s="220"/>
      <c r="KCE246" s="220"/>
      <c r="KCF246" s="220"/>
      <c r="KCG246" s="220"/>
      <c r="KCH246" s="220"/>
      <c r="KCI246" s="220"/>
      <c r="KCJ246" s="220"/>
      <c r="KCK246" s="220"/>
      <c r="KCL246" s="220"/>
      <c r="KCM246" s="220"/>
      <c r="KCN246" s="220"/>
      <c r="KCO246" s="220"/>
      <c r="KCP246" s="220"/>
      <c r="KCQ246" s="220"/>
      <c r="KCR246" s="220"/>
      <c r="KCS246" s="220"/>
      <c r="KCT246" s="220"/>
      <c r="KCU246" s="220"/>
      <c r="KCV246" s="220"/>
      <c r="KCW246" s="220"/>
      <c r="KCX246" s="220"/>
      <c r="KCY246" s="220"/>
      <c r="KCZ246" s="220"/>
      <c r="KDA246" s="220"/>
      <c r="KDB246" s="220"/>
      <c r="KDC246" s="220"/>
      <c r="KDD246" s="220"/>
      <c r="KDE246" s="220"/>
      <c r="KDF246" s="220"/>
      <c r="KDG246" s="220"/>
      <c r="KDH246" s="220"/>
      <c r="KDI246" s="220"/>
      <c r="KDJ246" s="220"/>
      <c r="KDK246" s="220"/>
      <c r="KDL246" s="220"/>
      <c r="KDM246" s="220"/>
      <c r="KDN246" s="220"/>
      <c r="KDO246" s="220"/>
      <c r="KDP246" s="220"/>
      <c r="KDQ246" s="220"/>
      <c r="KDR246" s="220"/>
      <c r="KDS246" s="220"/>
      <c r="KDT246" s="220"/>
      <c r="KDU246" s="220"/>
      <c r="KDV246" s="220"/>
      <c r="KDW246" s="220"/>
      <c r="KDX246" s="220"/>
      <c r="KDY246" s="220"/>
      <c r="KDZ246" s="220"/>
      <c r="KEA246" s="220"/>
      <c r="KEB246" s="220"/>
      <c r="KEC246" s="220"/>
      <c r="KED246" s="220"/>
      <c r="KEE246" s="220"/>
      <c r="KEF246" s="220"/>
      <c r="KEG246" s="220"/>
      <c r="KEH246" s="220"/>
      <c r="KEI246" s="220"/>
      <c r="KEJ246" s="220"/>
      <c r="KEK246" s="220"/>
      <c r="KEL246" s="220"/>
      <c r="KEM246" s="220"/>
      <c r="KEN246" s="220"/>
      <c r="KEO246" s="220"/>
      <c r="KEP246" s="220"/>
      <c r="KEQ246" s="220"/>
      <c r="KER246" s="220"/>
      <c r="KES246" s="220"/>
      <c r="KET246" s="220"/>
      <c r="KEU246" s="220"/>
      <c r="KEV246" s="220"/>
      <c r="KEW246" s="220"/>
      <c r="KEX246" s="220"/>
      <c r="KEY246" s="220"/>
      <c r="KEZ246" s="220"/>
      <c r="KFA246" s="220"/>
      <c r="KFB246" s="220"/>
      <c r="KFC246" s="220"/>
      <c r="KFD246" s="220"/>
      <c r="KFE246" s="220"/>
      <c r="KFF246" s="220"/>
      <c r="KFG246" s="220"/>
      <c r="KFH246" s="220"/>
      <c r="KFI246" s="220"/>
      <c r="KFJ246" s="220"/>
      <c r="KFK246" s="220"/>
      <c r="KFL246" s="220"/>
      <c r="KFM246" s="220"/>
      <c r="KFN246" s="220"/>
      <c r="KFO246" s="220"/>
      <c r="KFP246" s="220"/>
      <c r="KFQ246" s="220"/>
      <c r="KFR246" s="220"/>
      <c r="KFS246" s="220"/>
      <c r="KFT246" s="220"/>
      <c r="KFU246" s="220"/>
      <c r="KFV246" s="220"/>
      <c r="KFW246" s="220"/>
      <c r="KFX246" s="220"/>
      <c r="KFY246" s="220"/>
      <c r="KFZ246" s="220"/>
      <c r="KGA246" s="220"/>
      <c r="KGB246" s="220"/>
      <c r="KGC246" s="220"/>
      <c r="KGD246" s="220"/>
      <c r="KGE246" s="220"/>
      <c r="KGF246" s="220"/>
      <c r="KGG246" s="220"/>
      <c r="KGH246" s="220"/>
      <c r="KGI246" s="220"/>
      <c r="KGJ246" s="220"/>
      <c r="KGK246" s="220"/>
      <c r="KGL246" s="220"/>
      <c r="KGM246" s="220"/>
      <c r="KGN246" s="220"/>
      <c r="KGO246" s="220"/>
      <c r="KGP246" s="220"/>
      <c r="KGQ246" s="220"/>
      <c r="KGR246" s="220"/>
      <c r="KGS246" s="220"/>
      <c r="KGT246" s="220"/>
      <c r="KGU246" s="220"/>
      <c r="KGV246" s="220"/>
      <c r="KGW246" s="220"/>
      <c r="KGX246" s="220"/>
      <c r="KGY246" s="220"/>
      <c r="KGZ246" s="220"/>
      <c r="KHA246" s="220"/>
      <c r="KHB246" s="220"/>
      <c r="KHC246" s="220"/>
      <c r="KHD246" s="220"/>
      <c r="KHE246" s="220"/>
      <c r="KHF246" s="220"/>
      <c r="KHG246" s="220"/>
      <c r="KHH246" s="220"/>
      <c r="KHI246" s="220"/>
      <c r="KHJ246" s="220"/>
      <c r="KHK246" s="220"/>
      <c r="KHL246" s="220"/>
      <c r="KHM246" s="220"/>
      <c r="KHN246" s="220"/>
      <c r="KHO246" s="220"/>
      <c r="KHP246" s="220"/>
      <c r="KHQ246" s="220"/>
      <c r="KHR246" s="220"/>
      <c r="KHS246" s="220"/>
      <c r="KHT246" s="220"/>
      <c r="KHU246" s="220"/>
      <c r="KHV246" s="220"/>
      <c r="KHW246" s="220"/>
      <c r="KHX246" s="220"/>
      <c r="KHY246" s="220"/>
      <c r="KHZ246" s="220"/>
      <c r="KIA246" s="220"/>
      <c r="KIB246" s="220"/>
      <c r="KIC246" s="220"/>
      <c r="KID246" s="220"/>
      <c r="KIE246" s="220"/>
      <c r="KIF246" s="220"/>
      <c r="KIG246" s="220"/>
      <c r="KIH246" s="220"/>
      <c r="KII246" s="220"/>
      <c r="KIJ246" s="220"/>
      <c r="KIK246" s="220"/>
      <c r="KIL246" s="220"/>
      <c r="KIM246" s="220"/>
      <c r="KIN246" s="220"/>
      <c r="KIO246" s="220"/>
      <c r="KIP246" s="220"/>
      <c r="KIQ246" s="220"/>
      <c r="KIR246" s="220"/>
      <c r="KIS246" s="220"/>
      <c r="KIT246" s="220"/>
      <c r="KIU246" s="220"/>
      <c r="KIV246" s="220"/>
      <c r="KIW246" s="220"/>
      <c r="KIX246" s="220"/>
      <c r="KIY246" s="220"/>
      <c r="KIZ246" s="220"/>
      <c r="KJA246" s="220"/>
      <c r="KJB246" s="220"/>
      <c r="KJC246" s="220"/>
      <c r="KJD246" s="220"/>
      <c r="KJE246" s="220"/>
      <c r="KJF246" s="220"/>
      <c r="KJG246" s="220"/>
      <c r="KJH246" s="220"/>
      <c r="KJI246" s="220"/>
      <c r="KJJ246" s="220"/>
      <c r="KJK246" s="220"/>
      <c r="KJL246" s="220"/>
      <c r="KJM246" s="220"/>
      <c r="KJN246" s="220"/>
      <c r="KJO246" s="220"/>
      <c r="KJP246" s="220"/>
      <c r="KJQ246" s="220"/>
      <c r="KJR246" s="220"/>
      <c r="KJS246" s="220"/>
      <c r="KJT246" s="220"/>
      <c r="KJU246" s="220"/>
      <c r="KJV246" s="220"/>
      <c r="KJW246" s="220"/>
      <c r="KJX246" s="220"/>
      <c r="KJY246" s="220"/>
      <c r="KJZ246" s="220"/>
      <c r="KKA246" s="220"/>
      <c r="KKB246" s="220"/>
      <c r="KKC246" s="220"/>
      <c r="KKD246" s="220"/>
      <c r="KKE246" s="220"/>
      <c r="KKF246" s="220"/>
      <c r="KKG246" s="220"/>
      <c r="KKH246" s="220"/>
      <c r="KKI246" s="220"/>
      <c r="KKJ246" s="220"/>
      <c r="KKK246" s="220"/>
      <c r="KKL246" s="220"/>
      <c r="KKM246" s="220"/>
      <c r="KKN246" s="220"/>
      <c r="KKO246" s="220"/>
      <c r="KKP246" s="220"/>
      <c r="KKQ246" s="220"/>
      <c r="KKR246" s="220"/>
      <c r="KKS246" s="220"/>
      <c r="KKT246" s="220"/>
      <c r="KKU246" s="220"/>
      <c r="KKV246" s="220"/>
      <c r="KKW246" s="220"/>
      <c r="KKX246" s="220"/>
      <c r="KKY246" s="220"/>
      <c r="KKZ246" s="220"/>
      <c r="KLA246" s="220"/>
      <c r="KLB246" s="220"/>
      <c r="KLC246" s="220"/>
      <c r="KLD246" s="220"/>
      <c r="KLE246" s="220"/>
      <c r="KLF246" s="220"/>
      <c r="KLG246" s="220"/>
      <c r="KLH246" s="220"/>
      <c r="KLI246" s="220"/>
      <c r="KLJ246" s="220"/>
      <c r="KLK246" s="220"/>
      <c r="KLL246" s="220"/>
      <c r="KLM246" s="220"/>
      <c r="KLN246" s="220"/>
      <c r="KLO246" s="220"/>
      <c r="KLP246" s="220"/>
      <c r="KLQ246" s="220"/>
      <c r="KLR246" s="220"/>
      <c r="KLS246" s="220"/>
      <c r="KLT246" s="220"/>
      <c r="KLU246" s="220"/>
      <c r="KLV246" s="220"/>
      <c r="KLW246" s="220"/>
      <c r="KLX246" s="220"/>
      <c r="KLY246" s="220"/>
      <c r="KLZ246" s="220"/>
      <c r="KMA246" s="220"/>
      <c r="KMB246" s="220"/>
      <c r="KMC246" s="220"/>
      <c r="KMD246" s="220"/>
      <c r="KME246" s="220"/>
      <c r="KMF246" s="220"/>
      <c r="KMG246" s="220"/>
      <c r="KMH246" s="220"/>
      <c r="KMI246" s="220"/>
      <c r="KMJ246" s="220"/>
      <c r="KMK246" s="220"/>
      <c r="KML246" s="220"/>
      <c r="KMM246" s="220"/>
      <c r="KMN246" s="220"/>
      <c r="KMO246" s="220"/>
      <c r="KMP246" s="220"/>
      <c r="KMQ246" s="220"/>
      <c r="KMR246" s="220"/>
      <c r="KMS246" s="220"/>
      <c r="KMT246" s="220"/>
      <c r="KMU246" s="220"/>
      <c r="KMV246" s="220"/>
      <c r="KMW246" s="220"/>
      <c r="KMX246" s="220"/>
      <c r="KMY246" s="220"/>
      <c r="KMZ246" s="220"/>
      <c r="KNA246" s="220"/>
      <c r="KNB246" s="220"/>
      <c r="KNC246" s="220"/>
      <c r="KND246" s="220"/>
      <c r="KNE246" s="220"/>
      <c r="KNF246" s="220"/>
      <c r="KNG246" s="220"/>
      <c r="KNH246" s="220"/>
      <c r="KNI246" s="220"/>
      <c r="KNJ246" s="220"/>
      <c r="KNK246" s="220"/>
      <c r="KNL246" s="220"/>
      <c r="KNM246" s="220"/>
      <c r="KNN246" s="220"/>
      <c r="KNO246" s="220"/>
      <c r="KNP246" s="220"/>
      <c r="KNQ246" s="220"/>
      <c r="KNR246" s="220"/>
      <c r="KNS246" s="220"/>
      <c r="KNT246" s="220"/>
      <c r="KNU246" s="220"/>
      <c r="KNV246" s="220"/>
      <c r="KNW246" s="220"/>
      <c r="KNX246" s="220"/>
      <c r="KNY246" s="220"/>
      <c r="KNZ246" s="220"/>
      <c r="KOA246" s="220"/>
      <c r="KOB246" s="220"/>
      <c r="KOC246" s="220"/>
      <c r="KOD246" s="220"/>
      <c r="KOE246" s="220"/>
      <c r="KOF246" s="220"/>
      <c r="KOG246" s="220"/>
      <c r="KOH246" s="220"/>
      <c r="KOI246" s="220"/>
      <c r="KOJ246" s="220"/>
      <c r="KOK246" s="220"/>
      <c r="KOL246" s="220"/>
      <c r="KOM246" s="220"/>
      <c r="KON246" s="220"/>
      <c r="KOO246" s="220"/>
      <c r="KOP246" s="220"/>
      <c r="KOQ246" s="220"/>
      <c r="KOR246" s="220"/>
      <c r="KOS246" s="220"/>
      <c r="KOT246" s="220"/>
      <c r="KOU246" s="220"/>
      <c r="KOV246" s="220"/>
      <c r="KOW246" s="220"/>
      <c r="KOX246" s="220"/>
      <c r="KOY246" s="220"/>
      <c r="KOZ246" s="220"/>
      <c r="KPA246" s="220"/>
      <c r="KPB246" s="220"/>
      <c r="KPC246" s="220"/>
      <c r="KPD246" s="220"/>
      <c r="KPE246" s="220"/>
      <c r="KPF246" s="220"/>
      <c r="KPG246" s="220"/>
      <c r="KPH246" s="220"/>
      <c r="KPI246" s="220"/>
      <c r="KPJ246" s="220"/>
      <c r="KPK246" s="220"/>
      <c r="KPL246" s="220"/>
      <c r="KPM246" s="220"/>
      <c r="KPN246" s="220"/>
      <c r="KPO246" s="220"/>
      <c r="KPP246" s="220"/>
      <c r="KPQ246" s="220"/>
      <c r="KPR246" s="220"/>
      <c r="KPS246" s="220"/>
      <c r="KPT246" s="220"/>
      <c r="KPU246" s="220"/>
      <c r="KPV246" s="220"/>
      <c r="KPW246" s="220"/>
      <c r="KPX246" s="220"/>
      <c r="KPY246" s="220"/>
      <c r="KPZ246" s="220"/>
      <c r="KQA246" s="220"/>
      <c r="KQB246" s="220"/>
      <c r="KQC246" s="220"/>
      <c r="KQD246" s="220"/>
      <c r="KQE246" s="220"/>
      <c r="KQF246" s="220"/>
      <c r="KQG246" s="220"/>
      <c r="KQH246" s="220"/>
      <c r="KQI246" s="220"/>
      <c r="KQJ246" s="220"/>
      <c r="KQK246" s="220"/>
      <c r="KQL246" s="220"/>
      <c r="KQM246" s="220"/>
      <c r="KQN246" s="220"/>
      <c r="KQO246" s="220"/>
      <c r="KQP246" s="220"/>
      <c r="KQQ246" s="220"/>
      <c r="KQR246" s="220"/>
      <c r="KQS246" s="220"/>
      <c r="KQT246" s="220"/>
      <c r="KQU246" s="220"/>
      <c r="KQV246" s="220"/>
      <c r="KQW246" s="220"/>
      <c r="KQX246" s="220"/>
      <c r="KQY246" s="220"/>
      <c r="KQZ246" s="220"/>
      <c r="KRA246" s="220"/>
      <c r="KRB246" s="220"/>
      <c r="KRC246" s="220"/>
      <c r="KRD246" s="220"/>
      <c r="KRE246" s="220"/>
      <c r="KRF246" s="220"/>
      <c r="KRG246" s="220"/>
      <c r="KRH246" s="220"/>
      <c r="KRI246" s="220"/>
      <c r="KRJ246" s="220"/>
      <c r="KRK246" s="220"/>
      <c r="KRL246" s="220"/>
      <c r="KRM246" s="220"/>
      <c r="KRN246" s="220"/>
      <c r="KRO246" s="220"/>
      <c r="KRP246" s="220"/>
      <c r="KRQ246" s="220"/>
      <c r="KRR246" s="220"/>
      <c r="KRS246" s="220"/>
      <c r="KRT246" s="220"/>
      <c r="KRU246" s="220"/>
      <c r="KRV246" s="220"/>
      <c r="KRW246" s="220"/>
      <c r="KRX246" s="220"/>
      <c r="KRY246" s="220"/>
      <c r="KRZ246" s="220"/>
      <c r="KSA246" s="220"/>
      <c r="KSB246" s="220"/>
      <c r="KSC246" s="220"/>
      <c r="KSD246" s="220"/>
      <c r="KSE246" s="220"/>
      <c r="KSF246" s="220"/>
      <c r="KSG246" s="220"/>
      <c r="KSH246" s="220"/>
      <c r="KSI246" s="220"/>
      <c r="KSJ246" s="220"/>
      <c r="KSK246" s="220"/>
      <c r="KSL246" s="220"/>
      <c r="KSM246" s="220"/>
      <c r="KSN246" s="220"/>
      <c r="KSO246" s="220"/>
      <c r="KSP246" s="220"/>
      <c r="KSQ246" s="220"/>
      <c r="KSR246" s="220"/>
      <c r="KSS246" s="220"/>
      <c r="KST246" s="220"/>
      <c r="KSU246" s="220"/>
      <c r="KSV246" s="220"/>
      <c r="KSW246" s="220"/>
      <c r="KSX246" s="220"/>
      <c r="KSY246" s="220"/>
      <c r="KSZ246" s="220"/>
      <c r="KTA246" s="220"/>
      <c r="KTB246" s="220"/>
      <c r="KTC246" s="220"/>
      <c r="KTD246" s="220"/>
      <c r="KTE246" s="220"/>
      <c r="KTF246" s="220"/>
      <c r="KTG246" s="220"/>
      <c r="KTH246" s="220"/>
      <c r="KTI246" s="220"/>
      <c r="KTJ246" s="220"/>
      <c r="KTK246" s="220"/>
      <c r="KTL246" s="220"/>
      <c r="KTM246" s="220"/>
      <c r="KTN246" s="220"/>
      <c r="KTO246" s="220"/>
      <c r="KTP246" s="220"/>
      <c r="KTQ246" s="220"/>
      <c r="KTR246" s="220"/>
      <c r="KTS246" s="220"/>
      <c r="KTT246" s="220"/>
      <c r="KTU246" s="220"/>
      <c r="KTV246" s="220"/>
      <c r="KTW246" s="220"/>
      <c r="KTX246" s="220"/>
      <c r="KTY246" s="220"/>
      <c r="KTZ246" s="220"/>
      <c r="KUA246" s="220"/>
      <c r="KUB246" s="220"/>
      <c r="KUC246" s="220"/>
      <c r="KUD246" s="220"/>
      <c r="KUE246" s="220"/>
      <c r="KUF246" s="220"/>
      <c r="KUG246" s="220"/>
      <c r="KUH246" s="220"/>
      <c r="KUI246" s="220"/>
      <c r="KUJ246" s="220"/>
      <c r="KUK246" s="220"/>
      <c r="KUL246" s="220"/>
      <c r="KUM246" s="220"/>
      <c r="KUN246" s="220"/>
      <c r="KUO246" s="220"/>
      <c r="KUP246" s="220"/>
      <c r="KUQ246" s="220"/>
      <c r="KUR246" s="220"/>
      <c r="KUS246" s="220"/>
      <c r="KUT246" s="220"/>
      <c r="KUU246" s="220"/>
      <c r="KUV246" s="220"/>
      <c r="KUW246" s="220"/>
      <c r="KUX246" s="220"/>
      <c r="KUY246" s="220"/>
      <c r="KUZ246" s="220"/>
      <c r="KVA246" s="220"/>
      <c r="KVB246" s="220"/>
      <c r="KVC246" s="220"/>
      <c r="KVD246" s="220"/>
      <c r="KVE246" s="220"/>
      <c r="KVF246" s="220"/>
      <c r="KVG246" s="220"/>
      <c r="KVH246" s="220"/>
      <c r="KVI246" s="220"/>
      <c r="KVJ246" s="220"/>
      <c r="KVK246" s="220"/>
      <c r="KVL246" s="220"/>
      <c r="KVM246" s="220"/>
      <c r="KVN246" s="220"/>
      <c r="KVO246" s="220"/>
      <c r="KVP246" s="220"/>
      <c r="KVQ246" s="220"/>
      <c r="KVR246" s="220"/>
      <c r="KVS246" s="220"/>
      <c r="KVT246" s="220"/>
      <c r="KVU246" s="220"/>
      <c r="KVV246" s="220"/>
      <c r="KVW246" s="220"/>
      <c r="KVX246" s="220"/>
      <c r="KVY246" s="220"/>
      <c r="KVZ246" s="220"/>
      <c r="KWA246" s="220"/>
      <c r="KWB246" s="220"/>
      <c r="KWC246" s="220"/>
      <c r="KWD246" s="220"/>
      <c r="KWE246" s="220"/>
      <c r="KWF246" s="220"/>
      <c r="KWG246" s="220"/>
      <c r="KWH246" s="220"/>
      <c r="KWI246" s="220"/>
      <c r="KWJ246" s="220"/>
      <c r="KWK246" s="220"/>
      <c r="KWL246" s="220"/>
      <c r="KWM246" s="220"/>
      <c r="KWN246" s="220"/>
      <c r="KWO246" s="220"/>
      <c r="KWP246" s="220"/>
      <c r="KWQ246" s="220"/>
      <c r="KWR246" s="220"/>
      <c r="KWS246" s="220"/>
      <c r="KWT246" s="220"/>
      <c r="KWU246" s="220"/>
      <c r="KWV246" s="220"/>
      <c r="KWW246" s="220"/>
      <c r="KWX246" s="220"/>
      <c r="KWY246" s="220"/>
      <c r="KWZ246" s="220"/>
      <c r="KXA246" s="220"/>
      <c r="KXB246" s="220"/>
      <c r="KXC246" s="220"/>
      <c r="KXD246" s="220"/>
      <c r="KXE246" s="220"/>
      <c r="KXF246" s="220"/>
      <c r="KXG246" s="220"/>
      <c r="KXH246" s="220"/>
      <c r="KXI246" s="220"/>
      <c r="KXJ246" s="220"/>
      <c r="KXK246" s="220"/>
      <c r="KXL246" s="220"/>
      <c r="KXM246" s="220"/>
      <c r="KXN246" s="220"/>
      <c r="KXO246" s="220"/>
      <c r="KXP246" s="220"/>
      <c r="KXQ246" s="220"/>
      <c r="KXR246" s="220"/>
      <c r="KXS246" s="220"/>
      <c r="KXT246" s="220"/>
      <c r="KXU246" s="220"/>
      <c r="KXV246" s="220"/>
      <c r="KXW246" s="220"/>
      <c r="KXX246" s="220"/>
      <c r="KXY246" s="220"/>
      <c r="KXZ246" s="220"/>
      <c r="KYA246" s="220"/>
      <c r="KYB246" s="220"/>
      <c r="KYC246" s="220"/>
      <c r="KYD246" s="220"/>
      <c r="KYE246" s="220"/>
      <c r="KYF246" s="220"/>
      <c r="KYG246" s="220"/>
      <c r="KYH246" s="220"/>
      <c r="KYI246" s="220"/>
      <c r="KYJ246" s="220"/>
      <c r="KYK246" s="220"/>
      <c r="KYL246" s="220"/>
      <c r="KYM246" s="220"/>
      <c r="KYN246" s="220"/>
      <c r="KYO246" s="220"/>
      <c r="KYP246" s="220"/>
      <c r="KYQ246" s="220"/>
      <c r="KYR246" s="220"/>
      <c r="KYS246" s="220"/>
      <c r="KYT246" s="220"/>
      <c r="KYU246" s="220"/>
      <c r="KYV246" s="220"/>
      <c r="KYW246" s="220"/>
      <c r="KYX246" s="220"/>
      <c r="KYY246" s="220"/>
      <c r="KYZ246" s="220"/>
      <c r="KZA246" s="220"/>
      <c r="KZB246" s="220"/>
      <c r="KZC246" s="220"/>
      <c r="KZD246" s="220"/>
      <c r="KZE246" s="220"/>
      <c r="KZF246" s="220"/>
      <c r="KZG246" s="220"/>
      <c r="KZH246" s="220"/>
      <c r="KZI246" s="220"/>
      <c r="KZJ246" s="220"/>
      <c r="KZK246" s="220"/>
      <c r="KZL246" s="220"/>
      <c r="KZM246" s="220"/>
      <c r="KZN246" s="220"/>
      <c r="KZO246" s="220"/>
      <c r="KZP246" s="220"/>
      <c r="KZQ246" s="220"/>
      <c r="KZR246" s="220"/>
      <c r="KZS246" s="220"/>
      <c r="KZT246" s="220"/>
      <c r="KZU246" s="220"/>
      <c r="KZV246" s="220"/>
      <c r="KZW246" s="220"/>
      <c r="KZX246" s="220"/>
      <c r="KZY246" s="220"/>
      <c r="KZZ246" s="220"/>
      <c r="LAA246" s="220"/>
      <c r="LAB246" s="220"/>
      <c r="LAC246" s="220"/>
      <c r="LAD246" s="220"/>
      <c r="LAE246" s="220"/>
      <c r="LAF246" s="220"/>
      <c r="LAG246" s="220"/>
      <c r="LAH246" s="220"/>
      <c r="LAI246" s="220"/>
      <c r="LAJ246" s="220"/>
      <c r="LAK246" s="220"/>
      <c r="LAL246" s="220"/>
      <c r="LAM246" s="220"/>
      <c r="LAN246" s="220"/>
      <c r="LAO246" s="220"/>
      <c r="LAP246" s="220"/>
      <c r="LAQ246" s="220"/>
      <c r="LAR246" s="220"/>
      <c r="LAS246" s="220"/>
      <c r="LAT246" s="220"/>
      <c r="LAU246" s="220"/>
      <c r="LAV246" s="220"/>
      <c r="LAW246" s="220"/>
      <c r="LAX246" s="220"/>
      <c r="LAY246" s="220"/>
      <c r="LAZ246" s="220"/>
      <c r="LBA246" s="220"/>
      <c r="LBB246" s="220"/>
      <c r="LBC246" s="220"/>
      <c r="LBD246" s="220"/>
      <c r="LBE246" s="220"/>
      <c r="LBF246" s="220"/>
      <c r="LBG246" s="220"/>
      <c r="LBH246" s="220"/>
      <c r="LBI246" s="220"/>
      <c r="LBJ246" s="220"/>
      <c r="LBK246" s="220"/>
      <c r="LBL246" s="220"/>
      <c r="LBM246" s="220"/>
      <c r="LBN246" s="220"/>
      <c r="LBO246" s="220"/>
      <c r="LBP246" s="220"/>
      <c r="LBQ246" s="220"/>
      <c r="LBR246" s="220"/>
      <c r="LBS246" s="220"/>
      <c r="LBT246" s="220"/>
      <c r="LBU246" s="220"/>
      <c r="LBV246" s="220"/>
      <c r="LBW246" s="220"/>
      <c r="LBX246" s="220"/>
      <c r="LBY246" s="220"/>
      <c r="LBZ246" s="220"/>
      <c r="LCA246" s="220"/>
      <c r="LCB246" s="220"/>
      <c r="LCC246" s="220"/>
      <c r="LCD246" s="220"/>
      <c r="LCE246" s="220"/>
      <c r="LCF246" s="220"/>
      <c r="LCG246" s="220"/>
      <c r="LCH246" s="220"/>
      <c r="LCI246" s="220"/>
      <c r="LCJ246" s="220"/>
      <c r="LCK246" s="220"/>
      <c r="LCL246" s="220"/>
      <c r="LCM246" s="220"/>
      <c r="LCN246" s="220"/>
      <c r="LCO246" s="220"/>
      <c r="LCP246" s="220"/>
      <c r="LCQ246" s="220"/>
      <c r="LCR246" s="220"/>
      <c r="LCS246" s="220"/>
      <c r="LCT246" s="220"/>
      <c r="LCU246" s="220"/>
      <c r="LCV246" s="220"/>
      <c r="LCW246" s="220"/>
      <c r="LCX246" s="220"/>
      <c r="LCY246" s="220"/>
      <c r="LCZ246" s="220"/>
      <c r="LDA246" s="220"/>
      <c r="LDB246" s="220"/>
      <c r="LDC246" s="220"/>
      <c r="LDD246" s="220"/>
      <c r="LDE246" s="220"/>
      <c r="LDF246" s="220"/>
      <c r="LDG246" s="220"/>
      <c r="LDH246" s="220"/>
      <c r="LDI246" s="220"/>
      <c r="LDJ246" s="220"/>
      <c r="LDK246" s="220"/>
      <c r="LDL246" s="220"/>
      <c r="LDM246" s="220"/>
      <c r="LDN246" s="220"/>
      <c r="LDO246" s="220"/>
      <c r="LDP246" s="220"/>
      <c r="LDQ246" s="220"/>
      <c r="LDR246" s="220"/>
      <c r="LDS246" s="220"/>
      <c r="LDT246" s="220"/>
      <c r="LDU246" s="220"/>
      <c r="LDV246" s="220"/>
      <c r="LDW246" s="220"/>
      <c r="LDX246" s="220"/>
      <c r="LDY246" s="220"/>
      <c r="LDZ246" s="220"/>
      <c r="LEA246" s="220"/>
      <c r="LEB246" s="220"/>
      <c r="LEC246" s="220"/>
      <c r="LED246" s="220"/>
      <c r="LEE246" s="220"/>
      <c r="LEF246" s="220"/>
      <c r="LEG246" s="220"/>
      <c r="LEH246" s="220"/>
      <c r="LEI246" s="220"/>
      <c r="LEJ246" s="220"/>
      <c r="LEK246" s="220"/>
      <c r="LEL246" s="220"/>
      <c r="LEM246" s="220"/>
      <c r="LEN246" s="220"/>
      <c r="LEO246" s="220"/>
      <c r="LEP246" s="220"/>
      <c r="LEQ246" s="220"/>
      <c r="LER246" s="220"/>
      <c r="LES246" s="220"/>
      <c r="LET246" s="220"/>
      <c r="LEU246" s="220"/>
      <c r="LEV246" s="220"/>
      <c r="LEW246" s="220"/>
      <c r="LEX246" s="220"/>
      <c r="LEY246" s="220"/>
      <c r="LEZ246" s="220"/>
      <c r="LFA246" s="220"/>
      <c r="LFB246" s="220"/>
      <c r="LFC246" s="220"/>
      <c r="LFD246" s="220"/>
      <c r="LFE246" s="220"/>
      <c r="LFF246" s="220"/>
      <c r="LFG246" s="220"/>
      <c r="LFH246" s="220"/>
      <c r="LFI246" s="220"/>
      <c r="LFJ246" s="220"/>
      <c r="LFK246" s="220"/>
      <c r="LFL246" s="220"/>
      <c r="LFM246" s="220"/>
      <c r="LFN246" s="220"/>
      <c r="LFO246" s="220"/>
      <c r="LFP246" s="220"/>
      <c r="LFQ246" s="220"/>
      <c r="LFR246" s="220"/>
      <c r="LFS246" s="220"/>
      <c r="LFT246" s="220"/>
      <c r="LFU246" s="220"/>
      <c r="LFV246" s="220"/>
      <c r="LFW246" s="220"/>
      <c r="LFX246" s="220"/>
      <c r="LFY246" s="220"/>
      <c r="LFZ246" s="220"/>
      <c r="LGA246" s="220"/>
      <c r="LGB246" s="220"/>
      <c r="LGC246" s="220"/>
      <c r="LGD246" s="220"/>
      <c r="LGE246" s="220"/>
      <c r="LGF246" s="220"/>
      <c r="LGG246" s="220"/>
      <c r="LGH246" s="220"/>
      <c r="LGI246" s="220"/>
      <c r="LGJ246" s="220"/>
      <c r="LGK246" s="220"/>
      <c r="LGL246" s="220"/>
      <c r="LGM246" s="220"/>
      <c r="LGN246" s="220"/>
      <c r="LGO246" s="220"/>
      <c r="LGP246" s="220"/>
      <c r="LGQ246" s="220"/>
      <c r="LGR246" s="220"/>
      <c r="LGS246" s="220"/>
      <c r="LGT246" s="220"/>
      <c r="LGU246" s="220"/>
      <c r="LGV246" s="220"/>
      <c r="LGW246" s="220"/>
      <c r="LGX246" s="220"/>
      <c r="LGY246" s="220"/>
      <c r="LGZ246" s="220"/>
      <c r="LHA246" s="220"/>
      <c r="LHB246" s="220"/>
      <c r="LHC246" s="220"/>
      <c r="LHD246" s="220"/>
      <c r="LHE246" s="220"/>
      <c r="LHF246" s="220"/>
      <c r="LHG246" s="220"/>
      <c r="LHH246" s="220"/>
      <c r="LHI246" s="220"/>
      <c r="LHJ246" s="220"/>
      <c r="LHK246" s="220"/>
      <c r="LHL246" s="220"/>
      <c r="LHM246" s="220"/>
      <c r="LHN246" s="220"/>
      <c r="LHO246" s="220"/>
      <c r="LHP246" s="220"/>
      <c r="LHQ246" s="220"/>
      <c r="LHR246" s="220"/>
      <c r="LHS246" s="220"/>
      <c r="LHT246" s="220"/>
      <c r="LHU246" s="220"/>
      <c r="LHV246" s="220"/>
      <c r="LHW246" s="220"/>
      <c r="LHX246" s="220"/>
      <c r="LHY246" s="220"/>
      <c r="LHZ246" s="220"/>
      <c r="LIA246" s="220"/>
      <c r="LIB246" s="220"/>
      <c r="LIC246" s="220"/>
      <c r="LID246" s="220"/>
      <c r="LIE246" s="220"/>
      <c r="LIF246" s="220"/>
      <c r="LIG246" s="220"/>
      <c r="LIH246" s="220"/>
      <c r="LII246" s="220"/>
      <c r="LIJ246" s="220"/>
      <c r="LIK246" s="220"/>
      <c r="LIL246" s="220"/>
      <c r="LIM246" s="220"/>
      <c r="LIN246" s="220"/>
      <c r="LIO246" s="220"/>
      <c r="LIP246" s="220"/>
      <c r="LIQ246" s="220"/>
      <c r="LIR246" s="220"/>
      <c r="LIS246" s="220"/>
      <c r="LIT246" s="220"/>
      <c r="LIU246" s="220"/>
      <c r="LIV246" s="220"/>
      <c r="LIW246" s="220"/>
      <c r="LIX246" s="220"/>
      <c r="LIY246" s="220"/>
      <c r="LIZ246" s="220"/>
      <c r="LJA246" s="220"/>
      <c r="LJB246" s="220"/>
      <c r="LJC246" s="220"/>
      <c r="LJD246" s="220"/>
      <c r="LJE246" s="220"/>
      <c r="LJF246" s="220"/>
      <c r="LJG246" s="220"/>
      <c r="LJH246" s="220"/>
      <c r="LJI246" s="220"/>
      <c r="LJJ246" s="220"/>
      <c r="LJK246" s="220"/>
      <c r="LJL246" s="220"/>
      <c r="LJM246" s="220"/>
      <c r="LJN246" s="220"/>
      <c r="LJO246" s="220"/>
      <c r="LJP246" s="220"/>
      <c r="LJQ246" s="220"/>
      <c r="LJR246" s="220"/>
      <c r="LJS246" s="220"/>
      <c r="LJT246" s="220"/>
      <c r="LJU246" s="220"/>
      <c r="LJV246" s="220"/>
      <c r="LJW246" s="220"/>
      <c r="LJX246" s="220"/>
      <c r="LJY246" s="220"/>
      <c r="LJZ246" s="220"/>
      <c r="LKA246" s="220"/>
      <c r="LKB246" s="220"/>
      <c r="LKC246" s="220"/>
      <c r="LKD246" s="220"/>
      <c r="LKE246" s="220"/>
      <c r="LKF246" s="220"/>
      <c r="LKG246" s="220"/>
      <c r="LKH246" s="220"/>
      <c r="LKI246" s="220"/>
      <c r="LKJ246" s="220"/>
      <c r="LKK246" s="220"/>
      <c r="LKL246" s="220"/>
      <c r="LKM246" s="220"/>
      <c r="LKN246" s="220"/>
      <c r="LKO246" s="220"/>
      <c r="LKP246" s="220"/>
      <c r="LKQ246" s="220"/>
      <c r="LKR246" s="220"/>
      <c r="LKS246" s="220"/>
      <c r="LKT246" s="220"/>
      <c r="LKU246" s="220"/>
      <c r="LKV246" s="220"/>
      <c r="LKW246" s="220"/>
      <c r="LKX246" s="220"/>
      <c r="LKY246" s="220"/>
      <c r="LKZ246" s="220"/>
      <c r="LLA246" s="220"/>
      <c r="LLB246" s="220"/>
      <c r="LLC246" s="220"/>
      <c r="LLD246" s="220"/>
      <c r="LLE246" s="220"/>
      <c r="LLF246" s="220"/>
      <c r="LLG246" s="220"/>
      <c r="LLH246" s="220"/>
      <c r="LLI246" s="220"/>
      <c r="LLJ246" s="220"/>
      <c r="LLK246" s="220"/>
      <c r="LLL246" s="220"/>
      <c r="LLM246" s="220"/>
      <c r="LLN246" s="220"/>
      <c r="LLO246" s="220"/>
      <c r="LLP246" s="220"/>
      <c r="LLQ246" s="220"/>
      <c r="LLR246" s="220"/>
      <c r="LLS246" s="220"/>
      <c r="LLT246" s="220"/>
      <c r="LLU246" s="220"/>
      <c r="LLV246" s="220"/>
      <c r="LLW246" s="220"/>
      <c r="LLX246" s="220"/>
      <c r="LLY246" s="220"/>
      <c r="LLZ246" s="220"/>
      <c r="LMA246" s="220"/>
      <c r="LMB246" s="220"/>
      <c r="LMC246" s="220"/>
      <c r="LMD246" s="220"/>
      <c r="LME246" s="220"/>
      <c r="LMF246" s="220"/>
      <c r="LMG246" s="220"/>
      <c r="LMH246" s="220"/>
      <c r="LMI246" s="220"/>
      <c r="LMJ246" s="220"/>
      <c r="LMK246" s="220"/>
      <c r="LML246" s="220"/>
      <c r="LMM246" s="220"/>
      <c r="LMN246" s="220"/>
      <c r="LMO246" s="220"/>
      <c r="LMP246" s="220"/>
      <c r="LMQ246" s="220"/>
      <c r="LMR246" s="220"/>
      <c r="LMS246" s="220"/>
      <c r="LMT246" s="220"/>
      <c r="LMU246" s="220"/>
      <c r="LMV246" s="220"/>
      <c r="LMW246" s="220"/>
      <c r="LMX246" s="220"/>
      <c r="LMY246" s="220"/>
      <c r="LMZ246" s="220"/>
      <c r="LNA246" s="220"/>
      <c r="LNB246" s="220"/>
      <c r="LNC246" s="220"/>
      <c r="LND246" s="220"/>
      <c r="LNE246" s="220"/>
      <c r="LNF246" s="220"/>
      <c r="LNG246" s="220"/>
      <c r="LNH246" s="220"/>
      <c r="LNI246" s="220"/>
      <c r="LNJ246" s="220"/>
      <c r="LNK246" s="220"/>
      <c r="LNL246" s="220"/>
      <c r="LNM246" s="220"/>
      <c r="LNN246" s="220"/>
      <c r="LNO246" s="220"/>
      <c r="LNP246" s="220"/>
      <c r="LNQ246" s="220"/>
      <c r="LNR246" s="220"/>
      <c r="LNS246" s="220"/>
      <c r="LNT246" s="220"/>
      <c r="LNU246" s="220"/>
      <c r="LNV246" s="220"/>
      <c r="LNW246" s="220"/>
      <c r="LNX246" s="220"/>
      <c r="LNY246" s="220"/>
      <c r="LNZ246" s="220"/>
      <c r="LOA246" s="220"/>
      <c r="LOB246" s="220"/>
      <c r="LOC246" s="220"/>
      <c r="LOD246" s="220"/>
      <c r="LOE246" s="220"/>
      <c r="LOF246" s="220"/>
      <c r="LOG246" s="220"/>
      <c r="LOH246" s="220"/>
      <c r="LOI246" s="220"/>
      <c r="LOJ246" s="220"/>
      <c r="LOK246" s="220"/>
      <c r="LOL246" s="220"/>
      <c r="LOM246" s="220"/>
      <c r="LON246" s="220"/>
      <c r="LOO246" s="220"/>
      <c r="LOP246" s="220"/>
      <c r="LOQ246" s="220"/>
      <c r="LOR246" s="220"/>
      <c r="LOS246" s="220"/>
      <c r="LOT246" s="220"/>
      <c r="LOU246" s="220"/>
      <c r="LOV246" s="220"/>
      <c r="LOW246" s="220"/>
      <c r="LOX246" s="220"/>
      <c r="LOY246" s="220"/>
      <c r="LOZ246" s="220"/>
      <c r="LPA246" s="220"/>
      <c r="LPB246" s="220"/>
      <c r="LPC246" s="220"/>
      <c r="LPD246" s="220"/>
      <c r="LPE246" s="220"/>
      <c r="LPF246" s="220"/>
      <c r="LPG246" s="220"/>
      <c r="LPH246" s="220"/>
      <c r="LPI246" s="220"/>
      <c r="LPJ246" s="220"/>
      <c r="LPK246" s="220"/>
      <c r="LPL246" s="220"/>
      <c r="LPM246" s="220"/>
      <c r="LPN246" s="220"/>
      <c r="LPO246" s="220"/>
      <c r="LPP246" s="220"/>
      <c r="LPQ246" s="220"/>
      <c r="LPR246" s="220"/>
      <c r="LPS246" s="220"/>
      <c r="LPT246" s="220"/>
      <c r="LPU246" s="220"/>
      <c r="LPV246" s="220"/>
      <c r="LPW246" s="220"/>
      <c r="LPX246" s="220"/>
      <c r="LPY246" s="220"/>
      <c r="LPZ246" s="220"/>
      <c r="LQA246" s="220"/>
      <c r="LQB246" s="220"/>
      <c r="LQC246" s="220"/>
      <c r="LQD246" s="220"/>
      <c r="LQE246" s="220"/>
      <c r="LQF246" s="220"/>
      <c r="LQG246" s="220"/>
      <c r="LQH246" s="220"/>
      <c r="LQI246" s="220"/>
      <c r="LQJ246" s="220"/>
      <c r="LQK246" s="220"/>
      <c r="LQL246" s="220"/>
      <c r="LQM246" s="220"/>
      <c r="LQN246" s="220"/>
      <c r="LQO246" s="220"/>
      <c r="LQP246" s="220"/>
      <c r="LQQ246" s="220"/>
      <c r="LQR246" s="220"/>
      <c r="LQS246" s="220"/>
      <c r="LQT246" s="220"/>
      <c r="LQU246" s="220"/>
      <c r="LQV246" s="220"/>
      <c r="LQW246" s="220"/>
      <c r="LQX246" s="220"/>
      <c r="LQY246" s="220"/>
      <c r="LQZ246" s="220"/>
      <c r="LRA246" s="220"/>
      <c r="LRB246" s="220"/>
      <c r="LRC246" s="220"/>
      <c r="LRD246" s="220"/>
      <c r="LRE246" s="220"/>
      <c r="LRF246" s="220"/>
      <c r="LRG246" s="220"/>
      <c r="LRH246" s="220"/>
      <c r="LRI246" s="220"/>
      <c r="LRJ246" s="220"/>
      <c r="LRK246" s="220"/>
      <c r="LRL246" s="220"/>
      <c r="LRM246" s="220"/>
      <c r="LRN246" s="220"/>
      <c r="LRO246" s="220"/>
      <c r="LRP246" s="220"/>
      <c r="LRQ246" s="220"/>
      <c r="LRR246" s="220"/>
      <c r="LRS246" s="220"/>
      <c r="LRT246" s="220"/>
      <c r="LRU246" s="220"/>
      <c r="LRV246" s="220"/>
      <c r="LRW246" s="220"/>
      <c r="LRX246" s="220"/>
      <c r="LRY246" s="220"/>
      <c r="LRZ246" s="220"/>
      <c r="LSA246" s="220"/>
      <c r="LSB246" s="220"/>
      <c r="LSC246" s="220"/>
      <c r="LSD246" s="220"/>
      <c r="LSE246" s="220"/>
      <c r="LSF246" s="220"/>
      <c r="LSG246" s="220"/>
      <c r="LSH246" s="220"/>
      <c r="LSI246" s="220"/>
      <c r="LSJ246" s="220"/>
      <c r="LSK246" s="220"/>
      <c r="LSL246" s="220"/>
      <c r="LSM246" s="220"/>
      <c r="LSN246" s="220"/>
      <c r="LSO246" s="220"/>
      <c r="LSP246" s="220"/>
      <c r="LSQ246" s="220"/>
      <c r="LSR246" s="220"/>
      <c r="LSS246" s="220"/>
      <c r="LST246" s="220"/>
      <c r="LSU246" s="220"/>
      <c r="LSV246" s="220"/>
      <c r="LSW246" s="220"/>
      <c r="LSX246" s="220"/>
      <c r="LSY246" s="220"/>
      <c r="LSZ246" s="220"/>
      <c r="LTA246" s="220"/>
      <c r="LTB246" s="220"/>
      <c r="LTC246" s="220"/>
      <c r="LTD246" s="220"/>
      <c r="LTE246" s="220"/>
      <c r="LTF246" s="220"/>
      <c r="LTG246" s="220"/>
      <c r="LTH246" s="220"/>
      <c r="LTI246" s="220"/>
      <c r="LTJ246" s="220"/>
      <c r="LTK246" s="220"/>
      <c r="LTL246" s="220"/>
      <c r="LTM246" s="220"/>
      <c r="LTN246" s="220"/>
      <c r="LTO246" s="220"/>
      <c r="LTP246" s="220"/>
      <c r="LTQ246" s="220"/>
      <c r="LTR246" s="220"/>
      <c r="LTS246" s="220"/>
      <c r="LTT246" s="220"/>
      <c r="LTU246" s="220"/>
      <c r="LTV246" s="220"/>
      <c r="LTW246" s="220"/>
      <c r="LTX246" s="220"/>
      <c r="LTY246" s="220"/>
      <c r="LTZ246" s="220"/>
      <c r="LUA246" s="220"/>
      <c r="LUB246" s="220"/>
      <c r="LUC246" s="220"/>
      <c r="LUD246" s="220"/>
      <c r="LUE246" s="220"/>
      <c r="LUF246" s="220"/>
      <c r="LUG246" s="220"/>
      <c r="LUH246" s="220"/>
      <c r="LUI246" s="220"/>
      <c r="LUJ246" s="220"/>
      <c r="LUK246" s="220"/>
      <c r="LUL246" s="220"/>
      <c r="LUM246" s="220"/>
      <c r="LUN246" s="220"/>
      <c r="LUO246" s="220"/>
      <c r="LUP246" s="220"/>
      <c r="LUQ246" s="220"/>
      <c r="LUR246" s="220"/>
      <c r="LUS246" s="220"/>
      <c r="LUT246" s="220"/>
      <c r="LUU246" s="220"/>
      <c r="LUV246" s="220"/>
      <c r="LUW246" s="220"/>
      <c r="LUX246" s="220"/>
      <c r="LUY246" s="220"/>
      <c r="LUZ246" s="220"/>
      <c r="LVA246" s="220"/>
      <c r="LVB246" s="220"/>
      <c r="LVC246" s="220"/>
      <c r="LVD246" s="220"/>
      <c r="LVE246" s="220"/>
      <c r="LVF246" s="220"/>
      <c r="LVG246" s="220"/>
      <c r="LVH246" s="220"/>
      <c r="LVI246" s="220"/>
      <c r="LVJ246" s="220"/>
      <c r="LVK246" s="220"/>
      <c r="LVL246" s="220"/>
      <c r="LVM246" s="220"/>
      <c r="LVN246" s="220"/>
      <c r="LVO246" s="220"/>
      <c r="LVP246" s="220"/>
      <c r="LVQ246" s="220"/>
      <c r="LVR246" s="220"/>
      <c r="LVS246" s="220"/>
      <c r="LVT246" s="220"/>
      <c r="LVU246" s="220"/>
      <c r="LVV246" s="220"/>
      <c r="LVW246" s="220"/>
      <c r="LVX246" s="220"/>
      <c r="LVY246" s="220"/>
      <c r="LVZ246" s="220"/>
      <c r="LWA246" s="220"/>
      <c r="LWB246" s="220"/>
      <c r="LWC246" s="220"/>
      <c r="LWD246" s="220"/>
      <c r="LWE246" s="220"/>
      <c r="LWF246" s="220"/>
      <c r="LWG246" s="220"/>
      <c r="LWH246" s="220"/>
      <c r="LWI246" s="220"/>
      <c r="LWJ246" s="220"/>
      <c r="LWK246" s="220"/>
      <c r="LWL246" s="220"/>
      <c r="LWM246" s="220"/>
      <c r="LWN246" s="220"/>
      <c r="LWO246" s="220"/>
      <c r="LWP246" s="220"/>
      <c r="LWQ246" s="220"/>
      <c r="LWR246" s="220"/>
      <c r="LWS246" s="220"/>
      <c r="LWT246" s="220"/>
      <c r="LWU246" s="220"/>
      <c r="LWV246" s="220"/>
      <c r="LWW246" s="220"/>
      <c r="LWX246" s="220"/>
      <c r="LWY246" s="220"/>
      <c r="LWZ246" s="220"/>
      <c r="LXA246" s="220"/>
      <c r="LXB246" s="220"/>
      <c r="LXC246" s="220"/>
      <c r="LXD246" s="220"/>
      <c r="LXE246" s="220"/>
      <c r="LXF246" s="220"/>
      <c r="LXG246" s="220"/>
      <c r="LXH246" s="220"/>
      <c r="LXI246" s="220"/>
      <c r="LXJ246" s="220"/>
      <c r="LXK246" s="220"/>
      <c r="LXL246" s="220"/>
      <c r="LXM246" s="220"/>
      <c r="LXN246" s="220"/>
      <c r="LXO246" s="220"/>
      <c r="LXP246" s="220"/>
      <c r="LXQ246" s="220"/>
      <c r="LXR246" s="220"/>
      <c r="LXS246" s="220"/>
      <c r="LXT246" s="220"/>
      <c r="LXU246" s="220"/>
      <c r="LXV246" s="220"/>
      <c r="LXW246" s="220"/>
      <c r="LXX246" s="220"/>
      <c r="LXY246" s="220"/>
      <c r="LXZ246" s="220"/>
      <c r="LYA246" s="220"/>
      <c r="LYB246" s="220"/>
      <c r="LYC246" s="220"/>
      <c r="LYD246" s="220"/>
      <c r="LYE246" s="220"/>
      <c r="LYF246" s="220"/>
      <c r="LYG246" s="220"/>
      <c r="LYH246" s="220"/>
      <c r="LYI246" s="220"/>
      <c r="LYJ246" s="220"/>
      <c r="LYK246" s="220"/>
      <c r="LYL246" s="220"/>
      <c r="LYM246" s="220"/>
      <c r="LYN246" s="220"/>
      <c r="LYO246" s="220"/>
      <c r="LYP246" s="220"/>
      <c r="LYQ246" s="220"/>
      <c r="LYR246" s="220"/>
      <c r="LYS246" s="220"/>
      <c r="LYT246" s="220"/>
      <c r="LYU246" s="220"/>
      <c r="LYV246" s="220"/>
      <c r="LYW246" s="220"/>
      <c r="LYX246" s="220"/>
      <c r="LYY246" s="220"/>
      <c r="LYZ246" s="220"/>
      <c r="LZA246" s="220"/>
      <c r="LZB246" s="220"/>
      <c r="LZC246" s="220"/>
      <c r="LZD246" s="220"/>
      <c r="LZE246" s="220"/>
      <c r="LZF246" s="220"/>
      <c r="LZG246" s="220"/>
      <c r="LZH246" s="220"/>
      <c r="LZI246" s="220"/>
      <c r="LZJ246" s="220"/>
      <c r="LZK246" s="220"/>
      <c r="LZL246" s="220"/>
      <c r="LZM246" s="220"/>
      <c r="LZN246" s="220"/>
      <c r="LZO246" s="220"/>
      <c r="LZP246" s="220"/>
      <c r="LZQ246" s="220"/>
      <c r="LZR246" s="220"/>
      <c r="LZS246" s="220"/>
      <c r="LZT246" s="220"/>
      <c r="LZU246" s="220"/>
      <c r="LZV246" s="220"/>
      <c r="LZW246" s="220"/>
      <c r="LZX246" s="220"/>
      <c r="LZY246" s="220"/>
      <c r="LZZ246" s="220"/>
      <c r="MAA246" s="220"/>
      <c r="MAB246" s="220"/>
      <c r="MAC246" s="220"/>
      <c r="MAD246" s="220"/>
      <c r="MAE246" s="220"/>
      <c r="MAF246" s="220"/>
      <c r="MAG246" s="220"/>
      <c r="MAH246" s="220"/>
      <c r="MAI246" s="220"/>
      <c r="MAJ246" s="220"/>
      <c r="MAK246" s="220"/>
      <c r="MAL246" s="220"/>
      <c r="MAM246" s="220"/>
      <c r="MAN246" s="220"/>
      <c r="MAO246" s="220"/>
      <c r="MAP246" s="220"/>
      <c r="MAQ246" s="220"/>
      <c r="MAR246" s="220"/>
      <c r="MAS246" s="220"/>
      <c r="MAT246" s="220"/>
      <c r="MAU246" s="220"/>
      <c r="MAV246" s="220"/>
      <c r="MAW246" s="220"/>
      <c r="MAX246" s="220"/>
      <c r="MAY246" s="220"/>
      <c r="MAZ246" s="220"/>
      <c r="MBA246" s="220"/>
      <c r="MBB246" s="220"/>
      <c r="MBC246" s="220"/>
      <c r="MBD246" s="220"/>
      <c r="MBE246" s="220"/>
      <c r="MBF246" s="220"/>
      <c r="MBG246" s="220"/>
      <c r="MBH246" s="220"/>
      <c r="MBI246" s="220"/>
      <c r="MBJ246" s="220"/>
      <c r="MBK246" s="220"/>
      <c r="MBL246" s="220"/>
      <c r="MBM246" s="220"/>
      <c r="MBN246" s="220"/>
      <c r="MBO246" s="220"/>
      <c r="MBP246" s="220"/>
      <c r="MBQ246" s="220"/>
      <c r="MBR246" s="220"/>
      <c r="MBS246" s="220"/>
      <c r="MBT246" s="220"/>
      <c r="MBU246" s="220"/>
      <c r="MBV246" s="220"/>
      <c r="MBW246" s="220"/>
      <c r="MBX246" s="220"/>
      <c r="MBY246" s="220"/>
      <c r="MBZ246" s="220"/>
      <c r="MCA246" s="220"/>
      <c r="MCB246" s="220"/>
      <c r="MCC246" s="220"/>
      <c r="MCD246" s="220"/>
      <c r="MCE246" s="220"/>
      <c r="MCF246" s="220"/>
      <c r="MCG246" s="220"/>
      <c r="MCH246" s="220"/>
      <c r="MCI246" s="220"/>
      <c r="MCJ246" s="220"/>
      <c r="MCK246" s="220"/>
      <c r="MCL246" s="220"/>
      <c r="MCM246" s="220"/>
      <c r="MCN246" s="220"/>
      <c r="MCO246" s="220"/>
      <c r="MCP246" s="220"/>
      <c r="MCQ246" s="220"/>
      <c r="MCR246" s="220"/>
      <c r="MCS246" s="220"/>
      <c r="MCT246" s="220"/>
      <c r="MCU246" s="220"/>
      <c r="MCV246" s="220"/>
      <c r="MCW246" s="220"/>
      <c r="MCX246" s="220"/>
      <c r="MCY246" s="220"/>
      <c r="MCZ246" s="220"/>
      <c r="MDA246" s="220"/>
      <c r="MDB246" s="220"/>
      <c r="MDC246" s="220"/>
      <c r="MDD246" s="220"/>
      <c r="MDE246" s="220"/>
      <c r="MDF246" s="220"/>
      <c r="MDG246" s="220"/>
      <c r="MDH246" s="220"/>
      <c r="MDI246" s="220"/>
      <c r="MDJ246" s="220"/>
      <c r="MDK246" s="220"/>
      <c r="MDL246" s="220"/>
      <c r="MDM246" s="220"/>
      <c r="MDN246" s="220"/>
      <c r="MDO246" s="220"/>
      <c r="MDP246" s="220"/>
      <c r="MDQ246" s="220"/>
      <c r="MDR246" s="220"/>
      <c r="MDS246" s="220"/>
      <c r="MDT246" s="220"/>
      <c r="MDU246" s="220"/>
      <c r="MDV246" s="220"/>
      <c r="MDW246" s="220"/>
      <c r="MDX246" s="220"/>
      <c r="MDY246" s="220"/>
      <c r="MDZ246" s="220"/>
      <c r="MEA246" s="220"/>
      <c r="MEB246" s="220"/>
      <c r="MEC246" s="220"/>
      <c r="MED246" s="220"/>
      <c r="MEE246" s="220"/>
      <c r="MEF246" s="220"/>
      <c r="MEG246" s="220"/>
      <c r="MEH246" s="220"/>
      <c r="MEI246" s="220"/>
      <c r="MEJ246" s="220"/>
      <c r="MEK246" s="220"/>
      <c r="MEL246" s="220"/>
      <c r="MEM246" s="220"/>
      <c r="MEN246" s="220"/>
      <c r="MEO246" s="220"/>
      <c r="MEP246" s="220"/>
      <c r="MEQ246" s="220"/>
      <c r="MER246" s="220"/>
      <c r="MES246" s="220"/>
      <c r="MET246" s="220"/>
      <c r="MEU246" s="220"/>
      <c r="MEV246" s="220"/>
      <c r="MEW246" s="220"/>
      <c r="MEX246" s="220"/>
      <c r="MEY246" s="220"/>
      <c r="MEZ246" s="220"/>
      <c r="MFA246" s="220"/>
      <c r="MFB246" s="220"/>
      <c r="MFC246" s="220"/>
      <c r="MFD246" s="220"/>
      <c r="MFE246" s="220"/>
      <c r="MFF246" s="220"/>
      <c r="MFG246" s="220"/>
      <c r="MFH246" s="220"/>
      <c r="MFI246" s="220"/>
      <c r="MFJ246" s="220"/>
      <c r="MFK246" s="220"/>
      <c r="MFL246" s="220"/>
      <c r="MFM246" s="220"/>
      <c r="MFN246" s="220"/>
      <c r="MFO246" s="220"/>
      <c r="MFP246" s="220"/>
      <c r="MFQ246" s="220"/>
      <c r="MFR246" s="220"/>
      <c r="MFS246" s="220"/>
      <c r="MFT246" s="220"/>
      <c r="MFU246" s="220"/>
      <c r="MFV246" s="220"/>
      <c r="MFW246" s="220"/>
      <c r="MFX246" s="220"/>
      <c r="MFY246" s="220"/>
      <c r="MFZ246" s="220"/>
      <c r="MGA246" s="220"/>
      <c r="MGB246" s="220"/>
      <c r="MGC246" s="220"/>
      <c r="MGD246" s="220"/>
      <c r="MGE246" s="220"/>
      <c r="MGF246" s="220"/>
      <c r="MGG246" s="220"/>
      <c r="MGH246" s="220"/>
      <c r="MGI246" s="220"/>
      <c r="MGJ246" s="220"/>
      <c r="MGK246" s="220"/>
      <c r="MGL246" s="220"/>
      <c r="MGM246" s="220"/>
      <c r="MGN246" s="220"/>
      <c r="MGO246" s="220"/>
      <c r="MGP246" s="220"/>
      <c r="MGQ246" s="220"/>
      <c r="MGR246" s="220"/>
      <c r="MGS246" s="220"/>
      <c r="MGT246" s="220"/>
      <c r="MGU246" s="220"/>
      <c r="MGV246" s="220"/>
      <c r="MGW246" s="220"/>
      <c r="MGX246" s="220"/>
      <c r="MGY246" s="220"/>
      <c r="MGZ246" s="220"/>
      <c r="MHA246" s="220"/>
      <c r="MHB246" s="220"/>
      <c r="MHC246" s="220"/>
      <c r="MHD246" s="220"/>
      <c r="MHE246" s="220"/>
      <c r="MHF246" s="220"/>
      <c r="MHG246" s="220"/>
      <c r="MHH246" s="220"/>
      <c r="MHI246" s="220"/>
      <c r="MHJ246" s="220"/>
      <c r="MHK246" s="220"/>
      <c r="MHL246" s="220"/>
      <c r="MHM246" s="220"/>
      <c r="MHN246" s="220"/>
      <c r="MHO246" s="220"/>
      <c r="MHP246" s="220"/>
      <c r="MHQ246" s="220"/>
      <c r="MHR246" s="220"/>
      <c r="MHS246" s="220"/>
      <c r="MHT246" s="220"/>
      <c r="MHU246" s="220"/>
      <c r="MHV246" s="220"/>
      <c r="MHW246" s="220"/>
      <c r="MHX246" s="220"/>
      <c r="MHY246" s="220"/>
      <c r="MHZ246" s="220"/>
      <c r="MIA246" s="220"/>
      <c r="MIB246" s="220"/>
      <c r="MIC246" s="220"/>
      <c r="MID246" s="220"/>
      <c r="MIE246" s="220"/>
      <c r="MIF246" s="220"/>
      <c r="MIG246" s="220"/>
      <c r="MIH246" s="220"/>
      <c r="MII246" s="220"/>
      <c r="MIJ246" s="220"/>
      <c r="MIK246" s="220"/>
      <c r="MIL246" s="220"/>
      <c r="MIM246" s="220"/>
      <c r="MIN246" s="220"/>
      <c r="MIO246" s="220"/>
      <c r="MIP246" s="220"/>
      <c r="MIQ246" s="220"/>
      <c r="MIR246" s="220"/>
      <c r="MIS246" s="220"/>
      <c r="MIT246" s="220"/>
      <c r="MIU246" s="220"/>
      <c r="MIV246" s="220"/>
      <c r="MIW246" s="220"/>
      <c r="MIX246" s="220"/>
      <c r="MIY246" s="220"/>
      <c r="MIZ246" s="220"/>
      <c r="MJA246" s="220"/>
      <c r="MJB246" s="220"/>
      <c r="MJC246" s="220"/>
      <c r="MJD246" s="220"/>
      <c r="MJE246" s="220"/>
      <c r="MJF246" s="220"/>
      <c r="MJG246" s="220"/>
      <c r="MJH246" s="220"/>
      <c r="MJI246" s="220"/>
      <c r="MJJ246" s="220"/>
      <c r="MJK246" s="220"/>
      <c r="MJL246" s="220"/>
      <c r="MJM246" s="220"/>
      <c r="MJN246" s="220"/>
      <c r="MJO246" s="220"/>
      <c r="MJP246" s="220"/>
      <c r="MJQ246" s="220"/>
      <c r="MJR246" s="220"/>
      <c r="MJS246" s="220"/>
      <c r="MJT246" s="220"/>
      <c r="MJU246" s="220"/>
      <c r="MJV246" s="220"/>
      <c r="MJW246" s="220"/>
      <c r="MJX246" s="220"/>
      <c r="MJY246" s="220"/>
      <c r="MJZ246" s="220"/>
      <c r="MKA246" s="220"/>
      <c r="MKB246" s="220"/>
      <c r="MKC246" s="220"/>
      <c r="MKD246" s="220"/>
      <c r="MKE246" s="220"/>
      <c r="MKF246" s="220"/>
      <c r="MKG246" s="220"/>
      <c r="MKH246" s="220"/>
      <c r="MKI246" s="220"/>
      <c r="MKJ246" s="220"/>
      <c r="MKK246" s="220"/>
      <c r="MKL246" s="220"/>
      <c r="MKM246" s="220"/>
      <c r="MKN246" s="220"/>
      <c r="MKO246" s="220"/>
      <c r="MKP246" s="220"/>
      <c r="MKQ246" s="220"/>
      <c r="MKR246" s="220"/>
      <c r="MKS246" s="220"/>
      <c r="MKT246" s="220"/>
      <c r="MKU246" s="220"/>
      <c r="MKV246" s="220"/>
      <c r="MKW246" s="220"/>
      <c r="MKX246" s="220"/>
      <c r="MKY246" s="220"/>
      <c r="MKZ246" s="220"/>
      <c r="MLA246" s="220"/>
      <c r="MLB246" s="220"/>
      <c r="MLC246" s="220"/>
      <c r="MLD246" s="220"/>
      <c r="MLE246" s="220"/>
      <c r="MLF246" s="220"/>
      <c r="MLG246" s="220"/>
      <c r="MLH246" s="220"/>
      <c r="MLI246" s="220"/>
      <c r="MLJ246" s="220"/>
      <c r="MLK246" s="220"/>
      <c r="MLL246" s="220"/>
      <c r="MLM246" s="220"/>
      <c r="MLN246" s="220"/>
      <c r="MLO246" s="220"/>
      <c r="MLP246" s="220"/>
      <c r="MLQ246" s="220"/>
      <c r="MLR246" s="220"/>
      <c r="MLS246" s="220"/>
      <c r="MLT246" s="220"/>
      <c r="MLU246" s="220"/>
      <c r="MLV246" s="220"/>
      <c r="MLW246" s="220"/>
      <c r="MLX246" s="220"/>
      <c r="MLY246" s="220"/>
      <c r="MLZ246" s="220"/>
      <c r="MMA246" s="220"/>
      <c r="MMB246" s="220"/>
      <c r="MMC246" s="220"/>
      <c r="MMD246" s="220"/>
      <c r="MME246" s="220"/>
      <c r="MMF246" s="220"/>
      <c r="MMG246" s="220"/>
      <c r="MMH246" s="220"/>
      <c r="MMI246" s="220"/>
      <c r="MMJ246" s="220"/>
      <c r="MMK246" s="220"/>
      <c r="MML246" s="220"/>
      <c r="MMM246" s="220"/>
      <c r="MMN246" s="220"/>
      <c r="MMO246" s="220"/>
      <c r="MMP246" s="220"/>
      <c r="MMQ246" s="220"/>
      <c r="MMR246" s="220"/>
      <c r="MMS246" s="220"/>
      <c r="MMT246" s="220"/>
      <c r="MMU246" s="220"/>
      <c r="MMV246" s="220"/>
      <c r="MMW246" s="220"/>
      <c r="MMX246" s="220"/>
      <c r="MMY246" s="220"/>
      <c r="MMZ246" s="220"/>
      <c r="MNA246" s="220"/>
      <c r="MNB246" s="220"/>
      <c r="MNC246" s="220"/>
      <c r="MND246" s="220"/>
      <c r="MNE246" s="220"/>
      <c r="MNF246" s="220"/>
      <c r="MNG246" s="220"/>
      <c r="MNH246" s="220"/>
      <c r="MNI246" s="220"/>
      <c r="MNJ246" s="220"/>
      <c r="MNK246" s="220"/>
      <c r="MNL246" s="220"/>
      <c r="MNM246" s="220"/>
      <c r="MNN246" s="220"/>
      <c r="MNO246" s="220"/>
      <c r="MNP246" s="220"/>
      <c r="MNQ246" s="220"/>
      <c r="MNR246" s="220"/>
      <c r="MNS246" s="220"/>
      <c r="MNT246" s="220"/>
      <c r="MNU246" s="220"/>
      <c r="MNV246" s="220"/>
      <c r="MNW246" s="220"/>
      <c r="MNX246" s="220"/>
      <c r="MNY246" s="220"/>
      <c r="MNZ246" s="220"/>
      <c r="MOA246" s="220"/>
      <c r="MOB246" s="220"/>
      <c r="MOC246" s="220"/>
      <c r="MOD246" s="220"/>
      <c r="MOE246" s="220"/>
      <c r="MOF246" s="220"/>
      <c r="MOG246" s="220"/>
      <c r="MOH246" s="220"/>
      <c r="MOI246" s="220"/>
      <c r="MOJ246" s="220"/>
      <c r="MOK246" s="220"/>
      <c r="MOL246" s="220"/>
      <c r="MOM246" s="220"/>
      <c r="MON246" s="220"/>
      <c r="MOO246" s="220"/>
      <c r="MOP246" s="220"/>
      <c r="MOQ246" s="220"/>
      <c r="MOR246" s="220"/>
      <c r="MOS246" s="220"/>
      <c r="MOT246" s="220"/>
      <c r="MOU246" s="220"/>
      <c r="MOV246" s="220"/>
      <c r="MOW246" s="220"/>
      <c r="MOX246" s="220"/>
      <c r="MOY246" s="220"/>
      <c r="MOZ246" s="220"/>
      <c r="MPA246" s="220"/>
      <c r="MPB246" s="220"/>
      <c r="MPC246" s="220"/>
      <c r="MPD246" s="220"/>
      <c r="MPE246" s="220"/>
      <c r="MPF246" s="220"/>
      <c r="MPG246" s="220"/>
      <c r="MPH246" s="220"/>
      <c r="MPI246" s="220"/>
      <c r="MPJ246" s="220"/>
      <c r="MPK246" s="220"/>
      <c r="MPL246" s="220"/>
      <c r="MPM246" s="220"/>
      <c r="MPN246" s="220"/>
      <c r="MPO246" s="220"/>
      <c r="MPP246" s="220"/>
      <c r="MPQ246" s="220"/>
      <c r="MPR246" s="220"/>
      <c r="MPS246" s="220"/>
      <c r="MPT246" s="220"/>
      <c r="MPU246" s="220"/>
      <c r="MPV246" s="220"/>
      <c r="MPW246" s="220"/>
      <c r="MPX246" s="220"/>
      <c r="MPY246" s="220"/>
      <c r="MPZ246" s="220"/>
      <c r="MQA246" s="220"/>
      <c r="MQB246" s="220"/>
      <c r="MQC246" s="220"/>
      <c r="MQD246" s="220"/>
      <c r="MQE246" s="220"/>
      <c r="MQF246" s="220"/>
      <c r="MQG246" s="220"/>
      <c r="MQH246" s="220"/>
      <c r="MQI246" s="220"/>
      <c r="MQJ246" s="220"/>
      <c r="MQK246" s="220"/>
      <c r="MQL246" s="220"/>
      <c r="MQM246" s="220"/>
      <c r="MQN246" s="220"/>
      <c r="MQO246" s="220"/>
      <c r="MQP246" s="220"/>
      <c r="MQQ246" s="220"/>
      <c r="MQR246" s="220"/>
      <c r="MQS246" s="220"/>
      <c r="MQT246" s="220"/>
      <c r="MQU246" s="220"/>
      <c r="MQV246" s="220"/>
      <c r="MQW246" s="220"/>
      <c r="MQX246" s="220"/>
      <c r="MQY246" s="220"/>
      <c r="MQZ246" s="220"/>
      <c r="MRA246" s="220"/>
      <c r="MRB246" s="220"/>
      <c r="MRC246" s="220"/>
      <c r="MRD246" s="220"/>
      <c r="MRE246" s="220"/>
      <c r="MRF246" s="220"/>
      <c r="MRG246" s="220"/>
      <c r="MRH246" s="220"/>
      <c r="MRI246" s="220"/>
      <c r="MRJ246" s="220"/>
      <c r="MRK246" s="220"/>
      <c r="MRL246" s="220"/>
      <c r="MRM246" s="220"/>
      <c r="MRN246" s="220"/>
      <c r="MRO246" s="220"/>
      <c r="MRP246" s="220"/>
      <c r="MRQ246" s="220"/>
      <c r="MRR246" s="220"/>
      <c r="MRS246" s="220"/>
      <c r="MRT246" s="220"/>
      <c r="MRU246" s="220"/>
      <c r="MRV246" s="220"/>
      <c r="MRW246" s="220"/>
      <c r="MRX246" s="220"/>
      <c r="MRY246" s="220"/>
      <c r="MRZ246" s="220"/>
      <c r="MSA246" s="220"/>
      <c r="MSB246" s="220"/>
      <c r="MSC246" s="220"/>
      <c r="MSD246" s="220"/>
      <c r="MSE246" s="220"/>
      <c r="MSF246" s="220"/>
      <c r="MSG246" s="220"/>
      <c r="MSH246" s="220"/>
      <c r="MSI246" s="220"/>
      <c r="MSJ246" s="220"/>
      <c r="MSK246" s="220"/>
      <c r="MSL246" s="220"/>
      <c r="MSM246" s="220"/>
      <c r="MSN246" s="220"/>
      <c r="MSO246" s="220"/>
      <c r="MSP246" s="220"/>
      <c r="MSQ246" s="220"/>
      <c r="MSR246" s="220"/>
      <c r="MSS246" s="220"/>
      <c r="MST246" s="220"/>
      <c r="MSU246" s="220"/>
      <c r="MSV246" s="220"/>
      <c r="MSW246" s="220"/>
      <c r="MSX246" s="220"/>
      <c r="MSY246" s="220"/>
      <c r="MSZ246" s="220"/>
      <c r="MTA246" s="220"/>
      <c r="MTB246" s="220"/>
      <c r="MTC246" s="220"/>
      <c r="MTD246" s="220"/>
      <c r="MTE246" s="220"/>
      <c r="MTF246" s="220"/>
      <c r="MTG246" s="220"/>
      <c r="MTH246" s="220"/>
      <c r="MTI246" s="220"/>
      <c r="MTJ246" s="220"/>
      <c r="MTK246" s="220"/>
      <c r="MTL246" s="220"/>
      <c r="MTM246" s="220"/>
      <c r="MTN246" s="220"/>
      <c r="MTO246" s="220"/>
      <c r="MTP246" s="220"/>
      <c r="MTQ246" s="220"/>
      <c r="MTR246" s="220"/>
      <c r="MTS246" s="220"/>
      <c r="MTT246" s="220"/>
      <c r="MTU246" s="220"/>
      <c r="MTV246" s="220"/>
      <c r="MTW246" s="220"/>
      <c r="MTX246" s="220"/>
      <c r="MTY246" s="220"/>
      <c r="MTZ246" s="220"/>
      <c r="MUA246" s="220"/>
      <c r="MUB246" s="220"/>
      <c r="MUC246" s="220"/>
      <c r="MUD246" s="220"/>
      <c r="MUE246" s="220"/>
      <c r="MUF246" s="220"/>
      <c r="MUG246" s="220"/>
      <c r="MUH246" s="220"/>
      <c r="MUI246" s="220"/>
      <c r="MUJ246" s="220"/>
      <c r="MUK246" s="220"/>
      <c r="MUL246" s="220"/>
      <c r="MUM246" s="220"/>
      <c r="MUN246" s="220"/>
      <c r="MUO246" s="220"/>
      <c r="MUP246" s="220"/>
      <c r="MUQ246" s="220"/>
      <c r="MUR246" s="220"/>
      <c r="MUS246" s="220"/>
      <c r="MUT246" s="220"/>
      <c r="MUU246" s="220"/>
      <c r="MUV246" s="220"/>
      <c r="MUW246" s="220"/>
      <c r="MUX246" s="220"/>
      <c r="MUY246" s="220"/>
      <c r="MUZ246" s="220"/>
      <c r="MVA246" s="220"/>
      <c r="MVB246" s="220"/>
      <c r="MVC246" s="220"/>
      <c r="MVD246" s="220"/>
      <c r="MVE246" s="220"/>
      <c r="MVF246" s="220"/>
      <c r="MVG246" s="220"/>
      <c r="MVH246" s="220"/>
      <c r="MVI246" s="220"/>
      <c r="MVJ246" s="220"/>
      <c r="MVK246" s="220"/>
      <c r="MVL246" s="220"/>
      <c r="MVM246" s="220"/>
      <c r="MVN246" s="220"/>
      <c r="MVO246" s="220"/>
      <c r="MVP246" s="220"/>
      <c r="MVQ246" s="220"/>
      <c r="MVR246" s="220"/>
      <c r="MVS246" s="220"/>
      <c r="MVT246" s="220"/>
      <c r="MVU246" s="220"/>
      <c r="MVV246" s="220"/>
      <c r="MVW246" s="220"/>
      <c r="MVX246" s="220"/>
      <c r="MVY246" s="220"/>
      <c r="MVZ246" s="220"/>
      <c r="MWA246" s="220"/>
      <c r="MWB246" s="220"/>
      <c r="MWC246" s="220"/>
      <c r="MWD246" s="220"/>
      <c r="MWE246" s="220"/>
      <c r="MWF246" s="220"/>
      <c r="MWG246" s="220"/>
      <c r="MWH246" s="220"/>
      <c r="MWI246" s="220"/>
      <c r="MWJ246" s="220"/>
      <c r="MWK246" s="220"/>
      <c r="MWL246" s="220"/>
      <c r="MWM246" s="220"/>
      <c r="MWN246" s="220"/>
      <c r="MWO246" s="220"/>
      <c r="MWP246" s="220"/>
      <c r="MWQ246" s="220"/>
      <c r="MWR246" s="220"/>
      <c r="MWS246" s="220"/>
      <c r="MWT246" s="220"/>
      <c r="MWU246" s="220"/>
      <c r="MWV246" s="220"/>
      <c r="MWW246" s="220"/>
      <c r="MWX246" s="220"/>
      <c r="MWY246" s="220"/>
      <c r="MWZ246" s="220"/>
      <c r="MXA246" s="220"/>
      <c r="MXB246" s="220"/>
      <c r="MXC246" s="220"/>
      <c r="MXD246" s="220"/>
      <c r="MXE246" s="220"/>
      <c r="MXF246" s="220"/>
      <c r="MXG246" s="220"/>
      <c r="MXH246" s="220"/>
      <c r="MXI246" s="220"/>
      <c r="MXJ246" s="220"/>
      <c r="MXK246" s="220"/>
      <c r="MXL246" s="220"/>
      <c r="MXM246" s="220"/>
      <c r="MXN246" s="220"/>
      <c r="MXO246" s="220"/>
      <c r="MXP246" s="220"/>
      <c r="MXQ246" s="220"/>
      <c r="MXR246" s="220"/>
      <c r="MXS246" s="220"/>
      <c r="MXT246" s="220"/>
      <c r="MXU246" s="220"/>
      <c r="MXV246" s="220"/>
      <c r="MXW246" s="220"/>
      <c r="MXX246" s="220"/>
      <c r="MXY246" s="220"/>
      <c r="MXZ246" s="220"/>
      <c r="MYA246" s="220"/>
      <c r="MYB246" s="220"/>
      <c r="MYC246" s="220"/>
      <c r="MYD246" s="220"/>
      <c r="MYE246" s="220"/>
      <c r="MYF246" s="220"/>
      <c r="MYG246" s="220"/>
      <c r="MYH246" s="220"/>
      <c r="MYI246" s="220"/>
      <c r="MYJ246" s="220"/>
      <c r="MYK246" s="220"/>
      <c r="MYL246" s="220"/>
      <c r="MYM246" s="220"/>
      <c r="MYN246" s="220"/>
      <c r="MYO246" s="220"/>
      <c r="MYP246" s="220"/>
      <c r="MYQ246" s="220"/>
      <c r="MYR246" s="220"/>
      <c r="MYS246" s="220"/>
      <c r="MYT246" s="220"/>
      <c r="MYU246" s="220"/>
      <c r="MYV246" s="220"/>
      <c r="MYW246" s="220"/>
      <c r="MYX246" s="220"/>
      <c r="MYY246" s="220"/>
      <c r="MYZ246" s="220"/>
      <c r="MZA246" s="220"/>
      <c r="MZB246" s="220"/>
      <c r="MZC246" s="220"/>
      <c r="MZD246" s="220"/>
      <c r="MZE246" s="220"/>
      <c r="MZF246" s="220"/>
      <c r="MZG246" s="220"/>
      <c r="MZH246" s="220"/>
      <c r="MZI246" s="220"/>
      <c r="MZJ246" s="220"/>
      <c r="MZK246" s="220"/>
      <c r="MZL246" s="220"/>
      <c r="MZM246" s="220"/>
      <c r="MZN246" s="220"/>
      <c r="MZO246" s="220"/>
      <c r="MZP246" s="220"/>
      <c r="MZQ246" s="220"/>
      <c r="MZR246" s="220"/>
      <c r="MZS246" s="220"/>
      <c r="MZT246" s="220"/>
      <c r="MZU246" s="220"/>
      <c r="MZV246" s="220"/>
      <c r="MZW246" s="220"/>
      <c r="MZX246" s="220"/>
      <c r="MZY246" s="220"/>
      <c r="MZZ246" s="220"/>
      <c r="NAA246" s="220"/>
      <c r="NAB246" s="220"/>
      <c r="NAC246" s="220"/>
      <c r="NAD246" s="220"/>
      <c r="NAE246" s="220"/>
      <c r="NAF246" s="220"/>
      <c r="NAG246" s="220"/>
      <c r="NAH246" s="220"/>
      <c r="NAI246" s="220"/>
      <c r="NAJ246" s="220"/>
      <c r="NAK246" s="220"/>
      <c r="NAL246" s="220"/>
      <c r="NAM246" s="220"/>
      <c r="NAN246" s="220"/>
      <c r="NAO246" s="220"/>
      <c r="NAP246" s="220"/>
      <c r="NAQ246" s="220"/>
      <c r="NAR246" s="220"/>
      <c r="NAS246" s="220"/>
      <c r="NAT246" s="220"/>
      <c r="NAU246" s="220"/>
      <c r="NAV246" s="220"/>
      <c r="NAW246" s="220"/>
      <c r="NAX246" s="220"/>
      <c r="NAY246" s="220"/>
      <c r="NAZ246" s="220"/>
      <c r="NBA246" s="220"/>
      <c r="NBB246" s="220"/>
      <c r="NBC246" s="220"/>
      <c r="NBD246" s="220"/>
      <c r="NBE246" s="220"/>
      <c r="NBF246" s="220"/>
      <c r="NBG246" s="220"/>
      <c r="NBH246" s="220"/>
      <c r="NBI246" s="220"/>
      <c r="NBJ246" s="220"/>
      <c r="NBK246" s="220"/>
      <c r="NBL246" s="220"/>
      <c r="NBM246" s="220"/>
      <c r="NBN246" s="220"/>
      <c r="NBO246" s="220"/>
      <c r="NBP246" s="220"/>
      <c r="NBQ246" s="220"/>
      <c r="NBR246" s="220"/>
      <c r="NBS246" s="220"/>
      <c r="NBT246" s="220"/>
      <c r="NBU246" s="220"/>
      <c r="NBV246" s="220"/>
      <c r="NBW246" s="220"/>
      <c r="NBX246" s="220"/>
      <c r="NBY246" s="220"/>
      <c r="NBZ246" s="220"/>
      <c r="NCA246" s="220"/>
      <c r="NCB246" s="220"/>
      <c r="NCC246" s="220"/>
      <c r="NCD246" s="220"/>
      <c r="NCE246" s="220"/>
      <c r="NCF246" s="220"/>
      <c r="NCG246" s="220"/>
      <c r="NCH246" s="220"/>
      <c r="NCI246" s="220"/>
      <c r="NCJ246" s="220"/>
      <c r="NCK246" s="220"/>
      <c r="NCL246" s="220"/>
      <c r="NCM246" s="220"/>
      <c r="NCN246" s="220"/>
      <c r="NCO246" s="220"/>
      <c r="NCP246" s="220"/>
      <c r="NCQ246" s="220"/>
      <c r="NCR246" s="220"/>
      <c r="NCS246" s="220"/>
      <c r="NCT246" s="220"/>
      <c r="NCU246" s="220"/>
      <c r="NCV246" s="220"/>
      <c r="NCW246" s="220"/>
      <c r="NCX246" s="220"/>
      <c r="NCY246" s="220"/>
      <c r="NCZ246" s="220"/>
      <c r="NDA246" s="220"/>
      <c r="NDB246" s="220"/>
      <c r="NDC246" s="220"/>
      <c r="NDD246" s="220"/>
      <c r="NDE246" s="220"/>
      <c r="NDF246" s="220"/>
      <c r="NDG246" s="220"/>
      <c r="NDH246" s="220"/>
      <c r="NDI246" s="220"/>
      <c r="NDJ246" s="220"/>
      <c r="NDK246" s="220"/>
      <c r="NDL246" s="220"/>
      <c r="NDM246" s="220"/>
      <c r="NDN246" s="220"/>
      <c r="NDO246" s="220"/>
      <c r="NDP246" s="220"/>
      <c r="NDQ246" s="220"/>
      <c r="NDR246" s="220"/>
      <c r="NDS246" s="220"/>
      <c r="NDT246" s="220"/>
      <c r="NDU246" s="220"/>
      <c r="NDV246" s="220"/>
      <c r="NDW246" s="220"/>
      <c r="NDX246" s="220"/>
      <c r="NDY246" s="220"/>
      <c r="NDZ246" s="220"/>
      <c r="NEA246" s="220"/>
      <c r="NEB246" s="220"/>
      <c r="NEC246" s="220"/>
      <c r="NED246" s="220"/>
      <c r="NEE246" s="220"/>
      <c r="NEF246" s="220"/>
      <c r="NEG246" s="220"/>
      <c r="NEH246" s="220"/>
      <c r="NEI246" s="220"/>
      <c r="NEJ246" s="220"/>
      <c r="NEK246" s="220"/>
      <c r="NEL246" s="220"/>
      <c r="NEM246" s="220"/>
      <c r="NEN246" s="220"/>
      <c r="NEO246" s="220"/>
      <c r="NEP246" s="220"/>
      <c r="NEQ246" s="220"/>
      <c r="NER246" s="220"/>
      <c r="NES246" s="220"/>
      <c r="NET246" s="220"/>
      <c r="NEU246" s="220"/>
      <c r="NEV246" s="220"/>
      <c r="NEW246" s="220"/>
      <c r="NEX246" s="220"/>
      <c r="NEY246" s="220"/>
      <c r="NEZ246" s="220"/>
      <c r="NFA246" s="220"/>
      <c r="NFB246" s="220"/>
      <c r="NFC246" s="220"/>
      <c r="NFD246" s="220"/>
      <c r="NFE246" s="220"/>
      <c r="NFF246" s="220"/>
      <c r="NFG246" s="220"/>
      <c r="NFH246" s="220"/>
      <c r="NFI246" s="220"/>
      <c r="NFJ246" s="220"/>
      <c r="NFK246" s="220"/>
      <c r="NFL246" s="220"/>
      <c r="NFM246" s="220"/>
      <c r="NFN246" s="220"/>
      <c r="NFO246" s="220"/>
      <c r="NFP246" s="220"/>
      <c r="NFQ246" s="220"/>
      <c r="NFR246" s="220"/>
      <c r="NFS246" s="220"/>
      <c r="NFT246" s="220"/>
      <c r="NFU246" s="220"/>
      <c r="NFV246" s="220"/>
      <c r="NFW246" s="220"/>
      <c r="NFX246" s="220"/>
      <c r="NFY246" s="220"/>
      <c r="NFZ246" s="220"/>
      <c r="NGA246" s="220"/>
      <c r="NGB246" s="220"/>
      <c r="NGC246" s="220"/>
      <c r="NGD246" s="220"/>
      <c r="NGE246" s="220"/>
      <c r="NGF246" s="220"/>
      <c r="NGG246" s="220"/>
      <c r="NGH246" s="220"/>
      <c r="NGI246" s="220"/>
      <c r="NGJ246" s="220"/>
      <c r="NGK246" s="220"/>
      <c r="NGL246" s="220"/>
      <c r="NGM246" s="220"/>
      <c r="NGN246" s="220"/>
      <c r="NGO246" s="220"/>
      <c r="NGP246" s="220"/>
      <c r="NGQ246" s="220"/>
      <c r="NGR246" s="220"/>
      <c r="NGS246" s="220"/>
      <c r="NGT246" s="220"/>
      <c r="NGU246" s="220"/>
      <c r="NGV246" s="220"/>
      <c r="NGW246" s="220"/>
      <c r="NGX246" s="220"/>
      <c r="NGY246" s="220"/>
      <c r="NGZ246" s="220"/>
      <c r="NHA246" s="220"/>
      <c r="NHB246" s="220"/>
      <c r="NHC246" s="220"/>
      <c r="NHD246" s="220"/>
      <c r="NHE246" s="220"/>
      <c r="NHF246" s="220"/>
      <c r="NHG246" s="220"/>
      <c r="NHH246" s="220"/>
      <c r="NHI246" s="220"/>
      <c r="NHJ246" s="220"/>
      <c r="NHK246" s="220"/>
      <c r="NHL246" s="220"/>
      <c r="NHM246" s="220"/>
      <c r="NHN246" s="220"/>
      <c r="NHO246" s="220"/>
      <c r="NHP246" s="220"/>
      <c r="NHQ246" s="220"/>
      <c r="NHR246" s="220"/>
      <c r="NHS246" s="220"/>
      <c r="NHT246" s="220"/>
      <c r="NHU246" s="220"/>
      <c r="NHV246" s="220"/>
      <c r="NHW246" s="220"/>
      <c r="NHX246" s="220"/>
      <c r="NHY246" s="220"/>
      <c r="NHZ246" s="220"/>
      <c r="NIA246" s="220"/>
      <c r="NIB246" s="220"/>
      <c r="NIC246" s="220"/>
      <c r="NID246" s="220"/>
      <c r="NIE246" s="220"/>
      <c r="NIF246" s="220"/>
      <c r="NIG246" s="220"/>
      <c r="NIH246" s="220"/>
      <c r="NII246" s="220"/>
      <c r="NIJ246" s="220"/>
      <c r="NIK246" s="220"/>
      <c r="NIL246" s="220"/>
      <c r="NIM246" s="220"/>
      <c r="NIN246" s="220"/>
      <c r="NIO246" s="220"/>
      <c r="NIP246" s="220"/>
      <c r="NIQ246" s="220"/>
      <c r="NIR246" s="220"/>
      <c r="NIS246" s="220"/>
      <c r="NIT246" s="220"/>
      <c r="NIU246" s="220"/>
      <c r="NIV246" s="220"/>
      <c r="NIW246" s="220"/>
      <c r="NIX246" s="220"/>
      <c r="NIY246" s="220"/>
      <c r="NIZ246" s="220"/>
      <c r="NJA246" s="220"/>
      <c r="NJB246" s="220"/>
      <c r="NJC246" s="220"/>
      <c r="NJD246" s="220"/>
      <c r="NJE246" s="220"/>
      <c r="NJF246" s="220"/>
      <c r="NJG246" s="220"/>
      <c r="NJH246" s="220"/>
      <c r="NJI246" s="220"/>
      <c r="NJJ246" s="220"/>
      <c r="NJK246" s="220"/>
      <c r="NJL246" s="220"/>
      <c r="NJM246" s="220"/>
      <c r="NJN246" s="220"/>
      <c r="NJO246" s="220"/>
      <c r="NJP246" s="220"/>
      <c r="NJQ246" s="220"/>
      <c r="NJR246" s="220"/>
      <c r="NJS246" s="220"/>
      <c r="NJT246" s="220"/>
      <c r="NJU246" s="220"/>
      <c r="NJV246" s="220"/>
      <c r="NJW246" s="220"/>
      <c r="NJX246" s="220"/>
      <c r="NJY246" s="220"/>
      <c r="NJZ246" s="220"/>
      <c r="NKA246" s="220"/>
      <c r="NKB246" s="220"/>
      <c r="NKC246" s="220"/>
      <c r="NKD246" s="220"/>
      <c r="NKE246" s="220"/>
      <c r="NKF246" s="220"/>
      <c r="NKG246" s="220"/>
      <c r="NKH246" s="220"/>
      <c r="NKI246" s="220"/>
      <c r="NKJ246" s="220"/>
      <c r="NKK246" s="220"/>
      <c r="NKL246" s="220"/>
      <c r="NKM246" s="220"/>
      <c r="NKN246" s="220"/>
      <c r="NKO246" s="220"/>
      <c r="NKP246" s="220"/>
      <c r="NKQ246" s="220"/>
      <c r="NKR246" s="220"/>
      <c r="NKS246" s="220"/>
      <c r="NKT246" s="220"/>
      <c r="NKU246" s="220"/>
      <c r="NKV246" s="220"/>
      <c r="NKW246" s="220"/>
      <c r="NKX246" s="220"/>
      <c r="NKY246" s="220"/>
      <c r="NKZ246" s="220"/>
      <c r="NLA246" s="220"/>
      <c r="NLB246" s="220"/>
      <c r="NLC246" s="220"/>
      <c r="NLD246" s="220"/>
      <c r="NLE246" s="220"/>
      <c r="NLF246" s="220"/>
      <c r="NLG246" s="220"/>
      <c r="NLH246" s="220"/>
      <c r="NLI246" s="220"/>
      <c r="NLJ246" s="220"/>
      <c r="NLK246" s="220"/>
      <c r="NLL246" s="220"/>
      <c r="NLM246" s="220"/>
      <c r="NLN246" s="220"/>
      <c r="NLO246" s="220"/>
      <c r="NLP246" s="220"/>
      <c r="NLQ246" s="220"/>
      <c r="NLR246" s="220"/>
      <c r="NLS246" s="220"/>
      <c r="NLT246" s="220"/>
      <c r="NLU246" s="220"/>
      <c r="NLV246" s="220"/>
      <c r="NLW246" s="220"/>
      <c r="NLX246" s="220"/>
      <c r="NLY246" s="220"/>
      <c r="NLZ246" s="220"/>
      <c r="NMA246" s="220"/>
      <c r="NMB246" s="220"/>
      <c r="NMC246" s="220"/>
      <c r="NMD246" s="220"/>
      <c r="NME246" s="220"/>
      <c r="NMF246" s="220"/>
      <c r="NMG246" s="220"/>
      <c r="NMH246" s="220"/>
      <c r="NMI246" s="220"/>
      <c r="NMJ246" s="220"/>
      <c r="NMK246" s="220"/>
      <c r="NML246" s="220"/>
      <c r="NMM246" s="220"/>
      <c r="NMN246" s="220"/>
      <c r="NMO246" s="220"/>
      <c r="NMP246" s="220"/>
      <c r="NMQ246" s="220"/>
      <c r="NMR246" s="220"/>
      <c r="NMS246" s="220"/>
      <c r="NMT246" s="220"/>
      <c r="NMU246" s="220"/>
      <c r="NMV246" s="220"/>
      <c r="NMW246" s="220"/>
      <c r="NMX246" s="220"/>
      <c r="NMY246" s="220"/>
      <c r="NMZ246" s="220"/>
      <c r="NNA246" s="220"/>
      <c r="NNB246" s="220"/>
      <c r="NNC246" s="220"/>
      <c r="NND246" s="220"/>
      <c r="NNE246" s="220"/>
      <c r="NNF246" s="220"/>
      <c r="NNG246" s="220"/>
      <c r="NNH246" s="220"/>
      <c r="NNI246" s="220"/>
      <c r="NNJ246" s="220"/>
      <c r="NNK246" s="220"/>
      <c r="NNL246" s="220"/>
      <c r="NNM246" s="220"/>
      <c r="NNN246" s="220"/>
      <c r="NNO246" s="220"/>
      <c r="NNP246" s="220"/>
      <c r="NNQ246" s="220"/>
      <c r="NNR246" s="220"/>
      <c r="NNS246" s="220"/>
      <c r="NNT246" s="220"/>
      <c r="NNU246" s="220"/>
      <c r="NNV246" s="220"/>
      <c r="NNW246" s="220"/>
      <c r="NNX246" s="220"/>
      <c r="NNY246" s="220"/>
      <c r="NNZ246" s="220"/>
      <c r="NOA246" s="220"/>
      <c r="NOB246" s="220"/>
      <c r="NOC246" s="220"/>
      <c r="NOD246" s="220"/>
      <c r="NOE246" s="220"/>
      <c r="NOF246" s="220"/>
      <c r="NOG246" s="220"/>
      <c r="NOH246" s="220"/>
      <c r="NOI246" s="220"/>
      <c r="NOJ246" s="220"/>
      <c r="NOK246" s="220"/>
      <c r="NOL246" s="220"/>
      <c r="NOM246" s="220"/>
      <c r="NON246" s="220"/>
      <c r="NOO246" s="220"/>
      <c r="NOP246" s="220"/>
      <c r="NOQ246" s="220"/>
      <c r="NOR246" s="220"/>
      <c r="NOS246" s="220"/>
      <c r="NOT246" s="220"/>
      <c r="NOU246" s="220"/>
      <c r="NOV246" s="220"/>
      <c r="NOW246" s="220"/>
      <c r="NOX246" s="220"/>
      <c r="NOY246" s="220"/>
      <c r="NOZ246" s="220"/>
      <c r="NPA246" s="220"/>
      <c r="NPB246" s="220"/>
      <c r="NPC246" s="220"/>
      <c r="NPD246" s="220"/>
      <c r="NPE246" s="220"/>
      <c r="NPF246" s="220"/>
      <c r="NPG246" s="220"/>
      <c r="NPH246" s="220"/>
      <c r="NPI246" s="220"/>
      <c r="NPJ246" s="220"/>
      <c r="NPK246" s="220"/>
      <c r="NPL246" s="220"/>
      <c r="NPM246" s="220"/>
      <c r="NPN246" s="220"/>
      <c r="NPO246" s="220"/>
      <c r="NPP246" s="220"/>
      <c r="NPQ246" s="220"/>
      <c r="NPR246" s="220"/>
      <c r="NPS246" s="220"/>
      <c r="NPT246" s="220"/>
      <c r="NPU246" s="220"/>
      <c r="NPV246" s="220"/>
      <c r="NPW246" s="220"/>
      <c r="NPX246" s="220"/>
      <c r="NPY246" s="220"/>
      <c r="NPZ246" s="220"/>
      <c r="NQA246" s="220"/>
      <c r="NQB246" s="220"/>
      <c r="NQC246" s="220"/>
      <c r="NQD246" s="220"/>
      <c r="NQE246" s="220"/>
      <c r="NQF246" s="220"/>
      <c r="NQG246" s="220"/>
      <c r="NQH246" s="220"/>
      <c r="NQI246" s="220"/>
      <c r="NQJ246" s="220"/>
      <c r="NQK246" s="220"/>
      <c r="NQL246" s="220"/>
      <c r="NQM246" s="220"/>
      <c r="NQN246" s="220"/>
      <c r="NQO246" s="220"/>
      <c r="NQP246" s="220"/>
      <c r="NQQ246" s="220"/>
      <c r="NQR246" s="220"/>
      <c r="NQS246" s="220"/>
      <c r="NQT246" s="220"/>
      <c r="NQU246" s="220"/>
      <c r="NQV246" s="220"/>
      <c r="NQW246" s="220"/>
      <c r="NQX246" s="220"/>
      <c r="NQY246" s="220"/>
      <c r="NQZ246" s="220"/>
      <c r="NRA246" s="220"/>
      <c r="NRB246" s="220"/>
      <c r="NRC246" s="220"/>
      <c r="NRD246" s="220"/>
      <c r="NRE246" s="220"/>
      <c r="NRF246" s="220"/>
      <c r="NRG246" s="220"/>
      <c r="NRH246" s="220"/>
      <c r="NRI246" s="220"/>
      <c r="NRJ246" s="220"/>
      <c r="NRK246" s="220"/>
      <c r="NRL246" s="220"/>
      <c r="NRM246" s="220"/>
      <c r="NRN246" s="220"/>
      <c r="NRO246" s="220"/>
      <c r="NRP246" s="220"/>
      <c r="NRQ246" s="220"/>
      <c r="NRR246" s="220"/>
      <c r="NRS246" s="220"/>
      <c r="NRT246" s="220"/>
      <c r="NRU246" s="220"/>
      <c r="NRV246" s="220"/>
      <c r="NRW246" s="220"/>
      <c r="NRX246" s="220"/>
      <c r="NRY246" s="220"/>
      <c r="NRZ246" s="220"/>
      <c r="NSA246" s="220"/>
      <c r="NSB246" s="220"/>
      <c r="NSC246" s="220"/>
      <c r="NSD246" s="220"/>
      <c r="NSE246" s="220"/>
      <c r="NSF246" s="220"/>
      <c r="NSG246" s="220"/>
      <c r="NSH246" s="220"/>
      <c r="NSI246" s="220"/>
      <c r="NSJ246" s="220"/>
      <c r="NSK246" s="220"/>
      <c r="NSL246" s="220"/>
      <c r="NSM246" s="220"/>
      <c r="NSN246" s="220"/>
      <c r="NSO246" s="220"/>
      <c r="NSP246" s="220"/>
      <c r="NSQ246" s="220"/>
      <c r="NSR246" s="220"/>
      <c r="NSS246" s="220"/>
      <c r="NST246" s="220"/>
      <c r="NSU246" s="220"/>
      <c r="NSV246" s="220"/>
      <c r="NSW246" s="220"/>
      <c r="NSX246" s="220"/>
      <c r="NSY246" s="220"/>
      <c r="NSZ246" s="220"/>
      <c r="NTA246" s="220"/>
      <c r="NTB246" s="220"/>
      <c r="NTC246" s="220"/>
      <c r="NTD246" s="220"/>
      <c r="NTE246" s="220"/>
      <c r="NTF246" s="220"/>
      <c r="NTG246" s="220"/>
      <c r="NTH246" s="220"/>
      <c r="NTI246" s="220"/>
      <c r="NTJ246" s="220"/>
      <c r="NTK246" s="220"/>
      <c r="NTL246" s="220"/>
      <c r="NTM246" s="220"/>
      <c r="NTN246" s="220"/>
      <c r="NTO246" s="220"/>
      <c r="NTP246" s="220"/>
      <c r="NTQ246" s="220"/>
      <c r="NTR246" s="220"/>
      <c r="NTS246" s="220"/>
      <c r="NTT246" s="220"/>
      <c r="NTU246" s="220"/>
      <c r="NTV246" s="220"/>
      <c r="NTW246" s="220"/>
      <c r="NTX246" s="220"/>
      <c r="NTY246" s="220"/>
      <c r="NTZ246" s="220"/>
      <c r="NUA246" s="220"/>
      <c r="NUB246" s="220"/>
      <c r="NUC246" s="220"/>
      <c r="NUD246" s="220"/>
      <c r="NUE246" s="220"/>
      <c r="NUF246" s="220"/>
      <c r="NUG246" s="220"/>
      <c r="NUH246" s="220"/>
      <c r="NUI246" s="220"/>
      <c r="NUJ246" s="220"/>
      <c r="NUK246" s="220"/>
      <c r="NUL246" s="220"/>
      <c r="NUM246" s="220"/>
      <c r="NUN246" s="220"/>
      <c r="NUO246" s="220"/>
      <c r="NUP246" s="220"/>
      <c r="NUQ246" s="220"/>
      <c r="NUR246" s="220"/>
      <c r="NUS246" s="220"/>
      <c r="NUT246" s="220"/>
      <c r="NUU246" s="220"/>
      <c r="NUV246" s="220"/>
      <c r="NUW246" s="220"/>
      <c r="NUX246" s="220"/>
      <c r="NUY246" s="220"/>
      <c r="NUZ246" s="220"/>
      <c r="NVA246" s="220"/>
      <c r="NVB246" s="220"/>
      <c r="NVC246" s="220"/>
      <c r="NVD246" s="220"/>
      <c r="NVE246" s="220"/>
      <c r="NVF246" s="220"/>
      <c r="NVG246" s="220"/>
      <c r="NVH246" s="220"/>
      <c r="NVI246" s="220"/>
      <c r="NVJ246" s="220"/>
      <c r="NVK246" s="220"/>
      <c r="NVL246" s="220"/>
      <c r="NVM246" s="220"/>
      <c r="NVN246" s="220"/>
      <c r="NVO246" s="220"/>
      <c r="NVP246" s="220"/>
      <c r="NVQ246" s="220"/>
      <c r="NVR246" s="220"/>
      <c r="NVS246" s="220"/>
      <c r="NVT246" s="220"/>
      <c r="NVU246" s="220"/>
      <c r="NVV246" s="220"/>
      <c r="NVW246" s="220"/>
      <c r="NVX246" s="220"/>
      <c r="NVY246" s="220"/>
      <c r="NVZ246" s="220"/>
      <c r="NWA246" s="220"/>
      <c r="NWB246" s="220"/>
      <c r="NWC246" s="220"/>
      <c r="NWD246" s="220"/>
      <c r="NWE246" s="220"/>
      <c r="NWF246" s="220"/>
      <c r="NWG246" s="220"/>
      <c r="NWH246" s="220"/>
      <c r="NWI246" s="220"/>
      <c r="NWJ246" s="220"/>
      <c r="NWK246" s="220"/>
      <c r="NWL246" s="220"/>
      <c r="NWM246" s="220"/>
      <c r="NWN246" s="220"/>
      <c r="NWO246" s="220"/>
      <c r="NWP246" s="220"/>
      <c r="NWQ246" s="220"/>
      <c r="NWR246" s="220"/>
      <c r="NWS246" s="220"/>
      <c r="NWT246" s="220"/>
      <c r="NWU246" s="220"/>
      <c r="NWV246" s="220"/>
      <c r="NWW246" s="220"/>
      <c r="NWX246" s="220"/>
      <c r="NWY246" s="220"/>
      <c r="NWZ246" s="220"/>
      <c r="NXA246" s="220"/>
      <c r="NXB246" s="220"/>
      <c r="NXC246" s="220"/>
      <c r="NXD246" s="220"/>
      <c r="NXE246" s="220"/>
      <c r="NXF246" s="220"/>
      <c r="NXG246" s="220"/>
      <c r="NXH246" s="220"/>
      <c r="NXI246" s="220"/>
      <c r="NXJ246" s="220"/>
      <c r="NXK246" s="220"/>
      <c r="NXL246" s="220"/>
      <c r="NXM246" s="220"/>
      <c r="NXN246" s="220"/>
      <c r="NXO246" s="220"/>
      <c r="NXP246" s="220"/>
      <c r="NXQ246" s="220"/>
      <c r="NXR246" s="220"/>
      <c r="NXS246" s="220"/>
      <c r="NXT246" s="220"/>
      <c r="NXU246" s="220"/>
      <c r="NXV246" s="220"/>
      <c r="NXW246" s="220"/>
      <c r="NXX246" s="220"/>
      <c r="NXY246" s="220"/>
      <c r="NXZ246" s="220"/>
      <c r="NYA246" s="220"/>
      <c r="NYB246" s="220"/>
      <c r="NYC246" s="220"/>
      <c r="NYD246" s="220"/>
      <c r="NYE246" s="220"/>
      <c r="NYF246" s="220"/>
      <c r="NYG246" s="220"/>
      <c r="NYH246" s="220"/>
      <c r="NYI246" s="220"/>
      <c r="NYJ246" s="220"/>
      <c r="NYK246" s="220"/>
      <c r="NYL246" s="220"/>
      <c r="NYM246" s="220"/>
      <c r="NYN246" s="220"/>
      <c r="NYO246" s="220"/>
      <c r="NYP246" s="220"/>
      <c r="NYQ246" s="220"/>
      <c r="NYR246" s="220"/>
      <c r="NYS246" s="220"/>
      <c r="NYT246" s="220"/>
      <c r="NYU246" s="220"/>
      <c r="NYV246" s="220"/>
      <c r="NYW246" s="220"/>
      <c r="NYX246" s="220"/>
      <c r="NYY246" s="220"/>
      <c r="NYZ246" s="220"/>
      <c r="NZA246" s="220"/>
      <c r="NZB246" s="220"/>
      <c r="NZC246" s="220"/>
      <c r="NZD246" s="220"/>
      <c r="NZE246" s="220"/>
      <c r="NZF246" s="220"/>
      <c r="NZG246" s="220"/>
      <c r="NZH246" s="220"/>
      <c r="NZI246" s="220"/>
      <c r="NZJ246" s="220"/>
      <c r="NZK246" s="220"/>
      <c r="NZL246" s="220"/>
      <c r="NZM246" s="220"/>
      <c r="NZN246" s="220"/>
      <c r="NZO246" s="220"/>
      <c r="NZP246" s="220"/>
      <c r="NZQ246" s="220"/>
      <c r="NZR246" s="220"/>
      <c r="NZS246" s="220"/>
      <c r="NZT246" s="220"/>
      <c r="NZU246" s="220"/>
      <c r="NZV246" s="220"/>
      <c r="NZW246" s="220"/>
      <c r="NZX246" s="220"/>
      <c r="NZY246" s="220"/>
      <c r="NZZ246" s="220"/>
      <c r="OAA246" s="220"/>
      <c r="OAB246" s="220"/>
      <c r="OAC246" s="220"/>
      <c r="OAD246" s="220"/>
      <c r="OAE246" s="220"/>
      <c r="OAF246" s="220"/>
      <c r="OAG246" s="220"/>
      <c r="OAH246" s="220"/>
      <c r="OAI246" s="220"/>
      <c r="OAJ246" s="220"/>
      <c r="OAK246" s="220"/>
      <c r="OAL246" s="220"/>
      <c r="OAM246" s="220"/>
      <c r="OAN246" s="220"/>
      <c r="OAO246" s="220"/>
      <c r="OAP246" s="220"/>
      <c r="OAQ246" s="220"/>
      <c r="OAR246" s="220"/>
      <c r="OAS246" s="220"/>
      <c r="OAT246" s="220"/>
      <c r="OAU246" s="220"/>
      <c r="OAV246" s="220"/>
      <c r="OAW246" s="220"/>
      <c r="OAX246" s="220"/>
      <c r="OAY246" s="220"/>
      <c r="OAZ246" s="220"/>
      <c r="OBA246" s="220"/>
      <c r="OBB246" s="220"/>
      <c r="OBC246" s="220"/>
      <c r="OBD246" s="220"/>
      <c r="OBE246" s="220"/>
      <c r="OBF246" s="220"/>
      <c r="OBG246" s="220"/>
      <c r="OBH246" s="220"/>
      <c r="OBI246" s="220"/>
      <c r="OBJ246" s="220"/>
      <c r="OBK246" s="220"/>
      <c r="OBL246" s="220"/>
      <c r="OBM246" s="220"/>
      <c r="OBN246" s="220"/>
      <c r="OBO246" s="220"/>
      <c r="OBP246" s="220"/>
      <c r="OBQ246" s="220"/>
      <c r="OBR246" s="220"/>
      <c r="OBS246" s="220"/>
      <c r="OBT246" s="220"/>
      <c r="OBU246" s="220"/>
      <c r="OBV246" s="220"/>
      <c r="OBW246" s="220"/>
      <c r="OBX246" s="220"/>
      <c r="OBY246" s="220"/>
      <c r="OBZ246" s="220"/>
      <c r="OCA246" s="220"/>
      <c r="OCB246" s="220"/>
      <c r="OCC246" s="220"/>
      <c r="OCD246" s="220"/>
      <c r="OCE246" s="220"/>
      <c r="OCF246" s="220"/>
      <c r="OCG246" s="220"/>
      <c r="OCH246" s="220"/>
      <c r="OCI246" s="220"/>
      <c r="OCJ246" s="220"/>
      <c r="OCK246" s="220"/>
      <c r="OCL246" s="220"/>
      <c r="OCM246" s="220"/>
      <c r="OCN246" s="220"/>
      <c r="OCO246" s="220"/>
      <c r="OCP246" s="220"/>
      <c r="OCQ246" s="220"/>
      <c r="OCR246" s="220"/>
      <c r="OCS246" s="220"/>
      <c r="OCT246" s="220"/>
      <c r="OCU246" s="220"/>
      <c r="OCV246" s="220"/>
      <c r="OCW246" s="220"/>
      <c r="OCX246" s="220"/>
      <c r="OCY246" s="220"/>
      <c r="OCZ246" s="220"/>
      <c r="ODA246" s="220"/>
      <c r="ODB246" s="220"/>
      <c r="ODC246" s="220"/>
      <c r="ODD246" s="220"/>
      <c r="ODE246" s="220"/>
      <c r="ODF246" s="220"/>
      <c r="ODG246" s="220"/>
      <c r="ODH246" s="220"/>
      <c r="ODI246" s="220"/>
      <c r="ODJ246" s="220"/>
      <c r="ODK246" s="220"/>
      <c r="ODL246" s="220"/>
      <c r="ODM246" s="220"/>
      <c r="ODN246" s="220"/>
      <c r="ODO246" s="220"/>
      <c r="ODP246" s="220"/>
      <c r="ODQ246" s="220"/>
      <c r="ODR246" s="220"/>
      <c r="ODS246" s="220"/>
      <c r="ODT246" s="220"/>
      <c r="ODU246" s="220"/>
      <c r="ODV246" s="220"/>
      <c r="ODW246" s="220"/>
      <c r="ODX246" s="220"/>
      <c r="ODY246" s="220"/>
      <c r="ODZ246" s="220"/>
      <c r="OEA246" s="220"/>
      <c r="OEB246" s="220"/>
      <c r="OEC246" s="220"/>
      <c r="OED246" s="220"/>
      <c r="OEE246" s="220"/>
      <c r="OEF246" s="220"/>
      <c r="OEG246" s="220"/>
      <c r="OEH246" s="220"/>
      <c r="OEI246" s="220"/>
      <c r="OEJ246" s="220"/>
      <c r="OEK246" s="220"/>
      <c r="OEL246" s="220"/>
      <c r="OEM246" s="220"/>
      <c r="OEN246" s="220"/>
      <c r="OEO246" s="220"/>
      <c r="OEP246" s="220"/>
      <c r="OEQ246" s="220"/>
      <c r="OER246" s="220"/>
      <c r="OES246" s="220"/>
      <c r="OET246" s="220"/>
      <c r="OEU246" s="220"/>
      <c r="OEV246" s="220"/>
      <c r="OEW246" s="220"/>
      <c r="OEX246" s="220"/>
      <c r="OEY246" s="220"/>
      <c r="OEZ246" s="220"/>
      <c r="OFA246" s="220"/>
      <c r="OFB246" s="220"/>
      <c r="OFC246" s="220"/>
      <c r="OFD246" s="220"/>
      <c r="OFE246" s="220"/>
      <c r="OFF246" s="220"/>
      <c r="OFG246" s="220"/>
      <c r="OFH246" s="220"/>
      <c r="OFI246" s="220"/>
      <c r="OFJ246" s="220"/>
      <c r="OFK246" s="220"/>
      <c r="OFL246" s="220"/>
      <c r="OFM246" s="220"/>
      <c r="OFN246" s="220"/>
      <c r="OFO246" s="220"/>
      <c r="OFP246" s="220"/>
      <c r="OFQ246" s="220"/>
      <c r="OFR246" s="220"/>
      <c r="OFS246" s="220"/>
      <c r="OFT246" s="220"/>
      <c r="OFU246" s="220"/>
      <c r="OFV246" s="220"/>
      <c r="OFW246" s="220"/>
      <c r="OFX246" s="220"/>
      <c r="OFY246" s="220"/>
      <c r="OFZ246" s="220"/>
      <c r="OGA246" s="220"/>
      <c r="OGB246" s="220"/>
      <c r="OGC246" s="220"/>
      <c r="OGD246" s="220"/>
      <c r="OGE246" s="220"/>
      <c r="OGF246" s="220"/>
      <c r="OGG246" s="220"/>
      <c r="OGH246" s="220"/>
      <c r="OGI246" s="220"/>
      <c r="OGJ246" s="220"/>
      <c r="OGK246" s="220"/>
      <c r="OGL246" s="220"/>
      <c r="OGM246" s="220"/>
      <c r="OGN246" s="220"/>
      <c r="OGO246" s="220"/>
      <c r="OGP246" s="220"/>
      <c r="OGQ246" s="220"/>
      <c r="OGR246" s="220"/>
      <c r="OGS246" s="220"/>
      <c r="OGT246" s="220"/>
      <c r="OGU246" s="220"/>
      <c r="OGV246" s="220"/>
      <c r="OGW246" s="220"/>
      <c r="OGX246" s="220"/>
      <c r="OGY246" s="220"/>
      <c r="OGZ246" s="220"/>
      <c r="OHA246" s="220"/>
      <c r="OHB246" s="220"/>
      <c r="OHC246" s="220"/>
      <c r="OHD246" s="220"/>
      <c r="OHE246" s="220"/>
      <c r="OHF246" s="220"/>
      <c r="OHG246" s="220"/>
      <c r="OHH246" s="220"/>
      <c r="OHI246" s="220"/>
      <c r="OHJ246" s="220"/>
      <c r="OHK246" s="220"/>
      <c r="OHL246" s="220"/>
      <c r="OHM246" s="220"/>
      <c r="OHN246" s="220"/>
      <c r="OHO246" s="220"/>
      <c r="OHP246" s="220"/>
      <c r="OHQ246" s="220"/>
      <c r="OHR246" s="220"/>
      <c r="OHS246" s="220"/>
      <c r="OHT246" s="220"/>
      <c r="OHU246" s="220"/>
      <c r="OHV246" s="220"/>
      <c r="OHW246" s="220"/>
      <c r="OHX246" s="220"/>
      <c r="OHY246" s="220"/>
      <c r="OHZ246" s="220"/>
      <c r="OIA246" s="220"/>
      <c r="OIB246" s="220"/>
      <c r="OIC246" s="220"/>
      <c r="OID246" s="220"/>
      <c r="OIE246" s="220"/>
      <c r="OIF246" s="220"/>
      <c r="OIG246" s="220"/>
      <c r="OIH246" s="220"/>
      <c r="OII246" s="220"/>
      <c r="OIJ246" s="220"/>
      <c r="OIK246" s="220"/>
      <c r="OIL246" s="220"/>
      <c r="OIM246" s="220"/>
      <c r="OIN246" s="220"/>
      <c r="OIO246" s="220"/>
      <c r="OIP246" s="220"/>
      <c r="OIQ246" s="220"/>
      <c r="OIR246" s="220"/>
      <c r="OIS246" s="220"/>
      <c r="OIT246" s="220"/>
      <c r="OIU246" s="220"/>
      <c r="OIV246" s="220"/>
      <c r="OIW246" s="220"/>
      <c r="OIX246" s="220"/>
      <c r="OIY246" s="220"/>
      <c r="OIZ246" s="220"/>
      <c r="OJA246" s="220"/>
      <c r="OJB246" s="220"/>
      <c r="OJC246" s="220"/>
      <c r="OJD246" s="220"/>
      <c r="OJE246" s="220"/>
      <c r="OJF246" s="220"/>
      <c r="OJG246" s="220"/>
      <c r="OJH246" s="220"/>
      <c r="OJI246" s="220"/>
      <c r="OJJ246" s="220"/>
      <c r="OJK246" s="220"/>
      <c r="OJL246" s="220"/>
      <c r="OJM246" s="220"/>
      <c r="OJN246" s="220"/>
      <c r="OJO246" s="220"/>
      <c r="OJP246" s="220"/>
      <c r="OJQ246" s="220"/>
      <c r="OJR246" s="220"/>
      <c r="OJS246" s="220"/>
      <c r="OJT246" s="220"/>
      <c r="OJU246" s="220"/>
      <c r="OJV246" s="220"/>
      <c r="OJW246" s="220"/>
      <c r="OJX246" s="220"/>
      <c r="OJY246" s="220"/>
      <c r="OJZ246" s="220"/>
      <c r="OKA246" s="220"/>
      <c r="OKB246" s="220"/>
      <c r="OKC246" s="220"/>
      <c r="OKD246" s="220"/>
      <c r="OKE246" s="220"/>
      <c r="OKF246" s="220"/>
      <c r="OKG246" s="220"/>
      <c r="OKH246" s="220"/>
      <c r="OKI246" s="220"/>
      <c r="OKJ246" s="220"/>
      <c r="OKK246" s="220"/>
      <c r="OKL246" s="220"/>
      <c r="OKM246" s="220"/>
      <c r="OKN246" s="220"/>
      <c r="OKO246" s="220"/>
      <c r="OKP246" s="220"/>
      <c r="OKQ246" s="220"/>
      <c r="OKR246" s="220"/>
      <c r="OKS246" s="220"/>
      <c r="OKT246" s="220"/>
      <c r="OKU246" s="220"/>
      <c r="OKV246" s="220"/>
      <c r="OKW246" s="220"/>
      <c r="OKX246" s="220"/>
      <c r="OKY246" s="220"/>
      <c r="OKZ246" s="220"/>
      <c r="OLA246" s="220"/>
      <c r="OLB246" s="220"/>
      <c r="OLC246" s="220"/>
      <c r="OLD246" s="220"/>
      <c r="OLE246" s="220"/>
      <c r="OLF246" s="220"/>
      <c r="OLG246" s="220"/>
      <c r="OLH246" s="220"/>
      <c r="OLI246" s="220"/>
      <c r="OLJ246" s="220"/>
      <c r="OLK246" s="220"/>
      <c r="OLL246" s="220"/>
      <c r="OLM246" s="220"/>
      <c r="OLN246" s="220"/>
      <c r="OLO246" s="220"/>
      <c r="OLP246" s="220"/>
      <c r="OLQ246" s="220"/>
      <c r="OLR246" s="220"/>
      <c r="OLS246" s="220"/>
      <c r="OLT246" s="220"/>
      <c r="OLU246" s="220"/>
      <c r="OLV246" s="220"/>
      <c r="OLW246" s="220"/>
      <c r="OLX246" s="220"/>
      <c r="OLY246" s="220"/>
      <c r="OLZ246" s="220"/>
      <c r="OMA246" s="220"/>
      <c r="OMB246" s="220"/>
      <c r="OMC246" s="220"/>
      <c r="OMD246" s="220"/>
      <c r="OME246" s="220"/>
      <c r="OMF246" s="220"/>
      <c r="OMG246" s="220"/>
      <c r="OMH246" s="220"/>
      <c r="OMI246" s="220"/>
      <c r="OMJ246" s="220"/>
      <c r="OMK246" s="220"/>
      <c r="OML246" s="220"/>
      <c r="OMM246" s="220"/>
      <c r="OMN246" s="220"/>
      <c r="OMO246" s="220"/>
      <c r="OMP246" s="220"/>
      <c r="OMQ246" s="220"/>
      <c r="OMR246" s="220"/>
      <c r="OMS246" s="220"/>
      <c r="OMT246" s="220"/>
      <c r="OMU246" s="220"/>
      <c r="OMV246" s="220"/>
      <c r="OMW246" s="220"/>
      <c r="OMX246" s="220"/>
      <c r="OMY246" s="220"/>
      <c r="OMZ246" s="220"/>
      <c r="ONA246" s="220"/>
      <c r="ONB246" s="220"/>
      <c r="ONC246" s="220"/>
      <c r="OND246" s="220"/>
      <c r="ONE246" s="220"/>
      <c r="ONF246" s="220"/>
      <c r="ONG246" s="220"/>
      <c r="ONH246" s="220"/>
      <c r="ONI246" s="220"/>
      <c r="ONJ246" s="220"/>
      <c r="ONK246" s="220"/>
      <c r="ONL246" s="220"/>
      <c r="ONM246" s="220"/>
      <c r="ONN246" s="220"/>
      <c r="ONO246" s="220"/>
      <c r="ONP246" s="220"/>
      <c r="ONQ246" s="220"/>
      <c r="ONR246" s="220"/>
      <c r="ONS246" s="220"/>
      <c r="ONT246" s="220"/>
      <c r="ONU246" s="220"/>
      <c r="ONV246" s="220"/>
      <c r="ONW246" s="220"/>
      <c r="ONX246" s="220"/>
      <c r="ONY246" s="220"/>
      <c r="ONZ246" s="220"/>
      <c r="OOA246" s="220"/>
      <c r="OOB246" s="220"/>
      <c r="OOC246" s="220"/>
      <c r="OOD246" s="220"/>
      <c r="OOE246" s="220"/>
      <c r="OOF246" s="220"/>
      <c r="OOG246" s="220"/>
      <c r="OOH246" s="220"/>
      <c r="OOI246" s="220"/>
      <c r="OOJ246" s="220"/>
      <c r="OOK246" s="220"/>
      <c r="OOL246" s="220"/>
      <c r="OOM246" s="220"/>
      <c r="OON246" s="220"/>
      <c r="OOO246" s="220"/>
      <c r="OOP246" s="220"/>
      <c r="OOQ246" s="220"/>
      <c r="OOR246" s="220"/>
      <c r="OOS246" s="220"/>
      <c r="OOT246" s="220"/>
      <c r="OOU246" s="220"/>
      <c r="OOV246" s="220"/>
      <c r="OOW246" s="220"/>
      <c r="OOX246" s="220"/>
      <c r="OOY246" s="220"/>
      <c r="OOZ246" s="220"/>
      <c r="OPA246" s="220"/>
      <c r="OPB246" s="220"/>
      <c r="OPC246" s="220"/>
      <c r="OPD246" s="220"/>
      <c r="OPE246" s="220"/>
      <c r="OPF246" s="220"/>
      <c r="OPG246" s="220"/>
      <c r="OPH246" s="220"/>
      <c r="OPI246" s="220"/>
      <c r="OPJ246" s="220"/>
      <c r="OPK246" s="220"/>
      <c r="OPL246" s="220"/>
      <c r="OPM246" s="220"/>
      <c r="OPN246" s="220"/>
      <c r="OPO246" s="220"/>
      <c r="OPP246" s="220"/>
      <c r="OPQ246" s="220"/>
      <c r="OPR246" s="220"/>
      <c r="OPS246" s="220"/>
      <c r="OPT246" s="220"/>
      <c r="OPU246" s="220"/>
      <c r="OPV246" s="220"/>
      <c r="OPW246" s="220"/>
      <c r="OPX246" s="220"/>
      <c r="OPY246" s="220"/>
      <c r="OPZ246" s="220"/>
      <c r="OQA246" s="220"/>
      <c r="OQB246" s="220"/>
      <c r="OQC246" s="220"/>
      <c r="OQD246" s="220"/>
      <c r="OQE246" s="220"/>
      <c r="OQF246" s="220"/>
      <c r="OQG246" s="220"/>
      <c r="OQH246" s="220"/>
      <c r="OQI246" s="220"/>
      <c r="OQJ246" s="220"/>
      <c r="OQK246" s="220"/>
      <c r="OQL246" s="220"/>
      <c r="OQM246" s="220"/>
      <c r="OQN246" s="220"/>
      <c r="OQO246" s="220"/>
      <c r="OQP246" s="220"/>
      <c r="OQQ246" s="220"/>
      <c r="OQR246" s="220"/>
      <c r="OQS246" s="220"/>
      <c r="OQT246" s="220"/>
      <c r="OQU246" s="220"/>
      <c r="OQV246" s="220"/>
      <c r="OQW246" s="220"/>
      <c r="OQX246" s="220"/>
      <c r="OQY246" s="220"/>
      <c r="OQZ246" s="220"/>
      <c r="ORA246" s="220"/>
      <c r="ORB246" s="220"/>
      <c r="ORC246" s="220"/>
      <c r="ORD246" s="220"/>
      <c r="ORE246" s="220"/>
      <c r="ORF246" s="220"/>
      <c r="ORG246" s="220"/>
      <c r="ORH246" s="220"/>
      <c r="ORI246" s="220"/>
      <c r="ORJ246" s="220"/>
      <c r="ORK246" s="220"/>
      <c r="ORL246" s="220"/>
      <c r="ORM246" s="220"/>
      <c r="ORN246" s="220"/>
      <c r="ORO246" s="220"/>
      <c r="ORP246" s="220"/>
      <c r="ORQ246" s="220"/>
      <c r="ORR246" s="220"/>
      <c r="ORS246" s="220"/>
      <c r="ORT246" s="220"/>
      <c r="ORU246" s="220"/>
      <c r="ORV246" s="220"/>
      <c r="ORW246" s="220"/>
      <c r="ORX246" s="220"/>
      <c r="ORY246" s="220"/>
      <c r="ORZ246" s="220"/>
      <c r="OSA246" s="220"/>
      <c r="OSB246" s="220"/>
      <c r="OSC246" s="220"/>
      <c r="OSD246" s="220"/>
      <c r="OSE246" s="220"/>
      <c r="OSF246" s="220"/>
      <c r="OSG246" s="220"/>
      <c r="OSH246" s="220"/>
      <c r="OSI246" s="220"/>
      <c r="OSJ246" s="220"/>
      <c r="OSK246" s="220"/>
      <c r="OSL246" s="220"/>
      <c r="OSM246" s="220"/>
      <c r="OSN246" s="220"/>
      <c r="OSO246" s="220"/>
      <c r="OSP246" s="220"/>
      <c r="OSQ246" s="220"/>
      <c r="OSR246" s="220"/>
      <c r="OSS246" s="220"/>
      <c r="OST246" s="220"/>
      <c r="OSU246" s="220"/>
      <c r="OSV246" s="220"/>
      <c r="OSW246" s="220"/>
      <c r="OSX246" s="220"/>
      <c r="OSY246" s="220"/>
      <c r="OSZ246" s="220"/>
      <c r="OTA246" s="220"/>
      <c r="OTB246" s="220"/>
      <c r="OTC246" s="220"/>
      <c r="OTD246" s="220"/>
      <c r="OTE246" s="220"/>
      <c r="OTF246" s="220"/>
      <c r="OTG246" s="220"/>
      <c r="OTH246" s="220"/>
      <c r="OTI246" s="220"/>
      <c r="OTJ246" s="220"/>
      <c r="OTK246" s="220"/>
      <c r="OTL246" s="220"/>
      <c r="OTM246" s="220"/>
      <c r="OTN246" s="220"/>
      <c r="OTO246" s="220"/>
      <c r="OTP246" s="220"/>
      <c r="OTQ246" s="220"/>
      <c r="OTR246" s="220"/>
      <c r="OTS246" s="220"/>
      <c r="OTT246" s="220"/>
      <c r="OTU246" s="220"/>
      <c r="OTV246" s="220"/>
      <c r="OTW246" s="220"/>
      <c r="OTX246" s="220"/>
      <c r="OTY246" s="220"/>
      <c r="OTZ246" s="220"/>
      <c r="OUA246" s="220"/>
      <c r="OUB246" s="220"/>
      <c r="OUC246" s="220"/>
      <c r="OUD246" s="220"/>
      <c r="OUE246" s="220"/>
      <c r="OUF246" s="220"/>
      <c r="OUG246" s="220"/>
      <c r="OUH246" s="220"/>
      <c r="OUI246" s="220"/>
      <c r="OUJ246" s="220"/>
      <c r="OUK246" s="220"/>
      <c r="OUL246" s="220"/>
      <c r="OUM246" s="220"/>
      <c r="OUN246" s="220"/>
      <c r="OUO246" s="220"/>
      <c r="OUP246" s="220"/>
      <c r="OUQ246" s="220"/>
      <c r="OUR246" s="220"/>
      <c r="OUS246" s="220"/>
      <c r="OUT246" s="220"/>
      <c r="OUU246" s="220"/>
      <c r="OUV246" s="220"/>
      <c r="OUW246" s="220"/>
      <c r="OUX246" s="220"/>
      <c r="OUY246" s="220"/>
      <c r="OUZ246" s="220"/>
      <c r="OVA246" s="220"/>
      <c r="OVB246" s="220"/>
      <c r="OVC246" s="220"/>
      <c r="OVD246" s="220"/>
      <c r="OVE246" s="220"/>
      <c r="OVF246" s="220"/>
      <c r="OVG246" s="220"/>
      <c r="OVH246" s="220"/>
      <c r="OVI246" s="220"/>
      <c r="OVJ246" s="220"/>
      <c r="OVK246" s="220"/>
      <c r="OVL246" s="220"/>
      <c r="OVM246" s="220"/>
      <c r="OVN246" s="220"/>
      <c r="OVO246" s="220"/>
      <c r="OVP246" s="220"/>
      <c r="OVQ246" s="220"/>
      <c r="OVR246" s="220"/>
      <c r="OVS246" s="220"/>
      <c r="OVT246" s="220"/>
      <c r="OVU246" s="220"/>
      <c r="OVV246" s="220"/>
      <c r="OVW246" s="220"/>
      <c r="OVX246" s="220"/>
      <c r="OVY246" s="220"/>
      <c r="OVZ246" s="220"/>
      <c r="OWA246" s="220"/>
      <c r="OWB246" s="220"/>
      <c r="OWC246" s="220"/>
      <c r="OWD246" s="220"/>
      <c r="OWE246" s="220"/>
      <c r="OWF246" s="220"/>
      <c r="OWG246" s="220"/>
      <c r="OWH246" s="220"/>
      <c r="OWI246" s="220"/>
      <c r="OWJ246" s="220"/>
      <c r="OWK246" s="220"/>
      <c r="OWL246" s="220"/>
      <c r="OWM246" s="220"/>
      <c r="OWN246" s="220"/>
      <c r="OWO246" s="220"/>
      <c r="OWP246" s="220"/>
      <c r="OWQ246" s="220"/>
      <c r="OWR246" s="220"/>
      <c r="OWS246" s="220"/>
      <c r="OWT246" s="220"/>
      <c r="OWU246" s="220"/>
      <c r="OWV246" s="220"/>
      <c r="OWW246" s="220"/>
      <c r="OWX246" s="220"/>
      <c r="OWY246" s="220"/>
      <c r="OWZ246" s="220"/>
      <c r="OXA246" s="220"/>
      <c r="OXB246" s="220"/>
      <c r="OXC246" s="220"/>
      <c r="OXD246" s="220"/>
      <c r="OXE246" s="220"/>
      <c r="OXF246" s="220"/>
      <c r="OXG246" s="220"/>
      <c r="OXH246" s="220"/>
      <c r="OXI246" s="220"/>
      <c r="OXJ246" s="220"/>
      <c r="OXK246" s="220"/>
      <c r="OXL246" s="220"/>
      <c r="OXM246" s="220"/>
      <c r="OXN246" s="220"/>
      <c r="OXO246" s="220"/>
      <c r="OXP246" s="220"/>
      <c r="OXQ246" s="220"/>
      <c r="OXR246" s="220"/>
      <c r="OXS246" s="220"/>
      <c r="OXT246" s="220"/>
      <c r="OXU246" s="220"/>
      <c r="OXV246" s="220"/>
      <c r="OXW246" s="220"/>
      <c r="OXX246" s="220"/>
      <c r="OXY246" s="220"/>
      <c r="OXZ246" s="220"/>
      <c r="OYA246" s="220"/>
      <c r="OYB246" s="220"/>
      <c r="OYC246" s="220"/>
      <c r="OYD246" s="220"/>
      <c r="OYE246" s="220"/>
      <c r="OYF246" s="220"/>
      <c r="OYG246" s="220"/>
      <c r="OYH246" s="220"/>
      <c r="OYI246" s="220"/>
      <c r="OYJ246" s="220"/>
      <c r="OYK246" s="220"/>
      <c r="OYL246" s="220"/>
      <c r="OYM246" s="220"/>
      <c r="OYN246" s="220"/>
      <c r="OYO246" s="220"/>
      <c r="OYP246" s="220"/>
      <c r="OYQ246" s="220"/>
      <c r="OYR246" s="220"/>
      <c r="OYS246" s="220"/>
      <c r="OYT246" s="220"/>
      <c r="OYU246" s="220"/>
      <c r="OYV246" s="220"/>
      <c r="OYW246" s="220"/>
      <c r="OYX246" s="220"/>
      <c r="OYY246" s="220"/>
      <c r="OYZ246" s="220"/>
      <c r="OZA246" s="220"/>
      <c r="OZB246" s="220"/>
      <c r="OZC246" s="220"/>
      <c r="OZD246" s="220"/>
      <c r="OZE246" s="220"/>
      <c r="OZF246" s="220"/>
      <c r="OZG246" s="220"/>
      <c r="OZH246" s="220"/>
      <c r="OZI246" s="220"/>
      <c r="OZJ246" s="220"/>
      <c r="OZK246" s="220"/>
      <c r="OZL246" s="220"/>
      <c r="OZM246" s="220"/>
      <c r="OZN246" s="220"/>
      <c r="OZO246" s="220"/>
      <c r="OZP246" s="220"/>
      <c r="OZQ246" s="220"/>
      <c r="OZR246" s="220"/>
      <c r="OZS246" s="220"/>
      <c r="OZT246" s="220"/>
      <c r="OZU246" s="220"/>
      <c r="OZV246" s="220"/>
      <c r="OZW246" s="220"/>
      <c r="OZX246" s="220"/>
      <c r="OZY246" s="220"/>
      <c r="OZZ246" s="220"/>
      <c r="PAA246" s="220"/>
      <c r="PAB246" s="220"/>
      <c r="PAC246" s="220"/>
      <c r="PAD246" s="220"/>
      <c r="PAE246" s="220"/>
      <c r="PAF246" s="220"/>
      <c r="PAG246" s="220"/>
      <c r="PAH246" s="220"/>
      <c r="PAI246" s="220"/>
      <c r="PAJ246" s="220"/>
      <c r="PAK246" s="220"/>
      <c r="PAL246" s="220"/>
      <c r="PAM246" s="220"/>
      <c r="PAN246" s="220"/>
      <c r="PAO246" s="220"/>
      <c r="PAP246" s="220"/>
      <c r="PAQ246" s="220"/>
      <c r="PAR246" s="220"/>
      <c r="PAS246" s="220"/>
      <c r="PAT246" s="220"/>
      <c r="PAU246" s="220"/>
      <c r="PAV246" s="220"/>
      <c r="PAW246" s="220"/>
      <c r="PAX246" s="220"/>
      <c r="PAY246" s="220"/>
      <c r="PAZ246" s="220"/>
      <c r="PBA246" s="220"/>
      <c r="PBB246" s="220"/>
      <c r="PBC246" s="220"/>
      <c r="PBD246" s="220"/>
      <c r="PBE246" s="220"/>
      <c r="PBF246" s="220"/>
      <c r="PBG246" s="220"/>
      <c r="PBH246" s="220"/>
      <c r="PBI246" s="220"/>
      <c r="PBJ246" s="220"/>
      <c r="PBK246" s="220"/>
      <c r="PBL246" s="220"/>
      <c r="PBM246" s="220"/>
      <c r="PBN246" s="220"/>
      <c r="PBO246" s="220"/>
      <c r="PBP246" s="220"/>
      <c r="PBQ246" s="220"/>
      <c r="PBR246" s="220"/>
      <c r="PBS246" s="220"/>
      <c r="PBT246" s="220"/>
      <c r="PBU246" s="220"/>
      <c r="PBV246" s="220"/>
      <c r="PBW246" s="220"/>
      <c r="PBX246" s="220"/>
      <c r="PBY246" s="220"/>
      <c r="PBZ246" s="220"/>
      <c r="PCA246" s="220"/>
      <c r="PCB246" s="220"/>
      <c r="PCC246" s="220"/>
      <c r="PCD246" s="220"/>
      <c r="PCE246" s="220"/>
      <c r="PCF246" s="220"/>
      <c r="PCG246" s="220"/>
      <c r="PCH246" s="220"/>
      <c r="PCI246" s="220"/>
      <c r="PCJ246" s="220"/>
      <c r="PCK246" s="220"/>
      <c r="PCL246" s="220"/>
      <c r="PCM246" s="220"/>
      <c r="PCN246" s="220"/>
      <c r="PCO246" s="220"/>
      <c r="PCP246" s="220"/>
      <c r="PCQ246" s="220"/>
      <c r="PCR246" s="220"/>
      <c r="PCS246" s="220"/>
      <c r="PCT246" s="220"/>
      <c r="PCU246" s="220"/>
      <c r="PCV246" s="220"/>
      <c r="PCW246" s="220"/>
      <c r="PCX246" s="220"/>
      <c r="PCY246" s="220"/>
      <c r="PCZ246" s="220"/>
      <c r="PDA246" s="220"/>
      <c r="PDB246" s="220"/>
      <c r="PDC246" s="220"/>
      <c r="PDD246" s="220"/>
      <c r="PDE246" s="220"/>
      <c r="PDF246" s="220"/>
      <c r="PDG246" s="220"/>
      <c r="PDH246" s="220"/>
      <c r="PDI246" s="220"/>
      <c r="PDJ246" s="220"/>
      <c r="PDK246" s="220"/>
      <c r="PDL246" s="220"/>
      <c r="PDM246" s="220"/>
      <c r="PDN246" s="220"/>
      <c r="PDO246" s="220"/>
      <c r="PDP246" s="220"/>
      <c r="PDQ246" s="220"/>
      <c r="PDR246" s="220"/>
      <c r="PDS246" s="220"/>
      <c r="PDT246" s="220"/>
      <c r="PDU246" s="220"/>
      <c r="PDV246" s="220"/>
      <c r="PDW246" s="220"/>
      <c r="PDX246" s="220"/>
      <c r="PDY246" s="220"/>
      <c r="PDZ246" s="220"/>
      <c r="PEA246" s="220"/>
      <c r="PEB246" s="220"/>
      <c r="PEC246" s="220"/>
      <c r="PED246" s="220"/>
      <c r="PEE246" s="220"/>
      <c r="PEF246" s="220"/>
      <c r="PEG246" s="220"/>
      <c r="PEH246" s="220"/>
      <c r="PEI246" s="220"/>
      <c r="PEJ246" s="220"/>
      <c r="PEK246" s="220"/>
      <c r="PEL246" s="220"/>
      <c r="PEM246" s="220"/>
      <c r="PEN246" s="220"/>
      <c r="PEO246" s="220"/>
      <c r="PEP246" s="220"/>
      <c r="PEQ246" s="220"/>
      <c r="PER246" s="220"/>
      <c r="PES246" s="220"/>
      <c r="PET246" s="220"/>
      <c r="PEU246" s="220"/>
      <c r="PEV246" s="220"/>
      <c r="PEW246" s="220"/>
      <c r="PEX246" s="220"/>
      <c r="PEY246" s="220"/>
      <c r="PEZ246" s="220"/>
      <c r="PFA246" s="220"/>
      <c r="PFB246" s="220"/>
      <c r="PFC246" s="220"/>
      <c r="PFD246" s="220"/>
      <c r="PFE246" s="220"/>
      <c r="PFF246" s="220"/>
      <c r="PFG246" s="220"/>
      <c r="PFH246" s="220"/>
      <c r="PFI246" s="220"/>
      <c r="PFJ246" s="220"/>
      <c r="PFK246" s="220"/>
      <c r="PFL246" s="220"/>
      <c r="PFM246" s="220"/>
      <c r="PFN246" s="220"/>
      <c r="PFO246" s="220"/>
      <c r="PFP246" s="220"/>
      <c r="PFQ246" s="220"/>
      <c r="PFR246" s="220"/>
      <c r="PFS246" s="220"/>
      <c r="PFT246" s="220"/>
      <c r="PFU246" s="220"/>
      <c r="PFV246" s="220"/>
      <c r="PFW246" s="220"/>
      <c r="PFX246" s="220"/>
      <c r="PFY246" s="220"/>
      <c r="PFZ246" s="220"/>
      <c r="PGA246" s="220"/>
      <c r="PGB246" s="220"/>
      <c r="PGC246" s="220"/>
      <c r="PGD246" s="220"/>
      <c r="PGE246" s="220"/>
      <c r="PGF246" s="220"/>
      <c r="PGG246" s="220"/>
      <c r="PGH246" s="220"/>
      <c r="PGI246" s="220"/>
      <c r="PGJ246" s="220"/>
      <c r="PGK246" s="220"/>
      <c r="PGL246" s="220"/>
      <c r="PGM246" s="220"/>
      <c r="PGN246" s="220"/>
      <c r="PGO246" s="220"/>
      <c r="PGP246" s="220"/>
      <c r="PGQ246" s="220"/>
      <c r="PGR246" s="220"/>
      <c r="PGS246" s="220"/>
      <c r="PGT246" s="220"/>
      <c r="PGU246" s="220"/>
      <c r="PGV246" s="220"/>
      <c r="PGW246" s="220"/>
      <c r="PGX246" s="220"/>
      <c r="PGY246" s="220"/>
      <c r="PGZ246" s="220"/>
      <c r="PHA246" s="220"/>
      <c r="PHB246" s="220"/>
      <c r="PHC246" s="220"/>
      <c r="PHD246" s="220"/>
      <c r="PHE246" s="220"/>
      <c r="PHF246" s="220"/>
      <c r="PHG246" s="220"/>
      <c r="PHH246" s="220"/>
      <c r="PHI246" s="220"/>
      <c r="PHJ246" s="220"/>
      <c r="PHK246" s="220"/>
      <c r="PHL246" s="220"/>
      <c r="PHM246" s="220"/>
      <c r="PHN246" s="220"/>
      <c r="PHO246" s="220"/>
      <c r="PHP246" s="220"/>
      <c r="PHQ246" s="220"/>
      <c r="PHR246" s="220"/>
      <c r="PHS246" s="220"/>
      <c r="PHT246" s="220"/>
      <c r="PHU246" s="220"/>
      <c r="PHV246" s="220"/>
      <c r="PHW246" s="220"/>
      <c r="PHX246" s="220"/>
      <c r="PHY246" s="220"/>
      <c r="PHZ246" s="220"/>
      <c r="PIA246" s="220"/>
      <c r="PIB246" s="220"/>
      <c r="PIC246" s="220"/>
      <c r="PID246" s="220"/>
      <c r="PIE246" s="220"/>
      <c r="PIF246" s="220"/>
      <c r="PIG246" s="220"/>
      <c r="PIH246" s="220"/>
      <c r="PII246" s="220"/>
      <c r="PIJ246" s="220"/>
      <c r="PIK246" s="220"/>
      <c r="PIL246" s="220"/>
      <c r="PIM246" s="220"/>
      <c r="PIN246" s="220"/>
      <c r="PIO246" s="220"/>
      <c r="PIP246" s="220"/>
      <c r="PIQ246" s="220"/>
      <c r="PIR246" s="220"/>
      <c r="PIS246" s="220"/>
      <c r="PIT246" s="220"/>
      <c r="PIU246" s="220"/>
      <c r="PIV246" s="220"/>
      <c r="PIW246" s="220"/>
      <c r="PIX246" s="220"/>
      <c r="PIY246" s="220"/>
      <c r="PIZ246" s="220"/>
      <c r="PJA246" s="220"/>
      <c r="PJB246" s="220"/>
      <c r="PJC246" s="220"/>
      <c r="PJD246" s="220"/>
      <c r="PJE246" s="220"/>
      <c r="PJF246" s="220"/>
      <c r="PJG246" s="220"/>
      <c r="PJH246" s="220"/>
      <c r="PJI246" s="220"/>
      <c r="PJJ246" s="220"/>
      <c r="PJK246" s="220"/>
      <c r="PJL246" s="220"/>
      <c r="PJM246" s="220"/>
      <c r="PJN246" s="220"/>
      <c r="PJO246" s="220"/>
      <c r="PJP246" s="220"/>
      <c r="PJQ246" s="220"/>
      <c r="PJR246" s="220"/>
      <c r="PJS246" s="220"/>
      <c r="PJT246" s="220"/>
      <c r="PJU246" s="220"/>
      <c r="PJV246" s="220"/>
      <c r="PJW246" s="220"/>
      <c r="PJX246" s="220"/>
      <c r="PJY246" s="220"/>
      <c r="PJZ246" s="220"/>
      <c r="PKA246" s="220"/>
      <c r="PKB246" s="220"/>
      <c r="PKC246" s="220"/>
      <c r="PKD246" s="220"/>
      <c r="PKE246" s="220"/>
      <c r="PKF246" s="220"/>
      <c r="PKG246" s="220"/>
      <c r="PKH246" s="220"/>
      <c r="PKI246" s="220"/>
      <c r="PKJ246" s="220"/>
      <c r="PKK246" s="220"/>
      <c r="PKL246" s="220"/>
      <c r="PKM246" s="220"/>
      <c r="PKN246" s="220"/>
      <c r="PKO246" s="220"/>
      <c r="PKP246" s="220"/>
      <c r="PKQ246" s="220"/>
      <c r="PKR246" s="220"/>
      <c r="PKS246" s="220"/>
      <c r="PKT246" s="220"/>
      <c r="PKU246" s="220"/>
      <c r="PKV246" s="220"/>
      <c r="PKW246" s="220"/>
      <c r="PKX246" s="220"/>
      <c r="PKY246" s="220"/>
      <c r="PKZ246" s="220"/>
      <c r="PLA246" s="220"/>
      <c r="PLB246" s="220"/>
      <c r="PLC246" s="220"/>
      <c r="PLD246" s="220"/>
      <c r="PLE246" s="220"/>
      <c r="PLF246" s="220"/>
      <c r="PLG246" s="220"/>
      <c r="PLH246" s="220"/>
      <c r="PLI246" s="220"/>
      <c r="PLJ246" s="220"/>
      <c r="PLK246" s="220"/>
      <c r="PLL246" s="220"/>
      <c r="PLM246" s="220"/>
      <c r="PLN246" s="220"/>
      <c r="PLO246" s="220"/>
      <c r="PLP246" s="220"/>
      <c r="PLQ246" s="220"/>
      <c r="PLR246" s="220"/>
      <c r="PLS246" s="220"/>
      <c r="PLT246" s="220"/>
      <c r="PLU246" s="220"/>
      <c r="PLV246" s="220"/>
      <c r="PLW246" s="220"/>
      <c r="PLX246" s="220"/>
      <c r="PLY246" s="220"/>
      <c r="PLZ246" s="220"/>
      <c r="PMA246" s="220"/>
      <c r="PMB246" s="220"/>
      <c r="PMC246" s="220"/>
      <c r="PMD246" s="220"/>
      <c r="PME246" s="220"/>
      <c r="PMF246" s="220"/>
      <c r="PMG246" s="220"/>
      <c r="PMH246" s="220"/>
      <c r="PMI246" s="220"/>
      <c r="PMJ246" s="220"/>
      <c r="PMK246" s="220"/>
      <c r="PML246" s="220"/>
      <c r="PMM246" s="220"/>
      <c r="PMN246" s="220"/>
      <c r="PMO246" s="220"/>
      <c r="PMP246" s="220"/>
      <c r="PMQ246" s="220"/>
      <c r="PMR246" s="220"/>
      <c r="PMS246" s="220"/>
      <c r="PMT246" s="220"/>
      <c r="PMU246" s="220"/>
      <c r="PMV246" s="220"/>
      <c r="PMW246" s="220"/>
      <c r="PMX246" s="220"/>
      <c r="PMY246" s="220"/>
      <c r="PMZ246" s="220"/>
      <c r="PNA246" s="220"/>
      <c r="PNB246" s="220"/>
      <c r="PNC246" s="220"/>
      <c r="PND246" s="220"/>
      <c r="PNE246" s="220"/>
      <c r="PNF246" s="220"/>
      <c r="PNG246" s="220"/>
      <c r="PNH246" s="220"/>
      <c r="PNI246" s="220"/>
      <c r="PNJ246" s="220"/>
      <c r="PNK246" s="220"/>
      <c r="PNL246" s="220"/>
      <c r="PNM246" s="220"/>
      <c r="PNN246" s="220"/>
      <c r="PNO246" s="220"/>
      <c r="PNP246" s="220"/>
      <c r="PNQ246" s="220"/>
      <c r="PNR246" s="220"/>
      <c r="PNS246" s="220"/>
      <c r="PNT246" s="220"/>
      <c r="PNU246" s="220"/>
      <c r="PNV246" s="220"/>
      <c r="PNW246" s="220"/>
      <c r="PNX246" s="220"/>
      <c r="PNY246" s="220"/>
      <c r="PNZ246" s="220"/>
      <c r="POA246" s="220"/>
      <c r="POB246" s="220"/>
      <c r="POC246" s="220"/>
      <c r="POD246" s="220"/>
      <c r="POE246" s="220"/>
      <c r="POF246" s="220"/>
      <c r="POG246" s="220"/>
      <c r="POH246" s="220"/>
      <c r="POI246" s="220"/>
      <c r="POJ246" s="220"/>
      <c r="POK246" s="220"/>
      <c r="POL246" s="220"/>
      <c r="POM246" s="220"/>
      <c r="PON246" s="220"/>
      <c r="POO246" s="220"/>
      <c r="POP246" s="220"/>
      <c r="POQ246" s="220"/>
      <c r="POR246" s="220"/>
      <c r="POS246" s="220"/>
      <c r="POT246" s="220"/>
      <c r="POU246" s="220"/>
      <c r="POV246" s="220"/>
      <c r="POW246" s="220"/>
      <c r="POX246" s="220"/>
      <c r="POY246" s="220"/>
      <c r="POZ246" s="220"/>
      <c r="PPA246" s="220"/>
      <c r="PPB246" s="220"/>
      <c r="PPC246" s="220"/>
      <c r="PPD246" s="220"/>
      <c r="PPE246" s="220"/>
      <c r="PPF246" s="220"/>
      <c r="PPG246" s="220"/>
      <c r="PPH246" s="220"/>
      <c r="PPI246" s="220"/>
      <c r="PPJ246" s="220"/>
      <c r="PPK246" s="220"/>
      <c r="PPL246" s="220"/>
      <c r="PPM246" s="220"/>
      <c r="PPN246" s="220"/>
      <c r="PPO246" s="220"/>
      <c r="PPP246" s="220"/>
      <c r="PPQ246" s="220"/>
      <c r="PPR246" s="220"/>
      <c r="PPS246" s="220"/>
      <c r="PPT246" s="220"/>
      <c r="PPU246" s="220"/>
      <c r="PPV246" s="220"/>
      <c r="PPW246" s="220"/>
      <c r="PPX246" s="220"/>
      <c r="PPY246" s="220"/>
      <c r="PPZ246" s="220"/>
      <c r="PQA246" s="220"/>
      <c r="PQB246" s="220"/>
      <c r="PQC246" s="220"/>
      <c r="PQD246" s="220"/>
      <c r="PQE246" s="220"/>
      <c r="PQF246" s="220"/>
      <c r="PQG246" s="220"/>
      <c r="PQH246" s="220"/>
      <c r="PQI246" s="220"/>
      <c r="PQJ246" s="220"/>
      <c r="PQK246" s="220"/>
      <c r="PQL246" s="220"/>
      <c r="PQM246" s="220"/>
      <c r="PQN246" s="220"/>
      <c r="PQO246" s="220"/>
      <c r="PQP246" s="220"/>
      <c r="PQQ246" s="220"/>
      <c r="PQR246" s="220"/>
      <c r="PQS246" s="220"/>
      <c r="PQT246" s="220"/>
      <c r="PQU246" s="220"/>
      <c r="PQV246" s="220"/>
      <c r="PQW246" s="220"/>
      <c r="PQX246" s="220"/>
      <c r="PQY246" s="220"/>
      <c r="PQZ246" s="220"/>
      <c r="PRA246" s="220"/>
      <c r="PRB246" s="220"/>
      <c r="PRC246" s="220"/>
      <c r="PRD246" s="220"/>
      <c r="PRE246" s="220"/>
      <c r="PRF246" s="220"/>
      <c r="PRG246" s="220"/>
      <c r="PRH246" s="220"/>
      <c r="PRI246" s="220"/>
      <c r="PRJ246" s="220"/>
      <c r="PRK246" s="220"/>
      <c r="PRL246" s="220"/>
      <c r="PRM246" s="220"/>
      <c r="PRN246" s="220"/>
      <c r="PRO246" s="220"/>
      <c r="PRP246" s="220"/>
      <c r="PRQ246" s="220"/>
      <c r="PRR246" s="220"/>
      <c r="PRS246" s="220"/>
      <c r="PRT246" s="220"/>
      <c r="PRU246" s="220"/>
      <c r="PRV246" s="220"/>
      <c r="PRW246" s="220"/>
      <c r="PRX246" s="220"/>
      <c r="PRY246" s="220"/>
      <c r="PRZ246" s="220"/>
      <c r="PSA246" s="220"/>
      <c r="PSB246" s="220"/>
      <c r="PSC246" s="220"/>
      <c r="PSD246" s="220"/>
      <c r="PSE246" s="220"/>
      <c r="PSF246" s="220"/>
      <c r="PSG246" s="220"/>
      <c r="PSH246" s="220"/>
      <c r="PSI246" s="220"/>
      <c r="PSJ246" s="220"/>
      <c r="PSK246" s="220"/>
      <c r="PSL246" s="220"/>
      <c r="PSM246" s="220"/>
      <c r="PSN246" s="220"/>
      <c r="PSO246" s="220"/>
      <c r="PSP246" s="220"/>
      <c r="PSQ246" s="220"/>
      <c r="PSR246" s="220"/>
      <c r="PSS246" s="220"/>
      <c r="PST246" s="220"/>
      <c r="PSU246" s="220"/>
      <c r="PSV246" s="220"/>
      <c r="PSW246" s="220"/>
      <c r="PSX246" s="220"/>
      <c r="PSY246" s="220"/>
      <c r="PSZ246" s="220"/>
      <c r="PTA246" s="220"/>
      <c r="PTB246" s="220"/>
      <c r="PTC246" s="220"/>
      <c r="PTD246" s="220"/>
      <c r="PTE246" s="220"/>
      <c r="PTF246" s="220"/>
      <c r="PTG246" s="220"/>
      <c r="PTH246" s="220"/>
      <c r="PTI246" s="220"/>
      <c r="PTJ246" s="220"/>
      <c r="PTK246" s="220"/>
      <c r="PTL246" s="220"/>
      <c r="PTM246" s="220"/>
      <c r="PTN246" s="220"/>
      <c r="PTO246" s="220"/>
      <c r="PTP246" s="220"/>
      <c r="PTQ246" s="220"/>
      <c r="PTR246" s="220"/>
      <c r="PTS246" s="220"/>
      <c r="PTT246" s="220"/>
      <c r="PTU246" s="220"/>
      <c r="PTV246" s="220"/>
      <c r="PTW246" s="220"/>
      <c r="PTX246" s="220"/>
      <c r="PTY246" s="220"/>
      <c r="PTZ246" s="220"/>
      <c r="PUA246" s="220"/>
      <c r="PUB246" s="220"/>
      <c r="PUC246" s="220"/>
      <c r="PUD246" s="220"/>
      <c r="PUE246" s="220"/>
      <c r="PUF246" s="220"/>
      <c r="PUG246" s="220"/>
      <c r="PUH246" s="220"/>
      <c r="PUI246" s="220"/>
      <c r="PUJ246" s="220"/>
      <c r="PUK246" s="220"/>
      <c r="PUL246" s="220"/>
      <c r="PUM246" s="220"/>
      <c r="PUN246" s="220"/>
      <c r="PUO246" s="220"/>
      <c r="PUP246" s="220"/>
      <c r="PUQ246" s="220"/>
      <c r="PUR246" s="220"/>
      <c r="PUS246" s="220"/>
      <c r="PUT246" s="220"/>
      <c r="PUU246" s="220"/>
      <c r="PUV246" s="220"/>
      <c r="PUW246" s="220"/>
      <c r="PUX246" s="220"/>
      <c r="PUY246" s="220"/>
      <c r="PUZ246" s="220"/>
      <c r="PVA246" s="220"/>
      <c r="PVB246" s="220"/>
      <c r="PVC246" s="220"/>
      <c r="PVD246" s="220"/>
      <c r="PVE246" s="220"/>
      <c r="PVF246" s="220"/>
      <c r="PVG246" s="220"/>
      <c r="PVH246" s="220"/>
      <c r="PVI246" s="220"/>
      <c r="PVJ246" s="220"/>
      <c r="PVK246" s="220"/>
      <c r="PVL246" s="220"/>
      <c r="PVM246" s="220"/>
      <c r="PVN246" s="220"/>
      <c r="PVO246" s="220"/>
      <c r="PVP246" s="220"/>
      <c r="PVQ246" s="220"/>
      <c r="PVR246" s="220"/>
      <c r="PVS246" s="220"/>
      <c r="PVT246" s="220"/>
      <c r="PVU246" s="220"/>
      <c r="PVV246" s="220"/>
      <c r="PVW246" s="220"/>
      <c r="PVX246" s="220"/>
      <c r="PVY246" s="220"/>
      <c r="PVZ246" s="220"/>
      <c r="PWA246" s="220"/>
      <c r="PWB246" s="220"/>
      <c r="PWC246" s="220"/>
      <c r="PWD246" s="220"/>
      <c r="PWE246" s="220"/>
      <c r="PWF246" s="220"/>
      <c r="PWG246" s="220"/>
      <c r="PWH246" s="220"/>
      <c r="PWI246" s="220"/>
      <c r="PWJ246" s="220"/>
      <c r="PWK246" s="220"/>
      <c r="PWL246" s="220"/>
      <c r="PWM246" s="220"/>
      <c r="PWN246" s="220"/>
      <c r="PWO246" s="220"/>
      <c r="PWP246" s="220"/>
      <c r="PWQ246" s="220"/>
      <c r="PWR246" s="220"/>
      <c r="PWS246" s="220"/>
      <c r="PWT246" s="220"/>
      <c r="PWU246" s="220"/>
      <c r="PWV246" s="220"/>
      <c r="PWW246" s="220"/>
      <c r="PWX246" s="220"/>
      <c r="PWY246" s="220"/>
      <c r="PWZ246" s="220"/>
      <c r="PXA246" s="220"/>
      <c r="PXB246" s="220"/>
      <c r="PXC246" s="220"/>
      <c r="PXD246" s="220"/>
      <c r="PXE246" s="220"/>
      <c r="PXF246" s="220"/>
      <c r="PXG246" s="220"/>
      <c r="PXH246" s="220"/>
      <c r="PXI246" s="220"/>
      <c r="PXJ246" s="220"/>
      <c r="PXK246" s="220"/>
      <c r="PXL246" s="220"/>
      <c r="PXM246" s="220"/>
      <c r="PXN246" s="220"/>
      <c r="PXO246" s="220"/>
      <c r="PXP246" s="220"/>
      <c r="PXQ246" s="220"/>
      <c r="PXR246" s="220"/>
      <c r="PXS246" s="220"/>
      <c r="PXT246" s="220"/>
      <c r="PXU246" s="220"/>
      <c r="PXV246" s="220"/>
      <c r="PXW246" s="220"/>
      <c r="PXX246" s="220"/>
      <c r="PXY246" s="220"/>
      <c r="PXZ246" s="220"/>
      <c r="PYA246" s="220"/>
      <c r="PYB246" s="220"/>
      <c r="PYC246" s="220"/>
      <c r="PYD246" s="220"/>
      <c r="PYE246" s="220"/>
      <c r="PYF246" s="220"/>
      <c r="PYG246" s="220"/>
      <c r="PYH246" s="220"/>
      <c r="PYI246" s="220"/>
      <c r="PYJ246" s="220"/>
      <c r="PYK246" s="220"/>
      <c r="PYL246" s="220"/>
      <c r="PYM246" s="220"/>
      <c r="PYN246" s="220"/>
      <c r="PYO246" s="220"/>
      <c r="PYP246" s="220"/>
      <c r="PYQ246" s="220"/>
      <c r="PYR246" s="220"/>
      <c r="PYS246" s="220"/>
      <c r="PYT246" s="220"/>
      <c r="PYU246" s="220"/>
      <c r="PYV246" s="220"/>
      <c r="PYW246" s="220"/>
      <c r="PYX246" s="220"/>
      <c r="PYY246" s="220"/>
      <c r="PYZ246" s="220"/>
      <c r="PZA246" s="220"/>
      <c r="PZB246" s="220"/>
      <c r="PZC246" s="220"/>
      <c r="PZD246" s="220"/>
      <c r="PZE246" s="220"/>
      <c r="PZF246" s="220"/>
      <c r="PZG246" s="220"/>
      <c r="PZH246" s="220"/>
      <c r="PZI246" s="220"/>
      <c r="PZJ246" s="220"/>
      <c r="PZK246" s="220"/>
      <c r="PZL246" s="220"/>
      <c r="PZM246" s="220"/>
      <c r="PZN246" s="220"/>
      <c r="PZO246" s="220"/>
      <c r="PZP246" s="220"/>
      <c r="PZQ246" s="220"/>
      <c r="PZR246" s="220"/>
      <c r="PZS246" s="220"/>
      <c r="PZT246" s="220"/>
      <c r="PZU246" s="220"/>
      <c r="PZV246" s="220"/>
      <c r="PZW246" s="220"/>
      <c r="PZX246" s="220"/>
      <c r="PZY246" s="220"/>
      <c r="PZZ246" s="220"/>
      <c r="QAA246" s="220"/>
      <c r="QAB246" s="220"/>
      <c r="QAC246" s="220"/>
      <c r="QAD246" s="220"/>
      <c r="QAE246" s="220"/>
      <c r="QAF246" s="220"/>
      <c r="QAG246" s="220"/>
      <c r="QAH246" s="220"/>
      <c r="QAI246" s="220"/>
      <c r="QAJ246" s="220"/>
      <c r="QAK246" s="220"/>
      <c r="QAL246" s="220"/>
      <c r="QAM246" s="220"/>
      <c r="QAN246" s="220"/>
      <c r="QAO246" s="220"/>
      <c r="QAP246" s="220"/>
      <c r="QAQ246" s="220"/>
      <c r="QAR246" s="220"/>
      <c r="QAS246" s="220"/>
      <c r="QAT246" s="220"/>
      <c r="QAU246" s="220"/>
      <c r="QAV246" s="220"/>
      <c r="QAW246" s="220"/>
      <c r="QAX246" s="220"/>
      <c r="QAY246" s="220"/>
      <c r="QAZ246" s="220"/>
      <c r="QBA246" s="220"/>
      <c r="QBB246" s="220"/>
      <c r="QBC246" s="220"/>
      <c r="QBD246" s="220"/>
      <c r="QBE246" s="220"/>
      <c r="QBF246" s="220"/>
      <c r="QBG246" s="220"/>
      <c r="QBH246" s="220"/>
      <c r="QBI246" s="220"/>
      <c r="QBJ246" s="220"/>
      <c r="QBK246" s="220"/>
      <c r="QBL246" s="220"/>
      <c r="QBM246" s="220"/>
      <c r="QBN246" s="220"/>
      <c r="QBO246" s="220"/>
      <c r="QBP246" s="220"/>
      <c r="QBQ246" s="220"/>
      <c r="QBR246" s="220"/>
      <c r="QBS246" s="220"/>
      <c r="QBT246" s="220"/>
      <c r="QBU246" s="220"/>
      <c r="QBV246" s="220"/>
      <c r="QBW246" s="220"/>
      <c r="QBX246" s="220"/>
      <c r="QBY246" s="220"/>
      <c r="QBZ246" s="220"/>
      <c r="QCA246" s="220"/>
      <c r="QCB246" s="220"/>
      <c r="QCC246" s="220"/>
      <c r="QCD246" s="220"/>
      <c r="QCE246" s="220"/>
      <c r="QCF246" s="220"/>
      <c r="QCG246" s="220"/>
      <c r="QCH246" s="220"/>
      <c r="QCI246" s="220"/>
      <c r="QCJ246" s="220"/>
      <c r="QCK246" s="220"/>
      <c r="QCL246" s="220"/>
      <c r="QCM246" s="220"/>
      <c r="QCN246" s="220"/>
      <c r="QCO246" s="220"/>
      <c r="QCP246" s="220"/>
      <c r="QCQ246" s="220"/>
      <c r="QCR246" s="220"/>
      <c r="QCS246" s="220"/>
      <c r="QCT246" s="220"/>
      <c r="QCU246" s="220"/>
      <c r="QCV246" s="220"/>
      <c r="QCW246" s="220"/>
      <c r="QCX246" s="220"/>
      <c r="QCY246" s="220"/>
      <c r="QCZ246" s="220"/>
      <c r="QDA246" s="220"/>
      <c r="QDB246" s="220"/>
      <c r="QDC246" s="220"/>
      <c r="QDD246" s="220"/>
      <c r="QDE246" s="220"/>
      <c r="QDF246" s="220"/>
      <c r="QDG246" s="220"/>
      <c r="QDH246" s="220"/>
      <c r="QDI246" s="220"/>
      <c r="QDJ246" s="220"/>
      <c r="QDK246" s="220"/>
      <c r="QDL246" s="220"/>
      <c r="QDM246" s="220"/>
      <c r="QDN246" s="220"/>
      <c r="QDO246" s="220"/>
      <c r="QDP246" s="220"/>
      <c r="QDQ246" s="220"/>
      <c r="QDR246" s="220"/>
      <c r="QDS246" s="220"/>
      <c r="QDT246" s="220"/>
      <c r="QDU246" s="220"/>
      <c r="QDV246" s="220"/>
      <c r="QDW246" s="220"/>
      <c r="QDX246" s="220"/>
      <c r="QDY246" s="220"/>
      <c r="QDZ246" s="220"/>
      <c r="QEA246" s="220"/>
      <c r="QEB246" s="220"/>
      <c r="QEC246" s="220"/>
      <c r="QED246" s="220"/>
      <c r="QEE246" s="220"/>
      <c r="QEF246" s="220"/>
      <c r="QEG246" s="220"/>
      <c r="QEH246" s="220"/>
      <c r="QEI246" s="220"/>
      <c r="QEJ246" s="220"/>
      <c r="QEK246" s="220"/>
      <c r="QEL246" s="220"/>
      <c r="QEM246" s="220"/>
      <c r="QEN246" s="220"/>
      <c r="QEO246" s="220"/>
      <c r="QEP246" s="220"/>
      <c r="QEQ246" s="220"/>
      <c r="QER246" s="220"/>
      <c r="QES246" s="220"/>
      <c r="QET246" s="220"/>
      <c r="QEU246" s="220"/>
      <c r="QEV246" s="220"/>
      <c r="QEW246" s="220"/>
      <c r="QEX246" s="220"/>
      <c r="QEY246" s="220"/>
      <c r="QEZ246" s="220"/>
      <c r="QFA246" s="220"/>
      <c r="QFB246" s="220"/>
      <c r="QFC246" s="220"/>
      <c r="QFD246" s="220"/>
      <c r="QFE246" s="220"/>
      <c r="QFF246" s="220"/>
      <c r="QFG246" s="220"/>
      <c r="QFH246" s="220"/>
      <c r="QFI246" s="220"/>
      <c r="QFJ246" s="220"/>
      <c r="QFK246" s="220"/>
      <c r="QFL246" s="220"/>
      <c r="QFM246" s="220"/>
      <c r="QFN246" s="220"/>
      <c r="QFO246" s="220"/>
      <c r="QFP246" s="220"/>
      <c r="QFQ246" s="220"/>
      <c r="QFR246" s="220"/>
      <c r="QFS246" s="220"/>
      <c r="QFT246" s="220"/>
      <c r="QFU246" s="220"/>
      <c r="QFV246" s="220"/>
      <c r="QFW246" s="220"/>
      <c r="QFX246" s="220"/>
      <c r="QFY246" s="220"/>
      <c r="QFZ246" s="220"/>
      <c r="QGA246" s="220"/>
      <c r="QGB246" s="220"/>
      <c r="QGC246" s="220"/>
      <c r="QGD246" s="220"/>
      <c r="QGE246" s="220"/>
      <c r="QGF246" s="220"/>
      <c r="QGG246" s="220"/>
      <c r="QGH246" s="220"/>
      <c r="QGI246" s="220"/>
      <c r="QGJ246" s="220"/>
      <c r="QGK246" s="220"/>
      <c r="QGL246" s="220"/>
      <c r="QGM246" s="220"/>
      <c r="QGN246" s="220"/>
      <c r="QGO246" s="220"/>
      <c r="QGP246" s="220"/>
      <c r="QGQ246" s="220"/>
      <c r="QGR246" s="220"/>
      <c r="QGS246" s="220"/>
      <c r="QGT246" s="220"/>
      <c r="QGU246" s="220"/>
      <c r="QGV246" s="220"/>
      <c r="QGW246" s="220"/>
      <c r="QGX246" s="220"/>
      <c r="QGY246" s="220"/>
      <c r="QGZ246" s="220"/>
      <c r="QHA246" s="220"/>
      <c r="QHB246" s="220"/>
      <c r="QHC246" s="220"/>
      <c r="QHD246" s="220"/>
      <c r="QHE246" s="220"/>
      <c r="QHF246" s="220"/>
      <c r="QHG246" s="220"/>
      <c r="QHH246" s="220"/>
      <c r="QHI246" s="220"/>
      <c r="QHJ246" s="220"/>
      <c r="QHK246" s="220"/>
      <c r="QHL246" s="220"/>
      <c r="QHM246" s="220"/>
      <c r="QHN246" s="220"/>
      <c r="QHO246" s="220"/>
      <c r="QHP246" s="220"/>
      <c r="QHQ246" s="220"/>
      <c r="QHR246" s="220"/>
      <c r="QHS246" s="220"/>
      <c r="QHT246" s="220"/>
      <c r="QHU246" s="220"/>
      <c r="QHV246" s="220"/>
      <c r="QHW246" s="220"/>
      <c r="QHX246" s="220"/>
      <c r="QHY246" s="220"/>
      <c r="QHZ246" s="220"/>
      <c r="QIA246" s="220"/>
      <c r="QIB246" s="220"/>
      <c r="QIC246" s="220"/>
      <c r="QID246" s="220"/>
      <c r="QIE246" s="220"/>
      <c r="QIF246" s="220"/>
      <c r="QIG246" s="220"/>
      <c r="QIH246" s="220"/>
      <c r="QII246" s="220"/>
      <c r="QIJ246" s="220"/>
      <c r="QIK246" s="220"/>
      <c r="QIL246" s="220"/>
      <c r="QIM246" s="220"/>
      <c r="QIN246" s="220"/>
      <c r="QIO246" s="220"/>
      <c r="QIP246" s="220"/>
      <c r="QIQ246" s="220"/>
      <c r="QIR246" s="220"/>
      <c r="QIS246" s="220"/>
      <c r="QIT246" s="220"/>
      <c r="QIU246" s="220"/>
      <c r="QIV246" s="220"/>
      <c r="QIW246" s="220"/>
      <c r="QIX246" s="220"/>
      <c r="QIY246" s="220"/>
      <c r="QIZ246" s="220"/>
      <c r="QJA246" s="220"/>
      <c r="QJB246" s="220"/>
      <c r="QJC246" s="220"/>
      <c r="QJD246" s="220"/>
      <c r="QJE246" s="220"/>
      <c r="QJF246" s="220"/>
      <c r="QJG246" s="220"/>
      <c r="QJH246" s="220"/>
      <c r="QJI246" s="220"/>
      <c r="QJJ246" s="220"/>
      <c r="QJK246" s="220"/>
      <c r="QJL246" s="220"/>
      <c r="QJM246" s="220"/>
      <c r="QJN246" s="220"/>
      <c r="QJO246" s="220"/>
      <c r="QJP246" s="220"/>
      <c r="QJQ246" s="220"/>
      <c r="QJR246" s="220"/>
      <c r="QJS246" s="220"/>
      <c r="QJT246" s="220"/>
      <c r="QJU246" s="220"/>
      <c r="QJV246" s="220"/>
      <c r="QJW246" s="220"/>
      <c r="QJX246" s="220"/>
      <c r="QJY246" s="220"/>
      <c r="QJZ246" s="220"/>
      <c r="QKA246" s="220"/>
      <c r="QKB246" s="220"/>
      <c r="QKC246" s="220"/>
      <c r="QKD246" s="220"/>
      <c r="QKE246" s="220"/>
      <c r="QKF246" s="220"/>
      <c r="QKG246" s="220"/>
      <c r="QKH246" s="220"/>
      <c r="QKI246" s="220"/>
      <c r="QKJ246" s="220"/>
      <c r="QKK246" s="220"/>
      <c r="QKL246" s="220"/>
      <c r="QKM246" s="220"/>
      <c r="QKN246" s="220"/>
      <c r="QKO246" s="220"/>
      <c r="QKP246" s="220"/>
      <c r="QKQ246" s="220"/>
      <c r="QKR246" s="220"/>
      <c r="QKS246" s="220"/>
      <c r="QKT246" s="220"/>
      <c r="QKU246" s="220"/>
      <c r="QKV246" s="220"/>
      <c r="QKW246" s="220"/>
      <c r="QKX246" s="220"/>
      <c r="QKY246" s="220"/>
      <c r="QKZ246" s="220"/>
      <c r="QLA246" s="220"/>
      <c r="QLB246" s="220"/>
      <c r="QLC246" s="220"/>
      <c r="QLD246" s="220"/>
      <c r="QLE246" s="220"/>
      <c r="QLF246" s="220"/>
      <c r="QLG246" s="220"/>
      <c r="QLH246" s="220"/>
      <c r="QLI246" s="220"/>
      <c r="QLJ246" s="220"/>
      <c r="QLK246" s="220"/>
      <c r="QLL246" s="220"/>
      <c r="QLM246" s="220"/>
      <c r="QLN246" s="220"/>
      <c r="QLO246" s="220"/>
      <c r="QLP246" s="220"/>
      <c r="QLQ246" s="220"/>
      <c r="QLR246" s="220"/>
      <c r="QLS246" s="220"/>
      <c r="QLT246" s="220"/>
      <c r="QLU246" s="220"/>
      <c r="QLV246" s="220"/>
      <c r="QLW246" s="220"/>
      <c r="QLX246" s="220"/>
      <c r="QLY246" s="220"/>
      <c r="QLZ246" s="220"/>
      <c r="QMA246" s="220"/>
      <c r="QMB246" s="220"/>
      <c r="QMC246" s="220"/>
      <c r="QMD246" s="220"/>
      <c r="QME246" s="220"/>
      <c r="QMF246" s="220"/>
      <c r="QMG246" s="220"/>
      <c r="QMH246" s="220"/>
      <c r="QMI246" s="220"/>
      <c r="QMJ246" s="220"/>
      <c r="QMK246" s="220"/>
      <c r="QML246" s="220"/>
      <c r="QMM246" s="220"/>
      <c r="QMN246" s="220"/>
      <c r="QMO246" s="220"/>
      <c r="QMP246" s="220"/>
      <c r="QMQ246" s="220"/>
      <c r="QMR246" s="220"/>
      <c r="QMS246" s="220"/>
      <c r="QMT246" s="220"/>
      <c r="QMU246" s="220"/>
      <c r="QMV246" s="220"/>
      <c r="QMW246" s="220"/>
      <c r="QMX246" s="220"/>
      <c r="QMY246" s="220"/>
      <c r="QMZ246" s="220"/>
      <c r="QNA246" s="220"/>
      <c r="QNB246" s="220"/>
      <c r="QNC246" s="220"/>
      <c r="QND246" s="220"/>
      <c r="QNE246" s="220"/>
      <c r="QNF246" s="220"/>
      <c r="QNG246" s="220"/>
      <c r="QNH246" s="220"/>
      <c r="QNI246" s="220"/>
      <c r="QNJ246" s="220"/>
      <c r="QNK246" s="220"/>
      <c r="QNL246" s="220"/>
      <c r="QNM246" s="220"/>
      <c r="QNN246" s="220"/>
      <c r="QNO246" s="220"/>
      <c r="QNP246" s="220"/>
      <c r="QNQ246" s="220"/>
      <c r="QNR246" s="220"/>
      <c r="QNS246" s="220"/>
      <c r="QNT246" s="220"/>
      <c r="QNU246" s="220"/>
      <c r="QNV246" s="220"/>
      <c r="QNW246" s="220"/>
      <c r="QNX246" s="220"/>
      <c r="QNY246" s="220"/>
      <c r="QNZ246" s="220"/>
      <c r="QOA246" s="220"/>
      <c r="QOB246" s="220"/>
      <c r="QOC246" s="220"/>
      <c r="QOD246" s="220"/>
      <c r="QOE246" s="220"/>
      <c r="QOF246" s="220"/>
      <c r="QOG246" s="220"/>
      <c r="QOH246" s="220"/>
      <c r="QOI246" s="220"/>
      <c r="QOJ246" s="220"/>
      <c r="QOK246" s="220"/>
      <c r="QOL246" s="220"/>
      <c r="QOM246" s="220"/>
      <c r="QON246" s="220"/>
      <c r="QOO246" s="220"/>
      <c r="QOP246" s="220"/>
      <c r="QOQ246" s="220"/>
      <c r="QOR246" s="220"/>
      <c r="QOS246" s="220"/>
      <c r="QOT246" s="220"/>
      <c r="QOU246" s="220"/>
      <c r="QOV246" s="220"/>
      <c r="QOW246" s="220"/>
      <c r="QOX246" s="220"/>
      <c r="QOY246" s="220"/>
      <c r="QOZ246" s="220"/>
      <c r="QPA246" s="220"/>
      <c r="QPB246" s="220"/>
      <c r="QPC246" s="220"/>
      <c r="QPD246" s="220"/>
      <c r="QPE246" s="220"/>
      <c r="QPF246" s="220"/>
      <c r="QPG246" s="220"/>
      <c r="QPH246" s="220"/>
      <c r="QPI246" s="220"/>
      <c r="QPJ246" s="220"/>
      <c r="QPK246" s="220"/>
      <c r="QPL246" s="220"/>
      <c r="QPM246" s="220"/>
      <c r="QPN246" s="220"/>
      <c r="QPO246" s="220"/>
      <c r="QPP246" s="220"/>
      <c r="QPQ246" s="220"/>
      <c r="QPR246" s="220"/>
      <c r="QPS246" s="220"/>
      <c r="QPT246" s="220"/>
      <c r="QPU246" s="220"/>
      <c r="QPV246" s="220"/>
      <c r="QPW246" s="220"/>
      <c r="QPX246" s="220"/>
      <c r="QPY246" s="220"/>
      <c r="QPZ246" s="220"/>
      <c r="QQA246" s="220"/>
      <c r="QQB246" s="220"/>
      <c r="QQC246" s="220"/>
      <c r="QQD246" s="220"/>
      <c r="QQE246" s="220"/>
      <c r="QQF246" s="220"/>
      <c r="QQG246" s="220"/>
      <c r="QQH246" s="220"/>
      <c r="QQI246" s="220"/>
      <c r="QQJ246" s="220"/>
      <c r="QQK246" s="220"/>
      <c r="QQL246" s="220"/>
      <c r="QQM246" s="220"/>
      <c r="QQN246" s="220"/>
      <c r="QQO246" s="220"/>
      <c r="QQP246" s="220"/>
      <c r="QQQ246" s="220"/>
      <c r="QQR246" s="220"/>
      <c r="QQS246" s="220"/>
      <c r="QQT246" s="220"/>
      <c r="QQU246" s="220"/>
      <c r="QQV246" s="220"/>
      <c r="QQW246" s="220"/>
      <c r="QQX246" s="220"/>
      <c r="QQY246" s="220"/>
      <c r="QQZ246" s="220"/>
      <c r="QRA246" s="220"/>
      <c r="QRB246" s="220"/>
      <c r="QRC246" s="220"/>
      <c r="QRD246" s="220"/>
      <c r="QRE246" s="220"/>
      <c r="QRF246" s="220"/>
      <c r="QRG246" s="220"/>
      <c r="QRH246" s="220"/>
      <c r="QRI246" s="220"/>
      <c r="QRJ246" s="220"/>
      <c r="QRK246" s="220"/>
      <c r="QRL246" s="220"/>
      <c r="QRM246" s="220"/>
      <c r="QRN246" s="220"/>
      <c r="QRO246" s="220"/>
      <c r="QRP246" s="220"/>
      <c r="QRQ246" s="220"/>
      <c r="QRR246" s="220"/>
      <c r="QRS246" s="220"/>
      <c r="QRT246" s="220"/>
      <c r="QRU246" s="220"/>
      <c r="QRV246" s="220"/>
      <c r="QRW246" s="220"/>
      <c r="QRX246" s="220"/>
      <c r="QRY246" s="220"/>
      <c r="QRZ246" s="220"/>
      <c r="QSA246" s="220"/>
      <c r="QSB246" s="220"/>
      <c r="QSC246" s="220"/>
      <c r="QSD246" s="220"/>
      <c r="QSE246" s="220"/>
      <c r="QSF246" s="220"/>
      <c r="QSG246" s="220"/>
      <c r="QSH246" s="220"/>
      <c r="QSI246" s="220"/>
      <c r="QSJ246" s="220"/>
      <c r="QSK246" s="220"/>
      <c r="QSL246" s="220"/>
      <c r="QSM246" s="220"/>
      <c r="QSN246" s="220"/>
      <c r="QSO246" s="220"/>
      <c r="QSP246" s="220"/>
      <c r="QSQ246" s="220"/>
      <c r="QSR246" s="220"/>
      <c r="QSS246" s="220"/>
      <c r="QST246" s="220"/>
      <c r="QSU246" s="220"/>
      <c r="QSV246" s="220"/>
      <c r="QSW246" s="220"/>
      <c r="QSX246" s="220"/>
      <c r="QSY246" s="220"/>
      <c r="QSZ246" s="220"/>
      <c r="QTA246" s="220"/>
      <c r="QTB246" s="220"/>
      <c r="QTC246" s="220"/>
      <c r="QTD246" s="220"/>
      <c r="QTE246" s="220"/>
      <c r="QTF246" s="220"/>
      <c r="QTG246" s="220"/>
      <c r="QTH246" s="220"/>
      <c r="QTI246" s="220"/>
      <c r="QTJ246" s="220"/>
      <c r="QTK246" s="220"/>
      <c r="QTL246" s="220"/>
      <c r="QTM246" s="220"/>
      <c r="QTN246" s="220"/>
      <c r="QTO246" s="220"/>
      <c r="QTP246" s="220"/>
      <c r="QTQ246" s="220"/>
      <c r="QTR246" s="220"/>
      <c r="QTS246" s="220"/>
      <c r="QTT246" s="220"/>
      <c r="QTU246" s="220"/>
      <c r="QTV246" s="220"/>
      <c r="QTW246" s="220"/>
      <c r="QTX246" s="220"/>
      <c r="QTY246" s="220"/>
      <c r="QTZ246" s="220"/>
      <c r="QUA246" s="220"/>
      <c r="QUB246" s="220"/>
      <c r="QUC246" s="220"/>
      <c r="QUD246" s="220"/>
      <c r="QUE246" s="220"/>
      <c r="QUF246" s="220"/>
      <c r="QUG246" s="220"/>
      <c r="QUH246" s="220"/>
      <c r="QUI246" s="220"/>
      <c r="QUJ246" s="220"/>
      <c r="QUK246" s="220"/>
      <c r="QUL246" s="220"/>
      <c r="QUM246" s="220"/>
      <c r="QUN246" s="220"/>
      <c r="QUO246" s="220"/>
      <c r="QUP246" s="220"/>
      <c r="QUQ246" s="220"/>
      <c r="QUR246" s="220"/>
      <c r="QUS246" s="220"/>
      <c r="QUT246" s="220"/>
      <c r="QUU246" s="220"/>
      <c r="QUV246" s="220"/>
      <c r="QUW246" s="220"/>
      <c r="QUX246" s="220"/>
      <c r="QUY246" s="220"/>
      <c r="QUZ246" s="220"/>
      <c r="QVA246" s="220"/>
      <c r="QVB246" s="220"/>
      <c r="QVC246" s="220"/>
      <c r="QVD246" s="220"/>
      <c r="QVE246" s="220"/>
      <c r="QVF246" s="220"/>
      <c r="QVG246" s="220"/>
      <c r="QVH246" s="220"/>
      <c r="QVI246" s="220"/>
      <c r="QVJ246" s="220"/>
      <c r="QVK246" s="220"/>
      <c r="QVL246" s="220"/>
      <c r="QVM246" s="220"/>
      <c r="QVN246" s="220"/>
      <c r="QVO246" s="220"/>
      <c r="QVP246" s="220"/>
      <c r="QVQ246" s="220"/>
      <c r="QVR246" s="220"/>
      <c r="QVS246" s="220"/>
      <c r="QVT246" s="220"/>
      <c r="QVU246" s="220"/>
      <c r="QVV246" s="220"/>
      <c r="QVW246" s="220"/>
      <c r="QVX246" s="220"/>
      <c r="QVY246" s="220"/>
      <c r="QVZ246" s="220"/>
      <c r="QWA246" s="220"/>
      <c r="QWB246" s="220"/>
      <c r="QWC246" s="220"/>
      <c r="QWD246" s="220"/>
      <c r="QWE246" s="220"/>
      <c r="QWF246" s="220"/>
      <c r="QWG246" s="220"/>
      <c r="QWH246" s="220"/>
      <c r="QWI246" s="220"/>
      <c r="QWJ246" s="220"/>
      <c r="QWK246" s="220"/>
      <c r="QWL246" s="220"/>
      <c r="QWM246" s="220"/>
      <c r="QWN246" s="220"/>
      <c r="QWO246" s="220"/>
      <c r="QWP246" s="220"/>
      <c r="QWQ246" s="220"/>
      <c r="QWR246" s="220"/>
      <c r="QWS246" s="220"/>
      <c r="QWT246" s="220"/>
      <c r="QWU246" s="220"/>
      <c r="QWV246" s="220"/>
      <c r="QWW246" s="220"/>
      <c r="QWX246" s="220"/>
      <c r="QWY246" s="220"/>
      <c r="QWZ246" s="220"/>
      <c r="QXA246" s="220"/>
      <c r="QXB246" s="220"/>
      <c r="QXC246" s="220"/>
      <c r="QXD246" s="220"/>
      <c r="QXE246" s="220"/>
      <c r="QXF246" s="220"/>
      <c r="QXG246" s="220"/>
      <c r="QXH246" s="220"/>
      <c r="QXI246" s="220"/>
      <c r="QXJ246" s="220"/>
      <c r="QXK246" s="220"/>
      <c r="QXL246" s="220"/>
      <c r="QXM246" s="220"/>
      <c r="QXN246" s="220"/>
      <c r="QXO246" s="220"/>
      <c r="QXP246" s="220"/>
      <c r="QXQ246" s="220"/>
      <c r="QXR246" s="220"/>
      <c r="QXS246" s="220"/>
      <c r="QXT246" s="220"/>
      <c r="QXU246" s="220"/>
      <c r="QXV246" s="220"/>
      <c r="QXW246" s="220"/>
      <c r="QXX246" s="220"/>
      <c r="QXY246" s="220"/>
      <c r="QXZ246" s="220"/>
      <c r="QYA246" s="220"/>
      <c r="QYB246" s="220"/>
      <c r="QYC246" s="220"/>
      <c r="QYD246" s="220"/>
      <c r="QYE246" s="220"/>
      <c r="QYF246" s="220"/>
      <c r="QYG246" s="220"/>
      <c r="QYH246" s="220"/>
      <c r="QYI246" s="220"/>
      <c r="QYJ246" s="220"/>
      <c r="QYK246" s="220"/>
      <c r="QYL246" s="220"/>
      <c r="QYM246" s="220"/>
      <c r="QYN246" s="220"/>
      <c r="QYO246" s="220"/>
      <c r="QYP246" s="220"/>
      <c r="QYQ246" s="220"/>
      <c r="QYR246" s="220"/>
      <c r="QYS246" s="220"/>
      <c r="QYT246" s="220"/>
      <c r="QYU246" s="220"/>
      <c r="QYV246" s="220"/>
      <c r="QYW246" s="220"/>
      <c r="QYX246" s="220"/>
      <c r="QYY246" s="220"/>
      <c r="QYZ246" s="220"/>
      <c r="QZA246" s="220"/>
      <c r="QZB246" s="220"/>
      <c r="QZC246" s="220"/>
      <c r="QZD246" s="220"/>
      <c r="QZE246" s="220"/>
      <c r="QZF246" s="220"/>
      <c r="QZG246" s="220"/>
      <c r="QZH246" s="220"/>
      <c r="QZI246" s="220"/>
      <c r="QZJ246" s="220"/>
      <c r="QZK246" s="220"/>
      <c r="QZL246" s="220"/>
      <c r="QZM246" s="220"/>
      <c r="QZN246" s="220"/>
      <c r="QZO246" s="220"/>
      <c r="QZP246" s="220"/>
      <c r="QZQ246" s="220"/>
      <c r="QZR246" s="220"/>
      <c r="QZS246" s="220"/>
      <c r="QZT246" s="220"/>
      <c r="QZU246" s="220"/>
      <c r="QZV246" s="220"/>
      <c r="QZW246" s="220"/>
      <c r="QZX246" s="220"/>
      <c r="QZY246" s="220"/>
      <c r="QZZ246" s="220"/>
      <c r="RAA246" s="220"/>
      <c r="RAB246" s="220"/>
      <c r="RAC246" s="220"/>
      <c r="RAD246" s="220"/>
      <c r="RAE246" s="220"/>
      <c r="RAF246" s="220"/>
      <c r="RAG246" s="220"/>
      <c r="RAH246" s="220"/>
      <c r="RAI246" s="220"/>
      <c r="RAJ246" s="220"/>
      <c r="RAK246" s="220"/>
      <c r="RAL246" s="220"/>
      <c r="RAM246" s="220"/>
      <c r="RAN246" s="220"/>
      <c r="RAO246" s="220"/>
      <c r="RAP246" s="220"/>
      <c r="RAQ246" s="220"/>
      <c r="RAR246" s="220"/>
      <c r="RAS246" s="220"/>
      <c r="RAT246" s="220"/>
      <c r="RAU246" s="220"/>
      <c r="RAV246" s="220"/>
      <c r="RAW246" s="220"/>
      <c r="RAX246" s="220"/>
      <c r="RAY246" s="220"/>
      <c r="RAZ246" s="220"/>
      <c r="RBA246" s="220"/>
      <c r="RBB246" s="220"/>
      <c r="RBC246" s="220"/>
      <c r="RBD246" s="220"/>
      <c r="RBE246" s="220"/>
      <c r="RBF246" s="220"/>
      <c r="RBG246" s="220"/>
      <c r="RBH246" s="220"/>
      <c r="RBI246" s="220"/>
      <c r="RBJ246" s="220"/>
      <c r="RBK246" s="220"/>
      <c r="RBL246" s="220"/>
      <c r="RBM246" s="220"/>
      <c r="RBN246" s="220"/>
      <c r="RBO246" s="220"/>
      <c r="RBP246" s="220"/>
      <c r="RBQ246" s="220"/>
      <c r="RBR246" s="220"/>
      <c r="RBS246" s="220"/>
      <c r="RBT246" s="220"/>
      <c r="RBU246" s="220"/>
      <c r="RBV246" s="220"/>
      <c r="RBW246" s="220"/>
      <c r="RBX246" s="220"/>
      <c r="RBY246" s="220"/>
      <c r="RBZ246" s="220"/>
      <c r="RCA246" s="220"/>
      <c r="RCB246" s="220"/>
      <c r="RCC246" s="220"/>
      <c r="RCD246" s="220"/>
      <c r="RCE246" s="220"/>
      <c r="RCF246" s="220"/>
      <c r="RCG246" s="220"/>
      <c r="RCH246" s="220"/>
      <c r="RCI246" s="220"/>
      <c r="RCJ246" s="220"/>
      <c r="RCK246" s="220"/>
      <c r="RCL246" s="220"/>
      <c r="RCM246" s="220"/>
      <c r="RCN246" s="220"/>
      <c r="RCO246" s="220"/>
      <c r="RCP246" s="220"/>
      <c r="RCQ246" s="220"/>
      <c r="RCR246" s="220"/>
      <c r="RCS246" s="220"/>
      <c r="RCT246" s="220"/>
      <c r="RCU246" s="220"/>
      <c r="RCV246" s="220"/>
      <c r="RCW246" s="220"/>
      <c r="RCX246" s="220"/>
      <c r="RCY246" s="220"/>
      <c r="RCZ246" s="220"/>
      <c r="RDA246" s="220"/>
      <c r="RDB246" s="220"/>
      <c r="RDC246" s="220"/>
      <c r="RDD246" s="220"/>
      <c r="RDE246" s="220"/>
      <c r="RDF246" s="220"/>
      <c r="RDG246" s="220"/>
      <c r="RDH246" s="220"/>
      <c r="RDI246" s="220"/>
      <c r="RDJ246" s="220"/>
      <c r="RDK246" s="220"/>
      <c r="RDL246" s="220"/>
      <c r="RDM246" s="220"/>
      <c r="RDN246" s="220"/>
      <c r="RDO246" s="220"/>
      <c r="RDP246" s="220"/>
      <c r="RDQ246" s="220"/>
      <c r="RDR246" s="220"/>
      <c r="RDS246" s="220"/>
      <c r="RDT246" s="220"/>
      <c r="RDU246" s="220"/>
      <c r="RDV246" s="220"/>
      <c r="RDW246" s="220"/>
      <c r="RDX246" s="220"/>
      <c r="RDY246" s="220"/>
      <c r="RDZ246" s="220"/>
      <c r="REA246" s="220"/>
      <c r="REB246" s="220"/>
      <c r="REC246" s="220"/>
      <c r="RED246" s="220"/>
      <c r="REE246" s="220"/>
      <c r="REF246" s="220"/>
      <c r="REG246" s="220"/>
      <c r="REH246" s="220"/>
      <c r="REI246" s="220"/>
      <c r="REJ246" s="220"/>
      <c r="REK246" s="220"/>
      <c r="REL246" s="220"/>
      <c r="REM246" s="220"/>
      <c r="REN246" s="220"/>
      <c r="REO246" s="220"/>
      <c r="REP246" s="220"/>
      <c r="REQ246" s="220"/>
      <c r="RER246" s="220"/>
      <c r="RES246" s="220"/>
      <c r="RET246" s="220"/>
      <c r="REU246" s="220"/>
      <c r="REV246" s="220"/>
      <c r="REW246" s="220"/>
      <c r="REX246" s="220"/>
      <c r="REY246" s="220"/>
      <c r="REZ246" s="220"/>
      <c r="RFA246" s="220"/>
      <c r="RFB246" s="220"/>
      <c r="RFC246" s="220"/>
      <c r="RFD246" s="220"/>
      <c r="RFE246" s="220"/>
      <c r="RFF246" s="220"/>
      <c r="RFG246" s="220"/>
      <c r="RFH246" s="220"/>
      <c r="RFI246" s="220"/>
      <c r="RFJ246" s="220"/>
      <c r="RFK246" s="220"/>
      <c r="RFL246" s="220"/>
      <c r="RFM246" s="220"/>
      <c r="RFN246" s="220"/>
      <c r="RFO246" s="220"/>
      <c r="RFP246" s="220"/>
      <c r="RFQ246" s="220"/>
      <c r="RFR246" s="220"/>
      <c r="RFS246" s="220"/>
      <c r="RFT246" s="220"/>
      <c r="RFU246" s="220"/>
      <c r="RFV246" s="220"/>
      <c r="RFW246" s="220"/>
      <c r="RFX246" s="220"/>
      <c r="RFY246" s="220"/>
      <c r="RFZ246" s="220"/>
      <c r="RGA246" s="220"/>
      <c r="RGB246" s="220"/>
      <c r="RGC246" s="220"/>
      <c r="RGD246" s="220"/>
      <c r="RGE246" s="220"/>
      <c r="RGF246" s="220"/>
      <c r="RGG246" s="220"/>
      <c r="RGH246" s="220"/>
      <c r="RGI246" s="220"/>
      <c r="RGJ246" s="220"/>
      <c r="RGK246" s="220"/>
      <c r="RGL246" s="220"/>
      <c r="RGM246" s="220"/>
      <c r="RGN246" s="220"/>
      <c r="RGO246" s="220"/>
      <c r="RGP246" s="220"/>
      <c r="RGQ246" s="220"/>
      <c r="RGR246" s="220"/>
      <c r="RGS246" s="220"/>
      <c r="RGT246" s="220"/>
      <c r="RGU246" s="220"/>
      <c r="RGV246" s="220"/>
      <c r="RGW246" s="220"/>
      <c r="RGX246" s="220"/>
      <c r="RGY246" s="220"/>
      <c r="RGZ246" s="220"/>
      <c r="RHA246" s="220"/>
      <c r="RHB246" s="220"/>
      <c r="RHC246" s="220"/>
      <c r="RHD246" s="220"/>
      <c r="RHE246" s="220"/>
      <c r="RHF246" s="220"/>
      <c r="RHG246" s="220"/>
      <c r="RHH246" s="220"/>
      <c r="RHI246" s="220"/>
      <c r="RHJ246" s="220"/>
      <c r="RHK246" s="220"/>
      <c r="RHL246" s="220"/>
      <c r="RHM246" s="220"/>
      <c r="RHN246" s="220"/>
      <c r="RHO246" s="220"/>
      <c r="RHP246" s="220"/>
      <c r="RHQ246" s="220"/>
      <c r="RHR246" s="220"/>
      <c r="RHS246" s="220"/>
      <c r="RHT246" s="220"/>
      <c r="RHU246" s="220"/>
      <c r="RHV246" s="220"/>
      <c r="RHW246" s="220"/>
      <c r="RHX246" s="220"/>
      <c r="RHY246" s="220"/>
      <c r="RHZ246" s="220"/>
      <c r="RIA246" s="220"/>
      <c r="RIB246" s="220"/>
      <c r="RIC246" s="220"/>
      <c r="RID246" s="220"/>
      <c r="RIE246" s="220"/>
      <c r="RIF246" s="220"/>
      <c r="RIG246" s="220"/>
      <c r="RIH246" s="220"/>
      <c r="RII246" s="220"/>
      <c r="RIJ246" s="220"/>
      <c r="RIK246" s="220"/>
      <c r="RIL246" s="220"/>
      <c r="RIM246" s="220"/>
      <c r="RIN246" s="220"/>
      <c r="RIO246" s="220"/>
      <c r="RIP246" s="220"/>
      <c r="RIQ246" s="220"/>
      <c r="RIR246" s="220"/>
      <c r="RIS246" s="220"/>
      <c r="RIT246" s="220"/>
      <c r="RIU246" s="220"/>
      <c r="RIV246" s="220"/>
      <c r="RIW246" s="220"/>
      <c r="RIX246" s="220"/>
      <c r="RIY246" s="220"/>
      <c r="RIZ246" s="220"/>
      <c r="RJA246" s="220"/>
      <c r="RJB246" s="220"/>
      <c r="RJC246" s="220"/>
      <c r="RJD246" s="220"/>
      <c r="RJE246" s="220"/>
      <c r="RJF246" s="220"/>
      <c r="RJG246" s="220"/>
      <c r="RJH246" s="220"/>
      <c r="RJI246" s="220"/>
      <c r="RJJ246" s="220"/>
      <c r="RJK246" s="220"/>
      <c r="RJL246" s="220"/>
      <c r="RJM246" s="220"/>
      <c r="RJN246" s="220"/>
      <c r="RJO246" s="220"/>
      <c r="RJP246" s="220"/>
      <c r="RJQ246" s="220"/>
      <c r="RJR246" s="220"/>
      <c r="RJS246" s="220"/>
      <c r="RJT246" s="220"/>
      <c r="RJU246" s="220"/>
      <c r="RJV246" s="220"/>
      <c r="RJW246" s="220"/>
      <c r="RJX246" s="220"/>
      <c r="RJY246" s="220"/>
      <c r="RJZ246" s="220"/>
      <c r="RKA246" s="220"/>
      <c r="RKB246" s="220"/>
      <c r="RKC246" s="220"/>
      <c r="RKD246" s="220"/>
      <c r="RKE246" s="220"/>
      <c r="RKF246" s="220"/>
      <c r="RKG246" s="220"/>
      <c r="RKH246" s="220"/>
      <c r="RKI246" s="220"/>
      <c r="RKJ246" s="220"/>
      <c r="RKK246" s="220"/>
      <c r="RKL246" s="220"/>
      <c r="RKM246" s="220"/>
      <c r="RKN246" s="220"/>
      <c r="RKO246" s="220"/>
      <c r="RKP246" s="220"/>
      <c r="RKQ246" s="220"/>
      <c r="RKR246" s="220"/>
      <c r="RKS246" s="220"/>
      <c r="RKT246" s="220"/>
      <c r="RKU246" s="220"/>
      <c r="RKV246" s="220"/>
      <c r="RKW246" s="220"/>
      <c r="RKX246" s="220"/>
      <c r="RKY246" s="220"/>
      <c r="RKZ246" s="220"/>
      <c r="RLA246" s="220"/>
      <c r="RLB246" s="220"/>
      <c r="RLC246" s="220"/>
      <c r="RLD246" s="220"/>
      <c r="RLE246" s="220"/>
      <c r="RLF246" s="220"/>
      <c r="RLG246" s="220"/>
      <c r="RLH246" s="220"/>
      <c r="RLI246" s="220"/>
      <c r="RLJ246" s="220"/>
      <c r="RLK246" s="220"/>
      <c r="RLL246" s="220"/>
      <c r="RLM246" s="220"/>
      <c r="RLN246" s="220"/>
      <c r="RLO246" s="220"/>
      <c r="RLP246" s="220"/>
      <c r="RLQ246" s="220"/>
      <c r="RLR246" s="220"/>
      <c r="RLS246" s="220"/>
      <c r="RLT246" s="220"/>
      <c r="RLU246" s="220"/>
      <c r="RLV246" s="220"/>
      <c r="RLW246" s="220"/>
      <c r="RLX246" s="220"/>
      <c r="RLY246" s="220"/>
      <c r="RLZ246" s="220"/>
      <c r="RMA246" s="220"/>
      <c r="RMB246" s="220"/>
      <c r="RMC246" s="220"/>
      <c r="RMD246" s="220"/>
      <c r="RME246" s="220"/>
      <c r="RMF246" s="220"/>
      <c r="RMG246" s="220"/>
      <c r="RMH246" s="220"/>
      <c r="RMI246" s="220"/>
      <c r="RMJ246" s="220"/>
      <c r="RMK246" s="220"/>
      <c r="RML246" s="220"/>
      <c r="RMM246" s="220"/>
      <c r="RMN246" s="220"/>
      <c r="RMO246" s="220"/>
      <c r="RMP246" s="220"/>
      <c r="RMQ246" s="220"/>
      <c r="RMR246" s="220"/>
      <c r="RMS246" s="220"/>
      <c r="RMT246" s="220"/>
      <c r="RMU246" s="220"/>
      <c r="RMV246" s="220"/>
      <c r="RMW246" s="220"/>
      <c r="RMX246" s="220"/>
      <c r="RMY246" s="220"/>
      <c r="RMZ246" s="220"/>
      <c r="RNA246" s="220"/>
      <c r="RNB246" s="220"/>
      <c r="RNC246" s="220"/>
      <c r="RND246" s="220"/>
      <c r="RNE246" s="220"/>
      <c r="RNF246" s="220"/>
      <c r="RNG246" s="220"/>
      <c r="RNH246" s="220"/>
      <c r="RNI246" s="220"/>
      <c r="RNJ246" s="220"/>
      <c r="RNK246" s="220"/>
      <c r="RNL246" s="220"/>
      <c r="RNM246" s="220"/>
      <c r="RNN246" s="220"/>
      <c r="RNO246" s="220"/>
      <c r="RNP246" s="220"/>
      <c r="RNQ246" s="220"/>
      <c r="RNR246" s="220"/>
      <c r="RNS246" s="220"/>
      <c r="RNT246" s="220"/>
      <c r="RNU246" s="220"/>
      <c r="RNV246" s="220"/>
      <c r="RNW246" s="220"/>
      <c r="RNX246" s="220"/>
      <c r="RNY246" s="220"/>
      <c r="RNZ246" s="220"/>
      <c r="ROA246" s="220"/>
      <c r="ROB246" s="220"/>
      <c r="ROC246" s="220"/>
      <c r="ROD246" s="220"/>
      <c r="ROE246" s="220"/>
      <c r="ROF246" s="220"/>
      <c r="ROG246" s="220"/>
      <c r="ROH246" s="220"/>
      <c r="ROI246" s="220"/>
      <c r="ROJ246" s="220"/>
      <c r="ROK246" s="220"/>
      <c r="ROL246" s="220"/>
      <c r="ROM246" s="220"/>
      <c r="RON246" s="220"/>
      <c r="ROO246" s="220"/>
      <c r="ROP246" s="220"/>
      <c r="ROQ246" s="220"/>
      <c r="ROR246" s="220"/>
      <c r="ROS246" s="220"/>
      <c r="ROT246" s="220"/>
      <c r="ROU246" s="220"/>
      <c r="ROV246" s="220"/>
      <c r="ROW246" s="220"/>
      <c r="ROX246" s="220"/>
      <c r="ROY246" s="220"/>
      <c r="ROZ246" s="220"/>
      <c r="RPA246" s="220"/>
      <c r="RPB246" s="220"/>
      <c r="RPC246" s="220"/>
      <c r="RPD246" s="220"/>
      <c r="RPE246" s="220"/>
      <c r="RPF246" s="220"/>
      <c r="RPG246" s="220"/>
      <c r="RPH246" s="220"/>
      <c r="RPI246" s="220"/>
      <c r="RPJ246" s="220"/>
      <c r="RPK246" s="220"/>
      <c r="RPL246" s="220"/>
      <c r="RPM246" s="220"/>
      <c r="RPN246" s="220"/>
      <c r="RPO246" s="220"/>
      <c r="RPP246" s="220"/>
      <c r="RPQ246" s="220"/>
      <c r="RPR246" s="220"/>
      <c r="RPS246" s="220"/>
      <c r="RPT246" s="220"/>
      <c r="RPU246" s="220"/>
      <c r="RPV246" s="220"/>
      <c r="RPW246" s="220"/>
      <c r="RPX246" s="220"/>
      <c r="RPY246" s="220"/>
      <c r="RPZ246" s="220"/>
      <c r="RQA246" s="220"/>
      <c r="RQB246" s="220"/>
      <c r="RQC246" s="220"/>
      <c r="RQD246" s="220"/>
      <c r="RQE246" s="220"/>
      <c r="RQF246" s="220"/>
      <c r="RQG246" s="220"/>
      <c r="RQH246" s="220"/>
      <c r="RQI246" s="220"/>
      <c r="RQJ246" s="220"/>
      <c r="RQK246" s="220"/>
      <c r="RQL246" s="220"/>
      <c r="RQM246" s="220"/>
      <c r="RQN246" s="220"/>
      <c r="RQO246" s="220"/>
      <c r="RQP246" s="220"/>
      <c r="RQQ246" s="220"/>
      <c r="RQR246" s="220"/>
      <c r="RQS246" s="220"/>
      <c r="RQT246" s="220"/>
      <c r="RQU246" s="220"/>
      <c r="RQV246" s="220"/>
      <c r="RQW246" s="220"/>
      <c r="RQX246" s="220"/>
      <c r="RQY246" s="220"/>
      <c r="RQZ246" s="220"/>
      <c r="RRA246" s="220"/>
      <c r="RRB246" s="220"/>
      <c r="RRC246" s="220"/>
      <c r="RRD246" s="220"/>
      <c r="RRE246" s="220"/>
      <c r="RRF246" s="220"/>
      <c r="RRG246" s="220"/>
      <c r="RRH246" s="220"/>
      <c r="RRI246" s="220"/>
      <c r="RRJ246" s="220"/>
      <c r="RRK246" s="220"/>
      <c r="RRL246" s="220"/>
      <c r="RRM246" s="220"/>
      <c r="RRN246" s="220"/>
      <c r="RRO246" s="220"/>
      <c r="RRP246" s="220"/>
      <c r="RRQ246" s="220"/>
      <c r="RRR246" s="220"/>
      <c r="RRS246" s="220"/>
      <c r="RRT246" s="220"/>
      <c r="RRU246" s="220"/>
      <c r="RRV246" s="220"/>
      <c r="RRW246" s="220"/>
      <c r="RRX246" s="220"/>
      <c r="RRY246" s="220"/>
      <c r="RRZ246" s="220"/>
      <c r="RSA246" s="220"/>
      <c r="RSB246" s="220"/>
      <c r="RSC246" s="220"/>
      <c r="RSD246" s="220"/>
      <c r="RSE246" s="220"/>
      <c r="RSF246" s="220"/>
      <c r="RSG246" s="220"/>
      <c r="RSH246" s="220"/>
      <c r="RSI246" s="220"/>
      <c r="RSJ246" s="220"/>
      <c r="RSK246" s="220"/>
      <c r="RSL246" s="220"/>
      <c r="RSM246" s="220"/>
      <c r="RSN246" s="220"/>
      <c r="RSO246" s="220"/>
      <c r="RSP246" s="220"/>
      <c r="RSQ246" s="220"/>
      <c r="RSR246" s="220"/>
      <c r="RSS246" s="220"/>
      <c r="RST246" s="220"/>
      <c r="RSU246" s="220"/>
      <c r="RSV246" s="220"/>
      <c r="RSW246" s="220"/>
      <c r="RSX246" s="220"/>
      <c r="RSY246" s="220"/>
      <c r="RSZ246" s="220"/>
      <c r="RTA246" s="220"/>
      <c r="RTB246" s="220"/>
      <c r="RTC246" s="220"/>
      <c r="RTD246" s="220"/>
      <c r="RTE246" s="220"/>
      <c r="RTF246" s="220"/>
      <c r="RTG246" s="220"/>
      <c r="RTH246" s="220"/>
      <c r="RTI246" s="220"/>
      <c r="RTJ246" s="220"/>
      <c r="RTK246" s="220"/>
      <c r="RTL246" s="220"/>
      <c r="RTM246" s="220"/>
      <c r="RTN246" s="220"/>
      <c r="RTO246" s="220"/>
      <c r="RTP246" s="220"/>
      <c r="RTQ246" s="220"/>
      <c r="RTR246" s="220"/>
      <c r="RTS246" s="220"/>
      <c r="RTT246" s="220"/>
      <c r="RTU246" s="220"/>
      <c r="RTV246" s="220"/>
      <c r="RTW246" s="220"/>
      <c r="RTX246" s="220"/>
      <c r="RTY246" s="220"/>
      <c r="RTZ246" s="220"/>
      <c r="RUA246" s="220"/>
      <c r="RUB246" s="220"/>
      <c r="RUC246" s="220"/>
      <c r="RUD246" s="220"/>
      <c r="RUE246" s="220"/>
      <c r="RUF246" s="220"/>
      <c r="RUG246" s="220"/>
      <c r="RUH246" s="220"/>
      <c r="RUI246" s="220"/>
      <c r="RUJ246" s="220"/>
      <c r="RUK246" s="220"/>
      <c r="RUL246" s="220"/>
      <c r="RUM246" s="220"/>
      <c r="RUN246" s="220"/>
      <c r="RUO246" s="220"/>
      <c r="RUP246" s="220"/>
      <c r="RUQ246" s="220"/>
      <c r="RUR246" s="220"/>
      <c r="RUS246" s="220"/>
      <c r="RUT246" s="220"/>
      <c r="RUU246" s="220"/>
      <c r="RUV246" s="220"/>
      <c r="RUW246" s="220"/>
      <c r="RUX246" s="220"/>
      <c r="RUY246" s="220"/>
      <c r="RUZ246" s="220"/>
      <c r="RVA246" s="220"/>
      <c r="RVB246" s="220"/>
      <c r="RVC246" s="220"/>
      <c r="RVD246" s="220"/>
      <c r="RVE246" s="220"/>
      <c r="RVF246" s="220"/>
      <c r="RVG246" s="220"/>
      <c r="RVH246" s="220"/>
      <c r="RVI246" s="220"/>
      <c r="RVJ246" s="220"/>
      <c r="RVK246" s="220"/>
      <c r="RVL246" s="220"/>
      <c r="RVM246" s="220"/>
      <c r="RVN246" s="220"/>
      <c r="RVO246" s="220"/>
      <c r="RVP246" s="220"/>
      <c r="RVQ246" s="220"/>
      <c r="RVR246" s="220"/>
      <c r="RVS246" s="220"/>
      <c r="RVT246" s="220"/>
      <c r="RVU246" s="220"/>
      <c r="RVV246" s="220"/>
      <c r="RVW246" s="220"/>
      <c r="RVX246" s="220"/>
      <c r="RVY246" s="220"/>
      <c r="RVZ246" s="220"/>
      <c r="RWA246" s="220"/>
      <c r="RWB246" s="220"/>
      <c r="RWC246" s="220"/>
      <c r="RWD246" s="220"/>
      <c r="RWE246" s="220"/>
      <c r="RWF246" s="220"/>
      <c r="RWG246" s="220"/>
      <c r="RWH246" s="220"/>
      <c r="RWI246" s="220"/>
      <c r="RWJ246" s="220"/>
      <c r="RWK246" s="220"/>
      <c r="RWL246" s="220"/>
      <c r="RWM246" s="220"/>
      <c r="RWN246" s="220"/>
      <c r="RWO246" s="220"/>
      <c r="RWP246" s="220"/>
      <c r="RWQ246" s="220"/>
      <c r="RWR246" s="220"/>
      <c r="RWS246" s="220"/>
      <c r="RWT246" s="220"/>
      <c r="RWU246" s="220"/>
      <c r="RWV246" s="220"/>
      <c r="RWW246" s="220"/>
      <c r="RWX246" s="220"/>
      <c r="RWY246" s="220"/>
      <c r="RWZ246" s="220"/>
      <c r="RXA246" s="220"/>
      <c r="RXB246" s="220"/>
      <c r="RXC246" s="220"/>
      <c r="RXD246" s="220"/>
      <c r="RXE246" s="220"/>
      <c r="RXF246" s="220"/>
      <c r="RXG246" s="220"/>
      <c r="RXH246" s="220"/>
      <c r="RXI246" s="220"/>
      <c r="RXJ246" s="220"/>
      <c r="RXK246" s="220"/>
      <c r="RXL246" s="220"/>
      <c r="RXM246" s="220"/>
      <c r="RXN246" s="220"/>
      <c r="RXO246" s="220"/>
      <c r="RXP246" s="220"/>
      <c r="RXQ246" s="220"/>
      <c r="RXR246" s="220"/>
      <c r="RXS246" s="220"/>
      <c r="RXT246" s="220"/>
      <c r="RXU246" s="220"/>
      <c r="RXV246" s="220"/>
      <c r="RXW246" s="220"/>
      <c r="RXX246" s="220"/>
      <c r="RXY246" s="220"/>
      <c r="RXZ246" s="220"/>
      <c r="RYA246" s="220"/>
      <c r="RYB246" s="220"/>
      <c r="RYC246" s="220"/>
      <c r="RYD246" s="220"/>
      <c r="RYE246" s="220"/>
      <c r="RYF246" s="220"/>
      <c r="RYG246" s="220"/>
      <c r="RYH246" s="220"/>
      <c r="RYI246" s="220"/>
      <c r="RYJ246" s="220"/>
      <c r="RYK246" s="220"/>
      <c r="RYL246" s="220"/>
      <c r="RYM246" s="220"/>
      <c r="RYN246" s="220"/>
      <c r="RYO246" s="220"/>
      <c r="RYP246" s="220"/>
      <c r="RYQ246" s="220"/>
      <c r="RYR246" s="220"/>
      <c r="RYS246" s="220"/>
      <c r="RYT246" s="220"/>
      <c r="RYU246" s="220"/>
      <c r="RYV246" s="220"/>
      <c r="RYW246" s="220"/>
      <c r="RYX246" s="220"/>
      <c r="RYY246" s="220"/>
      <c r="RYZ246" s="220"/>
      <c r="RZA246" s="220"/>
      <c r="RZB246" s="220"/>
      <c r="RZC246" s="220"/>
      <c r="RZD246" s="220"/>
      <c r="RZE246" s="220"/>
      <c r="RZF246" s="220"/>
      <c r="RZG246" s="220"/>
      <c r="RZH246" s="220"/>
      <c r="RZI246" s="220"/>
      <c r="RZJ246" s="220"/>
      <c r="RZK246" s="220"/>
      <c r="RZL246" s="220"/>
      <c r="RZM246" s="220"/>
      <c r="RZN246" s="220"/>
      <c r="RZO246" s="220"/>
      <c r="RZP246" s="220"/>
      <c r="RZQ246" s="220"/>
      <c r="RZR246" s="220"/>
      <c r="RZS246" s="220"/>
      <c r="RZT246" s="220"/>
      <c r="RZU246" s="220"/>
      <c r="RZV246" s="220"/>
      <c r="RZW246" s="220"/>
      <c r="RZX246" s="220"/>
      <c r="RZY246" s="220"/>
      <c r="RZZ246" s="220"/>
      <c r="SAA246" s="220"/>
      <c r="SAB246" s="220"/>
      <c r="SAC246" s="220"/>
      <c r="SAD246" s="220"/>
      <c r="SAE246" s="220"/>
      <c r="SAF246" s="220"/>
      <c r="SAG246" s="220"/>
      <c r="SAH246" s="220"/>
      <c r="SAI246" s="220"/>
      <c r="SAJ246" s="220"/>
      <c r="SAK246" s="220"/>
      <c r="SAL246" s="220"/>
      <c r="SAM246" s="220"/>
      <c r="SAN246" s="220"/>
      <c r="SAO246" s="220"/>
      <c r="SAP246" s="220"/>
      <c r="SAQ246" s="220"/>
      <c r="SAR246" s="220"/>
      <c r="SAS246" s="220"/>
      <c r="SAT246" s="220"/>
      <c r="SAU246" s="220"/>
      <c r="SAV246" s="220"/>
      <c r="SAW246" s="220"/>
      <c r="SAX246" s="220"/>
      <c r="SAY246" s="220"/>
      <c r="SAZ246" s="220"/>
      <c r="SBA246" s="220"/>
      <c r="SBB246" s="220"/>
      <c r="SBC246" s="220"/>
      <c r="SBD246" s="220"/>
      <c r="SBE246" s="220"/>
      <c r="SBF246" s="220"/>
      <c r="SBG246" s="220"/>
      <c r="SBH246" s="220"/>
      <c r="SBI246" s="220"/>
      <c r="SBJ246" s="220"/>
      <c r="SBK246" s="220"/>
      <c r="SBL246" s="220"/>
      <c r="SBM246" s="220"/>
      <c r="SBN246" s="220"/>
      <c r="SBO246" s="220"/>
      <c r="SBP246" s="220"/>
      <c r="SBQ246" s="220"/>
      <c r="SBR246" s="220"/>
      <c r="SBS246" s="220"/>
      <c r="SBT246" s="220"/>
      <c r="SBU246" s="220"/>
      <c r="SBV246" s="220"/>
      <c r="SBW246" s="220"/>
      <c r="SBX246" s="220"/>
      <c r="SBY246" s="220"/>
      <c r="SBZ246" s="220"/>
      <c r="SCA246" s="220"/>
      <c r="SCB246" s="220"/>
      <c r="SCC246" s="220"/>
      <c r="SCD246" s="220"/>
      <c r="SCE246" s="220"/>
      <c r="SCF246" s="220"/>
      <c r="SCG246" s="220"/>
      <c r="SCH246" s="220"/>
      <c r="SCI246" s="220"/>
      <c r="SCJ246" s="220"/>
      <c r="SCK246" s="220"/>
      <c r="SCL246" s="220"/>
      <c r="SCM246" s="220"/>
      <c r="SCN246" s="220"/>
      <c r="SCO246" s="220"/>
      <c r="SCP246" s="220"/>
      <c r="SCQ246" s="220"/>
      <c r="SCR246" s="220"/>
      <c r="SCS246" s="220"/>
      <c r="SCT246" s="220"/>
      <c r="SCU246" s="220"/>
      <c r="SCV246" s="220"/>
      <c r="SCW246" s="220"/>
      <c r="SCX246" s="220"/>
      <c r="SCY246" s="220"/>
      <c r="SCZ246" s="220"/>
      <c r="SDA246" s="220"/>
      <c r="SDB246" s="220"/>
      <c r="SDC246" s="220"/>
      <c r="SDD246" s="220"/>
      <c r="SDE246" s="220"/>
      <c r="SDF246" s="220"/>
      <c r="SDG246" s="220"/>
      <c r="SDH246" s="220"/>
      <c r="SDI246" s="220"/>
      <c r="SDJ246" s="220"/>
      <c r="SDK246" s="220"/>
      <c r="SDL246" s="220"/>
      <c r="SDM246" s="220"/>
      <c r="SDN246" s="220"/>
      <c r="SDO246" s="220"/>
      <c r="SDP246" s="220"/>
      <c r="SDQ246" s="220"/>
      <c r="SDR246" s="220"/>
      <c r="SDS246" s="220"/>
      <c r="SDT246" s="220"/>
      <c r="SDU246" s="220"/>
      <c r="SDV246" s="220"/>
      <c r="SDW246" s="220"/>
      <c r="SDX246" s="220"/>
      <c r="SDY246" s="220"/>
      <c r="SDZ246" s="220"/>
      <c r="SEA246" s="220"/>
      <c r="SEB246" s="220"/>
      <c r="SEC246" s="220"/>
      <c r="SED246" s="220"/>
      <c r="SEE246" s="220"/>
      <c r="SEF246" s="220"/>
      <c r="SEG246" s="220"/>
      <c r="SEH246" s="220"/>
      <c r="SEI246" s="220"/>
      <c r="SEJ246" s="220"/>
      <c r="SEK246" s="220"/>
      <c r="SEL246" s="220"/>
      <c r="SEM246" s="220"/>
      <c r="SEN246" s="220"/>
      <c r="SEO246" s="220"/>
      <c r="SEP246" s="220"/>
      <c r="SEQ246" s="220"/>
      <c r="SER246" s="220"/>
      <c r="SES246" s="220"/>
      <c r="SET246" s="220"/>
      <c r="SEU246" s="220"/>
      <c r="SEV246" s="220"/>
      <c r="SEW246" s="220"/>
      <c r="SEX246" s="220"/>
      <c r="SEY246" s="220"/>
      <c r="SEZ246" s="220"/>
      <c r="SFA246" s="220"/>
      <c r="SFB246" s="220"/>
      <c r="SFC246" s="220"/>
      <c r="SFD246" s="220"/>
      <c r="SFE246" s="220"/>
      <c r="SFF246" s="220"/>
      <c r="SFG246" s="220"/>
      <c r="SFH246" s="220"/>
      <c r="SFI246" s="220"/>
      <c r="SFJ246" s="220"/>
      <c r="SFK246" s="220"/>
      <c r="SFL246" s="220"/>
      <c r="SFM246" s="220"/>
      <c r="SFN246" s="220"/>
      <c r="SFO246" s="220"/>
      <c r="SFP246" s="220"/>
      <c r="SFQ246" s="220"/>
      <c r="SFR246" s="220"/>
      <c r="SFS246" s="220"/>
      <c r="SFT246" s="220"/>
      <c r="SFU246" s="220"/>
      <c r="SFV246" s="220"/>
      <c r="SFW246" s="220"/>
      <c r="SFX246" s="220"/>
      <c r="SFY246" s="220"/>
      <c r="SFZ246" s="220"/>
      <c r="SGA246" s="220"/>
      <c r="SGB246" s="220"/>
      <c r="SGC246" s="220"/>
      <c r="SGD246" s="220"/>
      <c r="SGE246" s="220"/>
      <c r="SGF246" s="220"/>
      <c r="SGG246" s="220"/>
      <c r="SGH246" s="220"/>
      <c r="SGI246" s="220"/>
      <c r="SGJ246" s="220"/>
      <c r="SGK246" s="220"/>
      <c r="SGL246" s="220"/>
      <c r="SGM246" s="220"/>
      <c r="SGN246" s="220"/>
      <c r="SGO246" s="220"/>
      <c r="SGP246" s="220"/>
      <c r="SGQ246" s="220"/>
      <c r="SGR246" s="220"/>
      <c r="SGS246" s="220"/>
      <c r="SGT246" s="220"/>
      <c r="SGU246" s="220"/>
      <c r="SGV246" s="220"/>
      <c r="SGW246" s="220"/>
      <c r="SGX246" s="220"/>
      <c r="SGY246" s="220"/>
      <c r="SGZ246" s="220"/>
      <c r="SHA246" s="220"/>
      <c r="SHB246" s="220"/>
      <c r="SHC246" s="220"/>
      <c r="SHD246" s="220"/>
      <c r="SHE246" s="220"/>
      <c r="SHF246" s="220"/>
      <c r="SHG246" s="220"/>
      <c r="SHH246" s="220"/>
      <c r="SHI246" s="220"/>
      <c r="SHJ246" s="220"/>
      <c r="SHK246" s="220"/>
      <c r="SHL246" s="220"/>
      <c r="SHM246" s="220"/>
      <c r="SHN246" s="220"/>
      <c r="SHO246" s="220"/>
      <c r="SHP246" s="220"/>
      <c r="SHQ246" s="220"/>
      <c r="SHR246" s="220"/>
      <c r="SHS246" s="220"/>
      <c r="SHT246" s="220"/>
      <c r="SHU246" s="220"/>
      <c r="SHV246" s="220"/>
      <c r="SHW246" s="220"/>
      <c r="SHX246" s="220"/>
      <c r="SHY246" s="220"/>
      <c r="SHZ246" s="220"/>
      <c r="SIA246" s="220"/>
      <c r="SIB246" s="220"/>
      <c r="SIC246" s="220"/>
      <c r="SID246" s="220"/>
      <c r="SIE246" s="220"/>
      <c r="SIF246" s="220"/>
      <c r="SIG246" s="220"/>
      <c r="SIH246" s="220"/>
      <c r="SII246" s="220"/>
      <c r="SIJ246" s="220"/>
      <c r="SIK246" s="220"/>
      <c r="SIL246" s="220"/>
      <c r="SIM246" s="220"/>
      <c r="SIN246" s="220"/>
      <c r="SIO246" s="220"/>
      <c r="SIP246" s="220"/>
      <c r="SIQ246" s="220"/>
      <c r="SIR246" s="220"/>
      <c r="SIS246" s="220"/>
      <c r="SIT246" s="220"/>
      <c r="SIU246" s="220"/>
      <c r="SIV246" s="220"/>
      <c r="SIW246" s="220"/>
      <c r="SIX246" s="220"/>
      <c r="SIY246" s="220"/>
      <c r="SIZ246" s="220"/>
      <c r="SJA246" s="220"/>
      <c r="SJB246" s="220"/>
      <c r="SJC246" s="220"/>
      <c r="SJD246" s="220"/>
      <c r="SJE246" s="220"/>
      <c r="SJF246" s="220"/>
      <c r="SJG246" s="220"/>
      <c r="SJH246" s="220"/>
      <c r="SJI246" s="220"/>
      <c r="SJJ246" s="220"/>
      <c r="SJK246" s="220"/>
      <c r="SJL246" s="220"/>
      <c r="SJM246" s="220"/>
      <c r="SJN246" s="220"/>
      <c r="SJO246" s="220"/>
      <c r="SJP246" s="220"/>
      <c r="SJQ246" s="220"/>
      <c r="SJR246" s="220"/>
      <c r="SJS246" s="220"/>
      <c r="SJT246" s="220"/>
      <c r="SJU246" s="220"/>
      <c r="SJV246" s="220"/>
      <c r="SJW246" s="220"/>
      <c r="SJX246" s="220"/>
      <c r="SJY246" s="220"/>
      <c r="SJZ246" s="220"/>
      <c r="SKA246" s="220"/>
      <c r="SKB246" s="220"/>
      <c r="SKC246" s="220"/>
      <c r="SKD246" s="220"/>
      <c r="SKE246" s="220"/>
      <c r="SKF246" s="220"/>
      <c r="SKG246" s="220"/>
      <c r="SKH246" s="220"/>
      <c r="SKI246" s="220"/>
      <c r="SKJ246" s="220"/>
      <c r="SKK246" s="220"/>
      <c r="SKL246" s="220"/>
      <c r="SKM246" s="220"/>
      <c r="SKN246" s="220"/>
      <c r="SKO246" s="220"/>
      <c r="SKP246" s="220"/>
      <c r="SKQ246" s="220"/>
      <c r="SKR246" s="220"/>
      <c r="SKS246" s="220"/>
      <c r="SKT246" s="220"/>
      <c r="SKU246" s="220"/>
      <c r="SKV246" s="220"/>
      <c r="SKW246" s="220"/>
      <c r="SKX246" s="220"/>
      <c r="SKY246" s="220"/>
      <c r="SKZ246" s="220"/>
      <c r="SLA246" s="220"/>
      <c r="SLB246" s="220"/>
      <c r="SLC246" s="220"/>
      <c r="SLD246" s="220"/>
      <c r="SLE246" s="220"/>
      <c r="SLF246" s="220"/>
      <c r="SLG246" s="220"/>
      <c r="SLH246" s="220"/>
      <c r="SLI246" s="220"/>
      <c r="SLJ246" s="220"/>
      <c r="SLK246" s="220"/>
      <c r="SLL246" s="220"/>
      <c r="SLM246" s="220"/>
      <c r="SLN246" s="220"/>
      <c r="SLO246" s="220"/>
      <c r="SLP246" s="220"/>
      <c r="SLQ246" s="220"/>
      <c r="SLR246" s="220"/>
      <c r="SLS246" s="220"/>
      <c r="SLT246" s="220"/>
      <c r="SLU246" s="220"/>
      <c r="SLV246" s="220"/>
      <c r="SLW246" s="220"/>
      <c r="SLX246" s="220"/>
      <c r="SLY246" s="220"/>
      <c r="SLZ246" s="220"/>
      <c r="SMA246" s="220"/>
      <c r="SMB246" s="220"/>
      <c r="SMC246" s="220"/>
      <c r="SMD246" s="220"/>
      <c r="SME246" s="220"/>
      <c r="SMF246" s="220"/>
      <c r="SMG246" s="220"/>
      <c r="SMH246" s="220"/>
      <c r="SMI246" s="220"/>
      <c r="SMJ246" s="220"/>
      <c r="SMK246" s="220"/>
      <c r="SML246" s="220"/>
      <c r="SMM246" s="220"/>
      <c r="SMN246" s="220"/>
      <c r="SMO246" s="220"/>
      <c r="SMP246" s="220"/>
      <c r="SMQ246" s="220"/>
      <c r="SMR246" s="220"/>
      <c r="SMS246" s="220"/>
      <c r="SMT246" s="220"/>
      <c r="SMU246" s="220"/>
      <c r="SMV246" s="220"/>
      <c r="SMW246" s="220"/>
      <c r="SMX246" s="220"/>
      <c r="SMY246" s="220"/>
      <c r="SMZ246" s="220"/>
      <c r="SNA246" s="220"/>
      <c r="SNB246" s="220"/>
      <c r="SNC246" s="220"/>
      <c r="SND246" s="220"/>
      <c r="SNE246" s="220"/>
      <c r="SNF246" s="220"/>
      <c r="SNG246" s="220"/>
      <c r="SNH246" s="220"/>
      <c r="SNI246" s="220"/>
      <c r="SNJ246" s="220"/>
      <c r="SNK246" s="220"/>
      <c r="SNL246" s="220"/>
      <c r="SNM246" s="220"/>
      <c r="SNN246" s="220"/>
      <c r="SNO246" s="220"/>
      <c r="SNP246" s="220"/>
      <c r="SNQ246" s="220"/>
      <c r="SNR246" s="220"/>
      <c r="SNS246" s="220"/>
      <c r="SNT246" s="220"/>
      <c r="SNU246" s="220"/>
      <c r="SNV246" s="220"/>
      <c r="SNW246" s="220"/>
      <c r="SNX246" s="220"/>
      <c r="SNY246" s="220"/>
      <c r="SNZ246" s="220"/>
      <c r="SOA246" s="220"/>
      <c r="SOB246" s="220"/>
      <c r="SOC246" s="220"/>
      <c r="SOD246" s="220"/>
      <c r="SOE246" s="220"/>
      <c r="SOF246" s="220"/>
      <c r="SOG246" s="220"/>
      <c r="SOH246" s="220"/>
      <c r="SOI246" s="220"/>
      <c r="SOJ246" s="220"/>
      <c r="SOK246" s="220"/>
      <c r="SOL246" s="220"/>
      <c r="SOM246" s="220"/>
      <c r="SON246" s="220"/>
      <c r="SOO246" s="220"/>
      <c r="SOP246" s="220"/>
      <c r="SOQ246" s="220"/>
      <c r="SOR246" s="220"/>
      <c r="SOS246" s="220"/>
      <c r="SOT246" s="220"/>
      <c r="SOU246" s="220"/>
      <c r="SOV246" s="220"/>
      <c r="SOW246" s="220"/>
      <c r="SOX246" s="220"/>
      <c r="SOY246" s="220"/>
      <c r="SOZ246" s="220"/>
      <c r="SPA246" s="220"/>
      <c r="SPB246" s="220"/>
      <c r="SPC246" s="220"/>
      <c r="SPD246" s="220"/>
      <c r="SPE246" s="220"/>
      <c r="SPF246" s="220"/>
      <c r="SPG246" s="220"/>
      <c r="SPH246" s="220"/>
      <c r="SPI246" s="220"/>
      <c r="SPJ246" s="220"/>
      <c r="SPK246" s="220"/>
      <c r="SPL246" s="220"/>
      <c r="SPM246" s="220"/>
      <c r="SPN246" s="220"/>
      <c r="SPO246" s="220"/>
      <c r="SPP246" s="220"/>
      <c r="SPQ246" s="220"/>
      <c r="SPR246" s="220"/>
      <c r="SPS246" s="220"/>
      <c r="SPT246" s="220"/>
      <c r="SPU246" s="220"/>
      <c r="SPV246" s="220"/>
      <c r="SPW246" s="220"/>
      <c r="SPX246" s="220"/>
      <c r="SPY246" s="220"/>
      <c r="SPZ246" s="220"/>
      <c r="SQA246" s="220"/>
      <c r="SQB246" s="220"/>
      <c r="SQC246" s="220"/>
      <c r="SQD246" s="220"/>
      <c r="SQE246" s="220"/>
      <c r="SQF246" s="220"/>
      <c r="SQG246" s="220"/>
      <c r="SQH246" s="220"/>
      <c r="SQI246" s="220"/>
      <c r="SQJ246" s="220"/>
      <c r="SQK246" s="220"/>
      <c r="SQL246" s="220"/>
      <c r="SQM246" s="220"/>
      <c r="SQN246" s="220"/>
      <c r="SQO246" s="220"/>
      <c r="SQP246" s="220"/>
      <c r="SQQ246" s="220"/>
      <c r="SQR246" s="220"/>
      <c r="SQS246" s="220"/>
      <c r="SQT246" s="220"/>
      <c r="SQU246" s="220"/>
      <c r="SQV246" s="220"/>
      <c r="SQW246" s="220"/>
      <c r="SQX246" s="220"/>
      <c r="SQY246" s="220"/>
      <c r="SQZ246" s="220"/>
      <c r="SRA246" s="220"/>
      <c r="SRB246" s="220"/>
      <c r="SRC246" s="220"/>
      <c r="SRD246" s="220"/>
      <c r="SRE246" s="220"/>
      <c r="SRF246" s="220"/>
      <c r="SRG246" s="220"/>
      <c r="SRH246" s="220"/>
      <c r="SRI246" s="220"/>
      <c r="SRJ246" s="220"/>
      <c r="SRK246" s="220"/>
      <c r="SRL246" s="220"/>
      <c r="SRM246" s="220"/>
      <c r="SRN246" s="220"/>
      <c r="SRO246" s="220"/>
      <c r="SRP246" s="220"/>
      <c r="SRQ246" s="220"/>
      <c r="SRR246" s="220"/>
      <c r="SRS246" s="220"/>
      <c r="SRT246" s="220"/>
      <c r="SRU246" s="220"/>
      <c r="SRV246" s="220"/>
      <c r="SRW246" s="220"/>
      <c r="SRX246" s="220"/>
      <c r="SRY246" s="220"/>
      <c r="SRZ246" s="220"/>
      <c r="SSA246" s="220"/>
      <c r="SSB246" s="220"/>
      <c r="SSC246" s="220"/>
      <c r="SSD246" s="220"/>
      <c r="SSE246" s="220"/>
      <c r="SSF246" s="220"/>
      <c r="SSG246" s="220"/>
      <c r="SSH246" s="220"/>
      <c r="SSI246" s="220"/>
      <c r="SSJ246" s="220"/>
      <c r="SSK246" s="220"/>
      <c r="SSL246" s="220"/>
      <c r="SSM246" s="220"/>
      <c r="SSN246" s="220"/>
      <c r="SSO246" s="220"/>
      <c r="SSP246" s="220"/>
      <c r="SSQ246" s="220"/>
      <c r="SSR246" s="220"/>
      <c r="SSS246" s="220"/>
      <c r="SST246" s="220"/>
      <c r="SSU246" s="220"/>
      <c r="SSV246" s="220"/>
      <c r="SSW246" s="220"/>
      <c r="SSX246" s="220"/>
      <c r="SSY246" s="220"/>
      <c r="SSZ246" s="220"/>
      <c r="STA246" s="220"/>
      <c r="STB246" s="220"/>
      <c r="STC246" s="220"/>
      <c r="STD246" s="220"/>
      <c r="STE246" s="220"/>
      <c r="STF246" s="220"/>
      <c r="STG246" s="220"/>
      <c r="STH246" s="220"/>
      <c r="STI246" s="220"/>
      <c r="STJ246" s="220"/>
      <c r="STK246" s="220"/>
      <c r="STL246" s="220"/>
      <c r="STM246" s="220"/>
      <c r="STN246" s="220"/>
      <c r="STO246" s="220"/>
      <c r="STP246" s="220"/>
      <c r="STQ246" s="220"/>
      <c r="STR246" s="220"/>
      <c r="STS246" s="220"/>
      <c r="STT246" s="220"/>
      <c r="STU246" s="220"/>
      <c r="STV246" s="220"/>
      <c r="STW246" s="220"/>
      <c r="STX246" s="220"/>
      <c r="STY246" s="220"/>
      <c r="STZ246" s="220"/>
      <c r="SUA246" s="220"/>
      <c r="SUB246" s="220"/>
      <c r="SUC246" s="220"/>
      <c r="SUD246" s="220"/>
      <c r="SUE246" s="220"/>
      <c r="SUF246" s="220"/>
      <c r="SUG246" s="220"/>
      <c r="SUH246" s="220"/>
      <c r="SUI246" s="220"/>
      <c r="SUJ246" s="220"/>
      <c r="SUK246" s="220"/>
      <c r="SUL246" s="220"/>
      <c r="SUM246" s="220"/>
      <c r="SUN246" s="220"/>
      <c r="SUO246" s="220"/>
      <c r="SUP246" s="220"/>
      <c r="SUQ246" s="220"/>
      <c r="SUR246" s="220"/>
      <c r="SUS246" s="220"/>
      <c r="SUT246" s="220"/>
      <c r="SUU246" s="220"/>
      <c r="SUV246" s="220"/>
      <c r="SUW246" s="220"/>
      <c r="SUX246" s="220"/>
      <c r="SUY246" s="220"/>
      <c r="SUZ246" s="220"/>
      <c r="SVA246" s="220"/>
      <c r="SVB246" s="220"/>
      <c r="SVC246" s="220"/>
      <c r="SVD246" s="220"/>
      <c r="SVE246" s="220"/>
      <c r="SVF246" s="220"/>
      <c r="SVG246" s="220"/>
      <c r="SVH246" s="220"/>
      <c r="SVI246" s="220"/>
      <c r="SVJ246" s="220"/>
      <c r="SVK246" s="220"/>
      <c r="SVL246" s="220"/>
      <c r="SVM246" s="220"/>
      <c r="SVN246" s="220"/>
      <c r="SVO246" s="220"/>
      <c r="SVP246" s="220"/>
      <c r="SVQ246" s="220"/>
      <c r="SVR246" s="220"/>
      <c r="SVS246" s="220"/>
      <c r="SVT246" s="220"/>
      <c r="SVU246" s="220"/>
      <c r="SVV246" s="220"/>
      <c r="SVW246" s="220"/>
      <c r="SVX246" s="220"/>
      <c r="SVY246" s="220"/>
      <c r="SVZ246" s="220"/>
      <c r="SWA246" s="220"/>
      <c r="SWB246" s="220"/>
      <c r="SWC246" s="220"/>
      <c r="SWD246" s="220"/>
      <c r="SWE246" s="220"/>
      <c r="SWF246" s="220"/>
      <c r="SWG246" s="220"/>
      <c r="SWH246" s="220"/>
      <c r="SWI246" s="220"/>
      <c r="SWJ246" s="220"/>
      <c r="SWK246" s="220"/>
      <c r="SWL246" s="220"/>
      <c r="SWM246" s="220"/>
      <c r="SWN246" s="220"/>
      <c r="SWO246" s="220"/>
      <c r="SWP246" s="220"/>
      <c r="SWQ246" s="220"/>
      <c r="SWR246" s="220"/>
      <c r="SWS246" s="220"/>
      <c r="SWT246" s="220"/>
      <c r="SWU246" s="220"/>
      <c r="SWV246" s="220"/>
      <c r="SWW246" s="220"/>
      <c r="SWX246" s="220"/>
      <c r="SWY246" s="220"/>
      <c r="SWZ246" s="220"/>
      <c r="SXA246" s="220"/>
      <c r="SXB246" s="220"/>
      <c r="SXC246" s="220"/>
      <c r="SXD246" s="220"/>
      <c r="SXE246" s="220"/>
      <c r="SXF246" s="220"/>
      <c r="SXG246" s="220"/>
      <c r="SXH246" s="220"/>
      <c r="SXI246" s="220"/>
      <c r="SXJ246" s="220"/>
      <c r="SXK246" s="220"/>
      <c r="SXL246" s="220"/>
      <c r="SXM246" s="220"/>
      <c r="SXN246" s="220"/>
      <c r="SXO246" s="220"/>
      <c r="SXP246" s="220"/>
      <c r="SXQ246" s="220"/>
      <c r="SXR246" s="220"/>
      <c r="SXS246" s="220"/>
      <c r="SXT246" s="220"/>
      <c r="SXU246" s="220"/>
      <c r="SXV246" s="220"/>
      <c r="SXW246" s="220"/>
      <c r="SXX246" s="220"/>
      <c r="SXY246" s="220"/>
      <c r="SXZ246" s="220"/>
      <c r="SYA246" s="220"/>
      <c r="SYB246" s="220"/>
      <c r="SYC246" s="220"/>
      <c r="SYD246" s="220"/>
      <c r="SYE246" s="220"/>
      <c r="SYF246" s="220"/>
      <c r="SYG246" s="220"/>
      <c r="SYH246" s="220"/>
      <c r="SYI246" s="220"/>
      <c r="SYJ246" s="220"/>
      <c r="SYK246" s="220"/>
      <c r="SYL246" s="220"/>
      <c r="SYM246" s="220"/>
      <c r="SYN246" s="220"/>
      <c r="SYO246" s="220"/>
      <c r="SYP246" s="220"/>
      <c r="SYQ246" s="220"/>
      <c r="SYR246" s="220"/>
      <c r="SYS246" s="220"/>
      <c r="SYT246" s="220"/>
      <c r="SYU246" s="220"/>
      <c r="SYV246" s="220"/>
      <c r="SYW246" s="220"/>
      <c r="SYX246" s="220"/>
      <c r="SYY246" s="220"/>
      <c r="SYZ246" s="220"/>
      <c r="SZA246" s="220"/>
      <c r="SZB246" s="220"/>
      <c r="SZC246" s="220"/>
      <c r="SZD246" s="220"/>
      <c r="SZE246" s="220"/>
      <c r="SZF246" s="220"/>
      <c r="SZG246" s="220"/>
      <c r="SZH246" s="220"/>
      <c r="SZI246" s="220"/>
      <c r="SZJ246" s="220"/>
      <c r="SZK246" s="220"/>
      <c r="SZL246" s="220"/>
      <c r="SZM246" s="220"/>
      <c r="SZN246" s="220"/>
      <c r="SZO246" s="220"/>
      <c r="SZP246" s="220"/>
      <c r="SZQ246" s="220"/>
      <c r="SZR246" s="220"/>
      <c r="SZS246" s="220"/>
      <c r="SZT246" s="220"/>
      <c r="SZU246" s="220"/>
      <c r="SZV246" s="220"/>
      <c r="SZW246" s="220"/>
      <c r="SZX246" s="220"/>
      <c r="SZY246" s="220"/>
      <c r="SZZ246" s="220"/>
      <c r="TAA246" s="220"/>
      <c r="TAB246" s="220"/>
      <c r="TAC246" s="220"/>
      <c r="TAD246" s="220"/>
      <c r="TAE246" s="220"/>
      <c r="TAF246" s="220"/>
      <c r="TAG246" s="220"/>
      <c r="TAH246" s="220"/>
      <c r="TAI246" s="220"/>
      <c r="TAJ246" s="220"/>
      <c r="TAK246" s="220"/>
      <c r="TAL246" s="220"/>
      <c r="TAM246" s="220"/>
      <c r="TAN246" s="220"/>
      <c r="TAO246" s="220"/>
      <c r="TAP246" s="220"/>
      <c r="TAQ246" s="220"/>
      <c r="TAR246" s="220"/>
      <c r="TAS246" s="220"/>
      <c r="TAT246" s="220"/>
      <c r="TAU246" s="220"/>
      <c r="TAV246" s="220"/>
      <c r="TAW246" s="220"/>
      <c r="TAX246" s="220"/>
      <c r="TAY246" s="220"/>
      <c r="TAZ246" s="220"/>
      <c r="TBA246" s="220"/>
      <c r="TBB246" s="220"/>
      <c r="TBC246" s="220"/>
      <c r="TBD246" s="220"/>
      <c r="TBE246" s="220"/>
      <c r="TBF246" s="220"/>
      <c r="TBG246" s="220"/>
      <c r="TBH246" s="220"/>
      <c r="TBI246" s="220"/>
      <c r="TBJ246" s="220"/>
      <c r="TBK246" s="220"/>
      <c r="TBL246" s="220"/>
      <c r="TBM246" s="220"/>
      <c r="TBN246" s="220"/>
      <c r="TBO246" s="220"/>
      <c r="TBP246" s="220"/>
      <c r="TBQ246" s="220"/>
      <c r="TBR246" s="220"/>
      <c r="TBS246" s="220"/>
      <c r="TBT246" s="220"/>
      <c r="TBU246" s="220"/>
      <c r="TBV246" s="220"/>
      <c r="TBW246" s="220"/>
      <c r="TBX246" s="220"/>
      <c r="TBY246" s="220"/>
      <c r="TBZ246" s="220"/>
      <c r="TCA246" s="220"/>
      <c r="TCB246" s="220"/>
      <c r="TCC246" s="220"/>
      <c r="TCD246" s="220"/>
      <c r="TCE246" s="220"/>
      <c r="TCF246" s="220"/>
      <c r="TCG246" s="220"/>
      <c r="TCH246" s="220"/>
      <c r="TCI246" s="220"/>
      <c r="TCJ246" s="220"/>
      <c r="TCK246" s="220"/>
      <c r="TCL246" s="220"/>
      <c r="TCM246" s="220"/>
      <c r="TCN246" s="220"/>
      <c r="TCO246" s="220"/>
      <c r="TCP246" s="220"/>
      <c r="TCQ246" s="220"/>
      <c r="TCR246" s="220"/>
      <c r="TCS246" s="220"/>
      <c r="TCT246" s="220"/>
      <c r="TCU246" s="220"/>
      <c r="TCV246" s="220"/>
      <c r="TCW246" s="220"/>
      <c r="TCX246" s="220"/>
      <c r="TCY246" s="220"/>
      <c r="TCZ246" s="220"/>
      <c r="TDA246" s="220"/>
      <c r="TDB246" s="220"/>
      <c r="TDC246" s="220"/>
      <c r="TDD246" s="220"/>
      <c r="TDE246" s="220"/>
      <c r="TDF246" s="220"/>
      <c r="TDG246" s="220"/>
      <c r="TDH246" s="220"/>
      <c r="TDI246" s="220"/>
      <c r="TDJ246" s="220"/>
      <c r="TDK246" s="220"/>
      <c r="TDL246" s="220"/>
      <c r="TDM246" s="220"/>
      <c r="TDN246" s="220"/>
      <c r="TDO246" s="220"/>
      <c r="TDP246" s="220"/>
      <c r="TDQ246" s="220"/>
      <c r="TDR246" s="220"/>
      <c r="TDS246" s="220"/>
      <c r="TDT246" s="220"/>
      <c r="TDU246" s="220"/>
      <c r="TDV246" s="220"/>
      <c r="TDW246" s="220"/>
      <c r="TDX246" s="220"/>
      <c r="TDY246" s="220"/>
      <c r="TDZ246" s="220"/>
      <c r="TEA246" s="220"/>
      <c r="TEB246" s="220"/>
      <c r="TEC246" s="220"/>
      <c r="TED246" s="220"/>
      <c r="TEE246" s="220"/>
      <c r="TEF246" s="220"/>
      <c r="TEG246" s="220"/>
      <c r="TEH246" s="220"/>
      <c r="TEI246" s="220"/>
      <c r="TEJ246" s="220"/>
      <c r="TEK246" s="220"/>
      <c r="TEL246" s="220"/>
      <c r="TEM246" s="220"/>
      <c r="TEN246" s="220"/>
      <c r="TEO246" s="220"/>
      <c r="TEP246" s="220"/>
      <c r="TEQ246" s="220"/>
      <c r="TER246" s="220"/>
      <c r="TES246" s="220"/>
      <c r="TET246" s="220"/>
      <c r="TEU246" s="220"/>
      <c r="TEV246" s="220"/>
      <c r="TEW246" s="220"/>
      <c r="TEX246" s="220"/>
      <c r="TEY246" s="220"/>
      <c r="TEZ246" s="220"/>
      <c r="TFA246" s="220"/>
      <c r="TFB246" s="220"/>
      <c r="TFC246" s="220"/>
      <c r="TFD246" s="220"/>
      <c r="TFE246" s="220"/>
      <c r="TFF246" s="220"/>
      <c r="TFG246" s="220"/>
      <c r="TFH246" s="220"/>
      <c r="TFI246" s="220"/>
      <c r="TFJ246" s="220"/>
      <c r="TFK246" s="220"/>
      <c r="TFL246" s="220"/>
      <c r="TFM246" s="220"/>
      <c r="TFN246" s="220"/>
      <c r="TFO246" s="220"/>
      <c r="TFP246" s="220"/>
      <c r="TFQ246" s="220"/>
      <c r="TFR246" s="220"/>
      <c r="TFS246" s="220"/>
      <c r="TFT246" s="220"/>
      <c r="TFU246" s="220"/>
      <c r="TFV246" s="220"/>
      <c r="TFW246" s="220"/>
      <c r="TFX246" s="220"/>
      <c r="TFY246" s="220"/>
      <c r="TFZ246" s="220"/>
      <c r="TGA246" s="220"/>
      <c r="TGB246" s="220"/>
      <c r="TGC246" s="220"/>
      <c r="TGD246" s="220"/>
      <c r="TGE246" s="220"/>
      <c r="TGF246" s="220"/>
      <c r="TGG246" s="220"/>
      <c r="TGH246" s="220"/>
      <c r="TGI246" s="220"/>
      <c r="TGJ246" s="220"/>
      <c r="TGK246" s="220"/>
      <c r="TGL246" s="220"/>
      <c r="TGM246" s="220"/>
      <c r="TGN246" s="220"/>
      <c r="TGO246" s="220"/>
      <c r="TGP246" s="220"/>
      <c r="TGQ246" s="220"/>
      <c r="TGR246" s="220"/>
      <c r="TGS246" s="220"/>
      <c r="TGT246" s="220"/>
      <c r="TGU246" s="220"/>
      <c r="TGV246" s="220"/>
      <c r="TGW246" s="220"/>
      <c r="TGX246" s="220"/>
      <c r="TGY246" s="220"/>
      <c r="TGZ246" s="220"/>
      <c r="THA246" s="220"/>
      <c r="THB246" s="220"/>
      <c r="THC246" s="220"/>
      <c r="THD246" s="220"/>
      <c r="THE246" s="220"/>
      <c r="THF246" s="220"/>
      <c r="THG246" s="220"/>
      <c r="THH246" s="220"/>
      <c r="THI246" s="220"/>
      <c r="THJ246" s="220"/>
      <c r="THK246" s="220"/>
      <c r="THL246" s="220"/>
      <c r="THM246" s="220"/>
      <c r="THN246" s="220"/>
      <c r="THO246" s="220"/>
      <c r="THP246" s="220"/>
      <c r="THQ246" s="220"/>
      <c r="THR246" s="220"/>
      <c r="THS246" s="220"/>
      <c r="THT246" s="220"/>
      <c r="THU246" s="220"/>
      <c r="THV246" s="220"/>
      <c r="THW246" s="220"/>
      <c r="THX246" s="220"/>
      <c r="THY246" s="220"/>
      <c r="THZ246" s="220"/>
      <c r="TIA246" s="220"/>
      <c r="TIB246" s="220"/>
      <c r="TIC246" s="220"/>
      <c r="TID246" s="220"/>
      <c r="TIE246" s="220"/>
      <c r="TIF246" s="220"/>
      <c r="TIG246" s="220"/>
      <c r="TIH246" s="220"/>
      <c r="TII246" s="220"/>
      <c r="TIJ246" s="220"/>
      <c r="TIK246" s="220"/>
      <c r="TIL246" s="220"/>
      <c r="TIM246" s="220"/>
      <c r="TIN246" s="220"/>
      <c r="TIO246" s="220"/>
      <c r="TIP246" s="220"/>
      <c r="TIQ246" s="220"/>
      <c r="TIR246" s="220"/>
      <c r="TIS246" s="220"/>
      <c r="TIT246" s="220"/>
      <c r="TIU246" s="220"/>
      <c r="TIV246" s="220"/>
      <c r="TIW246" s="220"/>
      <c r="TIX246" s="220"/>
      <c r="TIY246" s="220"/>
      <c r="TIZ246" s="220"/>
      <c r="TJA246" s="220"/>
      <c r="TJB246" s="220"/>
      <c r="TJC246" s="220"/>
      <c r="TJD246" s="220"/>
      <c r="TJE246" s="220"/>
      <c r="TJF246" s="220"/>
      <c r="TJG246" s="220"/>
      <c r="TJH246" s="220"/>
      <c r="TJI246" s="220"/>
      <c r="TJJ246" s="220"/>
      <c r="TJK246" s="220"/>
      <c r="TJL246" s="220"/>
      <c r="TJM246" s="220"/>
      <c r="TJN246" s="220"/>
      <c r="TJO246" s="220"/>
      <c r="TJP246" s="220"/>
      <c r="TJQ246" s="220"/>
      <c r="TJR246" s="220"/>
      <c r="TJS246" s="220"/>
      <c r="TJT246" s="220"/>
      <c r="TJU246" s="220"/>
      <c r="TJV246" s="220"/>
      <c r="TJW246" s="220"/>
      <c r="TJX246" s="220"/>
      <c r="TJY246" s="220"/>
      <c r="TJZ246" s="220"/>
      <c r="TKA246" s="220"/>
      <c r="TKB246" s="220"/>
      <c r="TKC246" s="220"/>
      <c r="TKD246" s="220"/>
      <c r="TKE246" s="220"/>
      <c r="TKF246" s="220"/>
      <c r="TKG246" s="220"/>
      <c r="TKH246" s="220"/>
      <c r="TKI246" s="220"/>
      <c r="TKJ246" s="220"/>
      <c r="TKK246" s="220"/>
      <c r="TKL246" s="220"/>
      <c r="TKM246" s="220"/>
      <c r="TKN246" s="220"/>
      <c r="TKO246" s="220"/>
      <c r="TKP246" s="220"/>
      <c r="TKQ246" s="220"/>
      <c r="TKR246" s="220"/>
      <c r="TKS246" s="220"/>
      <c r="TKT246" s="220"/>
      <c r="TKU246" s="220"/>
      <c r="TKV246" s="220"/>
      <c r="TKW246" s="220"/>
      <c r="TKX246" s="220"/>
      <c r="TKY246" s="220"/>
      <c r="TKZ246" s="220"/>
      <c r="TLA246" s="220"/>
      <c r="TLB246" s="220"/>
      <c r="TLC246" s="220"/>
      <c r="TLD246" s="220"/>
      <c r="TLE246" s="220"/>
      <c r="TLF246" s="220"/>
      <c r="TLG246" s="220"/>
      <c r="TLH246" s="220"/>
      <c r="TLI246" s="220"/>
      <c r="TLJ246" s="220"/>
      <c r="TLK246" s="220"/>
      <c r="TLL246" s="220"/>
      <c r="TLM246" s="220"/>
      <c r="TLN246" s="220"/>
      <c r="TLO246" s="220"/>
      <c r="TLP246" s="220"/>
      <c r="TLQ246" s="220"/>
      <c r="TLR246" s="220"/>
      <c r="TLS246" s="220"/>
      <c r="TLT246" s="220"/>
      <c r="TLU246" s="220"/>
      <c r="TLV246" s="220"/>
      <c r="TLW246" s="220"/>
      <c r="TLX246" s="220"/>
      <c r="TLY246" s="220"/>
      <c r="TLZ246" s="220"/>
      <c r="TMA246" s="220"/>
      <c r="TMB246" s="220"/>
      <c r="TMC246" s="220"/>
      <c r="TMD246" s="220"/>
      <c r="TME246" s="220"/>
      <c r="TMF246" s="220"/>
      <c r="TMG246" s="220"/>
      <c r="TMH246" s="220"/>
      <c r="TMI246" s="220"/>
      <c r="TMJ246" s="220"/>
      <c r="TMK246" s="220"/>
      <c r="TML246" s="220"/>
      <c r="TMM246" s="220"/>
      <c r="TMN246" s="220"/>
      <c r="TMO246" s="220"/>
      <c r="TMP246" s="220"/>
      <c r="TMQ246" s="220"/>
      <c r="TMR246" s="220"/>
      <c r="TMS246" s="220"/>
      <c r="TMT246" s="220"/>
      <c r="TMU246" s="220"/>
      <c r="TMV246" s="220"/>
      <c r="TMW246" s="220"/>
      <c r="TMX246" s="220"/>
      <c r="TMY246" s="220"/>
      <c r="TMZ246" s="220"/>
      <c r="TNA246" s="220"/>
      <c r="TNB246" s="220"/>
      <c r="TNC246" s="220"/>
      <c r="TND246" s="220"/>
      <c r="TNE246" s="220"/>
      <c r="TNF246" s="220"/>
      <c r="TNG246" s="220"/>
      <c r="TNH246" s="220"/>
      <c r="TNI246" s="220"/>
      <c r="TNJ246" s="220"/>
      <c r="TNK246" s="220"/>
      <c r="TNL246" s="220"/>
      <c r="TNM246" s="220"/>
      <c r="TNN246" s="220"/>
      <c r="TNO246" s="220"/>
      <c r="TNP246" s="220"/>
      <c r="TNQ246" s="220"/>
      <c r="TNR246" s="220"/>
      <c r="TNS246" s="220"/>
      <c r="TNT246" s="220"/>
      <c r="TNU246" s="220"/>
      <c r="TNV246" s="220"/>
      <c r="TNW246" s="220"/>
      <c r="TNX246" s="220"/>
      <c r="TNY246" s="220"/>
      <c r="TNZ246" s="220"/>
      <c r="TOA246" s="220"/>
      <c r="TOB246" s="220"/>
      <c r="TOC246" s="220"/>
      <c r="TOD246" s="220"/>
      <c r="TOE246" s="220"/>
      <c r="TOF246" s="220"/>
      <c r="TOG246" s="220"/>
      <c r="TOH246" s="220"/>
      <c r="TOI246" s="220"/>
      <c r="TOJ246" s="220"/>
      <c r="TOK246" s="220"/>
      <c r="TOL246" s="220"/>
      <c r="TOM246" s="220"/>
      <c r="TON246" s="220"/>
      <c r="TOO246" s="220"/>
      <c r="TOP246" s="220"/>
      <c r="TOQ246" s="220"/>
      <c r="TOR246" s="220"/>
      <c r="TOS246" s="220"/>
      <c r="TOT246" s="220"/>
      <c r="TOU246" s="220"/>
      <c r="TOV246" s="220"/>
      <c r="TOW246" s="220"/>
      <c r="TOX246" s="220"/>
      <c r="TOY246" s="220"/>
      <c r="TOZ246" s="220"/>
      <c r="TPA246" s="220"/>
      <c r="TPB246" s="220"/>
      <c r="TPC246" s="220"/>
      <c r="TPD246" s="220"/>
      <c r="TPE246" s="220"/>
      <c r="TPF246" s="220"/>
      <c r="TPG246" s="220"/>
      <c r="TPH246" s="220"/>
      <c r="TPI246" s="220"/>
      <c r="TPJ246" s="220"/>
      <c r="TPK246" s="220"/>
      <c r="TPL246" s="220"/>
      <c r="TPM246" s="220"/>
      <c r="TPN246" s="220"/>
      <c r="TPO246" s="220"/>
      <c r="TPP246" s="220"/>
      <c r="TPQ246" s="220"/>
      <c r="TPR246" s="220"/>
      <c r="TPS246" s="220"/>
      <c r="TPT246" s="220"/>
      <c r="TPU246" s="220"/>
      <c r="TPV246" s="220"/>
      <c r="TPW246" s="220"/>
      <c r="TPX246" s="220"/>
      <c r="TPY246" s="220"/>
      <c r="TPZ246" s="220"/>
      <c r="TQA246" s="220"/>
      <c r="TQB246" s="220"/>
      <c r="TQC246" s="220"/>
      <c r="TQD246" s="220"/>
      <c r="TQE246" s="220"/>
      <c r="TQF246" s="220"/>
      <c r="TQG246" s="220"/>
      <c r="TQH246" s="220"/>
      <c r="TQI246" s="220"/>
      <c r="TQJ246" s="220"/>
      <c r="TQK246" s="220"/>
      <c r="TQL246" s="220"/>
      <c r="TQM246" s="220"/>
      <c r="TQN246" s="220"/>
      <c r="TQO246" s="220"/>
      <c r="TQP246" s="220"/>
      <c r="TQQ246" s="220"/>
      <c r="TQR246" s="220"/>
      <c r="TQS246" s="220"/>
      <c r="TQT246" s="220"/>
      <c r="TQU246" s="220"/>
      <c r="TQV246" s="220"/>
      <c r="TQW246" s="220"/>
      <c r="TQX246" s="220"/>
      <c r="TQY246" s="220"/>
      <c r="TQZ246" s="220"/>
      <c r="TRA246" s="220"/>
      <c r="TRB246" s="220"/>
      <c r="TRC246" s="220"/>
      <c r="TRD246" s="220"/>
      <c r="TRE246" s="220"/>
      <c r="TRF246" s="220"/>
      <c r="TRG246" s="220"/>
      <c r="TRH246" s="220"/>
      <c r="TRI246" s="220"/>
      <c r="TRJ246" s="220"/>
      <c r="TRK246" s="220"/>
      <c r="TRL246" s="220"/>
      <c r="TRM246" s="220"/>
      <c r="TRN246" s="220"/>
      <c r="TRO246" s="220"/>
      <c r="TRP246" s="220"/>
      <c r="TRQ246" s="220"/>
      <c r="TRR246" s="220"/>
      <c r="TRS246" s="220"/>
      <c r="TRT246" s="220"/>
      <c r="TRU246" s="220"/>
      <c r="TRV246" s="220"/>
      <c r="TRW246" s="220"/>
      <c r="TRX246" s="220"/>
      <c r="TRY246" s="220"/>
      <c r="TRZ246" s="220"/>
      <c r="TSA246" s="220"/>
      <c r="TSB246" s="220"/>
      <c r="TSC246" s="220"/>
      <c r="TSD246" s="220"/>
      <c r="TSE246" s="220"/>
      <c r="TSF246" s="220"/>
      <c r="TSG246" s="220"/>
      <c r="TSH246" s="220"/>
      <c r="TSI246" s="220"/>
      <c r="TSJ246" s="220"/>
      <c r="TSK246" s="220"/>
      <c r="TSL246" s="220"/>
      <c r="TSM246" s="220"/>
      <c r="TSN246" s="220"/>
      <c r="TSO246" s="220"/>
      <c r="TSP246" s="220"/>
      <c r="TSQ246" s="220"/>
      <c r="TSR246" s="220"/>
      <c r="TSS246" s="220"/>
      <c r="TST246" s="220"/>
      <c r="TSU246" s="220"/>
      <c r="TSV246" s="220"/>
      <c r="TSW246" s="220"/>
      <c r="TSX246" s="220"/>
      <c r="TSY246" s="220"/>
      <c r="TSZ246" s="220"/>
      <c r="TTA246" s="220"/>
      <c r="TTB246" s="220"/>
      <c r="TTC246" s="220"/>
      <c r="TTD246" s="220"/>
      <c r="TTE246" s="220"/>
      <c r="TTF246" s="220"/>
      <c r="TTG246" s="220"/>
      <c r="TTH246" s="220"/>
      <c r="TTI246" s="220"/>
      <c r="TTJ246" s="220"/>
      <c r="TTK246" s="220"/>
      <c r="TTL246" s="220"/>
      <c r="TTM246" s="220"/>
      <c r="TTN246" s="220"/>
      <c r="TTO246" s="220"/>
      <c r="TTP246" s="220"/>
      <c r="TTQ246" s="220"/>
      <c r="TTR246" s="220"/>
      <c r="TTS246" s="220"/>
      <c r="TTT246" s="220"/>
      <c r="TTU246" s="220"/>
      <c r="TTV246" s="220"/>
      <c r="TTW246" s="220"/>
      <c r="TTX246" s="220"/>
      <c r="TTY246" s="220"/>
      <c r="TTZ246" s="220"/>
      <c r="TUA246" s="220"/>
      <c r="TUB246" s="220"/>
      <c r="TUC246" s="220"/>
      <c r="TUD246" s="220"/>
      <c r="TUE246" s="220"/>
      <c r="TUF246" s="220"/>
      <c r="TUG246" s="220"/>
      <c r="TUH246" s="220"/>
      <c r="TUI246" s="220"/>
      <c r="TUJ246" s="220"/>
      <c r="TUK246" s="220"/>
      <c r="TUL246" s="220"/>
      <c r="TUM246" s="220"/>
      <c r="TUN246" s="220"/>
      <c r="TUO246" s="220"/>
      <c r="TUP246" s="220"/>
      <c r="TUQ246" s="220"/>
      <c r="TUR246" s="220"/>
      <c r="TUS246" s="220"/>
      <c r="TUT246" s="220"/>
      <c r="TUU246" s="220"/>
      <c r="TUV246" s="220"/>
      <c r="TUW246" s="220"/>
      <c r="TUX246" s="220"/>
      <c r="TUY246" s="220"/>
      <c r="TUZ246" s="220"/>
      <c r="TVA246" s="220"/>
      <c r="TVB246" s="220"/>
      <c r="TVC246" s="220"/>
      <c r="TVD246" s="220"/>
      <c r="TVE246" s="220"/>
      <c r="TVF246" s="220"/>
      <c r="TVG246" s="220"/>
      <c r="TVH246" s="220"/>
      <c r="TVI246" s="220"/>
      <c r="TVJ246" s="220"/>
      <c r="TVK246" s="220"/>
      <c r="TVL246" s="220"/>
      <c r="TVM246" s="220"/>
      <c r="TVN246" s="220"/>
      <c r="TVO246" s="220"/>
      <c r="TVP246" s="220"/>
      <c r="TVQ246" s="220"/>
      <c r="TVR246" s="220"/>
      <c r="TVS246" s="220"/>
      <c r="TVT246" s="220"/>
      <c r="TVU246" s="220"/>
      <c r="TVV246" s="220"/>
      <c r="TVW246" s="220"/>
      <c r="TVX246" s="220"/>
      <c r="TVY246" s="220"/>
      <c r="TVZ246" s="220"/>
      <c r="TWA246" s="220"/>
      <c r="TWB246" s="220"/>
      <c r="TWC246" s="220"/>
      <c r="TWD246" s="220"/>
      <c r="TWE246" s="220"/>
      <c r="TWF246" s="220"/>
      <c r="TWG246" s="220"/>
      <c r="TWH246" s="220"/>
      <c r="TWI246" s="220"/>
      <c r="TWJ246" s="220"/>
      <c r="TWK246" s="220"/>
      <c r="TWL246" s="220"/>
      <c r="TWM246" s="220"/>
      <c r="TWN246" s="220"/>
      <c r="TWO246" s="220"/>
      <c r="TWP246" s="220"/>
      <c r="TWQ246" s="220"/>
      <c r="TWR246" s="220"/>
      <c r="TWS246" s="220"/>
      <c r="TWT246" s="220"/>
      <c r="TWU246" s="220"/>
      <c r="TWV246" s="220"/>
      <c r="TWW246" s="220"/>
      <c r="TWX246" s="220"/>
      <c r="TWY246" s="220"/>
      <c r="TWZ246" s="220"/>
      <c r="TXA246" s="220"/>
      <c r="TXB246" s="220"/>
      <c r="TXC246" s="220"/>
      <c r="TXD246" s="220"/>
      <c r="TXE246" s="220"/>
      <c r="TXF246" s="220"/>
      <c r="TXG246" s="220"/>
      <c r="TXH246" s="220"/>
      <c r="TXI246" s="220"/>
      <c r="TXJ246" s="220"/>
      <c r="TXK246" s="220"/>
      <c r="TXL246" s="220"/>
      <c r="TXM246" s="220"/>
      <c r="TXN246" s="220"/>
      <c r="TXO246" s="220"/>
      <c r="TXP246" s="220"/>
      <c r="TXQ246" s="220"/>
      <c r="TXR246" s="220"/>
      <c r="TXS246" s="220"/>
      <c r="TXT246" s="220"/>
      <c r="TXU246" s="220"/>
      <c r="TXV246" s="220"/>
      <c r="TXW246" s="220"/>
      <c r="TXX246" s="220"/>
      <c r="TXY246" s="220"/>
      <c r="TXZ246" s="220"/>
      <c r="TYA246" s="220"/>
      <c r="TYB246" s="220"/>
      <c r="TYC246" s="220"/>
      <c r="TYD246" s="220"/>
      <c r="TYE246" s="220"/>
      <c r="TYF246" s="220"/>
      <c r="TYG246" s="220"/>
      <c r="TYH246" s="220"/>
      <c r="TYI246" s="220"/>
      <c r="TYJ246" s="220"/>
      <c r="TYK246" s="220"/>
      <c r="TYL246" s="220"/>
      <c r="TYM246" s="220"/>
      <c r="TYN246" s="220"/>
      <c r="TYO246" s="220"/>
      <c r="TYP246" s="220"/>
      <c r="TYQ246" s="220"/>
      <c r="TYR246" s="220"/>
      <c r="TYS246" s="220"/>
      <c r="TYT246" s="220"/>
      <c r="TYU246" s="220"/>
      <c r="TYV246" s="220"/>
      <c r="TYW246" s="220"/>
      <c r="TYX246" s="220"/>
      <c r="TYY246" s="220"/>
      <c r="TYZ246" s="220"/>
      <c r="TZA246" s="220"/>
      <c r="TZB246" s="220"/>
      <c r="TZC246" s="220"/>
      <c r="TZD246" s="220"/>
      <c r="TZE246" s="220"/>
      <c r="TZF246" s="220"/>
      <c r="TZG246" s="220"/>
      <c r="TZH246" s="220"/>
      <c r="TZI246" s="220"/>
      <c r="TZJ246" s="220"/>
      <c r="TZK246" s="220"/>
      <c r="TZL246" s="220"/>
      <c r="TZM246" s="220"/>
      <c r="TZN246" s="220"/>
      <c r="TZO246" s="220"/>
      <c r="TZP246" s="220"/>
      <c r="TZQ246" s="220"/>
      <c r="TZR246" s="220"/>
      <c r="TZS246" s="220"/>
      <c r="TZT246" s="220"/>
      <c r="TZU246" s="220"/>
      <c r="TZV246" s="220"/>
      <c r="TZW246" s="220"/>
      <c r="TZX246" s="220"/>
      <c r="TZY246" s="220"/>
      <c r="TZZ246" s="220"/>
      <c r="UAA246" s="220"/>
      <c r="UAB246" s="220"/>
      <c r="UAC246" s="220"/>
      <c r="UAD246" s="220"/>
      <c r="UAE246" s="220"/>
      <c r="UAF246" s="220"/>
      <c r="UAG246" s="220"/>
      <c r="UAH246" s="220"/>
      <c r="UAI246" s="220"/>
      <c r="UAJ246" s="220"/>
      <c r="UAK246" s="220"/>
      <c r="UAL246" s="220"/>
      <c r="UAM246" s="220"/>
      <c r="UAN246" s="220"/>
      <c r="UAO246" s="220"/>
      <c r="UAP246" s="220"/>
      <c r="UAQ246" s="220"/>
      <c r="UAR246" s="220"/>
      <c r="UAS246" s="220"/>
      <c r="UAT246" s="220"/>
      <c r="UAU246" s="220"/>
      <c r="UAV246" s="220"/>
      <c r="UAW246" s="220"/>
      <c r="UAX246" s="220"/>
      <c r="UAY246" s="220"/>
      <c r="UAZ246" s="220"/>
      <c r="UBA246" s="220"/>
      <c r="UBB246" s="220"/>
      <c r="UBC246" s="220"/>
      <c r="UBD246" s="220"/>
      <c r="UBE246" s="220"/>
      <c r="UBF246" s="220"/>
      <c r="UBG246" s="220"/>
      <c r="UBH246" s="220"/>
      <c r="UBI246" s="220"/>
      <c r="UBJ246" s="220"/>
      <c r="UBK246" s="220"/>
      <c r="UBL246" s="220"/>
      <c r="UBM246" s="220"/>
      <c r="UBN246" s="220"/>
      <c r="UBO246" s="220"/>
      <c r="UBP246" s="220"/>
      <c r="UBQ246" s="220"/>
      <c r="UBR246" s="220"/>
      <c r="UBS246" s="220"/>
      <c r="UBT246" s="220"/>
      <c r="UBU246" s="220"/>
      <c r="UBV246" s="220"/>
      <c r="UBW246" s="220"/>
      <c r="UBX246" s="220"/>
      <c r="UBY246" s="220"/>
      <c r="UBZ246" s="220"/>
      <c r="UCA246" s="220"/>
      <c r="UCB246" s="220"/>
      <c r="UCC246" s="220"/>
      <c r="UCD246" s="220"/>
      <c r="UCE246" s="220"/>
      <c r="UCF246" s="220"/>
      <c r="UCG246" s="220"/>
      <c r="UCH246" s="220"/>
      <c r="UCI246" s="220"/>
      <c r="UCJ246" s="220"/>
      <c r="UCK246" s="220"/>
      <c r="UCL246" s="220"/>
      <c r="UCM246" s="220"/>
      <c r="UCN246" s="220"/>
      <c r="UCO246" s="220"/>
      <c r="UCP246" s="220"/>
      <c r="UCQ246" s="220"/>
      <c r="UCR246" s="220"/>
      <c r="UCS246" s="220"/>
      <c r="UCT246" s="220"/>
      <c r="UCU246" s="220"/>
      <c r="UCV246" s="220"/>
      <c r="UCW246" s="220"/>
      <c r="UCX246" s="220"/>
      <c r="UCY246" s="220"/>
      <c r="UCZ246" s="220"/>
      <c r="UDA246" s="220"/>
      <c r="UDB246" s="220"/>
      <c r="UDC246" s="220"/>
      <c r="UDD246" s="220"/>
      <c r="UDE246" s="220"/>
      <c r="UDF246" s="220"/>
      <c r="UDG246" s="220"/>
      <c r="UDH246" s="220"/>
      <c r="UDI246" s="220"/>
      <c r="UDJ246" s="220"/>
      <c r="UDK246" s="220"/>
      <c r="UDL246" s="220"/>
      <c r="UDM246" s="220"/>
      <c r="UDN246" s="220"/>
      <c r="UDO246" s="220"/>
      <c r="UDP246" s="220"/>
      <c r="UDQ246" s="220"/>
      <c r="UDR246" s="220"/>
      <c r="UDS246" s="220"/>
      <c r="UDT246" s="220"/>
      <c r="UDU246" s="220"/>
      <c r="UDV246" s="220"/>
      <c r="UDW246" s="220"/>
      <c r="UDX246" s="220"/>
      <c r="UDY246" s="220"/>
      <c r="UDZ246" s="220"/>
      <c r="UEA246" s="220"/>
      <c r="UEB246" s="220"/>
      <c r="UEC246" s="220"/>
      <c r="UED246" s="220"/>
      <c r="UEE246" s="220"/>
      <c r="UEF246" s="220"/>
      <c r="UEG246" s="220"/>
      <c r="UEH246" s="220"/>
      <c r="UEI246" s="220"/>
      <c r="UEJ246" s="220"/>
      <c r="UEK246" s="220"/>
      <c r="UEL246" s="220"/>
      <c r="UEM246" s="220"/>
      <c r="UEN246" s="220"/>
      <c r="UEO246" s="220"/>
      <c r="UEP246" s="220"/>
      <c r="UEQ246" s="220"/>
      <c r="UER246" s="220"/>
      <c r="UES246" s="220"/>
      <c r="UET246" s="220"/>
      <c r="UEU246" s="220"/>
      <c r="UEV246" s="220"/>
      <c r="UEW246" s="220"/>
      <c r="UEX246" s="220"/>
      <c r="UEY246" s="220"/>
      <c r="UEZ246" s="220"/>
      <c r="UFA246" s="220"/>
      <c r="UFB246" s="220"/>
      <c r="UFC246" s="220"/>
      <c r="UFD246" s="220"/>
      <c r="UFE246" s="220"/>
      <c r="UFF246" s="220"/>
      <c r="UFG246" s="220"/>
      <c r="UFH246" s="220"/>
      <c r="UFI246" s="220"/>
      <c r="UFJ246" s="220"/>
      <c r="UFK246" s="220"/>
      <c r="UFL246" s="220"/>
      <c r="UFM246" s="220"/>
      <c r="UFN246" s="220"/>
      <c r="UFO246" s="220"/>
      <c r="UFP246" s="220"/>
      <c r="UFQ246" s="220"/>
      <c r="UFR246" s="220"/>
      <c r="UFS246" s="220"/>
      <c r="UFT246" s="220"/>
      <c r="UFU246" s="220"/>
      <c r="UFV246" s="220"/>
      <c r="UFW246" s="220"/>
      <c r="UFX246" s="220"/>
      <c r="UFY246" s="220"/>
      <c r="UFZ246" s="220"/>
      <c r="UGA246" s="220"/>
      <c r="UGB246" s="220"/>
      <c r="UGC246" s="220"/>
      <c r="UGD246" s="220"/>
      <c r="UGE246" s="220"/>
      <c r="UGF246" s="220"/>
      <c r="UGG246" s="220"/>
      <c r="UGH246" s="220"/>
      <c r="UGI246" s="220"/>
      <c r="UGJ246" s="220"/>
      <c r="UGK246" s="220"/>
      <c r="UGL246" s="220"/>
      <c r="UGM246" s="220"/>
      <c r="UGN246" s="220"/>
      <c r="UGO246" s="220"/>
      <c r="UGP246" s="220"/>
      <c r="UGQ246" s="220"/>
      <c r="UGR246" s="220"/>
      <c r="UGS246" s="220"/>
      <c r="UGT246" s="220"/>
      <c r="UGU246" s="220"/>
      <c r="UGV246" s="220"/>
      <c r="UGW246" s="220"/>
      <c r="UGX246" s="220"/>
      <c r="UGY246" s="220"/>
      <c r="UGZ246" s="220"/>
      <c r="UHA246" s="220"/>
      <c r="UHB246" s="220"/>
      <c r="UHC246" s="220"/>
      <c r="UHD246" s="220"/>
      <c r="UHE246" s="220"/>
      <c r="UHF246" s="220"/>
      <c r="UHG246" s="220"/>
      <c r="UHH246" s="220"/>
      <c r="UHI246" s="220"/>
      <c r="UHJ246" s="220"/>
      <c r="UHK246" s="220"/>
      <c r="UHL246" s="220"/>
      <c r="UHM246" s="220"/>
      <c r="UHN246" s="220"/>
      <c r="UHO246" s="220"/>
      <c r="UHP246" s="220"/>
      <c r="UHQ246" s="220"/>
      <c r="UHR246" s="220"/>
      <c r="UHS246" s="220"/>
      <c r="UHT246" s="220"/>
      <c r="UHU246" s="220"/>
      <c r="UHV246" s="220"/>
      <c r="UHW246" s="220"/>
      <c r="UHX246" s="220"/>
      <c r="UHY246" s="220"/>
      <c r="UHZ246" s="220"/>
      <c r="UIA246" s="220"/>
      <c r="UIB246" s="220"/>
      <c r="UIC246" s="220"/>
      <c r="UID246" s="220"/>
      <c r="UIE246" s="220"/>
      <c r="UIF246" s="220"/>
      <c r="UIG246" s="220"/>
      <c r="UIH246" s="220"/>
      <c r="UII246" s="220"/>
      <c r="UIJ246" s="220"/>
      <c r="UIK246" s="220"/>
      <c r="UIL246" s="220"/>
      <c r="UIM246" s="220"/>
      <c r="UIN246" s="220"/>
      <c r="UIO246" s="220"/>
      <c r="UIP246" s="220"/>
      <c r="UIQ246" s="220"/>
      <c r="UIR246" s="220"/>
      <c r="UIS246" s="220"/>
      <c r="UIT246" s="220"/>
      <c r="UIU246" s="220"/>
      <c r="UIV246" s="220"/>
      <c r="UIW246" s="220"/>
      <c r="UIX246" s="220"/>
      <c r="UIY246" s="220"/>
      <c r="UIZ246" s="220"/>
      <c r="UJA246" s="220"/>
      <c r="UJB246" s="220"/>
      <c r="UJC246" s="220"/>
      <c r="UJD246" s="220"/>
      <c r="UJE246" s="220"/>
      <c r="UJF246" s="220"/>
      <c r="UJG246" s="220"/>
      <c r="UJH246" s="220"/>
      <c r="UJI246" s="220"/>
      <c r="UJJ246" s="220"/>
      <c r="UJK246" s="220"/>
      <c r="UJL246" s="220"/>
      <c r="UJM246" s="220"/>
      <c r="UJN246" s="220"/>
      <c r="UJO246" s="220"/>
      <c r="UJP246" s="220"/>
      <c r="UJQ246" s="220"/>
      <c r="UJR246" s="220"/>
      <c r="UJS246" s="220"/>
      <c r="UJT246" s="220"/>
      <c r="UJU246" s="220"/>
      <c r="UJV246" s="220"/>
      <c r="UJW246" s="220"/>
      <c r="UJX246" s="220"/>
      <c r="UJY246" s="220"/>
      <c r="UJZ246" s="220"/>
      <c r="UKA246" s="220"/>
      <c r="UKB246" s="220"/>
      <c r="UKC246" s="220"/>
      <c r="UKD246" s="220"/>
      <c r="UKE246" s="220"/>
      <c r="UKF246" s="220"/>
      <c r="UKG246" s="220"/>
      <c r="UKH246" s="220"/>
      <c r="UKI246" s="220"/>
      <c r="UKJ246" s="220"/>
      <c r="UKK246" s="220"/>
      <c r="UKL246" s="220"/>
      <c r="UKM246" s="220"/>
      <c r="UKN246" s="220"/>
      <c r="UKO246" s="220"/>
      <c r="UKP246" s="220"/>
      <c r="UKQ246" s="220"/>
      <c r="UKR246" s="220"/>
      <c r="UKS246" s="220"/>
      <c r="UKT246" s="220"/>
      <c r="UKU246" s="220"/>
      <c r="UKV246" s="220"/>
      <c r="UKW246" s="220"/>
      <c r="UKX246" s="220"/>
      <c r="UKY246" s="220"/>
      <c r="UKZ246" s="220"/>
      <c r="ULA246" s="220"/>
      <c r="ULB246" s="220"/>
      <c r="ULC246" s="220"/>
      <c r="ULD246" s="220"/>
      <c r="ULE246" s="220"/>
      <c r="ULF246" s="220"/>
      <c r="ULG246" s="220"/>
      <c r="ULH246" s="220"/>
      <c r="ULI246" s="220"/>
      <c r="ULJ246" s="220"/>
      <c r="ULK246" s="220"/>
      <c r="ULL246" s="220"/>
      <c r="ULM246" s="220"/>
      <c r="ULN246" s="220"/>
      <c r="ULO246" s="220"/>
      <c r="ULP246" s="220"/>
      <c r="ULQ246" s="220"/>
      <c r="ULR246" s="220"/>
      <c r="ULS246" s="220"/>
      <c r="ULT246" s="220"/>
      <c r="ULU246" s="220"/>
      <c r="ULV246" s="220"/>
      <c r="ULW246" s="220"/>
      <c r="ULX246" s="220"/>
      <c r="ULY246" s="220"/>
      <c r="ULZ246" s="220"/>
      <c r="UMA246" s="220"/>
      <c r="UMB246" s="220"/>
      <c r="UMC246" s="220"/>
      <c r="UMD246" s="220"/>
      <c r="UME246" s="220"/>
      <c r="UMF246" s="220"/>
      <c r="UMG246" s="220"/>
      <c r="UMH246" s="220"/>
      <c r="UMI246" s="220"/>
      <c r="UMJ246" s="220"/>
      <c r="UMK246" s="220"/>
      <c r="UML246" s="220"/>
      <c r="UMM246" s="220"/>
      <c r="UMN246" s="220"/>
      <c r="UMO246" s="220"/>
      <c r="UMP246" s="220"/>
      <c r="UMQ246" s="220"/>
      <c r="UMR246" s="220"/>
      <c r="UMS246" s="220"/>
      <c r="UMT246" s="220"/>
      <c r="UMU246" s="220"/>
      <c r="UMV246" s="220"/>
      <c r="UMW246" s="220"/>
      <c r="UMX246" s="220"/>
      <c r="UMY246" s="220"/>
      <c r="UMZ246" s="220"/>
      <c r="UNA246" s="220"/>
      <c r="UNB246" s="220"/>
      <c r="UNC246" s="220"/>
      <c r="UND246" s="220"/>
      <c r="UNE246" s="220"/>
      <c r="UNF246" s="220"/>
      <c r="UNG246" s="220"/>
      <c r="UNH246" s="220"/>
      <c r="UNI246" s="220"/>
      <c r="UNJ246" s="220"/>
      <c r="UNK246" s="220"/>
      <c r="UNL246" s="220"/>
      <c r="UNM246" s="220"/>
      <c r="UNN246" s="220"/>
      <c r="UNO246" s="220"/>
      <c r="UNP246" s="220"/>
      <c r="UNQ246" s="220"/>
      <c r="UNR246" s="220"/>
      <c r="UNS246" s="220"/>
      <c r="UNT246" s="220"/>
      <c r="UNU246" s="220"/>
      <c r="UNV246" s="220"/>
      <c r="UNW246" s="220"/>
      <c r="UNX246" s="220"/>
      <c r="UNY246" s="220"/>
      <c r="UNZ246" s="220"/>
      <c r="UOA246" s="220"/>
      <c r="UOB246" s="220"/>
      <c r="UOC246" s="220"/>
      <c r="UOD246" s="220"/>
      <c r="UOE246" s="220"/>
      <c r="UOF246" s="220"/>
      <c r="UOG246" s="220"/>
      <c r="UOH246" s="220"/>
      <c r="UOI246" s="220"/>
      <c r="UOJ246" s="220"/>
      <c r="UOK246" s="220"/>
      <c r="UOL246" s="220"/>
      <c r="UOM246" s="220"/>
      <c r="UON246" s="220"/>
      <c r="UOO246" s="220"/>
      <c r="UOP246" s="220"/>
      <c r="UOQ246" s="220"/>
      <c r="UOR246" s="220"/>
      <c r="UOS246" s="220"/>
      <c r="UOT246" s="220"/>
      <c r="UOU246" s="220"/>
      <c r="UOV246" s="220"/>
      <c r="UOW246" s="220"/>
      <c r="UOX246" s="220"/>
      <c r="UOY246" s="220"/>
      <c r="UOZ246" s="220"/>
      <c r="UPA246" s="220"/>
      <c r="UPB246" s="220"/>
      <c r="UPC246" s="220"/>
      <c r="UPD246" s="220"/>
      <c r="UPE246" s="220"/>
      <c r="UPF246" s="220"/>
      <c r="UPG246" s="220"/>
      <c r="UPH246" s="220"/>
      <c r="UPI246" s="220"/>
      <c r="UPJ246" s="220"/>
      <c r="UPK246" s="220"/>
      <c r="UPL246" s="220"/>
      <c r="UPM246" s="220"/>
      <c r="UPN246" s="220"/>
      <c r="UPO246" s="220"/>
      <c r="UPP246" s="220"/>
      <c r="UPQ246" s="220"/>
      <c r="UPR246" s="220"/>
      <c r="UPS246" s="220"/>
      <c r="UPT246" s="220"/>
      <c r="UPU246" s="220"/>
      <c r="UPV246" s="220"/>
      <c r="UPW246" s="220"/>
      <c r="UPX246" s="220"/>
      <c r="UPY246" s="220"/>
      <c r="UPZ246" s="220"/>
      <c r="UQA246" s="220"/>
      <c r="UQB246" s="220"/>
      <c r="UQC246" s="220"/>
      <c r="UQD246" s="220"/>
      <c r="UQE246" s="220"/>
      <c r="UQF246" s="220"/>
      <c r="UQG246" s="220"/>
      <c r="UQH246" s="220"/>
      <c r="UQI246" s="220"/>
      <c r="UQJ246" s="220"/>
      <c r="UQK246" s="220"/>
      <c r="UQL246" s="220"/>
      <c r="UQM246" s="220"/>
      <c r="UQN246" s="220"/>
      <c r="UQO246" s="220"/>
      <c r="UQP246" s="220"/>
      <c r="UQQ246" s="220"/>
      <c r="UQR246" s="220"/>
      <c r="UQS246" s="220"/>
      <c r="UQT246" s="220"/>
      <c r="UQU246" s="220"/>
      <c r="UQV246" s="220"/>
      <c r="UQW246" s="220"/>
      <c r="UQX246" s="220"/>
      <c r="UQY246" s="220"/>
      <c r="UQZ246" s="220"/>
      <c r="URA246" s="220"/>
      <c r="URB246" s="220"/>
      <c r="URC246" s="220"/>
      <c r="URD246" s="220"/>
      <c r="URE246" s="220"/>
      <c r="URF246" s="220"/>
      <c r="URG246" s="220"/>
      <c r="URH246" s="220"/>
      <c r="URI246" s="220"/>
      <c r="URJ246" s="220"/>
      <c r="URK246" s="220"/>
      <c r="URL246" s="220"/>
      <c r="URM246" s="220"/>
      <c r="URN246" s="220"/>
      <c r="URO246" s="220"/>
      <c r="URP246" s="220"/>
      <c r="URQ246" s="220"/>
      <c r="URR246" s="220"/>
      <c r="URS246" s="220"/>
      <c r="URT246" s="220"/>
      <c r="URU246" s="220"/>
      <c r="URV246" s="220"/>
      <c r="URW246" s="220"/>
      <c r="URX246" s="220"/>
      <c r="URY246" s="220"/>
      <c r="URZ246" s="220"/>
      <c r="USA246" s="220"/>
      <c r="USB246" s="220"/>
      <c r="USC246" s="220"/>
      <c r="USD246" s="220"/>
      <c r="USE246" s="220"/>
      <c r="USF246" s="220"/>
      <c r="USG246" s="220"/>
      <c r="USH246" s="220"/>
      <c r="USI246" s="220"/>
      <c r="USJ246" s="220"/>
      <c r="USK246" s="220"/>
      <c r="USL246" s="220"/>
      <c r="USM246" s="220"/>
      <c r="USN246" s="220"/>
      <c r="USO246" s="220"/>
      <c r="USP246" s="220"/>
      <c r="USQ246" s="220"/>
      <c r="USR246" s="220"/>
      <c r="USS246" s="220"/>
      <c r="UST246" s="220"/>
      <c r="USU246" s="220"/>
      <c r="USV246" s="220"/>
      <c r="USW246" s="220"/>
      <c r="USX246" s="220"/>
      <c r="USY246" s="220"/>
      <c r="USZ246" s="220"/>
      <c r="UTA246" s="220"/>
      <c r="UTB246" s="220"/>
      <c r="UTC246" s="220"/>
      <c r="UTD246" s="220"/>
      <c r="UTE246" s="220"/>
      <c r="UTF246" s="220"/>
      <c r="UTG246" s="220"/>
      <c r="UTH246" s="220"/>
      <c r="UTI246" s="220"/>
      <c r="UTJ246" s="220"/>
      <c r="UTK246" s="220"/>
      <c r="UTL246" s="220"/>
      <c r="UTM246" s="220"/>
      <c r="UTN246" s="220"/>
      <c r="UTO246" s="220"/>
      <c r="UTP246" s="220"/>
      <c r="UTQ246" s="220"/>
      <c r="UTR246" s="220"/>
      <c r="UTS246" s="220"/>
      <c r="UTT246" s="220"/>
      <c r="UTU246" s="220"/>
      <c r="UTV246" s="220"/>
      <c r="UTW246" s="220"/>
      <c r="UTX246" s="220"/>
      <c r="UTY246" s="220"/>
      <c r="UTZ246" s="220"/>
      <c r="UUA246" s="220"/>
      <c r="UUB246" s="220"/>
      <c r="UUC246" s="220"/>
      <c r="UUD246" s="220"/>
      <c r="UUE246" s="220"/>
      <c r="UUF246" s="220"/>
      <c r="UUG246" s="220"/>
      <c r="UUH246" s="220"/>
      <c r="UUI246" s="220"/>
      <c r="UUJ246" s="220"/>
      <c r="UUK246" s="220"/>
      <c r="UUL246" s="220"/>
      <c r="UUM246" s="220"/>
      <c r="UUN246" s="220"/>
      <c r="UUO246" s="220"/>
      <c r="UUP246" s="220"/>
      <c r="UUQ246" s="220"/>
      <c r="UUR246" s="220"/>
      <c r="UUS246" s="220"/>
      <c r="UUT246" s="220"/>
      <c r="UUU246" s="220"/>
      <c r="UUV246" s="220"/>
      <c r="UUW246" s="220"/>
      <c r="UUX246" s="220"/>
      <c r="UUY246" s="220"/>
      <c r="UUZ246" s="220"/>
      <c r="UVA246" s="220"/>
      <c r="UVB246" s="220"/>
      <c r="UVC246" s="220"/>
      <c r="UVD246" s="220"/>
      <c r="UVE246" s="220"/>
      <c r="UVF246" s="220"/>
      <c r="UVG246" s="220"/>
      <c r="UVH246" s="220"/>
      <c r="UVI246" s="220"/>
      <c r="UVJ246" s="220"/>
      <c r="UVK246" s="220"/>
      <c r="UVL246" s="220"/>
      <c r="UVM246" s="220"/>
      <c r="UVN246" s="220"/>
      <c r="UVO246" s="220"/>
      <c r="UVP246" s="220"/>
      <c r="UVQ246" s="220"/>
      <c r="UVR246" s="220"/>
      <c r="UVS246" s="220"/>
      <c r="UVT246" s="220"/>
      <c r="UVU246" s="220"/>
      <c r="UVV246" s="220"/>
      <c r="UVW246" s="220"/>
      <c r="UVX246" s="220"/>
      <c r="UVY246" s="220"/>
      <c r="UVZ246" s="220"/>
      <c r="UWA246" s="220"/>
      <c r="UWB246" s="220"/>
      <c r="UWC246" s="220"/>
      <c r="UWD246" s="220"/>
      <c r="UWE246" s="220"/>
      <c r="UWF246" s="220"/>
      <c r="UWG246" s="220"/>
      <c r="UWH246" s="220"/>
      <c r="UWI246" s="220"/>
      <c r="UWJ246" s="220"/>
      <c r="UWK246" s="220"/>
      <c r="UWL246" s="220"/>
      <c r="UWM246" s="220"/>
      <c r="UWN246" s="220"/>
      <c r="UWO246" s="220"/>
      <c r="UWP246" s="220"/>
      <c r="UWQ246" s="220"/>
      <c r="UWR246" s="220"/>
      <c r="UWS246" s="220"/>
      <c r="UWT246" s="220"/>
      <c r="UWU246" s="220"/>
      <c r="UWV246" s="220"/>
      <c r="UWW246" s="220"/>
      <c r="UWX246" s="220"/>
      <c r="UWY246" s="220"/>
      <c r="UWZ246" s="220"/>
      <c r="UXA246" s="220"/>
      <c r="UXB246" s="220"/>
      <c r="UXC246" s="220"/>
      <c r="UXD246" s="220"/>
      <c r="UXE246" s="220"/>
      <c r="UXF246" s="220"/>
      <c r="UXG246" s="220"/>
      <c r="UXH246" s="220"/>
      <c r="UXI246" s="220"/>
      <c r="UXJ246" s="220"/>
      <c r="UXK246" s="220"/>
      <c r="UXL246" s="220"/>
      <c r="UXM246" s="220"/>
      <c r="UXN246" s="220"/>
      <c r="UXO246" s="220"/>
      <c r="UXP246" s="220"/>
      <c r="UXQ246" s="220"/>
      <c r="UXR246" s="220"/>
      <c r="UXS246" s="220"/>
      <c r="UXT246" s="220"/>
      <c r="UXU246" s="220"/>
      <c r="UXV246" s="220"/>
      <c r="UXW246" s="220"/>
      <c r="UXX246" s="220"/>
      <c r="UXY246" s="220"/>
      <c r="UXZ246" s="220"/>
      <c r="UYA246" s="220"/>
      <c r="UYB246" s="220"/>
      <c r="UYC246" s="220"/>
      <c r="UYD246" s="220"/>
      <c r="UYE246" s="220"/>
      <c r="UYF246" s="220"/>
      <c r="UYG246" s="220"/>
      <c r="UYH246" s="220"/>
      <c r="UYI246" s="220"/>
      <c r="UYJ246" s="220"/>
      <c r="UYK246" s="220"/>
      <c r="UYL246" s="220"/>
      <c r="UYM246" s="220"/>
      <c r="UYN246" s="220"/>
      <c r="UYO246" s="220"/>
      <c r="UYP246" s="220"/>
      <c r="UYQ246" s="220"/>
      <c r="UYR246" s="220"/>
      <c r="UYS246" s="220"/>
      <c r="UYT246" s="220"/>
      <c r="UYU246" s="220"/>
      <c r="UYV246" s="220"/>
      <c r="UYW246" s="220"/>
      <c r="UYX246" s="220"/>
      <c r="UYY246" s="220"/>
      <c r="UYZ246" s="220"/>
      <c r="UZA246" s="220"/>
      <c r="UZB246" s="220"/>
      <c r="UZC246" s="220"/>
      <c r="UZD246" s="220"/>
      <c r="UZE246" s="220"/>
      <c r="UZF246" s="220"/>
      <c r="UZG246" s="220"/>
      <c r="UZH246" s="220"/>
      <c r="UZI246" s="220"/>
      <c r="UZJ246" s="220"/>
      <c r="UZK246" s="220"/>
      <c r="UZL246" s="220"/>
      <c r="UZM246" s="220"/>
      <c r="UZN246" s="220"/>
      <c r="UZO246" s="220"/>
      <c r="UZP246" s="220"/>
      <c r="UZQ246" s="220"/>
      <c r="UZR246" s="220"/>
      <c r="UZS246" s="220"/>
      <c r="UZT246" s="220"/>
      <c r="UZU246" s="220"/>
      <c r="UZV246" s="220"/>
      <c r="UZW246" s="220"/>
      <c r="UZX246" s="220"/>
      <c r="UZY246" s="220"/>
      <c r="UZZ246" s="220"/>
      <c r="VAA246" s="220"/>
      <c r="VAB246" s="220"/>
      <c r="VAC246" s="220"/>
      <c r="VAD246" s="220"/>
      <c r="VAE246" s="220"/>
      <c r="VAF246" s="220"/>
      <c r="VAG246" s="220"/>
      <c r="VAH246" s="220"/>
      <c r="VAI246" s="220"/>
      <c r="VAJ246" s="220"/>
      <c r="VAK246" s="220"/>
      <c r="VAL246" s="220"/>
      <c r="VAM246" s="220"/>
      <c r="VAN246" s="220"/>
      <c r="VAO246" s="220"/>
      <c r="VAP246" s="220"/>
      <c r="VAQ246" s="220"/>
      <c r="VAR246" s="220"/>
      <c r="VAS246" s="220"/>
      <c r="VAT246" s="220"/>
      <c r="VAU246" s="220"/>
      <c r="VAV246" s="220"/>
      <c r="VAW246" s="220"/>
      <c r="VAX246" s="220"/>
      <c r="VAY246" s="220"/>
      <c r="VAZ246" s="220"/>
      <c r="VBA246" s="220"/>
      <c r="VBB246" s="220"/>
      <c r="VBC246" s="220"/>
      <c r="VBD246" s="220"/>
      <c r="VBE246" s="220"/>
      <c r="VBF246" s="220"/>
      <c r="VBG246" s="220"/>
      <c r="VBH246" s="220"/>
      <c r="VBI246" s="220"/>
      <c r="VBJ246" s="220"/>
      <c r="VBK246" s="220"/>
      <c r="VBL246" s="220"/>
      <c r="VBM246" s="220"/>
      <c r="VBN246" s="220"/>
      <c r="VBO246" s="220"/>
      <c r="VBP246" s="220"/>
      <c r="VBQ246" s="220"/>
      <c r="VBR246" s="220"/>
      <c r="VBS246" s="220"/>
      <c r="VBT246" s="220"/>
      <c r="VBU246" s="220"/>
      <c r="VBV246" s="220"/>
      <c r="VBW246" s="220"/>
      <c r="VBX246" s="220"/>
      <c r="VBY246" s="220"/>
      <c r="VBZ246" s="220"/>
      <c r="VCA246" s="220"/>
      <c r="VCB246" s="220"/>
      <c r="VCC246" s="220"/>
      <c r="VCD246" s="220"/>
      <c r="VCE246" s="220"/>
      <c r="VCF246" s="220"/>
      <c r="VCG246" s="220"/>
      <c r="VCH246" s="220"/>
      <c r="VCI246" s="220"/>
      <c r="VCJ246" s="220"/>
      <c r="VCK246" s="220"/>
      <c r="VCL246" s="220"/>
      <c r="VCM246" s="220"/>
      <c r="VCN246" s="220"/>
      <c r="VCO246" s="220"/>
      <c r="VCP246" s="220"/>
      <c r="VCQ246" s="220"/>
      <c r="VCR246" s="220"/>
      <c r="VCS246" s="220"/>
      <c r="VCT246" s="220"/>
      <c r="VCU246" s="220"/>
      <c r="VCV246" s="220"/>
      <c r="VCW246" s="220"/>
      <c r="VCX246" s="220"/>
      <c r="VCY246" s="220"/>
      <c r="VCZ246" s="220"/>
      <c r="VDA246" s="220"/>
      <c r="VDB246" s="220"/>
      <c r="VDC246" s="220"/>
      <c r="VDD246" s="220"/>
      <c r="VDE246" s="220"/>
      <c r="VDF246" s="220"/>
      <c r="VDG246" s="220"/>
      <c r="VDH246" s="220"/>
      <c r="VDI246" s="220"/>
      <c r="VDJ246" s="220"/>
      <c r="VDK246" s="220"/>
      <c r="VDL246" s="220"/>
      <c r="VDM246" s="220"/>
      <c r="VDN246" s="220"/>
      <c r="VDO246" s="220"/>
      <c r="VDP246" s="220"/>
      <c r="VDQ246" s="220"/>
      <c r="VDR246" s="220"/>
      <c r="VDS246" s="220"/>
      <c r="VDT246" s="220"/>
      <c r="VDU246" s="220"/>
      <c r="VDV246" s="220"/>
      <c r="VDW246" s="220"/>
      <c r="VDX246" s="220"/>
      <c r="VDY246" s="220"/>
      <c r="VDZ246" s="220"/>
      <c r="VEA246" s="220"/>
      <c r="VEB246" s="220"/>
      <c r="VEC246" s="220"/>
      <c r="VED246" s="220"/>
      <c r="VEE246" s="220"/>
      <c r="VEF246" s="220"/>
      <c r="VEG246" s="220"/>
      <c r="VEH246" s="220"/>
      <c r="VEI246" s="220"/>
      <c r="VEJ246" s="220"/>
      <c r="VEK246" s="220"/>
      <c r="VEL246" s="220"/>
      <c r="VEM246" s="220"/>
      <c r="VEN246" s="220"/>
      <c r="VEO246" s="220"/>
      <c r="VEP246" s="220"/>
      <c r="VEQ246" s="220"/>
      <c r="VER246" s="220"/>
      <c r="VES246" s="220"/>
      <c r="VET246" s="220"/>
      <c r="VEU246" s="220"/>
      <c r="VEV246" s="220"/>
      <c r="VEW246" s="220"/>
      <c r="VEX246" s="220"/>
      <c r="VEY246" s="220"/>
      <c r="VEZ246" s="220"/>
      <c r="VFA246" s="220"/>
      <c r="VFB246" s="220"/>
      <c r="VFC246" s="220"/>
      <c r="VFD246" s="220"/>
      <c r="VFE246" s="220"/>
      <c r="VFF246" s="220"/>
      <c r="VFG246" s="220"/>
      <c r="VFH246" s="220"/>
      <c r="VFI246" s="220"/>
      <c r="VFJ246" s="220"/>
      <c r="VFK246" s="220"/>
      <c r="VFL246" s="220"/>
      <c r="VFM246" s="220"/>
      <c r="VFN246" s="220"/>
      <c r="VFO246" s="220"/>
      <c r="VFP246" s="220"/>
      <c r="VFQ246" s="220"/>
      <c r="VFR246" s="220"/>
      <c r="VFS246" s="220"/>
      <c r="VFT246" s="220"/>
      <c r="VFU246" s="220"/>
      <c r="VFV246" s="220"/>
      <c r="VFW246" s="220"/>
      <c r="VFX246" s="220"/>
      <c r="VFY246" s="220"/>
      <c r="VFZ246" s="220"/>
      <c r="VGA246" s="220"/>
      <c r="VGB246" s="220"/>
      <c r="VGC246" s="220"/>
      <c r="VGD246" s="220"/>
      <c r="VGE246" s="220"/>
      <c r="VGF246" s="220"/>
      <c r="VGG246" s="220"/>
      <c r="VGH246" s="220"/>
      <c r="VGI246" s="220"/>
      <c r="VGJ246" s="220"/>
      <c r="VGK246" s="220"/>
      <c r="VGL246" s="220"/>
      <c r="VGM246" s="220"/>
      <c r="VGN246" s="220"/>
      <c r="VGO246" s="220"/>
      <c r="VGP246" s="220"/>
      <c r="VGQ246" s="220"/>
      <c r="VGR246" s="220"/>
      <c r="VGS246" s="220"/>
      <c r="VGT246" s="220"/>
      <c r="VGU246" s="220"/>
      <c r="VGV246" s="220"/>
      <c r="VGW246" s="220"/>
      <c r="VGX246" s="220"/>
      <c r="VGY246" s="220"/>
      <c r="VGZ246" s="220"/>
      <c r="VHA246" s="220"/>
      <c r="VHB246" s="220"/>
      <c r="VHC246" s="220"/>
      <c r="VHD246" s="220"/>
      <c r="VHE246" s="220"/>
      <c r="VHF246" s="220"/>
      <c r="VHG246" s="220"/>
      <c r="VHH246" s="220"/>
      <c r="VHI246" s="220"/>
      <c r="VHJ246" s="220"/>
      <c r="VHK246" s="220"/>
      <c r="VHL246" s="220"/>
      <c r="VHM246" s="220"/>
      <c r="VHN246" s="220"/>
      <c r="VHO246" s="220"/>
      <c r="VHP246" s="220"/>
      <c r="VHQ246" s="220"/>
      <c r="VHR246" s="220"/>
      <c r="VHS246" s="220"/>
      <c r="VHT246" s="220"/>
      <c r="VHU246" s="220"/>
      <c r="VHV246" s="220"/>
      <c r="VHW246" s="220"/>
      <c r="VHX246" s="220"/>
      <c r="VHY246" s="220"/>
      <c r="VHZ246" s="220"/>
      <c r="VIA246" s="220"/>
      <c r="VIB246" s="220"/>
      <c r="VIC246" s="220"/>
      <c r="VID246" s="220"/>
      <c r="VIE246" s="220"/>
      <c r="VIF246" s="220"/>
      <c r="VIG246" s="220"/>
      <c r="VIH246" s="220"/>
      <c r="VII246" s="220"/>
      <c r="VIJ246" s="220"/>
      <c r="VIK246" s="220"/>
      <c r="VIL246" s="220"/>
      <c r="VIM246" s="220"/>
      <c r="VIN246" s="220"/>
      <c r="VIO246" s="220"/>
      <c r="VIP246" s="220"/>
      <c r="VIQ246" s="220"/>
      <c r="VIR246" s="220"/>
      <c r="VIS246" s="220"/>
      <c r="VIT246" s="220"/>
      <c r="VIU246" s="220"/>
      <c r="VIV246" s="220"/>
      <c r="VIW246" s="220"/>
      <c r="VIX246" s="220"/>
      <c r="VIY246" s="220"/>
      <c r="VIZ246" s="220"/>
      <c r="VJA246" s="220"/>
      <c r="VJB246" s="220"/>
      <c r="VJC246" s="220"/>
      <c r="VJD246" s="220"/>
      <c r="VJE246" s="220"/>
      <c r="VJF246" s="220"/>
      <c r="VJG246" s="220"/>
      <c r="VJH246" s="220"/>
      <c r="VJI246" s="220"/>
      <c r="VJJ246" s="220"/>
      <c r="VJK246" s="220"/>
      <c r="VJL246" s="220"/>
      <c r="VJM246" s="220"/>
      <c r="VJN246" s="220"/>
      <c r="VJO246" s="220"/>
      <c r="VJP246" s="220"/>
      <c r="VJQ246" s="220"/>
      <c r="VJR246" s="220"/>
      <c r="VJS246" s="220"/>
      <c r="VJT246" s="220"/>
      <c r="VJU246" s="220"/>
      <c r="VJV246" s="220"/>
      <c r="VJW246" s="220"/>
      <c r="VJX246" s="220"/>
      <c r="VJY246" s="220"/>
      <c r="VJZ246" s="220"/>
      <c r="VKA246" s="220"/>
      <c r="VKB246" s="220"/>
      <c r="VKC246" s="220"/>
      <c r="VKD246" s="220"/>
      <c r="VKE246" s="220"/>
      <c r="VKF246" s="220"/>
      <c r="VKG246" s="220"/>
      <c r="VKH246" s="220"/>
      <c r="VKI246" s="220"/>
      <c r="VKJ246" s="220"/>
      <c r="VKK246" s="220"/>
      <c r="VKL246" s="220"/>
      <c r="VKM246" s="220"/>
      <c r="VKN246" s="220"/>
      <c r="VKO246" s="220"/>
      <c r="VKP246" s="220"/>
      <c r="VKQ246" s="220"/>
      <c r="VKR246" s="220"/>
      <c r="VKS246" s="220"/>
      <c r="VKT246" s="220"/>
      <c r="VKU246" s="220"/>
      <c r="VKV246" s="220"/>
      <c r="VKW246" s="220"/>
      <c r="VKX246" s="220"/>
      <c r="VKY246" s="220"/>
      <c r="VKZ246" s="220"/>
      <c r="VLA246" s="220"/>
      <c r="VLB246" s="220"/>
      <c r="VLC246" s="220"/>
      <c r="VLD246" s="220"/>
      <c r="VLE246" s="220"/>
      <c r="VLF246" s="220"/>
      <c r="VLG246" s="220"/>
      <c r="VLH246" s="220"/>
      <c r="VLI246" s="220"/>
      <c r="VLJ246" s="220"/>
      <c r="VLK246" s="220"/>
      <c r="VLL246" s="220"/>
      <c r="VLM246" s="220"/>
      <c r="VLN246" s="220"/>
      <c r="VLO246" s="220"/>
      <c r="VLP246" s="220"/>
      <c r="VLQ246" s="220"/>
      <c r="VLR246" s="220"/>
      <c r="VLS246" s="220"/>
      <c r="VLT246" s="220"/>
      <c r="VLU246" s="220"/>
      <c r="VLV246" s="220"/>
      <c r="VLW246" s="220"/>
      <c r="VLX246" s="220"/>
      <c r="VLY246" s="220"/>
      <c r="VLZ246" s="220"/>
      <c r="VMA246" s="220"/>
      <c r="VMB246" s="220"/>
      <c r="VMC246" s="220"/>
      <c r="VMD246" s="220"/>
      <c r="VME246" s="220"/>
      <c r="VMF246" s="220"/>
      <c r="VMG246" s="220"/>
      <c r="VMH246" s="220"/>
      <c r="VMI246" s="220"/>
      <c r="VMJ246" s="220"/>
      <c r="VMK246" s="220"/>
      <c r="VML246" s="220"/>
      <c r="VMM246" s="220"/>
      <c r="VMN246" s="220"/>
      <c r="VMO246" s="220"/>
      <c r="VMP246" s="220"/>
      <c r="VMQ246" s="220"/>
      <c r="VMR246" s="220"/>
      <c r="VMS246" s="220"/>
      <c r="VMT246" s="220"/>
      <c r="VMU246" s="220"/>
      <c r="VMV246" s="220"/>
      <c r="VMW246" s="220"/>
      <c r="VMX246" s="220"/>
      <c r="VMY246" s="220"/>
      <c r="VMZ246" s="220"/>
      <c r="VNA246" s="220"/>
      <c r="VNB246" s="220"/>
      <c r="VNC246" s="220"/>
      <c r="VND246" s="220"/>
      <c r="VNE246" s="220"/>
      <c r="VNF246" s="220"/>
      <c r="VNG246" s="220"/>
      <c r="VNH246" s="220"/>
      <c r="VNI246" s="220"/>
      <c r="VNJ246" s="220"/>
      <c r="VNK246" s="220"/>
      <c r="VNL246" s="220"/>
      <c r="VNM246" s="220"/>
      <c r="VNN246" s="220"/>
      <c r="VNO246" s="220"/>
      <c r="VNP246" s="220"/>
      <c r="VNQ246" s="220"/>
      <c r="VNR246" s="220"/>
      <c r="VNS246" s="220"/>
      <c r="VNT246" s="220"/>
      <c r="VNU246" s="220"/>
      <c r="VNV246" s="220"/>
      <c r="VNW246" s="220"/>
      <c r="VNX246" s="220"/>
      <c r="VNY246" s="220"/>
      <c r="VNZ246" s="220"/>
      <c r="VOA246" s="220"/>
      <c r="VOB246" s="220"/>
      <c r="VOC246" s="220"/>
      <c r="VOD246" s="220"/>
      <c r="VOE246" s="220"/>
      <c r="VOF246" s="220"/>
      <c r="VOG246" s="220"/>
      <c r="VOH246" s="220"/>
      <c r="VOI246" s="220"/>
      <c r="VOJ246" s="220"/>
      <c r="VOK246" s="220"/>
      <c r="VOL246" s="220"/>
      <c r="VOM246" s="220"/>
      <c r="VON246" s="220"/>
      <c r="VOO246" s="220"/>
      <c r="VOP246" s="220"/>
      <c r="VOQ246" s="220"/>
      <c r="VOR246" s="220"/>
      <c r="VOS246" s="220"/>
      <c r="VOT246" s="220"/>
      <c r="VOU246" s="220"/>
      <c r="VOV246" s="220"/>
      <c r="VOW246" s="220"/>
      <c r="VOX246" s="220"/>
      <c r="VOY246" s="220"/>
      <c r="VOZ246" s="220"/>
      <c r="VPA246" s="220"/>
      <c r="VPB246" s="220"/>
      <c r="VPC246" s="220"/>
      <c r="VPD246" s="220"/>
      <c r="VPE246" s="220"/>
      <c r="VPF246" s="220"/>
      <c r="VPG246" s="220"/>
      <c r="VPH246" s="220"/>
      <c r="VPI246" s="220"/>
      <c r="VPJ246" s="220"/>
      <c r="VPK246" s="220"/>
      <c r="VPL246" s="220"/>
      <c r="VPM246" s="220"/>
      <c r="VPN246" s="220"/>
      <c r="VPO246" s="220"/>
      <c r="VPP246" s="220"/>
      <c r="VPQ246" s="220"/>
      <c r="VPR246" s="220"/>
      <c r="VPS246" s="220"/>
      <c r="VPT246" s="220"/>
      <c r="VPU246" s="220"/>
      <c r="VPV246" s="220"/>
      <c r="VPW246" s="220"/>
      <c r="VPX246" s="220"/>
      <c r="VPY246" s="220"/>
      <c r="VPZ246" s="220"/>
      <c r="VQA246" s="220"/>
      <c r="VQB246" s="220"/>
      <c r="VQC246" s="220"/>
      <c r="VQD246" s="220"/>
      <c r="VQE246" s="220"/>
      <c r="VQF246" s="220"/>
      <c r="VQG246" s="220"/>
      <c r="VQH246" s="220"/>
      <c r="VQI246" s="220"/>
      <c r="VQJ246" s="220"/>
      <c r="VQK246" s="220"/>
      <c r="VQL246" s="220"/>
      <c r="VQM246" s="220"/>
      <c r="VQN246" s="220"/>
      <c r="VQO246" s="220"/>
      <c r="VQP246" s="220"/>
      <c r="VQQ246" s="220"/>
      <c r="VQR246" s="220"/>
      <c r="VQS246" s="220"/>
      <c r="VQT246" s="220"/>
      <c r="VQU246" s="220"/>
      <c r="VQV246" s="220"/>
      <c r="VQW246" s="220"/>
      <c r="VQX246" s="220"/>
      <c r="VQY246" s="220"/>
      <c r="VQZ246" s="220"/>
      <c r="VRA246" s="220"/>
      <c r="VRB246" s="220"/>
      <c r="VRC246" s="220"/>
      <c r="VRD246" s="220"/>
      <c r="VRE246" s="220"/>
      <c r="VRF246" s="220"/>
      <c r="VRG246" s="220"/>
      <c r="VRH246" s="220"/>
      <c r="VRI246" s="220"/>
      <c r="VRJ246" s="220"/>
      <c r="VRK246" s="220"/>
      <c r="VRL246" s="220"/>
      <c r="VRM246" s="220"/>
      <c r="VRN246" s="220"/>
      <c r="VRO246" s="220"/>
      <c r="VRP246" s="220"/>
      <c r="VRQ246" s="220"/>
      <c r="VRR246" s="220"/>
      <c r="VRS246" s="220"/>
      <c r="VRT246" s="220"/>
      <c r="VRU246" s="220"/>
      <c r="VRV246" s="220"/>
      <c r="VRW246" s="220"/>
      <c r="VRX246" s="220"/>
      <c r="VRY246" s="220"/>
      <c r="VRZ246" s="220"/>
      <c r="VSA246" s="220"/>
      <c r="VSB246" s="220"/>
      <c r="VSC246" s="220"/>
      <c r="VSD246" s="220"/>
      <c r="VSE246" s="220"/>
      <c r="VSF246" s="220"/>
      <c r="VSG246" s="220"/>
      <c r="VSH246" s="220"/>
      <c r="VSI246" s="220"/>
      <c r="VSJ246" s="220"/>
      <c r="VSK246" s="220"/>
      <c r="VSL246" s="220"/>
      <c r="VSM246" s="220"/>
      <c r="VSN246" s="220"/>
      <c r="VSO246" s="220"/>
      <c r="VSP246" s="220"/>
      <c r="VSQ246" s="220"/>
      <c r="VSR246" s="220"/>
      <c r="VSS246" s="220"/>
      <c r="VST246" s="220"/>
      <c r="VSU246" s="220"/>
      <c r="VSV246" s="220"/>
      <c r="VSW246" s="220"/>
      <c r="VSX246" s="220"/>
      <c r="VSY246" s="220"/>
      <c r="VSZ246" s="220"/>
      <c r="VTA246" s="220"/>
      <c r="VTB246" s="220"/>
      <c r="VTC246" s="220"/>
      <c r="VTD246" s="220"/>
      <c r="VTE246" s="220"/>
      <c r="VTF246" s="220"/>
      <c r="VTG246" s="220"/>
      <c r="VTH246" s="220"/>
      <c r="VTI246" s="220"/>
      <c r="VTJ246" s="220"/>
      <c r="VTK246" s="220"/>
      <c r="VTL246" s="220"/>
      <c r="VTM246" s="220"/>
      <c r="VTN246" s="220"/>
      <c r="VTO246" s="220"/>
      <c r="VTP246" s="220"/>
      <c r="VTQ246" s="220"/>
      <c r="VTR246" s="220"/>
      <c r="VTS246" s="220"/>
      <c r="VTT246" s="220"/>
      <c r="VTU246" s="220"/>
      <c r="VTV246" s="220"/>
      <c r="VTW246" s="220"/>
      <c r="VTX246" s="220"/>
      <c r="VTY246" s="220"/>
      <c r="VTZ246" s="220"/>
      <c r="VUA246" s="220"/>
      <c r="VUB246" s="220"/>
      <c r="VUC246" s="220"/>
      <c r="VUD246" s="220"/>
      <c r="VUE246" s="220"/>
      <c r="VUF246" s="220"/>
      <c r="VUG246" s="220"/>
      <c r="VUH246" s="220"/>
      <c r="VUI246" s="220"/>
      <c r="VUJ246" s="220"/>
      <c r="VUK246" s="220"/>
      <c r="VUL246" s="220"/>
      <c r="VUM246" s="220"/>
      <c r="VUN246" s="220"/>
      <c r="VUO246" s="220"/>
      <c r="VUP246" s="220"/>
      <c r="VUQ246" s="220"/>
      <c r="VUR246" s="220"/>
      <c r="VUS246" s="220"/>
      <c r="VUT246" s="220"/>
      <c r="VUU246" s="220"/>
      <c r="VUV246" s="220"/>
      <c r="VUW246" s="220"/>
      <c r="VUX246" s="220"/>
      <c r="VUY246" s="220"/>
      <c r="VUZ246" s="220"/>
      <c r="VVA246" s="220"/>
      <c r="VVB246" s="220"/>
      <c r="VVC246" s="220"/>
      <c r="VVD246" s="220"/>
      <c r="VVE246" s="220"/>
      <c r="VVF246" s="220"/>
      <c r="VVG246" s="220"/>
      <c r="VVH246" s="220"/>
      <c r="VVI246" s="220"/>
      <c r="VVJ246" s="220"/>
      <c r="VVK246" s="220"/>
      <c r="VVL246" s="220"/>
      <c r="VVM246" s="220"/>
      <c r="VVN246" s="220"/>
      <c r="VVO246" s="220"/>
      <c r="VVP246" s="220"/>
      <c r="VVQ246" s="220"/>
      <c r="VVR246" s="220"/>
      <c r="VVS246" s="220"/>
      <c r="VVT246" s="220"/>
      <c r="VVU246" s="220"/>
      <c r="VVV246" s="220"/>
      <c r="VVW246" s="220"/>
      <c r="VVX246" s="220"/>
      <c r="VVY246" s="220"/>
      <c r="VVZ246" s="220"/>
      <c r="VWA246" s="220"/>
      <c r="VWB246" s="220"/>
      <c r="VWC246" s="220"/>
      <c r="VWD246" s="220"/>
      <c r="VWE246" s="220"/>
      <c r="VWF246" s="220"/>
      <c r="VWG246" s="220"/>
      <c r="VWH246" s="220"/>
      <c r="VWI246" s="220"/>
      <c r="VWJ246" s="220"/>
      <c r="VWK246" s="220"/>
      <c r="VWL246" s="220"/>
      <c r="VWM246" s="220"/>
      <c r="VWN246" s="220"/>
      <c r="VWO246" s="220"/>
      <c r="VWP246" s="220"/>
      <c r="VWQ246" s="220"/>
      <c r="VWR246" s="220"/>
      <c r="VWS246" s="220"/>
      <c r="VWT246" s="220"/>
      <c r="VWU246" s="220"/>
      <c r="VWV246" s="220"/>
      <c r="VWW246" s="220"/>
      <c r="VWX246" s="220"/>
      <c r="VWY246" s="220"/>
      <c r="VWZ246" s="220"/>
      <c r="VXA246" s="220"/>
      <c r="VXB246" s="220"/>
      <c r="VXC246" s="220"/>
      <c r="VXD246" s="220"/>
      <c r="VXE246" s="220"/>
      <c r="VXF246" s="220"/>
      <c r="VXG246" s="220"/>
      <c r="VXH246" s="220"/>
      <c r="VXI246" s="220"/>
      <c r="VXJ246" s="220"/>
      <c r="VXK246" s="220"/>
      <c r="VXL246" s="220"/>
      <c r="VXM246" s="220"/>
      <c r="VXN246" s="220"/>
      <c r="VXO246" s="220"/>
      <c r="VXP246" s="220"/>
      <c r="VXQ246" s="220"/>
      <c r="VXR246" s="220"/>
      <c r="VXS246" s="220"/>
      <c r="VXT246" s="220"/>
      <c r="VXU246" s="220"/>
      <c r="VXV246" s="220"/>
      <c r="VXW246" s="220"/>
      <c r="VXX246" s="220"/>
      <c r="VXY246" s="220"/>
      <c r="VXZ246" s="220"/>
      <c r="VYA246" s="220"/>
      <c r="VYB246" s="220"/>
      <c r="VYC246" s="220"/>
      <c r="VYD246" s="220"/>
      <c r="VYE246" s="220"/>
      <c r="VYF246" s="220"/>
      <c r="VYG246" s="220"/>
      <c r="VYH246" s="220"/>
      <c r="VYI246" s="220"/>
      <c r="VYJ246" s="220"/>
      <c r="VYK246" s="220"/>
      <c r="VYL246" s="220"/>
      <c r="VYM246" s="220"/>
      <c r="VYN246" s="220"/>
      <c r="VYO246" s="220"/>
      <c r="VYP246" s="220"/>
      <c r="VYQ246" s="220"/>
      <c r="VYR246" s="220"/>
      <c r="VYS246" s="220"/>
      <c r="VYT246" s="220"/>
      <c r="VYU246" s="220"/>
      <c r="VYV246" s="220"/>
      <c r="VYW246" s="220"/>
      <c r="VYX246" s="220"/>
      <c r="VYY246" s="220"/>
      <c r="VYZ246" s="220"/>
      <c r="VZA246" s="220"/>
      <c r="VZB246" s="220"/>
      <c r="VZC246" s="220"/>
      <c r="VZD246" s="220"/>
      <c r="VZE246" s="220"/>
      <c r="VZF246" s="220"/>
      <c r="VZG246" s="220"/>
      <c r="VZH246" s="220"/>
      <c r="VZI246" s="220"/>
      <c r="VZJ246" s="220"/>
      <c r="VZK246" s="220"/>
      <c r="VZL246" s="220"/>
      <c r="VZM246" s="220"/>
      <c r="VZN246" s="220"/>
      <c r="VZO246" s="220"/>
      <c r="VZP246" s="220"/>
      <c r="VZQ246" s="220"/>
      <c r="VZR246" s="220"/>
      <c r="VZS246" s="220"/>
      <c r="VZT246" s="220"/>
      <c r="VZU246" s="220"/>
      <c r="VZV246" s="220"/>
      <c r="VZW246" s="220"/>
      <c r="VZX246" s="220"/>
      <c r="VZY246" s="220"/>
      <c r="VZZ246" s="220"/>
      <c r="WAA246" s="220"/>
      <c r="WAB246" s="220"/>
      <c r="WAC246" s="220"/>
      <c r="WAD246" s="220"/>
      <c r="WAE246" s="220"/>
      <c r="WAF246" s="220"/>
      <c r="WAG246" s="220"/>
      <c r="WAH246" s="220"/>
      <c r="WAI246" s="220"/>
      <c r="WAJ246" s="220"/>
      <c r="WAK246" s="220"/>
      <c r="WAL246" s="220"/>
      <c r="WAM246" s="220"/>
      <c r="WAN246" s="220"/>
      <c r="WAO246" s="220"/>
      <c r="WAP246" s="220"/>
      <c r="WAQ246" s="220"/>
      <c r="WAR246" s="220"/>
      <c r="WAS246" s="220"/>
      <c r="WAT246" s="220"/>
      <c r="WAU246" s="220"/>
      <c r="WAV246" s="220"/>
      <c r="WAW246" s="220"/>
      <c r="WAX246" s="220"/>
      <c r="WAY246" s="220"/>
      <c r="WAZ246" s="220"/>
      <c r="WBA246" s="220"/>
      <c r="WBB246" s="220"/>
      <c r="WBC246" s="220"/>
      <c r="WBD246" s="220"/>
      <c r="WBE246" s="220"/>
      <c r="WBF246" s="220"/>
      <c r="WBG246" s="220"/>
      <c r="WBH246" s="220"/>
      <c r="WBI246" s="220"/>
      <c r="WBJ246" s="220"/>
      <c r="WBK246" s="220"/>
      <c r="WBL246" s="220"/>
      <c r="WBM246" s="220"/>
      <c r="WBN246" s="220"/>
      <c r="WBO246" s="220"/>
      <c r="WBP246" s="220"/>
      <c r="WBQ246" s="220"/>
      <c r="WBR246" s="220"/>
      <c r="WBS246" s="220"/>
      <c r="WBT246" s="220"/>
      <c r="WBU246" s="220"/>
      <c r="WBV246" s="220"/>
      <c r="WBW246" s="220"/>
      <c r="WBX246" s="220"/>
      <c r="WBY246" s="220"/>
      <c r="WBZ246" s="220"/>
      <c r="WCA246" s="220"/>
      <c r="WCB246" s="220"/>
      <c r="WCC246" s="220"/>
      <c r="WCD246" s="220"/>
      <c r="WCE246" s="220"/>
      <c r="WCF246" s="220"/>
      <c r="WCG246" s="220"/>
      <c r="WCH246" s="220"/>
      <c r="WCI246" s="220"/>
      <c r="WCJ246" s="220"/>
      <c r="WCK246" s="220"/>
      <c r="WCL246" s="220"/>
      <c r="WCM246" s="220"/>
      <c r="WCN246" s="220"/>
      <c r="WCO246" s="220"/>
      <c r="WCP246" s="220"/>
      <c r="WCQ246" s="220"/>
      <c r="WCR246" s="220"/>
      <c r="WCS246" s="220"/>
      <c r="WCT246" s="220"/>
      <c r="WCU246" s="220"/>
      <c r="WCV246" s="220"/>
      <c r="WCW246" s="220"/>
      <c r="WCX246" s="220"/>
      <c r="WCY246" s="220"/>
      <c r="WCZ246" s="220"/>
      <c r="WDA246" s="220"/>
      <c r="WDB246" s="220"/>
      <c r="WDC246" s="220"/>
      <c r="WDD246" s="220"/>
      <c r="WDE246" s="220"/>
      <c r="WDF246" s="220"/>
      <c r="WDG246" s="220"/>
      <c r="WDH246" s="220"/>
      <c r="WDI246" s="220"/>
      <c r="WDJ246" s="220"/>
      <c r="WDK246" s="220"/>
      <c r="WDL246" s="220"/>
      <c r="WDM246" s="220"/>
      <c r="WDN246" s="220"/>
      <c r="WDO246" s="220"/>
      <c r="WDP246" s="220"/>
      <c r="WDQ246" s="220"/>
      <c r="WDR246" s="220"/>
      <c r="WDS246" s="220"/>
      <c r="WDT246" s="220"/>
      <c r="WDU246" s="220"/>
      <c r="WDV246" s="220"/>
      <c r="WDW246" s="220"/>
      <c r="WDX246" s="220"/>
      <c r="WDY246" s="220"/>
      <c r="WDZ246" s="220"/>
      <c r="WEA246" s="220"/>
      <c r="WEB246" s="220"/>
      <c r="WEC246" s="220"/>
      <c r="WED246" s="220"/>
      <c r="WEE246" s="220"/>
      <c r="WEF246" s="220"/>
      <c r="WEG246" s="220"/>
      <c r="WEH246" s="220"/>
      <c r="WEI246" s="220"/>
      <c r="WEJ246" s="220"/>
      <c r="WEK246" s="220"/>
      <c r="WEL246" s="220"/>
      <c r="WEM246" s="220"/>
      <c r="WEN246" s="220"/>
      <c r="WEO246" s="220"/>
      <c r="WEP246" s="220"/>
      <c r="WEQ246" s="220"/>
      <c r="WER246" s="220"/>
      <c r="WES246" s="220"/>
      <c r="WET246" s="220"/>
      <c r="WEU246" s="220"/>
      <c r="WEV246" s="220"/>
      <c r="WEW246" s="220"/>
      <c r="WEX246" s="220"/>
      <c r="WEY246" s="220"/>
      <c r="WEZ246" s="220"/>
      <c r="WFA246" s="220"/>
      <c r="WFB246" s="220"/>
      <c r="WFC246" s="220"/>
      <c r="WFD246" s="220"/>
      <c r="WFE246" s="220"/>
      <c r="WFF246" s="220"/>
      <c r="WFG246" s="220"/>
      <c r="WFH246" s="220"/>
      <c r="WFI246" s="220"/>
      <c r="WFJ246" s="220"/>
      <c r="WFK246" s="220"/>
      <c r="WFL246" s="220"/>
      <c r="WFM246" s="220"/>
      <c r="WFN246" s="220"/>
      <c r="WFO246" s="220"/>
      <c r="WFP246" s="220"/>
      <c r="WFQ246" s="220"/>
      <c r="WFR246" s="220"/>
      <c r="WFS246" s="220"/>
      <c r="WFT246" s="220"/>
      <c r="WFU246" s="220"/>
      <c r="WFV246" s="220"/>
      <c r="WFW246" s="220"/>
      <c r="WFX246" s="220"/>
      <c r="WFY246" s="220"/>
      <c r="WFZ246" s="220"/>
      <c r="WGA246" s="220"/>
      <c r="WGB246" s="220"/>
      <c r="WGC246" s="220"/>
      <c r="WGD246" s="220"/>
      <c r="WGE246" s="220"/>
      <c r="WGF246" s="220"/>
      <c r="WGG246" s="220"/>
      <c r="WGH246" s="220"/>
      <c r="WGI246" s="220"/>
      <c r="WGJ246" s="220"/>
      <c r="WGK246" s="220"/>
      <c r="WGL246" s="220"/>
      <c r="WGM246" s="220"/>
      <c r="WGN246" s="220"/>
      <c r="WGO246" s="220"/>
      <c r="WGP246" s="220"/>
      <c r="WGQ246" s="220"/>
      <c r="WGR246" s="220"/>
      <c r="WGS246" s="220"/>
      <c r="WGT246" s="220"/>
      <c r="WGU246" s="220"/>
      <c r="WGV246" s="220"/>
      <c r="WGW246" s="220"/>
      <c r="WGX246" s="220"/>
      <c r="WGY246" s="220"/>
      <c r="WGZ246" s="220"/>
      <c r="WHA246" s="220"/>
      <c r="WHB246" s="220"/>
      <c r="WHC246" s="220"/>
      <c r="WHD246" s="220"/>
      <c r="WHE246" s="220"/>
      <c r="WHF246" s="220"/>
      <c r="WHG246" s="220"/>
      <c r="WHH246" s="220"/>
      <c r="WHI246" s="220"/>
      <c r="WHJ246" s="220"/>
      <c r="WHK246" s="220"/>
      <c r="WHL246" s="220"/>
      <c r="WHM246" s="220"/>
      <c r="WHN246" s="220"/>
      <c r="WHO246" s="220"/>
      <c r="WHP246" s="220"/>
      <c r="WHQ246" s="220"/>
      <c r="WHR246" s="220"/>
      <c r="WHS246" s="220"/>
      <c r="WHT246" s="220"/>
      <c r="WHU246" s="220"/>
      <c r="WHV246" s="220"/>
      <c r="WHW246" s="220"/>
      <c r="WHX246" s="220"/>
      <c r="WHY246" s="220"/>
      <c r="WHZ246" s="220"/>
      <c r="WIA246" s="220"/>
      <c r="WIB246" s="220"/>
      <c r="WIC246" s="220"/>
      <c r="WID246" s="220"/>
      <c r="WIE246" s="220"/>
      <c r="WIF246" s="220"/>
      <c r="WIG246" s="220"/>
      <c r="WIH246" s="220"/>
      <c r="WII246" s="220"/>
      <c r="WIJ246" s="220"/>
      <c r="WIK246" s="220"/>
      <c r="WIL246" s="220"/>
      <c r="WIM246" s="220"/>
      <c r="WIN246" s="220"/>
      <c r="WIO246" s="220"/>
      <c r="WIP246" s="220"/>
      <c r="WIQ246" s="220"/>
      <c r="WIR246" s="220"/>
      <c r="WIS246" s="220"/>
      <c r="WIT246" s="220"/>
      <c r="WIU246" s="220"/>
      <c r="WIV246" s="220"/>
      <c r="WIW246" s="220"/>
      <c r="WIX246" s="220"/>
      <c r="WIY246" s="220"/>
      <c r="WIZ246" s="220"/>
      <c r="WJA246" s="220"/>
      <c r="WJB246" s="220"/>
      <c r="WJC246" s="220"/>
      <c r="WJD246" s="220"/>
      <c r="WJE246" s="220"/>
      <c r="WJF246" s="220"/>
      <c r="WJG246" s="220"/>
      <c r="WJH246" s="220"/>
      <c r="WJI246" s="220"/>
      <c r="WJJ246" s="220"/>
      <c r="WJK246" s="220"/>
      <c r="WJL246" s="220"/>
      <c r="WJM246" s="220"/>
      <c r="WJN246" s="220"/>
      <c r="WJO246" s="220"/>
      <c r="WJP246" s="220"/>
      <c r="WJQ246" s="220"/>
      <c r="WJR246" s="220"/>
      <c r="WJS246" s="220"/>
      <c r="WJT246" s="220"/>
      <c r="WJU246" s="220"/>
      <c r="WJV246" s="220"/>
      <c r="WJW246" s="220"/>
      <c r="WJX246" s="220"/>
      <c r="WJY246" s="220"/>
      <c r="WJZ246" s="220"/>
      <c r="WKA246" s="220"/>
      <c r="WKB246" s="220"/>
      <c r="WKC246" s="220"/>
      <c r="WKD246" s="220"/>
      <c r="WKE246" s="220"/>
      <c r="WKF246" s="220"/>
      <c r="WKG246" s="220"/>
      <c r="WKH246" s="220"/>
      <c r="WKI246" s="220"/>
      <c r="WKJ246" s="220"/>
      <c r="WKK246" s="220"/>
      <c r="WKL246" s="220"/>
      <c r="WKM246" s="220"/>
      <c r="WKN246" s="220"/>
      <c r="WKO246" s="220"/>
      <c r="WKP246" s="220"/>
      <c r="WKQ246" s="220"/>
      <c r="WKR246" s="220"/>
      <c r="WKS246" s="220"/>
      <c r="WKT246" s="220"/>
      <c r="WKU246" s="220"/>
      <c r="WKV246" s="220"/>
      <c r="WKW246" s="220"/>
      <c r="WKX246" s="220"/>
      <c r="WKY246" s="220"/>
      <c r="WKZ246" s="220"/>
      <c r="WLA246" s="220"/>
      <c r="WLB246" s="220"/>
      <c r="WLC246" s="220"/>
      <c r="WLD246" s="220"/>
      <c r="WLE246" s="220"/>
      <c r="WLF246" s="220"/>
      <c r="WLG246" s="220"/>
      <c r="WLH246" s="220"/>
      <c r="WLI246" s="220"/>
      <c r="WLJ246" s="220"/>
      <c r="WLK246" s="220"/>
      <c r="WLL246" s="220"/>
      <c r="WLM246" s="220"/>
      <c r="WLN246" s="220"/>
      <c r="WLO246" s="220"/>
      <c r="WLP246" s="220"/>
      <c r="WLQ246" s="220"/>
      <c r="WLR246" s="220"/>
      <c r="WLS246" s="220"/>
      <c r="WLT246" s="220"/>
      <c r="WLU246" s="220"/>
      <c r="WLV246" s="220"/>
      <c r="WLW246" s="220"/>
      <c r="WLX246" s="220"/>
      <c r="WLY246" s="220"/>
      <c r="WLZ246" s="220"/>
      <c r="WMA246" s="220"/>
      <c r="WMB246" s="220"/>
      <c r="WMC246" s="220"/>
      <c r="WMD246" s="220"/>
      <c r="WME246" s="220"/>
      <c r="WMF246" s="220"/>
      <c r="WMG246" s="220"/>
      <c r="WMH246" s="220"/>
      <c r="WMI246" s="220"/>
      <c r="WMJ246" s="220"/>
      <c r="WMK246" s="220"/>
      <c r="WML246" s="220"/>
      <c r="WMM246" s="220"/>
      <c r="WMN246" s="220"/>
      <c r="WMO246" s="220"/>
      <c r="WMP246" s="220"/>
      <c r="WMQ246" s="220"/>
      <c r="WMR246" s="220"/>
      <c r="WMS246" s="220"/>
      <c r="WMT246" s="220"/>
      <c r="WMU246" s="220"/>
      <c r="WMV246" s="220"/>
      <c r="WMW246" s="220"/>
      <c r="WMX246" s="220"/>
      <c r="WMY246" s="220"/>
      <c r="WMZ246" s="220"/>
      <c r="WNA246" s="220"/>
      <c r="WNB246" s="220"/>
      <c r="WNC246" s="220"/>
      <c r="WND246" s="220"/>
      <c r="WNE246" s="220"/>
      <c r="WNF246" s="220"/>
      <c r="WNG246" s="220"/>
      <c r="WNH246" s="220"/>
      <c r="WNI246" s="220"/>
      <c r="WNJ246" s="220"/>
      <c r="WNK246" s="220"/>
      <c r="WNL246" s="220"/>
      <c r="WNM246" s="220"/>
      <c r="WNN246" s="220"/>
      <c r="WNO246" s="220"/>
      <c r="WNP246" s="220"/>
      <c r="WNQ246" s="220"/>
      <c r="WNR246" s="220"/>
      <c r="WNS246" s="220"/>
      <c r="WNT246" s="220"/>
      <c r="WNU246" s="220"/>
      <c r="WNV246" s="220"/>
      <c r="WNW246" s="220"/>
      <c r="WNX246" s="220"/>
      <c r="WNY246" s="220"/>
      <c r="WNZ246" s="220"/>
      <c r="WOA246" s="220"/>
      <c r="WOB246" s="220"/>
      <c r="WOC246" s="220"/>
      <c r="WOD246" s="220"/>
      <c r="WOE246" s="220"/>
      <c r="WOF246" s="220"/>
      <c r="WOG246" s="220"/>
      <c r="WOH246" s="220"/>
      <c r="WOI246" s="220"/>
      <c r="WOJ246" s="220"/>
      <c r="WOK246" s="220"/>
      <c r="WOL246" s="220"/>
      <c r="WOM246" s="220"/>
      <c r="WON246" s="220"/>
      <c r="WOO246" s="220"/>
      <c r="WOP246" s="220"/>
      <c r="WOQ246" s="220"/>
      <c r="WOR246" s="220"/>
      <c r="WOS246" s="220"/>
      <c r="WOT246" s="220"/>
      <c r="WOU246" s="220"/>
      <c r="WOV246" s="220"/>
      <c r="WOW246" s="220"/>
      <c r="WOX246" s="220"/>
      <c r="WOY246" s="220"/>
      <c r="WOZ246" s="220"/>
      <c r="WPA246" s="220"/>
      <c r="WPB246" s="220"/>
      <c r="WPC246" s="220"/>
      <c r="WPD246" s="220"/>
      <c r="WPE246" s="220"/>
      <c r="WPF246" s="220"/>
      <c r="WPG246" s="220"/>
      <c r="WPH246" s="220"/>
      <c r="WPI246" s="220"/>
      <c r="WPJ246" s="220"/>
      <c r="WPK246" s="220"/>
      <c r="WPL246" s="220"/>
      <c r="WPM246" s="220"/>
      <c r="WPN246" s="220"/>
      <c r="WPO246" s="220"/>
      <c r="WPP246" s="220"/>
      <c r="WPQ246" s="220"/>
      <c r="WPR246" s="220"/>
      <c r="WPS246" s="220"/>
      <c r="WPT246" s="220"/>
      <c r="WPU246" s="220"/>
      <c r="WPV246" s="220"/>
      <c r="WPW246" s="220"/>
      <c r="WPX246" s="220"/>
      <c r="WPY246" s="220"/>
      <c r="WPZ246" s="220"/>
      <c r="WQA246" s="220"/>
      <c r="WQB246" s="220"/>
      <c r="WQC246" s="220"/>
      <c r="WQD246" s="220"/>
      <c r="WQE246" s="220"/>
      <c r="WQF246" s="220"/>
      <c r="WQG246" s="220"/>
      <c r="WQH246" s="220"/>
      <c r="WQI246" s="220"/>
      <c r="WQJ246" s="220"/>
      <c r="WQK246" s="220"/>
      <c r="WQL246" s="220"/>
      <c r="WQM246" s="220"/>
      <c r="WQN246" s="220"/>
      <c r="WQO246" s="220"/>
      <c r="WQP246" s="220"/>
      <c r="WQQ246" s="220"/>
      <c r="WQR246" s="220"/>
      <c r="WQS246" s="220"/>
      <c r="WQT246" s="220"/>
      <c r="WQU246" s="220"/>
      <c r="WQV246" s="220"/>
      <c r="WQW246" s="220"/>
      <c r="WQX246" s="220"/>
      <c r="WQY246" s="220"/>
      <c r="WQZ246" s="220"/>
      <c r="WRA246" s="220"/>
      <c r="WRB246" s="220"/>
      <c r="WRC246" s="220"/>
      <c r="WRD246" s="220"/>
      <c r="WRE246" s="220"/>
      <c r="WRF246" s="220"/>
      <c r="WRG246" s="220"/>
      <c r="WRH246" s="220"/>
      <c r="WRI246" s="220"/>
      <c r="WRJ246" s="220"/>
      <c r="WRK246" s="220"/>
      <c r="WRL246" s="220"/>
      <c r="WRM246" s="220"/>
      <c r="WRN246" s="220"/>
      <c r="WRO246" s="220"/>
      <c r="WRP246" s="220"/>
      <c r="WRQ246" s="220"/>
      <c r="WRR246" s="220"/>
      <c r="WRS246" s="220"/>
      <c r="WRT246" s="220"/>
      <c r="WRU246" s="220"/>
      <c r="WRV246" s="220"/>
      <c r="WRW246" s="220"/>
      <c r="WRX246" s="220"/>
      <c r="WRY246" s="220"/>
      <c r="WRZ246" s="220"/>
      <c r="WSA246" s="220"/>
      <c r="WSB246" s="220"/>
      <c r="WSC246" s="220"/>
      <c r="WSD246" s="220"/>
      <c r="WSE246" s="220"/>
      <c r="WSF246" s="220"/>
      <c r="WSG246" s="220"/>
      <c r="WSH246" s="220"/>
      <c r="WSI246" s="220"/>
      <c r="WSJ246" s="220"/>
      <c r="WSK246" s="220"/>
      <c r="WSL246" s="220"/>
      <c r="WSM246" s="220"/>
      <c r="WSN246" s="220"/>
      <c r="WSO246" s="220"/>
      <c r="WSP246" s="220"/>
      <c r="WSQ246" s="220"/>
      <c r="WSR246" s="220"/>
      <c r="WSS246" s="220"/>
      <c r="WST246" s="220"/>
      <c r="WSU246" s="220"/>
      <c r="WSV246" s="220"/>
      <c r="WSW246" s="220"/>
      <c r="WSX246" s="220"/>
      <c r="WSY246" s="220"/>
      <c r="WSZ246" s="220"/>
      <c r="WTA246" s="220"/>
      <c r="WTB246" s="220"/>
      <c r="WTC246" s="220"/>
      <c r="WTD246" s="220"/>
      <c r="WTE246" s="220"/>
      <c r="WTF246" s="220"/>
      <c r="WTG246" s="220"/>
      <c r="WTH246" s="220"/>
      <c r="WTI246" s="220"/>
      <c r="WTJ246" s="220"/>
      <c r="WTK246" s="220"/>
      <c r="WTL246" s="220"/>
      <c r="WTM246" s="220"/>
      <c r="WTN246" s="220"/>
      <c r="WTO246" s="220"/>
      <c r="WTP246" s="220"/>
      <c r="WTQ246" s="220"/>
      <c r="WTR246" s="220"/>
      <c r="WTS246" s="220"/>
      <c r="WTT246" s="220"/>
      <c r="WTU246" s="220"/>
      <c r="WTV246" s="220"/>
      <c r="WTW246" s="220"/>
      <c r="WTX246" s="220"/>
      <c r="WTY246" s="220"/>
      <c r="WTZ246" s="220"/>
      <c r="WUA246" s="220"/>
      <c r="WUB246" s="220"/>
      <c r="WUC246" s="220"/>
      <c r="WUD246" s="220"/>
      <c r="WUE246" s="220"/>
      <c r="WUF246" s="220"/>
      <c r="WUG246" s="220"/>
      <c r="WUH246" s="220"/>
      <c r="WUI246" s="220"/>
      <c r="WUJ246" s="220"/>
      <c r="WUK246" s="220"/>
      <c r="WUL246" s="220"/>
      <c r="WUM246" s="220"/>
      <c r="WUN246" s="220"/>
      <c r="WUO246" s="220"/>
      <c r="WUP246" s="220"/>
      <c r="WUQ246" s="220"/>
      <c r="WUR246" s="220"/>
      <c r="WUS246" s="220"/>
      <c r="WUT246" s="220"/>
      <c r="WUU246" s="220"/>
      <c r="WUV246" s="220"/>
      <c r="WUW246" s="220"/>
      <c r="WUX246" s="220"/>
      <c r="WUY246" s="220"/>
      <c r="WUZ246" s="220"/>
      <c r="WVA246" s="220"/>
      <c r="WVB246" s="220"/>
      <c r="WVC246" s="220"/>
      <c r="WVD246" s="220"/>
      <c r="WVE246" s="220"/>
      <c r="WVF246" s="220"/>
      <c r="WVG246" s="220"/>
      <c r="WVH246" s="220"/>
      <c r="WVI246" s="220"/>
      <c r="WVJ246" s="220"/>
      <c r="WVK246" s="220"/>
      <c r="WVL246" s="220"/>
      <c r="WVM246" s="220"/>
      <c r="WVN246" s="220"/>
      <c r="WVO246" s="220"/>
      <c r="WVP246" s="220"/>
      <c r="WVQ246" s="220"/>
      <c r="WVR246" s="220"/>
      <c r="WVS246" s="220"/>
      <c r="WVT246" s="220"/>
      <c r="WVU246" s="220"/>
      <c r="WVV246" s="220"/>
      <c r="WVW246" s="220"/>
      <c r="WVX246" s="220"/>
      <c r="WVY246" s="220"/>
      <c r="WVZ246" s="220"/>
      <c r="WWA246" s="220"/>
      <c r="WWB246" s="220"/>
      <c r="WWC246" s="220"/>
      <c r="WWD246" s="220"/>
      <c r="WWE246" s="220"/>
      <c r="WWF246" s="220"/>
      <c r="WWG246" s="220"/>
      <c r="WWH246" s="220"/>
      <c r="WWI246" s="220"/>
      <c r="WWJ246" s="220"/>
      <c r="WWK246" s="220"/>
      <c r="WWL246" s="220"/>
      <c r="WWM246" s="220"/>
      <c r="WWN246" s="220"/>
      <c r="WWO246" s="220"/>
      <c r="WWP246" s="220"/>
      <c r="WWQ246" s="220"/>
      <c r="WWR246" s="220"/>
      <c r="WWS246" s="220"/>
      <c r="WWT246" s="220"/>
      <c r="WWU246" s="220"/>
      <c r="WWV246" s="220"/>
      <c r="WWW246" s="220"/>
      <c r="WWX246" s="220"/>
      <c r="WWY246" s="220"/>
      <c r="WWZ246" s="220"/>
      <c r="WXA246" s="220"/>
      <c r="WXB246" s="220"/>
      <c r="WXC246" s="220"/>
      <c r="WXD246" s="220"/>
      <c r="WXE246" s="220"/>
      <c r="WXF246" s="220"/>
      <c r="WXG246" s="220"/>
      <c r="WXH246" s="220"/>
      <c r="WXI246" s="220"/>
      <c r="WXJ246" s="220"/>
      <c r="WXK246" s="220"/>
      <c r="WXL246" s="220"/>
      <c r="WXM246" s="220"/>
      <c r="WXN246" s="220"/>
      <c r="WXO246" s="220"/>
      <c r="WXP246" s="220"/>
      <c r="WXQ246" s="220"/>
      <c r="WXR246" s="220"/>
      <c r="WXS246" s="220"/>
      <c r="WXT246" s="220"/>
      <c r="WXU246" s="220"/>
      <c r="WXV246" s="220"/>
      <c r="WXW246" s="220"/>
      <c r="WXX246" s="220"/>
      <c r="WXY246" s="220"/>
      <c r="WXZ246" s="220"/>
      <c r="WYA246" s="220"/>
      <c r="WYB246" s="220"/>
      <c r="WYC246" s="220"/>
      <c r="WYD246" s="220"/>
      <c r="WYE246" s="220"/>
      <c r="WYF246" s="220"/>
      <c r="WYG246" s="220"/>
      <c r="WYH246" s="220"/>
      <c r="WYI246" s="220"/>
      <c r="WYJ246" s="220"/>
      <c r="WYK246" s="220"/>
      <c r="WYL246" s="220"/>
      <c r="WYM246" s="220"/>
      <c r="WYN246" s="220"/>
      <c r="WYO246" s="220"/>
      <c r="WYP246" s="220"/>
      <c r="WYQ246" s="220"/>
      <c r="WYR246" s="220"/>
      <c r="WYS246" s="220"/>
      <c r="WYT246" s="220"/>
      <c r="WYU246" s="220"/>
      <c r="WYV246" s="220"/>
      <c r="WYW246" s="220"/>
      <c r="WYX246" s="220"/>
      <c r="WYY246" s="220"/>
      <c r="WYZ246" s="220"/>
      <c r="WZA246" s="220"/>
      <c r="WZB246" s="220"/>
      <c r="WZC246" s="220"/>
      <c r="WZD246" s="220"/>
      <c r="WZE246" s="220"/>
      <c r="WZF246" s="220"/>
      <c r="WZG246" s="220"/>
      <c r="WZH246" s="220"/>
      <c r="WZI246" s="220"/>
      <c r="WZJ246" s="220"/>
      <c r="WZK246" s="220"/>
      <c r="WZL246" s="220"/>
      <c r="WZM246" s="220"/>
      <c r="WZN246" s="220"/>
      <c r="WZO246" s="220"/>
      <c r="WZP246" s="220"/>
      <c r="WZQ246" s="220"/>
      <c r="WZR246" s="220"/>
      <c r="WZS246" s="220"/>
      <c r="WZT246" s="220"/>
      <c r="WZU246" s="220"/>
      <c r="WZV246" s="220"/>
      <c r="WZW246" s="220"/>
      <c r="WZX246" s="220"/>
      <c r="WZY246" s="220"/>
      <c r="WZZ246" s="220"/>
      <c r="XAA246" s="220"/>
      <c r="XAB246" s="220"/>
      <c r="XAC246" s="220"/>
      <c r="XAD246" s="220"/>
      <c r="XAE246" s="220"/>
      <c r="XAF246" s="220"/>
      <c r="XAG246" s="220"/>
      <c r="XAH246" s="220"/>
      <c r="XAI246" s="220"/>
      <c r="XAJ246" s="220"/>
      <c r="XAK246" s="220"/>
      <c r="XAL246" s="220"/>
      <c r="XAM246" s="220"/>
      <c r="XAN246" s="220"/>
      <c r="XAO246" s="220"/>
      <c r="XAP246" s="220"/>
      <c r="XAQ246" s="220"/>
      <c r="XAR246" s="220"/>
      <c r="XAS246" s="220"/>
      <c r="XAT246" s="220"/>
      <c r="XAU246" s="220"/>
      <c r="XAV246" s="220"/>
      <c r="XAW246" s="220"/>
      <c r="XAX246" s="220"/>
      <c r="XAY246" s="220"/>
      <c r="XAZ246" s="220"/>
      <c r="XBA246" s="220"/>
      <c r="XBB246" s="220"/>
      <c r="XBC246" s="220"/>
      <c r="XBD246" s="220"/>
      <c r="XBE246" s="220"/>
      <c r="XBF246" s="220"/>
      <c r="XBG246" s="220"/>
      <c r="XBH246" s="220"/>
      <c r="XBI246" s="220"/>
      <c r="XBJ246" s="220"/>
      <c r="XBK246" s="220"/>
      <c r="XBL246" s="220"/>
    </row>
    <row r="247" spans="1:16288" outlineLevel="1">
      <c r="A247" s="13" t="s">
        <v>581</v>
      </c>
      <c r="B247" s="332" t="s">
        <v>184</v>
      </c>
      <c r="C247" s="4" t="s">
        <v>185</v>
      </c>
      <c r="D247" s="36"/>
      <c r="E247" s="51"/>
      <c r="F247" s="36"/>
      <c r="G247" s="51"/>
      <c r="H247" s="36"/>
      <c r="I247" s="36"/>
      <c r="J247" s="14"/>
      <c r="M247" s="17"/>
      <c r="N247" s="17"/>
      <c r="U247" s="16"/>
      <c r="Y247" s="118"/>
      <c r="AB247" s="185"/>
      <c r="AC247" s="187"/>
      <c r="AD247" s="187"/>
      <c r="AF247" s="182"/>
      <c r="AH247" s="15"/>
      <c r="AI247" s="17"/>
      <c r="AX247" s="15"/>
      <c r="BD247" s="15"/>
      <c r="BG247" s="15"/>
      <c r="DC247" s="15">
        <v>2000</v>
      </c>
      <c r="DE247" s="15"/>
      <c r="DF247" s="15">
        <f t="shared" ref="DF247:DF251" si="821">DC247+DE247</f>
        <v>2000</v>
      </c>
      <c r="DH247" s="15"/>
      <c r="DI247" s="15">
        <f t="shared" ref="DI247:DI251" si="822">DF247+DH247</f>
        <v>2000</v>
      </c>
      <c r="DK247" s="15"/>
      <c r="DL247" s="15">
        <f t="shared" ref="DL247:DL251" si="823">DI247+DK247</f>
        <v>2000</v>
      </c>
      <c r="DN247" s="15"/>
      <c r="DO247" s="15">
        <f t="shared" ref="DO247:DO251" si="824">DL247+DN247</f>
        <v>2000</v>
      </c>
      <c r="DQ247" s="227">
        <v>-2000</v>
      </c>
      <c r="DR247" s="15">
        <f t="shared" ref="DR247:DR251" si="825">DO247+DQ247</f>
        <v>0</v>
      </c>
      <c r="DT247" s="15"/>
      <c r="DU247" s="15">
        <f t="shared" ref="DU247:DU251" si="826">DR247+DT247</f>
        <v>0</v>
      </c>
      <c r="DW247" s="15"/>
      <c r="DX247" s="15">
        <f t="shared" ref="DX247:DX251" si="827">DU247+DW247</f>
        <v>0</v>
      </c>
      <c r="DZ247" s="15"/>
      <c r="EA247" s="15">
        <f t="shared" ref="EA247:EA251" si="828">DX247+DZ247</f>
        <v>0</v>
      </c>
      <c r="EC247" s="15"/>
      <c r="ED247" s="15">
        <f t="shared" ref="ED247:ED251" si="829">EA247+EC247</f>
        <v>0</v>
      </c>
      <c r="EF247" s="15"/>
      <c r="EG247" s="15">
        <f t="shared" ref="EG247:EG251" si="830">ED247+EF247</f>
        <v>0</v>
      </c>
      <c r="EK247" s="15"/>
    </row>
    <row r="248" spans="1:16288" outlineLevel="1">
      <c r="A248" s="13" t="s">
        <v>581</v>
      </c>
      <c r="B248" s="1" t="s">
        <v>143</v>
      </c>
      <c r="C248" s="4" t="s">
        <v>144</v>
      </c>
      <c r="D248" s="36"/>
      <c r="E248" s="51"/>
      <c r="F248" s="36"/>
      <c r="G248" s="51"/>
      <c r="H248" s="36"/>
      <c r="I248" s="36"/>
      <c r="J248" s="14"/>
      <c r="M248" s="17"/>
      <c r="N248" s="17"/>
      <c r="U248" s="16"/>
      <c r="Y248" s="118"/>
      <c r="AB248" s="185"/>
      <c r="AC248" s="187"/>
      <c r="AD248" s="187"/>
      <c r="AF248" s="182"/>
      <c r="AH248" s="15"/>
      <c r="AI248" s="17"/>
      <c r="AX248" s="15"/>
      <c r="BD248" s="15"/>
      <c r="BG248" s="15"/>
      <c r="DC248" s="15">
        <v>10000</v>
      </c>
      <c r="DE248" s="15"/>
      <c r="DF248" s="15">
        <f t="shared" si="821"/>
        <v>10000</v>
      </c>
      <c r="DH248" s="227">
        <v>3725</v>
      </c>
      <c r="DI248" s="15">
        <f t="shared" si="822"/>
        <v>13725</v>
      </c>
      <c r="DK248" s="15"/>
      <c r="DL248" s="15">
        <f t="shared" si="823"/>
        <v>13725</v>
      </c>
      <c r="DN248" s="15"/>
      <c r="DO248" s="15">
        <f t="shared" si="824"/>
        <v>13725</v>
      </c>
      <c r="DQ248" s="15"/>
      <c r="DR248" s="15">
        <f t="shared" si="825"/>
        <v>13725</v>
      </c>
      <c r="DT248" s="15"/>
      <c r="DU248" s="15">
        <f t="shared" si="826"/>
        <v>13725</v>
      </c>
      <c r="DW248" s="15"/>
      <c r="DX248" s="15">
        <f t="shared" si="827"/>
        <v>13725</v>
      </c>
      <c r="DZ248" s="15"/>
      <c r="EA248" s="15">
        <f t="shared" si="828"/>
        <v>13725</v>
      </c>
      <c r="EC248" s="15"/>
      <c r="ED248" s="15">
        <f t="shared" si="829"/>
        <v>13725</v>
      </c>
      <c r="EF248" s="15"/>
      <c r="EG248" s="15">
        <f t="shared" si="830"/>
        <v>13725</v>
      </c>
      <c r="EI248" s="15">
        <v>13725</v>
      </c>
      <c r="EK248" s="15"/>
    </row>
    <row r="249" spans="1:16288" outlineLevel="1">
      <c r="A249" s="13" t="s">
        <v>581</v>
      </c>
      <c r="B249" s="1" t="s">
        <v>221</v>
      </c>
      <c r="C249" s="4" t="s">
        <v>222</v>
      </c>
      <c r="D249" s="36"/>
      <c r="E249" s="51"/>
      <c r="F249" s="36"/>
      <c r="G249" s="51"/>
      <c r="H249" s="36"/>
      <c r="I249" s="36"/>
      <c r="J249" s="14"/>
      <c r="M249" s="17"/>
      <c r="N249" s="17"/>
      <c r="U249" s="16"/>
      <c r="Y249" s="118"/>
      <c r="AB249" s="185"/>
      <c r="AC249" s="187"/>
      <c r="AD249" s="187"/>
      <c r="AF249" s="182"/>
      <c r="AH249" s="15"/>
      <c r="AI249" s="17"/>
      <c r="AX249" s="15"/>
      <c r="BD249" s="15"/>
      <c r="BG249" s="15"/>
      <c r="DC249" s="15">
        <v>500</v>
      </c>
      <c r="DE249" s="15"/>
      <c r="DF249" s="15">
        <f t="shared" si="821"/>
        <v>500</v>
      </c>
      <c r="DH249" s="15"/>
      <c r="DI249" s="15">
        <f t="shared" si="822"/>
        <v>500</v>
      </c>
      <c r="DK249" s="15"/>
      <c r="DL249" s="15">
        <f t="shared" si="823"/>
        <v>500</v>
      </c>
      <c r="DN249" s="15"/>
      <c r="DO249" s="15">
        <f t="shared" si="824"/>
        <v>500</v>
      </c>
      <c r="DQ249" s="227">
        <v>-100</v>
      </c>
      <c r="DR249" s="15">
        <f t="shared" si="825"/>
        <v>400</v>
      </c>
      <c r="DT249" s="15"/>
      <c r="DU249" s="15">
        <f t="shared" si="826"/>
        <v>400</v>
      </c>
      <c r="DW249" s="15"/>
      <c r="DX249" s="15">
        <f t="shared" si="827"/>
        <v>400</v>
      </c>
      <c r="DZ249" s="15"/>
      <c r="EA249" s="15">
        <f t="shared" si="828"/>
        <v>400</v>
      </c>
      <c r="EC249" s="15"/>
      <c r="ED249" s="15">
        <f t="shared" si="829"/>
        <v>400</v>
      </c>
      <c r="EF249" s="15"/>
      <c r="EG249" s="15">
        <f t="shared" si="830"/>
        <v>400</v>
      </c>
      <c r="EI249" s="15">
        <v>392</v>
      </c>
      <c r="EK249" s="15"/>
    </row>
    <row r="250" spans="1:16288" outlineLevel="1">
      <c r="A250" s="13" t="s">
        <v>581</v>
      </c>
      <c r="B250" s="1" t="s">
        <v>207</v>
      </c>
      <c r="C250" s="4" t="s">
        <v>208</v>
      </c>
      <c r="D250" s="36"/>
      <c r="E250" s="51"/>
      <c r="F250" s="36"/>
      <c r="G250" s="51"/>
      <c r="H250" s="36"/>
      <c r="I250" s="36"/>
      <c r="J250" s="14"/>
      <c r="M250" s="17"/>
      <c r="N250" s="17"/>
      <c r="U250" s="16"/>
      <c r="Y250" s="118"/>
      <c r="AB250" s="185"/>
      <c r="AC250" s="187"/>
      <c r="AD250" s="187"/>
      <c r="AF250" s="182"/>
      <c r="AH250" s="15"/>
      <c r="AI250" s="17"/>
      <c r="AX250" s="15"/>
      <c r="BD250" s="15"/>
      <c r="BG250" s="15"/>
      <c r="DC250" s="15">
        <v>1500</v>
      </c>
      <c r="DE250" s="15"/>
      <c r="DF250" s="15">
        <f t="shared" si="821"/>
        <v>1500</v>
      </c>
      <c r="DH250" s="15"/>
      <c r="DI250" s="15">
        <f t="shared" si="822"/>
        <v>1500</v>
      </c>
      <c r="DK250" s="15"/>
      <c r="DL250" s="15">
        <f t="shared" si="823"/>
        <v>1500</v>
      </c>
      <c r="DN250" s="15"/>
      <c r="DO250" s="15">
        <f t="shared" si="824"/>
        <v>1500</v>
      </c>
      <c r="DQ250" s="227">
        <v>-300</v>
      </c>
      <c r="DR250" s="15">
        <f t="shared" si="825"/>
        <v>1200</v>
      </c>
      <c r="DT250" s="15"/>
      <c r="DU250" s="15">
        <f t="shared" si="826"/>
        <v>1200</v>
      </c>
      <c r="DW250" s="15"/>
      <c r="DX250" s="15">
        <f t="shared" si="827"/>
        <v>1200</v>
      </c>
      <c r="DZ250" s="15"/>
      <c r="EA250" s="15">
        <f t="shared" si="828"/>
        <v>1200</v>
      </c>
      <c r="EC250" s="15"/>
      <c r="ED250" s="15">
        <f t="shared" si="829"/>
        <v>1200</v>
      </c>
      <c r="EF250" s="15"/>
      <c r="EG250" s="15">
        <f t="shared" si="830"/>
        <v>1200</v>
      </c>
      <c r="EI250" s="15">
        <v>1180</v>
      </c>
      <c r="EK250" s="15"/>
    </row>
    <row r="251" spans="1:16288" outlineLevel="1">
      <c r="A251" s="13" t="s">
        <v>581</v>
      </c>
      <c r="B251" s="1" t="s">
        <v>149</v>
      </c>
      <c r="C251" s="4" t="s">
        <v>150</v>
      </c>
      <c r="D251" s="36"/>
      <c r="E251" s="51"/>
      <c r="F251" s="36"/>
      <c r="G251" s="51"/>
      <c r="H251" s="36"/>
      <c r="I251" s="36"/>
      <c r="J251" s="14"/>
      <c r="M251" s="17"/>
      <c r="N251" s="17"/>
      <c r="U251" s="16"/>
      <c r="Y251" s="118"/>
      <c r="AB251" s="185"/>
      <c r="AC251" s="187"/>
      <c r="AD251" s="187"/>
      <c r="AF251" s="182"/>
      <c r="AH251" s="15"/>
      <c r="AI251" s="17"/>
      <c r="AX251" s="15"/>
      <c r="BD251" s="15"/>
      <c r="BG251" s="15"/>
      <c r="DC251" s="15">
        <v>2500</v>
      </c>
      <c r="DE251" s="15"/>
      <c r="DF251" s="15">
        <f t="shared" si="821"/>
        <v>2500</v>
      </c>
      <c r="DH251" s="15"/>
      <c r="DI251" s="15">
        <f t="shared" si="822"/>
        <v>2500</v>
      </c>
      <c r="DK251" s="15"/>
      <c r="DL251" s="15">
        <f t="shared" si="823"/>
        <v>2500</v>
      </c>
      <c r="DN251" s="15"/>
      <c r="DO251" s="15">
        <f t="shared" si="824"/>
        <v>2500</v>
      </c>
      <c r="DQ251" s="227">
        <v>-400</v>
      </c>
      <c r="DR251" s="15">
        <f t="shared" si="825"/>
        <v>2100</v>
      </c>
      <c r="DT251" s="15"/>
      <c r="DU251" s="15">
        <f t="shared" si="826"/>
        <v>2100</v>
      </c>
      <c r="DW251" s="15"/>
      <c r="DX251" s="15">
        <f t="shared" si="827"/>
        <v>2100</v>
      </c>
      <c r="DZ251" s="15"/>
      <c r="EA251" s="15">
        <f t="shared" si="828"/>
        <v>2100</v>
      </c>
      <c r="EC251" s="15"/>
      <c r="ED251" s="15">
        <f t="shared" si="829"/>
        <v>2100</v>
      </c>
      <c r="EF251" s="15"/>
      <c r="EG251" s="15">
        <f t="shared" si="830"/>
        <v>2100</v>
      </c>
      <c r="EI251" s="15">
        <v>2061</v>
      </c>
      <c r="EK251" s="15"/>
    </row>
    <row r="252" spans="1:16288" outlineLevel="1">
      <c r="A252" s="13" t="s">
        <v>581</v>
      </c>
      <c r="B252" s="13" t="s">
        <v>46</v>
      </c>
      <c r="C252" s="4" t="s">
        <v>651</v>
      </c>
      <c r="D252" s="36"/>
      <c r="E252" s="51"/>
      <c r="F252" s="36"/>
      <c r="G252" s="51"/>
      <c r="H252" s="36"/>
      <c r="I252" s="36"/>
      <c r="J252" s="14"/>
      <c r="M252" s="17"/>
      <c r="N252" s="17"/>
      <c r="U252" s="16"/>
      <c r="Y252" s="118"/>
      <c r="AB252" s="185"/>
      <c r="AC252" s="187"/>
      <c r="AD252" s="187"/>
      <c r="AF252" s="182"/>
      <c r="AH252" s="15"/>
      <c r="AI252" s="17"/>
      <c r="AX252" s="15"/>
      <c r="BD252" s="15"/>
      <c r="BG252" s="15"/>
      <c r="DE252" s="15"/>
      <c r="DF252" s="15"/>
      <c r="DH252" s="15"/>
      <c r="DI252" s="15"/>
      <c r="DK252" s="15"/>
      <c r="DL252" s="15"/>
      <c r="DN252" s="15"/>
      <c r="DO252" s="15"/>
      <c r="DQ252" s="227"/>
      <c r="DR252" s="15"/>
      <c r="DT252" s="15"/>
      <c r="DU252" s="15"/>
      <c r="DW252" s="15"/>
      <c r="DX252" s="15"/>
      <c r="DZ252" s="15"/>
      <c r="EA252" s="15"/>
      <c r="EC252" s="15"/>
      <c r="ED252" s="15"/>
      <c r="EF252" s="15"/>
      <c r="EG252" s="15"/>
      <c r="EK252" s="15"/>
    </row>
    <row r="253" spans="1:16288" ht="15.75" customHeight="1" thickBot="1">
      <c r="A253" s="54" t="s">
        <v>580</v>
      </c>
      <c r="B253" s="55" t="s">
        <v>317</v>
      </c>
      <c r="C253" s="56" t="s">
        <v>650</v>
      </c>
      <c r="D253" s="57" t="e">
        <f>#REF!</f>
        <v>#REF!</v>
      </c>
      <c r="E253" s="58"/>
      <c r="F253" s="57" t="e">
        <f>#REF!</f>
        <v>#REF!</v>
      </c>
      <c r="G253" s="58"/>
      <c r="H253" s="57"/>
      <c r="I253" s="57" t="e">
        <f>#REF!</f>
        <v>#REF!</v>
      </c>
      <c r="J253" s="59"/>
      <c r="K253" s="60"/>
      <c r="L253" s="122">
        <f>SUM(L233:L239)</f>
        <v>19100</v>
      </c>
      <c r="M253" s="61" t="e">
        <f t="shared" si="807"/>
        <v>#REF!</v>
      </c>
      <c r="N253" s="61" t="e">
        <f t="shared" ref="N253:N284" si="831">L253/I253-1</f>
        <v>#REF!</v>
      </c>
      <c r="Q253" s="122">
        <f>SUM(Q233:Q239)</f>
        <v>19100</v>
      </c>
      <c r="R253" s="122">
        <f>SUM(R233:R239)</f>
        <v>0</v>
      </c>
      <c r="S253" s="122">
        <f>SUM(S233:S239)</f>
        <v>19100</v>
      </c>
      <c r="T253" s="122">
        <f>SUM(T233:T239)</f>
        <v>0</v>
      </c>
      <c r="U253" s="155">
        <f t="shared" si="809"/>
        <v>0</v>
      </c>
      <c r="Y253" s="122">
        <f>SUM(Y233:Y239)</f>
        <v>24200</v>
      </c>
      <c r="AA253" s="122">
        <f>SUM(AA233:AA239)</f>
        <v>21600</v>
      </c>
      <c r="AB253" s="122">
        <f>SUM(AB233:AB239)</f>
        <v>-2600</v>
      </c>
      <c r="AE253" s="122">
        <f>SUM(AE233:AE239)</f>
        <v>21600</v>
      </c>
      <c r="AF253" s="182"/>
      <c r="AH253" s="122">
        <f>SUM(AH233:AH239)</f>
        <v>20466</v>
      </c>
      <c r="AI253" s="17">
        <f t="shared" si="812"/>
        <v>0.94750000000000001</v>
      </c>
      <c r="AK253" s="122">
        <f>SUM(AK224:AK230)</f>
        <v>26400</v>
      </c>
      <c r="AL253" s="193">
        <f>AK253/L253</f>
        <v>1.3821989528795811</v>
      </c>
      <c r="AM253" s="17">
        <f>AK253/AE253</f>
        <v>1.2222222222222223</v>
      </c>
      <c r="AN253" s="17">
        <f>AK253/AH253</f>
        <v>1.2899442978598652</v>
      </c>
      <c r="AS253" s="122">
        <f>SUM(AS224:AS230)</f>
        <v>26400</v>
      </c>
      <c r="AU253" s="122">
        <f>SUM(AU224:AU230)</f>
        <v>0</v>
      </c>
      <c r="AV253" s="122">
        <f>SUM(AV224:AV230)</f>
        <v>26400</v>
      </c>
      <c r="AX253" s="122">
        <f>SUM(AX224:AX230)</f>
        <v>0</v>
      </c>
      <c r="AY253" s="122">
        <f>SUM(AY224:AY230)</f>
        <v>26400</v>
      </c>
      <c r="BA253" s="122">
        <f>SUM(BA224:BA230)</f>
        <v>0</v>
      </c>
      <c r="BB253" s="122">
        <f>SUM(BB224:BB230)</f>
        <v>26400</v>
      </c>
      <c r="BD253" s="122">
        <f>SUM(BD224:BD230)</f>
        <v>4600</v>
      </c>
      <c r="BE253" s="122">
        <f>SUM(BE224:BE230)</f>
        <v>31000</v>
      </c>
      <c r="BG253" s="122">
        <f>SUM(BG224:BG230)</f>
        <v>0</v>
      </c>
      <c r="BH253" s="122">
        <f>SUM(BH224:BH230)</f>
        <v>31000</v>
      </c>
      <c r="BJ253" s="122">
        <f>SUM(BJ224:BJ230)</f>
        <v>16778</v>
      </c>
      <c r="BK253" s="236">
        <f t="shared" ref="BK253" si="832">BJ253/BH253</f>
        <v>0.54122580645161289</v>
      </c>
      <c r="BM253" s="122">
        <f>SUM(BM233:BM239)</f>
        <v>25800</v>
      </c>
      <c r="BN253" s="236">
        <f>BM253/BJ253</f>
        <v>1.537727977112886</v>
      </c>
      <c r="BO253" s="236">
        <f>BM253/BH253</f>
        <v>0.83225806451612905</v>
      </c>
      <c r="BQ253" s="122">
        <f>SUM(BQ233:BQ239)</f>
        <v>0</v>
      </c>
      <c r="BR253" s="122">
        <f>SUM(BR233:BR239)</f>
        <v>25800</v>
      </c>
      <c r="BT253" s="122">
        <f>SUM(BT233:BT239)</f>
        <v>0</v>
      </c>
      <c r="BU253" s="122">
        <f>SUM(BU233:BU239)</f>
        <v>25800</v>
      </c>
      <c r="BW253" s="122">
        <f>SUM(BW233:BW239)</f>
        <v>0</v>
      </c>
      <c r="BX253" s="122">
        <f>SUM(BX233:BX239)</f>
        <v>25800</v>
      </c>
      <c r="BZ253" s="122">
        <f>SUM(BZ233:BZ239)</f>
        <v>0</v>
      </c>
      <c r="CA253" s="122">
        <f>SUM(CA233:CA239)</f>
        <v>25800</v>
      </c>
      <c r="CC253" s="122">
        <f>SUM(CC233:CC239)</f>
        <v>0</v>
      </c>
      <c r="CD253" s="122">
        <f>SUM(CD233:CD239)</f>
        <v>25800</v>
      </c>
      <c r="CF253" s="122">
        <f>SUM(CF233:CF239)</f>
        <v>0</v>
      </c>
      <c r="CG253" s="122">
        <f>SUM(CG233:CG239)</f>
        <v>25800</v>
      </c>
      <c r="CI253" s="122">
        <f>SUM(CI233:CI239)</f>
        <v>0</v>
      </c>
      <c r="CJ253" s="122">
        <f>SUM(CJ233:CJ239)</f>
        <v>25800</v>
      </c>
      <c r="CL253" s="319">
        <f>SUM(CL233:CL239)</f>
        <v>-18000</v>
      </c>
      <c r="CM253" s="122">
        <f>SUM(CM233:CM239)</f>
        <v>7800</v>
      </c>
      <c r="CO253" s="122">
        <f>SUM(CO232:CO239)</f>
        <v>7800</v>
      </c>
      <c r="CP253" s="122">
        <f>SUM(CP232:CP239)</f>
        <v>15600</v>
      </c>
      <c r="CR253" s="122">
        <f>SUM(CR232:CR239)</f>
        <v>0</v>
      </c>
      <c r="CS253" s="122">
        <f>SUM(CS232:CS239)</f>
        <v>15600</v>
      </c>
      <c r="CU253" s="122">
        <f>SUM(CU232:CU239)</f>
        <v>0</v>
      </c>
      <c r="CV253" s="122">
        <f>SUM(CV232:CV239)</f>
        <v>15600</v>
      </c>
      <c r="CX253" s="122">
        <f>SUM(CX232:CX239)</f>
        <v>0</v>
      </c>
      <c r="CY253" s="122">
        <f>SUM(CY232:CY239)</f>
        <v>15600</v>
      </c>
      <c r="DA253" s="122">
        <f>SUM(DA232:DA239)</f>
        <v>11262</v>
      </c>
      <c r="DC253" s="122">
        <f>SUM(DC232:DC251)</f>
        <v>16500</v>
      </c>
      <c r="DE253" s="122">
        <f>SUM(DE232:DE251)</f>
        <v>0</v>
      </c>
      <c r="DF253" s="122">
        <f>SUM(DF232:DF251)</f>
        <v>16500</v>
      </c>
      <c r="DH253" s="122">
        <f>SUM(DH232:DH251)</f>
        <v>3725</v>
      </c>
      <c r="DI253" s="122">
        <f>SUM(DI232:DI251)</f>
        <v>20225</v>
      </c>
      <c r="DK253" s="122">
        <f>SUM(DK232:DK251)</f>
        <v>0</v>
      </c>
      <c r="DL253" s="122">
        <f>SUM(DL232:DL251)</f>
        <v>20225</v>
      </c>
      <c r="DN253" s="122">
        <f>SUM(DN232:DN251)</f>
        <v>0</v>
      </c>
      <c r="DO253" s="122">
        <f>SUM(DO232:DO251)</f>
        <v>20225</v>
      </c>
      <c r="DQ253" s="122">
        <f>SUM(DQ232:DQ251)</f>
        <v>-2800</v>
      </c>
      <c r="DR253" s="122">
        <f>SUM(DR232:DR251)</f>
        <v>17425</v>
      </c>
      <c r="DT253" s="122">
        <f>SUM(DT232:DT251)</f>
        <v>0</v>
      </c>
      <c r="DU253" s="122">
        <f>SUM(DU232:DU251)</f>
        <v>17425</v>
      </c>
      <c r="DW253" s="122">
        <f>SUM(DW232:DW251)</f>
        <v>0</v>
      </c>
      <c r="DX253" s="122">
        <f>SUM(DX232:DX251)</f>
        <v>17425</v>
      </c>
      <c r="DZ253" s="122">
        <f>SUM(DZ232:DZ251)</f>
        <v>0</v>
      </c>
      <c r="EA253" s="122">
        <f>SUM(EA232:EA251)</f>
        <v>17425</v>
      </c>
      <c r="EC253" s="122">
        <f>SUM(EC232:EC251)</f>
        <v>0</v>
      </c>
      <c r="ED253" s="122">
        <f>SUM(ED232:ED251)</f>
        <v>17425</v>
      </c>
      <c r="EF253" s="122">
        <f>SUM(EF232:EF251)</f>
        <v>0</v>
      </c>
      <c r="EG253" s="122">
        <f>SUM(EG232:EG251)</f>
        <v>17425</v>
      </c>
      <c r="EI253" s="122">
        <f>SUM(EI232:EI251)</f>
        <v>17358</v>
      </c>
      <c r="EK253" s="122">
        <f>SUM(EK224:EK251)</f>
        <v>70500</v>
      </c>
    </row>
    <row r="254" spans="1:16288" outlineLevel="1">
      <c r="A254" s="1" t="s">
        <v>77</v>
      </c>
      <c r="B254" s="1" t="s">
        <v>184</v>
      </c>
      <c r="C254" s="4" t="s">
        <v>185</v>
      </c>
      <c r="D254" s="43">
        <v>310000</v>
      </c>
      <c r="E254" s="34">
        <v>70.63</v>
      </c>
      <c r="F254" s="43">
        <v>310000</v>
      </c>
      <c r="G254" s="34">
        <v>70.63</v>
      </c>
      <c r="H254" s="46">
        <v>218968</v>
      </c>
      <c r="I254" s="36">
        <v>275000</v>
      </c>
      <c r="J254" s="14"/>
      <c r="K254" t="s">
        <v>333</v>
      </c>
      <c r="L254" s="118">
        <v>300000</v>
      </c>
      <c r="M254" s="17">
        <f t="shared" ref="M254:M284" si="833">L254/F254-1</f>
        <v>-3.2258064516129004E-2</v>
      </c>
      <c r="N254" s="17">
        <f t="shared" si="831"/>
        <v>9.0909090909090828E-2</v>
      </c>
      <c r="Q254" s="118">
        <v>300000</v>
      </c>
      <c r="R254" s="15">
        <v>111504</v>
      </c>
      <c r="S254" s="118">
        <v>260000</v>
      </c>
      <c r="T254" s="15">
        <f t="shared" ref="T254:T261" si="834">S254-Q254</f>
        <v>-40000</v>
      </c>
      <c r="U254" s="16">
        <f t="shared" ref="U254:U261" si="835">S254/Q254-1</f>
        <v>-0.1333333333333333</v>
      </c>
      <c r="Y254" s="118">
        <v>260000</v>
      </c>
      <c r="AA254" s="118">
        <v>260000</v>
      </c>
      <c r="AB254" s="185">
        <f t="shared" ref="AB254:AB285" si="836">AA254-Y254</f>
        <v>0</v>
      </c>
      <c r="AC254" s="187">
        <f t="shared" ref="AC254:AC285" si="837">AA254-Y254</f>
        <v>0</v>
      </c>
      <c r="AD254" s="187"/>
      <c r="AE254" s="118">
        <v>260000</v>
      </c>
      <c r="AF254" s="182"/>
      <c r="AH254" s="15">
        <v>242455</v>
      </c>
      <c r="AI254" s="17">
        <f t="shared" si="812"/>
        <v>0.93251923076923082</v>
      </c>
      <c r="AK254" s="118">
        <v>260000</v>
      </c>
      <c r="AR254" s="15"/>
      <c r="AS254" s="15">
        <f t="shared" ref="AS254:AS284" si="838">AR254+AK254</f>
        <v>260000</v>
      </c>
      <c r="AV254" s="15">
        <f t="shared" ref="AV254:AV284" si="839">AS254+AU254</f>
        <v>260000</v>
      </c>
      <c r="AX254" s="15"/>
      <c r="AY254" s="15">
        <f t="shared" ref="AY254:AY284" si="840">AV254+AX254</f>
        <v>260000</v>
      </c>
      <c r="BB254" s="15">
        <f t="shared" ref="BB254:BB284" si="841">AY254+BA254</f>
        <v>260000</v>
      </c>
      <c r="BD254" s="15">
        <v>15000</v>
      </c>
      <c r="BE254" s="15">
        <f t="shared" ref="BE254:BE284" si="842">BB254+BD254</f>
        <v>275000</v>
      </c>
      <c r="BG254" s="15"/>
      <c r="BH254" s="15">
        <f t="shared" ref="BH254:BH284" si="843">BE254+BG254</f>
        <v>275000</v>
      </c>
      <c r="BJ254" s="15">
        <v>271252</v>
      </c>
      <c r="BK254" s="235">
        <f t="shared" ref="BK254" si="844">BJ254/BH254</f>
        <v>0.98637090909090908</v>
      </c>
      <c r="BM254" s="15">
        <f>(12*20000+10000)</f>
        <v>250000</v>
      </c>
      <c r="BN254" s="235">
        <f t="shared" ref="BN254" si="845">BM254/BJ254</f>
        <v>0.92165219058292658</v>
      </c>
      <c r="BO254" s="235">
        <f t="shared" ref="BO254" si="846">BM254/BH254</f>
        <v>0.90909090909090906</v>
      </c>
      <c r="BQ254" s="15"/>
      <c r="BR254" s="15">
        <f t="shared" ref="BR254:BR260" si="847">BM254+BQ254</f>
        <v>250000</v>
      </c>
      <c r="BT254" s="15"/>
      <c r="BU254" s="15">
        <f t="shared" ref="BU254:BU281" si="848">BR254+BT254</f>
        <v>250000</v>
      </c>
      <c r="BW254" s="15"/>
      <c r="BX254" s="15">
        <f t="shared" ref="BX254:BX281" si="849">BU254+BW254</f>
        <v>250000</v>
      </c>
      <c r="BZ254" s="15"/>
      <c r="CA254" s="15">
        <f t="shared" ref="CA254:CA281" si="850">BX254+BZ254</f>
        <v>250000</v>
      </c>
      <c r="CC254" s="15"/>
      <c r="CD254" s="15">
        <f t="shared" ref="CD254:CD281" si="851">CA254+CC254</f>
        <v>250000</v>
      </c>
      <c r="CF254" s="15"/>
      <c r="CG254" s="15">
        <f t="shared" ref="CG254:CG281" si="852">CD254+CF254</f>
        <v>250000</v>
      </c>
      <c r="CI254" s="15"/>
      <c r="CJ254" s="15">
        <f t="shared" ref="CJ254:CJ281" si="853">CG254+CI254</f>
        <v>250000</v>
      </c>
      <c r="CL254" s="15">
        <v>-50000</v>
      </c>
      <c r="CM254" s="15">
        <f t="shared" ref="CM254:CM281" si="854">CJ254+CL254</f>
        <v>200000</v>
      </c>
      <c r="CO254" s="15">
        <v>50000</v>
      </c>
      <c r="CP254" s="15">
        <f t="shared" ref="CP254:CP281" si="855">CM254+CO254</f>
        <v>250000</v>
      </c>
      <c r="CS254" s="15">
        <f t="shared" ref="CS254:CS281" si="856">CP254+CR254</f>
        <v>250000</v>
      </c>
      <c r="CV254" s="15">
        <f t="shared" ref="CV254:CV281" si="857">CS254+CU254</f>
        <v>250000</v>
      </c>
      <c r="CY254" s="15">
        <f t="shared" ref="CY254:CY281" si="858">CV254+CX254</f>
        <v>250000</v>
      </c>
      <c r="DA254" s="15">
        <v>246882</v>
      </c>
      <c r="DC254" s="15">
        <v>380000</v>
      </c>
      <c r="DE254" s="15"/>
      <c r="DF254" s="15">
        <f t="shared" ref="DF254:DF284" si="859">DC254+DE254</f>
        <v>380000</v>
      </c>
      <c r="DH254" s="15"/>
      <c r="DI254" s="15">
        <f t="shared" ref="DI254:DI284" si="860">DF254+DH254</f>
        <v>380000</v>
      </c>
      <c r="DK254" s="15"/>
      <c r="DL254" s="15">
        <f t="shared" ref="DL254:DL284" si="861">DI254+DK254</f>
        <v>380000</v>
      </c>
      <c r="DN254" s="15"/>
      <c r="DO254" s="15">
        <f t="shared" ref="DO254:DO284" si="862">DL254+DN254</f>
        <v>380000</v>
      </c>
      <c r="DQ254" s="15"/>
      <c r="DR254" s="15">
        <f t="shared" ref="DR254:DR284" si="863">DO254+DQ254</f>
        <v>380000</v>
      </c>
      <c r="DT254" s="15"/>
      <c r="DU254" s="15">
        <f t="shared" ref="DU254:DU284" si="864">DR254+DT254</f>
        <v>380000</v>
      </c>
      <c r="DW254" s="15"/>
      <c r="DX254" s="15">
        <f t="shared" ref="DX254:DX284" si="865">DU254+DW254</f>
        <v>380000</v>
      </c>
      <c r="DZ254" s="227">
        <v>-19980</v>
      </c>
      <c r="EA254" s="15">
        <f t="shared" ref="EA254:EA284" si="866">DX254+DZ254</f>
        <v>360020</v>
      </c>
      <c r="EC254" s="227">
        <v>6980</v>
      </c>
      <c r="ED254" s="15">
        <f t="shared" ref="ED254:ED284" si="867">EA254+EC254</f>
        <v>367000</v>
      </c>
      <c r="EF254" s="227">
        <v>7000</v>
      </c>
      <c r="EG254" s="15">
        <f t="shared" ref="EG254:EG258" si="868">ED254+EF254</f>
        <v>374000</v>
      </c>
      <c r="EI254" s="15">
        <v>373774</v>
      </c>
      <c r="EK254" s="15">
        <v>440000</v>
      </c>
    </row>
    <row r="255" spans="1:16288" outlineLevel="1">
      <c r="A255" s="1" t="s">
        <v>77</v>
      </c>
      <c r="B255" s="1" t="s">
        <v>143</v>
      </c>
      <c r="C255" s="4" t="s">
        <v>144</v>
      </c>
      <c r="D255" s="43">
        <v>35000</v>
      </c>
      <c r="E255" s="34">
        <v>5.71</v>
      </c>
      <c r="F255" s="43">
        <v>35000</v>
      </c>
      <c r="G255" s="34">
        <v>5.71</v>
      </c>
      <c r="H255" s="46">
        <v>2000</v>
      </c>
      <c r="I255" s="36">
        <v>2000</v>
      </c>
      <c r="J255" s="14"/>
      <c r="L255" s="118">
        <v>5000</v>
      </c>
      <c r="M255" s="17">
        <f t="shared" si="833"/>
        <v>-0.85714285714285721</v>
      </c>
      <c r="N255" s="17">
        <f t="shared" si="831"/>
        <v>1.5</v>
      </c>
      <c r="Q255" s="118">
        <v>5000</v>
      </c>
      <c r="R255" s="15">
        <v>0</v>
      </c>
      <c r="S255" s="118">
        <v>0</v>
      </c>
      <c r="T255" s="15">
        <f t="shared" si="834"/>
        <v>-5000</v>
      </c>
      <c r="U255" s="16">
        <f t="shared" si="835"/>
        <v>-1</v>
      </c>
      <c r="Y255" s="118">
        <v>0</v>
      </c>
      <c r="AA255" s="118">
        <v>0</v>
      </c>
      <c r="AB255" s="185">
        <f t="shared" si="836"/>
        <v>0</v>
      </c>
      <c r="AC255" s="187">
        <f t="shared" si="837"/>
        <v>0</v>
      </c>
      <c r="AD255" s="187"/>
      <c r="AE255" s="118">
        <v>0</v>
      </c>
      <c r="AF255" s="182"/>
      <c r="AH255" s="15">
        <v>0</v>
      </c>
      <c r="AK255" s="118">
        <v>0</v>
      </c>
      <c r="AR255" s="15"/>
      <c r="AS255" s="15">
        <f t="shared" si="838"/>
        <v>0</v>
      </c>
      <c r="AV255" s="15">
        <f t="shared" si="839"/>
        <v>0</v>
      </c>
      <c r="AX255" s="15"/>
      <c r="AY255" s="15">
        <f t="shared" si="840"/>
        <v>0</v>
      </c>
      <c r="BB255" s="15">
        <f t="shared" si="841"/>
        <v>0</v>
      </c>
      <c r="BD255" s="15"/>
      <c r="BE255" s="15">
        <f t="shared" si="842"/>
        <v>0</v>
      </c>
      <c r="BG255" s="15"/>
      <c r="BH255" s="15">
        <f t="shared" si="843"/>
        <v>0</v>
      </c>
      <c r="BM255" s="15">
        <f>+(12*2000)</f>
        <v>24000</v>
      </c>
      <c r="BN255" s="235" t="e">
        <f t="shared" ref="BN255" si="869">BM255/BJ255</f>
        <v>#DIV/0!</v>
      </c>
      <c r="BO255" s="235" t="e">
        <f t="shared" ref="BO255" si="870">BM255/BH255</f>
        <v>#DIV/0!</v>
      </c>
      <c r="BQ255" s="15"/>
      <c r="BR255" s="15">
        <f t="shared" si="847"/>
        <v>24000</v>
      </c>
      <c r="BT255" s="15"/>
      <c r="BU255" s="15">
        <f t="shared" si="848"/>
        <v>24000</v>
      </c>
      <c r="BW255" s="15">
        <v>40000</v>
      </c>
      <c r="BX255" s="15">
        <f t="shared" si="849"/>
        <v>64000</v>
      </c>
      <c r="BZ255" s="15"/>
      <c r="CA255" s="15">
        <f t="shared" si="850"/>
        <v>64000</v>
      </c>
      <c r="CC255" s="15"/>
      <c r="CD255" s="15">
        <f t="shared" si="851"/>
        <v>64000</v>
      </c>
      <c r="CF255" s="15"/>
      <c r="CG255" s="15">
        <f t="shared" si="852"/>
        <v>64000</v>
      </c>
      <c r="CI255" s="15"/>
      <c r="CJ255" s="15">
        <f t="shared" si="853"/>
        <v>64000</v>
      </c>
      <c r="CM255" s="15">
        <f t="shared" si="854"/>
        <v>64000</v>
      </c>
      <c r="CP255" s="15">
        <f t="shared" si="855"/>
        <v>64000</v>
      </c>
      <c r="CS255" s="15">
        <f t="shared" si="856"/>
        <v>64000</v>
      </c>
      <c r="CU255" s="227">
        <v>-8000</v>
      </c>
      <c r="CV255" s="15">
        <f t="shared" si="857"/>
        <v>56000</v>
      </c>
      <c r="CX255" s="227"/>
      <c r="CY255" s="15">
        <f t="shared" si="858"/>
        <v>56000</v>
      </c>
      <c r="DA255" s="15">
        <v>55142</v>
      </c>
      <c r="DC255" s="15">
        <v>60000</v>
      </c>
      <c r="DE255" s="15"/>
      <c r="DF255" s="15">
        <f t="shared" si="859"/>
        <v>60000</v>
      </c>
      <c r="DH255" s="15"/>
      <c r="DI255" s="15">
        <f t="shared" si="860"/>
        <v>60000</v>
      </c>
      <c r="DK255" s="15"/>
      <c r="DL255" s="15">
        <f t="shared" si="861"/>
        <v>60000</v>
      </c>
      <c r="DN255" s="15"/>
      <c r="DO255" s="15">
        <f t="shared" si="862"/>
        <v>60000</v>
      </c>
      <c r="DQ255" s="15"/>
      <c r="DR255" s="15">
        <f t="shared" si="863"/>
        <v>60000</v>
      </c>
      <c r="DT255" s="15"/>
      <c r="DU255" s="15">
        <f t="shared" si="864"/>
        <v>60000</v>
      </c>
      <c r="DW255" s="15"/>
      <c r="DX255" s="15">
        <f t="shared" si="865"/>
        <v>60000</v>
      </c>
      <c r="DZ255" s="227">
        <v>-39000</v>
      </c>
      <c r="EA255" s="15">
        <f t="shared" si="866"/>
        <v>21000</v>
      </c>
      <c r="EC255" s="15"/>
      <c r="ED255" s="15">
        <f t="shared" si="867"/>
        <v>21000</v>
      </c>
      <c r="EF255" s="15"/>
      <c r="EG255" s="15">
        <f t="shared" si="868"/>
        <v>21000</v>
      </c>
      <c r="EI255" s="15">
        <v>20000</v>
      </c>
      <c r="EK255" s="15">
        <v>50000</v>
      </c>
    </row>
    <row r="256" spans="1:16288" outlineLevel="1">
      <c r="A256" s="1" t="s">
        <v>77</v>
      </c>
      <c r="B256" s="1" t="s">
        <v>186</v>
      </c>
      <c r="C256" s="4" t="s">
        <v>187</v>
      </c>
      <c r="D256" s="43">
        <v>68000</v>
      </c>
      <c r="E256" s="34">
        <v>72.09</v>
      </c>
      <c r="F256" s="43">
        <v>68000</v>
      </c>
      <c r="G256" s="34">
        <v>72.09</v>
      </c>
      <c r="H256" s="46">
        <v>49024</v>
      </c>
      <c r="I256" s="36">
        <v>61000</v>
      </c>
      <c r="J256" s="14"/>
      <c r="K256" t="s">
        <v>333</v>
      </c>
      <c r="L256" s="118">
        <v>65000</v>
      </c>
      <c r="M256" s="17">
        <f t="shared" si="833"/>
        <v>-4.4117647058823484E-2</v>
      </c>
      <c r="N256" s="17">
        <f t="shared" si="831"/>
        <v>6.5573770491803351E-2</v>
      </c>
      <c r="Q256" s="118">
        <v>65000</v>
      </c>
      <c r="R256" s="15">
        <v>24682</v>
      </c>
      <c r="S256" s="118">
        <v>50000</v>
      </c>
      <c r="T256" s="15">
        <f t="shared" si="834"/>
        <v>-15000</v>
      </c>
      <c r="U256" s="16">
        <f t="shared" si="835"/>
        <v>-0.23076923076923073</v>
      </c>
      <c r="Y256" s="118">
        <v>50000</v>
      </c>
      <c r="AA256" s="118">
        <v>51000</v>
      </c>
      <c r="AB256" s="185">
        <f t="shared" si="836"/>
        <v>1000</v>
      </c>
      <c r="AC256" s="187">
        <f t="shared" si="837"/>
        <v>1000</v>
      </c>
      <c r="AD256" s="187"/>
      <c r="AE256" s="118">
        <v>53100</v>
      </c>
      <c r="AF256" s="182">
        <f>AE256-AA256</f>
        <v>2100</v>
      </c>
      <c r="AH256" s="15">
        <v>53095</v>
      </c>
      <c r="AI256" s="17">
        <f t="shared" ref="AI256:AI258" si="871">AH256/AE256</f>
        <v>0.99990583804143129</v>
      </c>
      <c r="AK256" s="118">
        <v>55000</v>
      </c>
      <c r="AR256" s="15"/>
      <c r="AS256" s="15">
        <f t="shared" si="838"/>
        <v>55000</v>
      </c>
      <c r="AV256" s="15">
        <f t="shared" si="839"/>
        <v>55000</v>
      </c>
      <c r="AX256" s="15"/>
      <c r="AY256" s="15">
        <f t="shared" si="840"/>
        <v>55000</v>
      </c>
      <c r="BB256" s="15">
        <f t="shared" si="841"/>
        <v>55000</v>
      </c>
      <c r="BD256" s="15">
        <v>5000</v>
      </c>
      <c r="BE256" s="15">
        <f t="shared" si="842"/>
        <v>60000</v>
      </c>
      <c r="BG256" s="15">
        <v>1000</v>
      </c>
      <c r="BH256" s="15">
        <f t="shared" si="843"/>
        <v>61000</v>
      </c>
      <c r="BJ256" s="15">
        <v>60864</v>
      </c>
      <c r="BK256" s="235">
        <f t="shared" ref="BK256:BK258" si="872">BJ256/BH256</f>
        <v>0.9977704918032787</v>
      </c>
      <c r="BM256" s="15">
        <f>0.245*BM254</f>
        <v>61250</v>
      </c>
      <c r="BN256" s="235">
        <f t="shared" ref="BN256:BN258" si="873">BM256/BJ256</f>
        <v>1.0063420084121977</v>
      </c>
      <c r="BO256" s="235">
        <f t="shared" ref="BO256:BO258" si="874">BM256/BH256</f>
        <v>1.0040983606557377</v>
      </c>
      <c r="BQ256" s="15"/>
      <c r="BR256" s="15">
        <f t="shared" si="847"/>
        <v>61250</v>
      </c>
      <c r="BT256" s="15"/>
      <c r="BU256" s="15">
        <f t="shared" si="848"/>
        <v>61250</v>
      </c>
      <c r="BW256" s="15"/>
      <c r="BX256" s="15">
        <f t="shared" si="849"/>
        <v>61250</v>
      </c>
      <c r="BZ256" s="15"/>
      <c r="CA256" s="15">
        <f t="shared" si="850"/>
        <v>61250</v>
      </c>
      <c r="CC256" s="15"/>
      <c r="CD256" s="15">
        <f t="shared" si="851"/>
        <v>61250</v>
      </c>
      <c r="CF256" s="15"/>
      <c r="CG256" s="15">
        <f t="shared" si="852"/>
        <v>61250</v>
      </c>
      <c r="CI256" s="15"/>
      <c r="CJ256" s="15">
        <f t="shared" si="853"/>
        <v>61250</v>
      </c>
      <c r="CM256" s="15">
        <f t="shared" si="854"/>
        <v>61250</v>
      </c>
      <c r="CO256" s="15">
        <v>2700</v>
      </c>
      <c r="CP256" s="15">
        <f t="shared" si="855"/>
        <v>63950</v>
      </c>
      <c r="CS256" s="15">
        <f t="shared" si="856"/>
        <v>63950</v>
      </c>
      <c r="CU256" s="227">
        <v>7500</v>
      </c>
      <c r="CV256" s="15">
        <f t="shared" si="857"/>
        <v>71450</v>
      </c>
      <c r="CX256" s="227"/>
      <c r="CY256" s="15">
        <f t="shared" si="858"/>
        <v>71450</v>
      </c>
      <c r="DA256" s="15">
        <v>71085</v>
      </c>
      <c r="DC256" s="15">
        <f>DC254*0.25</f>
        <v>95000</v>
      </c>
      <c r="DE256" s="15"/>
      <c r="DF256" s="15">
        <f t="shared" si="859"/>
        <v>95000</v>
      </c>
      <c r="DH256" s="15"/>
      <c r="DI256" s="15">
        <f t="shared" si="860"/>
        <v>95000</v>
      </c>
      <c r="DK256" s="15"/>
      <c r="DL256" s="15">
        <f t="shared" si="861"/>
        <v>95000</v>
      </c>
      <c r="DN256" s="15"/>
      <c r="DO256" s="15">
        <f t="shared" si="862"/>
        <v>95000</v>
      </c>
      <c r="DQ256" s="15"/>
      <c r="DR256" s="15">
        <f t="shared" si="863"/>
        <v>95000</v>
      </c>
      <c r="DT256" s="15"/>
      <c r="DU256" s="15">
        <f t="shared" si="864"/>
        <v>95000</v>
      </c>
      <c r="DW256" s="15"/>
      <c r="DX256" s="15">
        <f t="shared" si="865"/>
        <v>95000</v>
      </c>
      <c r="DZ256" s="15"/>
      <c r="EA256" s="15">
        <f t="shared" si="866"/>
        <v>95000</v>
      </c>
      <c r="EC256" s="15"/>
      <c r="ED256" s="15">
        <f t="shared" si="867"/>
        <v>95000</v>
      </c>
      <c r="EF256" s="15"/>
      <c r="EG256" s="15">
        <f t="shared" si="868"/>
        <v>95000</v>
      </c>
      <c r="EI256" s="15">
        <v>92136</v>
      </c>
      <c r="EK256" s="15">
        <v>100000</v>
      </c>
    </row>
    <row r="257" spans="1:141" outlineLevel="1">
      <c r="A257" s="1" t="s">
        <v>77</v>
      </c>
      <c r="B257" s="1" t="s">
        <v>188</v>
      </c>
      <c r="C257" s="4" t="s">
        <v>189</v>
      </c>
      <c r="D257" s="43">
        <v>24000</v>
      </c>
      <c r="E257" s="34">
        <v>73.78</v>
      </c>
      <c r="F257" s="43">
        <v>24000</v>
      </c>
      <c r="G257" s="34">
        <v>73.78</v>
      </c>
      <c r="H257" s="46">
        <v>17708</v>
      </c>
      <c r="I257" s="36">
        <v>22000</v>
      </c>
      <c r="J257" s="14"/>
      <c r="K257" t="s">
        <v>333</v>
      </c>
      <c r="L257" s="118">
        <v>24000</v>
      </c>
      <c r="M257" s="17">
        <f t="shared" si="833"/>
        <v>0</v>
      </c>
      <c r="N257" s="17">
        <f t="shared" si="831"/>
        <v>9.0909090909090828E-2</v>
      </c>
      <c r="Q257" s="118">
        <v>24000</v>
      </c>
      <c r="R257" s="15">
        <v>8960</v>
      </c>
      <c r="S257" s="118">
        <v>21000</v>
      </c>
      <c r="T257" s="15">
        <f t="shared" si="834"/>
        <v>-3000</v>
      </c>
      <c r="U257" s="16">
        <f t="shared" si="835"/>
        <v>-0.125</v>
      </c>
      <c r="Y257" s="118">
        <v>21000</v>
      </c>
      <c r="AA257" s="118">
        <v>18500</v>
      </c>
      <c r="AB257" s="185">
        <f t="shared" si="836"/>
        <v>-2500</v>
      </c>
      <c r="AC257" s="187">
        <f t="shared" si="837"/>
        <v>-2500</v>
      </c>
      <c r="AD257" s="187"/>
      <c r="AE257" s="118">
        <v>19300</v>
      </c>
      <c r="AF257" s="182">
        <f>AE257-AA257</f>
        <v>800</v>
      </c>
      <c r="AH257" s="15">
        <v>19273</v>
      </c>
      <c r="AI257" s="17">
        <f t="shared" si="871"/>
        <v>0.99860103626943009</v>
      </c>
      <c r="AK257" s="118">
        <v>23000</v>
      </c>
      <c r="AR257" s="15"/>
      <c r="AS257" s="15">
        <f t="shared" si="838"/>
        <v>23000</v>
      </c>
      <c r="AV257" s="15">
        <f t="shared" si="839"/>
        <v>23000</v>
      </c>
      <c r="AX257" s="15"/>
      <c r="AY257" s="15">
        <f t="shared" si="840"/>
        <v>23000</v>
      </c>
      <c r="BB257" s="15">
        <f t="shared" si="841"/>
        <v>23000</v>
      </c>
      <c r="BD257" s="15">
        <v>2000</v>
      </c>
      <c r="BE257" s="15">
        <f t="shared" si="842"/>
        <v>25000</v>
      </c>
      <c r="BG257" s="15"/>
      <c r="BH257" s="15">
        <f t="shared" si="843"/>
        <v>25000</v>
      </c>
      <c r="BJ257" s="15">
        <v>19642</v>
      </c>
      <c r="BK257" s="235">
        <f t="shared" si="872"/>
        <v>0.78568000000000005</v>
      </c>
      <c r="BM257" s="15">
        <f>0.09*BM254</f>
        <v>22500</v>
      </c>
      <c r="BN257" s="235">
        <f t="shared" si="873"/>
        <v>1.1455045311068119</v>
      </c>
      <c r="BO257" s="235">
        <f t="shared" si="874"/>
        <v>0.9</v>
      </c>
      <c r="BQ257" s="15"/>
      <c r="BR257" s="15">
        <f t="shared" si="847"/>
        <v>22500</v>
      </c>
      <c r="BT257" s="15"/>
      <c r="BU257" s="15">
        <f t="shared" si="848"/>
        <v>22500</v>
      </c>
      <c r="BW257" s="15"/>
      <c r="BX257" s="15">
        <f t="shared" si="849"/>
        <v>22500</v>
      </c>
      <c r="BZ257" s="15"/>
      <c r="CA257" s="15">
        <f t="shared" si="850"/>
        <v>22500</v>
      </c>
      <c r="CC257" s="15"/>
      <c r="CD257" s="15">
        <f t="shared" si="851"/>
        <v>22500</v>
      </c>
      <c r="CF257" s="15"/>
      <c r="CG257" s="15">
        <f t="shared" si="852"/>
        <v>22500</v>
      </c>
      <c r="CI257" s="15"/>
      <c r="CJ257" s="15">
        <f t="shared" si="853"/>
        <v>22500</v>
      </c>
      <c r="CM257" s="15">
        <f t="shared" si="854"/>
        <v>22500</v>
      </c>
      <c r="CP257" s="15">
        <f t="shared" si="855"/>
        <v>22500</v>
      </c>
      <c r="CS257" s="15">
        <f t="shared" si="856"/>
        <v>22500</v>
      </c>
      <c r="CU257" s="227">
        <v>-1500</v>
      </c>
      <c r="CV257" s="15">
        <f t="shared" si="857"/>
        <v>21000</v>
      </c>
      <c r="CX257" s="227"/>
      <c r="CY257" s="15">
        <f t="shared" si="858"/>
        <v>21000</v>
      </c>
      <c r="DA257" s="15">
        <v>20930</v>
      </c>
      <c r="DC257" s="15">
        <f>DC254*0.1</f>
        <v>38000</v>
      </c>
      <c r="DE257" s="15"/>
      <c r="DF257" s="15">
        <f t="shared" si="859"/>
        <v>38000</v>
      </c>
      <c r="DH257" s="15"/>
      <c r="DI257" s="15">
        <f t="shared" si="860"/>
        <v>38000</v>
      </c>
      <c r="DK257" s="15"/>
      <c r="DL257" s="15">
        <f t="shared" si="861"/>
        <v>38000</v>
      </c>
      <c r="DN257" s="15"/>
      <c r="DO257" s="15">
        <f t="shared" si="862"/>
        <v>38000</v>
      </c>
      <c r="DQ257" s="15"/>
      <c r="DR257" s="15">
        <f t="shared" si="863"/>
        <v>38000</v>
      </c>
      <c r="DT257" s="15"/>
      <c r="DU257" s="15">
        <f t="shared" si="864"/>
        <v>38000</v>
      </c>
      <c r="DW257" s="15"/>
      <c r="DX257" s="15">
        <f t="shared" si="865"/>
        <v>38000</v>
      </c>
      <c r="DZ257" s="15"/>
      <c r="EA257" s="15">
        <f t="shared" si="866"/>
        <v>38000</v>
      </c>
      <c r="EC257" s="15"/>
      <c r="ED257" s="15">
        <f t="shared" si="867"/>
        <v>38000</v>
      </c>
      <c r="EF257" s="227">
        <v>-4000</v>
      </c>
      <c r="EG257" s="15">
        <f t="shared" si="868"/>
        <v>34000</v>
      </c>
      <c r="EI257" s="15">
        <v>33437</v>
      </c>
      <c r="EK257" s="15">
        <v>50000</v>
      </c>
    </row>
    <row r="258" spans="1:141" outlineLevel="1">
      <c r="A258" s="1" t="s">
        <v>77</v>
      </c>
      <c r="B258" s="1" t="s">
        <v>224</v>
      </c>
      <c r="C258" s="4" t="s">
        <v>225</v>
      </c>
      <c r="D258" s="43">
        <v>2500</v>
      </c>
      <c r="E258" s="34">
        <v>65.36</v>
      </c>
      <c r="F258" s="43">
        <v>2500</v>
      </c>
      <c r="G258" s="34">
        <v>65.36</v>
      </c>
      <c r="H258" s="46">
        <v>1634</v>
      </c>
      <c r="I258" s="36">
        <v>2500</v>
      </c>
      <c r="J258" s="14"/>
      <c r="K258" t="s">
        <v>333</v>
      </c>
      <c r="L258" s="118">
        <v>2500</v>
      </c>
      <c r="M258" s="17">
        <f t="shared" si="833"/>
        <v>0</v>
      </c>
      <c r="N258" s="17">
        <f t="shared" si="831"/>
        <v>0</v>
      </c>
      <c r="Q258" s="118">
        <v>2500</v>
      </c>
      <c r="R258" s="15">
        <v>884</v>
      </c>
      <c r="S258" s="118">
        <v>2000</v>
      </c>
      <c r="T258" s="15">
        <f t="shared" si="834"/>
        <v>-500</v>
      </c>
      <c r="U258" s="16">
        <f t="shared" si="835"/>
        <v>-0.19999999999999996</v>
      </c>
      <c r="Y258" s="118">
        <v>2000</v>
      </c>
      <c r="AA258" s="118">
        <v>2000</v>
      </c>
      <c r="AB258" s="185">
        <f t="shared" si="836"/>
        <v>0</v>
      </c>
      <c r="AC258" s="187">
        <f t="shared" si="837"/>
        <v>0</v>
      </c>
      <c r="AD258" s="187"/>
      <c r="AE258" s="118">
        <v>2000</v>
      </c>
      <c r="AF258" s="182"/>
      <c r="AH258" s="15">
        <v>1966</v>
      </c>
      <c r="AI258" s="17">
        <f t="shared" si="871"/>
        <v>0.98299999999999998</v>
      </c>
      <c r="AK258" s="118">
        <v>2000</v>
      </c>
      <c r="AR258" s="15"/>
      <c r="AS258" s="15">
        <f t="shared" si="838"/>
        <v>2000</v>
      </c>
      <c r="AV258" s="15">
        <f t="shared" si="839"/>
        <v>2000</v>
      </c>
      <c r="AX258" s="15"/>
      <c r="AY258" s="15">
        <f t="shared" si="840"/>
        <v>2000</v>
      </c>
      <c r="BB258" s="15">
        <f t="shared" si="841"/>
        <v>2000</v>
      </c>
      <c r="BD258" s="15">
        <v>1000</v>
      </c>
      <c r="BE258" s="15">
        <f t="shared" si="842"/>
        <v>3000</v>
      </c>
      <c r="BG258" s="15"/>
      <c r="BH258" s="15">
        <f t="shared" si="843"/>
        <v>3000</v>
      </c>
      <c r="BJ258" s="15">
        <v>2379</v>
      </c>
      <c r="BK258" s="235">
        <f t="shared" si="872"/>
        <v>0.79300000000000004</v>
      </c>
      <c r="BM258" s="15">
        <v>3000</v>
      </c>
      <c r="BN258" s="235">
        <f t="shared" si="873"/>
        <v>1.2610340479192939</v>
      </c>
      <c r="BO258" s="235">
        <f t="shared" si="874"/>
        <v>1</v>
      </c>
      <c r="BQ258" s="15"/>
      <c r="BR258" s="15">
        <f t="shared" si="847"/>
        <v>3000</v>
      </c>
      <c r="BT258" s="15"/>
      <c r="BU258" s="15">
        <f t="shared" si="848"/>
        <v>3000</v>
      </c>
      <c r="BW258" s="15"/>
      <c r="BX258" s="15">
        <f t="shared" si="849"/>
        <v>3000</v>
      </c>
      <c r="BZ258" s="15"/>
      <c r="CA258" s="15">
        <f t="shared" si="850"/>
        <v>3000</v>
      </c>
      <c r="CC258" s="15"/>
      <c r="CD258" s="15">
        <f t="shared" si="851"/>
        <v>3000</v>
      </c>
      <c r="CF258" s="15"/>
      <c r="CG258" s="15">
        <f t="shared" si="852"/>
        <v>3000</v>
      </c>
      <c r="CI258" s="15"/>
      <c r="CJ258" s="15">
        <f t="shared" si="853"/>
        <v>3000</v>
      </c>
      <c r="CM258" s="15">
        <f t="shared" si="854"/>
        <v>3000</v>
      </c>
      <c r="CP258" s="15">
        <f t="shared" si="855"/>
        <v>3000</v>
      </c>
      <c r="CS258" s="15">
        <f t="shared" si="856"/>
        <v>3000</v>
      </c>
      <c r="CV258" s="15">
        <f t="shared" si="857"/>
        <v>3000</v>
      </c>
      <c r="CY258" s="15">
        <f t="shared" si="858"/>
        <v>3000</v>
      </c>
      <c r="DA258" s="15">
        <v>2178</v>
      </c>
      <c r="DC258" s="15">
        <v>3000</v>
      </c>
      <c r="DE258" s="15"/>
      <c r="DF258" s="15">
        <f t="shared" si="859"/>
        <v>3000</v>
      </c>
      <c r="DH258" s="15"/>
      <c r="DI258" s="15">
        <f t="shared" si="860"/>
        <v>3000</v>
      </c>
      <c r="DK258" s="15"/>
      <c r="DL258" s="15">
        <f t="shared" si="861"/>
        <v>3000</v>
      </c>
      <c r="DN258" s="15"/>
      <c r="DO258" s="15">
        <f t="shared" si="862"/>
        <v>3000</v>
      </c>
      <c r="DQ258" s="15"/>
      <c r="DR258" s="15">
        <f t="shared" si="863"/>
        <v>3000</v>
      </c>
      <c r="DT258" s="15"/>
      <c r="DU258" s="15">
        <f t="shared" si="864"/>
        <v>3000</v>
      </c>
      <c r="DW258" s="15"/>
      <c r="DX258" s="15">
        <f t="shared" si="865"/>
        <v>3000</v>
      </c>
      <c r="DZ258" s="227">
        <v>1000</v>
      </c>
      <c r="EA258" s="15">
        <f t="shared" si="866"/>
        <v>4000</v>
      </c>
      <c r="EC258" s="15"/>
      <c r="ED258" s="15">
        <f t="shared" si="867"/>
        <v>4000</v>
      </c>
      <c r="EF258" s="15"/>
      <c r="EG258" s="15">
        <f t="shared" si="868"/>
        <v>4000</v>
      </c>
      <c r="EI258" s="15">
        <v>3611</v>
      </c>
      <c r="EK258" s="15">
        <v>5000</v>
      </c>
    </row>
    <row r="259" spans="1:141" outlineLevel="1">
      <c r="A259" s="1" t="s">
        <v>77</v>
      </c>
      <c r="B259" s="1" t="s">
        <v>308</v>
      </c>
      <c r="C259" s="4" t="s">
        <v>309</v>
      </c>
      <c r="D259" s="43">
        <v>0</v>
      </c>
      <c r="E259" s="34">
        <v>0</v>
      </c>
      <c r="F259" s="43">
        <v>0</v>
      </c>
      <c r="G259" s="34">
        <v>0</v>
      </c>
      <c r="H259" s="46">
        <v>1029</v>
      </c>
      <c r="I259" s="36">
        <v>1029</v>
      </c>
      <c r="J259" s="14"/>
      <c r="L259" s="118">
        <v>1100</v>
      </c>
      <c r="M259" s="17" t="e">
        <f t="shared" si="833"/>
        <v>#DIV/0!</v>
      </c>
      <c r="N259" s="17">
        <f t="shared" si="831"/>
        <v>6.899902818270176E-2</v>
      </c>
      <c r="Q259" s="118">
        <v>1100</v>
      </c>
      <c r="R259" s="15">
        <v>0</v>
      </c>
      <c r="S259" s="118">
        <v>0</v>
      </c>
      <c r="T259" s="15">
        <f t="shared" si="834"/>
        <v>-1100</v>
      </c>
      <c r="U259" s="16">
        <f t="shared" si="835"/>
        <v>-1</v>
      </c>
      <c r="Y259" s="118">
        <v>0</v>
      </c>
      <c r="AA259" s="118">
        <v>0</v>
      </c>
      <c r="AB259" s="185">
        <f t="shared" si="836"/>
        <v>0</v>
      </c>
      <c r="AC259" s="187">
        <f t="shared" si="837"/>
        <v>0</v>
      </c>
      <c r="AD259" s="187"/>
      <c r="AE259" s="118">
        <v>0</v>
      </c>
      <c r="AF259" s="182"/>
      <c r="AH259" s="15">
        <v>0</v>
      </c>
      <c r="AR259" s="15"/>
      <c r="AS259" s="15">
        <f t="shared" si="838"/>
        <v>0</v>
      </c>
      <c r="AV259" s="15">
        <f t="shared" si="839"/>
        <v>0</v>
      </c>
      <c r="AX259" s="15"/>
      <c r="AY259" s="15">
        <f t="shared" si="840"/>
        <v>0</v>
      </c>
      <c r="BB259" s="15">
        <f t="shared" si="841"/>
        <v>0</v>
      </c>
      <c r="BD259" s="15"/>
      <c r="BE259" s="15">
        <f t="shared" si="842"/>
        <v>0</v>
      </c>
      <c r="BG259" s="15"/>
      <c r="BH259" s="15">
        <f t="shared" si="843"/>
        <v>0</v>
      </c>
      <c r="BQ259" s="15"/>
      <c r="BR259" s="15">
        <f t="shared" si="847"/>
        <v>0</v>
      </c>
      <c r="BT259" s="15"/>
      <c r="BU259" s="15">
        <f t="shared" si="848"/>
        <v>0</v>
      </c>
      <c r="BW259" s="15"/>
      <c r="BX259" s="15">
        <f t="shared" si="849"/>
        <v>0</v>
      </c>
      <c r="BZ259" s="15"/>
      <c r="CA259" s="15">
        <f t="shared" si="850"/>
        <v>0</v>
      </c>
      <c r="CC259" s="15"/>
      <c r="CD259" s="15">
        <f t="shared" si="851"/>
        <v>0</v>
      </c>
      <c r="CF259" s="15"/>
      <c r="CG259" s="15">
        <f t="shared" si="852"/>
        <v>0</v>
      </c>
      <c r="CI259" s="15"/>
      <c r="CJ259" s="15">
        <f t="shared" si="853"/>
        <v>0</v>
      </c>
      <c r="CM259" s="15">
        <f t="shared" si="854"/>
        <v>0</v>
      </c>
      <c r="CP259" s="15">
        <f t="shared" si="855"/>
        <v>0</v>
      </c>
      <c r="CS259" s="15">
        <f t="shared" si="856"/>
        <v>0</v>
      </c>
      <c r="CV259" s="15">
        <f t="shared" si="857"/>
        <v>0</v>
      </c>
      <c r="CY259" s="15">
        <f t="shared" si="858"/>
        <v>0</v>
      </c>
      <c r="DA259" s="15">
        <v>0</v>
      </c>
      <c r="DE259" s="15"/>
      <c r="DF259" s="15">
        <f t="shared" si="859"/>
        <v>0</v>
      </c>
      <c r="DH259" s="15"/>
      <c r="DI259" s="15">
        <f t="shared" si="860"/>
        <v>0</v>
      </c>
      <c r="DK259" s="15"/>
      <c r="DL259" s="15">
        <f t="shared" si="861"/>
        <v>0</v>
      </c>
      <c r="DN259" s="15"/>
      <c r="DO259" s="15">
        <f t="shared" si="862"/>
        <v>0</v>
      </c>
      <c r="DQ259" s="15"/>
      <c r="DR259" s="15">
        <f t="shared" si="863"/>
        <v>0</v>
      </c>
      <c r="DT259" s="15"/>
      <c r="DU259" s="15">
        <f t="shared" si="864"/>
        <v>0</v>
      </c>
      <c r="DW259" s="15"/>
      <c r="DX259" s="15">
        <f t="shared" si="865"/>
        <v>0</v>
      </c>
      <c r="DZ259" s="15"/>
      <c r="EA259" s="15">
        <f t="shared" si="866"/>
        <v>0</v>
      </c>
      <c r="EC259" s="15"/>
      <c r="ED259" s="15">
        <f>EA259+EC259</f>
        <v>0</v>
      </c>
      <c r="EF259" s="15"/>
      <c r="EG259" s="15">
        <f>ED259+EF259</f>
        <v>0</v>
      </c>
      <c r="EK259" s="15"/>
    </row>
    <row r="260" spans="1:141" outlineLevel="1">
      <c r="A260" s="1" t="s">
        <v>77</v>
      </c>
      <c r="B260" s="1" t="s">
        <v>439</v>
      </c>
      <c r="C260" s="4" t="s">
        <v>440</v>
      </c>
      <c r="D260" s="43"/>
      <c r="E260" s="34"/>
      <c r="F260" s="43"/>
      <c r="G260" s="34"/>
      <c r="H260" s="46"/>
      <c r="I260" s="36"/>
      <c r="J260" s="14"/>
      <c r="M260" s="17"/>
      <c r="N260" s="17"/>
      <c r="U260" s="16"/>
      <c r="Y260" s="118"/>
      <c r="AB260" s="185"/>
      <c r="AC260" s="187"/>
      <c r="AD260" s="187"/>
      <c r="AE260" s="118">
        <v>1000</v>
      </c>
      <c r="AF260" s="182">
        <f>AE260-AA260</f>
        <v>1000</v>
      </c>
      <c r="AH260" s="15">
        <v>1000</v>
      </c>
      <c r="AI260" s="17">
        <f t="shared" ref="AI260" si="875">AH260/AE260</f>
        <v>1</v>
      </c>
      <c r="AK260" s="118">
        <v>1000</v>
      </c>
      <c r="AR260" s="15"/>
      <c r="AS260" s="15">
        <f t="shared" si="838"/>
        <v>1000</v>
      </c>
      <c r="AV260" s="15">
        <f t="shared" si="839"/>
        <v>1000</v>
      </c>
      <c r="AX260" s="15"/>
      <c r="AY260" s="15">
        <f t="shared" si="840"/>
        <v>1000</v>
      </c>
      <c r="BB260" s="15">
        <f t="shared" si="841"/>
        <v>1000</v>
      </c>
      <c r="BD260" s="15"/>
      <c r="BE260" s="15">
        <f t="shared" si="842"/>
        <v>1000</v>
      </c>
      <c r="BG260" s="15"/>
      <c r="BH260" s="15">
        <f t="shared" si="843"/>
        <v>1000</v>
      </c>
      <c r="BJ260" s="15">
        <v>1000</v>
      </c>
      <c r="BK260" s="235">
        <f t="shared" ref="BK260:BK261" si="876">BJ260/BH260</f>
        <v>1</v>
      </c>
      <c r="BM260" s="15">
        <v>1000</v>
      </c>
      <c r="BN260" s="235">
        <f t="shared" ref="BN260:BN281" si="877">BM260/BJ260</f>
        <v>1</v>
      </c>
      <c r="BO260" s="235">
        <f t="shared" ref="BO260:BO281" si="878">BM260/BH260</f>
        <v>1</v>
      </c>
      <c r="BQ260" s="15"/>
      <c r="BR260" s="15">
        <f t="shared" si="847"/>
        <v>1000</v>
      </c>
      <c r="BT260" s="15"/>
      <c r="BU260" s="15">
        <f t="shared" si="848"/>
        <v>1000</v>
      </c>
      <c r="BW260" s="15"/>
      <c r="BX260" s="15">
        <f t="shared" si="849"/>
        <v>1000</v>
      </c>
      <c r="BZ260" s="15"/>
      <c r="CA260" s="15">
        <f t="shared" si="850"/>
        <v>1000</v>
      </c>
      <c r="CC260" s="15"/>
      <c r="CD260" s="15">
        <f t="shared" si="851"/>
        <v>1000</v>
      </c>
      <c r="CF260" s="15"/>
      <c r="CG260" s="15">
        <f t="shared" si="852"/>
        <v>1000</v>
      </c>
      <c r="CI260" s="15"/>
      <c r="CJ260" s="15">
        <f t="shared" si="853"/>
        <v>1000</v>
      </c>
      <c r="CM260" s="15">
        <f t="shared" si="854"/>
        <v>1000</v>
      </c>
      <c r="CP260" s="15">
        <f t="shared" si="855"/>
        <v>1000</v>
      </c>
      <c r="CS260" s="15">
        <f t="shared" si="856"/>
        <v>1000</v>
      </c>
      <c r="CU260" s="227">
        <v>-1000</v>
      </c>
      <c r="CV260" s="15">
        <f t="shared" si="857"/>
        <v>0</v>
      </c>
      <c r="CX260" s="227"/>
      <c r="CY260" s="15">
        <f t="shared" si="858"/>
        <v>0</v>
      </c>
      <c r="DA260" s="15">
        <v>0</v>
      </c>
      <c r="DC260" s="15">
        <f>1500+12*550</f>
        <v>8100</v>
      </c>
      <c r="DE260" s="15"/>
      <c r="DF260" s="15">
        <f t="shared" si="859"/>
        <v>8100</v>
      </c>
      <c r="DH260" s="15"/>
      <c r="DI260" s="15">
        <f t="shared" si="860"/>
        <v>8100</v>
      </c>
      <c r="DK260" s="15"/>
      <c r="DL260" s="15">
        <f t="shared" si="861"/>
        <v>8100</v>
      </c>
      <c r="DN260" s="15"/>
      <c r="DO260" s="15">
        <f t="shared" si="862"/>
        <v>8100</v>
      </c>
      <c r="DQ260" s="15"/>
      <c r="DR260" s="15">
        <f t="shared" si="863"/>
        <v>8100</v>
      </c>
      <c r="DT260" s="15"/>
      <c r="DU260" s="15">
        <f t="shared" si="864"/>
        <v>8100</v>
      </c>
      <c r="DW260" s="15"/>
      <c r="DX260" s="15">
        <f t="shared" si="865"/>
        <v>8100</v>
      </c>
      <c r="DZ260" s="15"/>
      <c r="EA260" s="15">
        <f t="shared" si="866"/>
        <v>8100</v>
      </c>
      <c r="EC260" s="227">
        <v>-6600</v>
      </c>
      <c r="ED260" s="15">
        <f>EA260+EC260</f>
        <v>1500</v>
      </c>
      <c r="EF260" s="15"/>
      <c r="EG260" s="15">
        <f>ED260+EF260</f>
        <v>1500</v>
      </c>
      <c r="EI260" s="15">
        <v>1490</v>
      </c>
      <c r="EK260" s="15">
        <v>5200</v>
      </c>
    </row>
    <row r="261" spans="1:141" outlineLevel="1">
      <c r="A261" s="1" t="s">
        <v>77</v>
      </c>
      <c r="B261" s="1" t="s">
        <v>226</v>
      </c>
      <c r="C261" s="4" t="s">
        <v>227</v>
      </c>
      <c r="D261" s="43">
        <v>1000</v>
      </c>
      <c r="E261" s="34">
        <v>0</v>
      </c>
      <c r="F261" s="43">
        <v>1000</v>
      </c>
      <c r="G261" s="34">
        <v>0</v>
      </c>
      <c r="H261" s="46">
        <v>0</v>
      </c>
      <c r="I261" s="36">
        <v>0</v>
      </c>
      <c r="J261" s="14"/>
      <c r="L261" s="118">
        <v>500</v>
      </c>
      <c r="M261" s="17">
        <f t="shared" si="833"/>
        <v>-0.5</v>
      </c>
      <c r="N261" s="17" t="e">
        <f t="shared" si="831"/>
        <v>#DIV/0!</v>
      </c>
      <c r="Q261" s="118">
        <v>500</v>
      </c>
      <c r="R261" s="15">
        <v>0</v>
      </c>
      <c r="S261" s="118">
        <v>500</v>
      </c>
      <c r="T261" s="15">
        <f t="shared" si="834"/>
        <v>0</v>
      </c>
      <c r="U261" s="16">
        <f t="shared" si="835"/>
        <v>0</v>
      </c>
      <c r="Y261" s="118">
        <v>500</v>
      </c>
      <c r="AA261" s="118">
        <v>0</v>
      </c>
      <c r="AB261" s="185">
        <f t="shared" si="836"/>
        <v>-500</v>
      </c>
      <c r="AC261" s="187">
        <f t="shared" si="837"/>
        <v>-500</v>
      </c>
      <c r="AD261" s="187"/>
      <c r="AE261" s="118">
        <v>0</v>
      </c>
      <c r="AF261" s="182"/>
      <c r="AH261" s="15">
        <v>0</v>
      </c>
      <c r="AK261" s="118">
        <v>500</v>
      </c>
      <c r="AR261" s="15"/>
      <c r="AS261" s="15">
        <f t="shared" si="838"/>
        <v>500</v>
      </c>
      <c r="AV261" s="15">
        <f t="shared" si="839"/>
        <v>500</v>
      </c>
      <c r="AX261" s="15"/>
      <c r="AY261" s="15">
        <f t="shared" si="840"/>
        <v>500</v>
      </c>
      <c r="BB261" s="15">
        <f t="shared" si="841"/>
        <v>500</v>
      </c>
      <c r="BD261" s="15"/>
      <c r="BE261" s="15">
        <f t="shared" si="842"/>
        <v>500</v>
      </c>
      <c r="BG261" s="15"/>
      <c r="BH261" s="15">
        <f t="shared" si="843"/>
        <v>500</v>
      </c>
      <c r="BJ261" s="15">
        <v>0</v>
      </c>
      <c r="BK261" s="235">
        <f t="shared" si="876"/>
        <v>0</v>
      </c>
      <c r="BM261" s="15">
        <v>500</v>
      </c>
      <c r="BN261" s="235" t="e">
        <f t="shared" si="877"/>
        <v>#DIV/0!</v>
      </c>
      <c r="BO261" s="235">
        <f t="shared" si="878"/>
        <v>1</v>
      </c>
      <c r="BQ261" s="15"/>
      <c r="BR261" s="15">
        <f t="shared" ref="BR261:BR274" si="879">BM261+BQ261</f>
        <v>500</v>
      </c>
      <c r="BT261" s="15"/>
      <c r="BU261" s="15">
        <f t="shared" si="848"/>
        <v>500</v>
      </c>
      <c r="BW261" s="15"/>
      <c r="BX261" s="15">
        <f t="shared" si="849"/>
        <v>500</v>
      </c>
      <c r="BZ261" s="15"/>
      <c r="CA261" s="15">
        <f t="shared" si="850"/>
        <v>500</v>
      </c>
      <c r="CC261" s="15"/>
      <c r="CD261" s="15">
        <f t="shared" si="851"/>
        <v>500</v>
      </c>
      <c r="CF261" s="15"/>
      <c r="CG261" s="15">
        <f t="shared" si="852"/>
        <v>500</v>
      </c>
      <c r="CI261" s="15"/>
      <c r="CJ261" s="15">
        <f t="shared" si="853"/>
        <v>500</v>
      </c>
      <c r="CM261" s="15">
        <f t="shared" si="854"/>
        <v>500</v>
      </c>
      <c r="CO261" s="15">
        <v>-500</v>
      </c>
      <c r="CP261" s="15">
        <f t="shared" si="855"/>
        <v>0</v>
      </c>
      <c r="CS261" s="15">
        <f t="shared" si="856"/>
        <v>0</v>
      </c>
      <c r="CV261" s="15">
        <f t="shared" si="857"/>
        <v>0</v>
      </c>
      <c r="CY261" s="15">
        <f t="shared" si="858"/>
        <v>0</v>
      </c>
      <c r="DA261" s="15">
        <v>0</v>
      </c>
      <c r="DC261" s="15">
        <v>300</v>
      </c>
      <c r="DE261" s="15"/>
      <c r="DF261" s="15">
        <f t="shared" si="859"/>
        <v>300</v>
      </c>
      <c r="DH261" s="15"/>
      <c r="DI261" s="15">
        <f t="shared" si="860"/>
        <v>300</v>
      </c>
      <c r="DK261" s="15"/>
      <c r="DL261" s="15">
        <f t="shared" si="861"/>
        <v>300</v>
      </c>
      <c r="DN261" s="15"/>
      <c r="DO261" s="15">
        <f t="shared" si="862"/>
        <v>300</v>
      </c>
      <c r="DQ261" s="15"/>
      <c r="DR261" s="15">
        <f t="shared" si="863"/>
        <v>300</v>
      </c>
      <c r="DT261" s="15"/>
      <c r="DU261" s="15">
        <f t="shared" si="864"/>
        <v>300</v>
      </c>
      <c r="DW261" s="15"/>
      <c r="DX261" s="15">
        <f t="shared" si="865"/>
        <v>300</v>
      </c>
      <c r="DZ261" s="15"/>
      <c r="EA261" s="15">
        <f t="shared" si="866"/>
        <v>300</v>
      </c>
      <c r="EC261" s="227">
        <v>-300</v>
      </c>
      <c r="ED261" s="15">
        <f t="shared" si="867"/>
        <v>0</v>
      </c>
      <c r="EF261" s="15"/>
      <c r="EG261" s="15">
        <f t="shared" ref="EG261:EG284" si="880">ED261+EF261</f>
        <v>0</v>
      </c>
      <c r="EI261" s="15">
        <v>0</v>
      </c>
      <c r="EK261" s="15">
        <v>500</v>
      </c>
    </row>
    <row r="262" spans="1:141" outlineLevel="1">
      <c r="A262" s="1" t="s">
        <v>77</v>
      </c>
      <c r="B262" s="1" t="s">
        <v>145</v>
      </c>
      <c r="C262" s="4" t="s">
        <v>146</v>
      </c>
      <c r="D262" s="43">
        <v>0</v>
      </c>
      <c r="E262" s="34">
        <v>0</v>
      </c>
      <c r="F262" s="43">
        <v>444</v>
      </c>
      <c r="G262" s="34">
        <v>100</v>
      </c>
      <c r="H262" s="46">
        <v>444</v>
      </c>
      <c r="I262" s="36">
        <v>444</v>
      </c>
      <c r="J262" s="14"/>
      <c r="L262" s="118">
        <v>0</v>
      </c>
      <c r="M262" s="17">
        <f t="shared" si="833"/>
        <v>-1</v>
      </c>
      <c r="N262" s="17">
        <f t="shared" si="831"/>
        <v>-1</v>
      </c>
      <c r="Q262" s="118">
        <v>0</v>
      </c>
      <c r="Y262" s="118"/>
      <c r="AB262" s="185">
        <f t="shared" si="836"/>
        <v>0</v>
      </c>
      <c r="AC262" s="187">
        <f t="shared" si="837"/>
        <v>0</v>
      </c>
      <c r="AD262" s="187"/>
      <c r="AE262" s="118">
        <v>300</v>
      </c>
      <c r="AF262" s="182">
        <f>AE262-AA262</f>
        <v>300</v>
      </c>
      <c r="AH262" s="15">
        <v>297</v>
      </c>
      <c r="AI262" s="17">
        <f t="shared" ref="AI262:AI279" si="881">AH262/AE262</f>
        <v>0.99</v>
      </c>
      <c r="AK262" s="118">
        <v>0</v>
      </c>
      <c r="AR262" s="15"/>
      <c r="AS262" s="15">
        <f t="shared" si="838"/>
        <v>0</v>
      </c>
      <c r="AV262" s="15">
        <f t="shared" si="839"/>
        <v>0</v>
      </c>
      <c r="AX262" s="15"/>
      <c r="AY262" s="15">
        <f t="shared" si="840"/>
        <v>0</v>
      </c>
      <c r="BB262" s="15">
        <f t="shared" si="841"/>
        <v>0</v>
      </c>
      <c r="BD262" s="15"/>
      <c r="BE262" s="15">
        <f t="shared" si="842"/>
        <v>0</v>
      </c>
      <c r="BG262" s="15"/>
      <c r="BH262" s="15">
        <f t="shared" si="843"/>
        <v>0</v>
      </c>
      <c r="BJ262" s="15">
        <v>0</v>
      </c>
      <c r="BM262" s="15">
        <v>0</v>
      </c>
      <c r="BN262" s="235" t="e">
        <f t="shared" si="877"/>
        <v>#DIV/0!</v>
      </c>
      <c r="BO262" s="235" t="e">
        <f t="shared" si="878"/>
        <v>#DIV/0!</v>
      </c>
      <c r="BQ262" s="15"/>
      <c r="BR262" s="15">
        <f t="shared" si="879"/>
        <v>0</v>
      </c>
      <c r="BT262" s="15"/>
      <c r="BU262" s="15">
        <f t="shared" si="848"/>
        <v>0</v>
      </c>
      <c r="BW262" s="15"/>
      <c r="BX262" s="15">
        <f t="shared" si="849"/>
        <v>0</v>
      </c>
      <c r="BZ262" s="15"/>
      <c r="CA262" s="15">
        <f t="shared" si="850"/>
        <v>0</v>
      </c>
      <c r="CC262" s="15"/>
      <c r="CD262" s="15">
        <f t="shared" si="851"/>
        <v>0</v>
      </c>
      <c r="CF262" s="15"/>
      <c r="CG262" s="15">
        <f t="shared" si="852"/>
        <v>0</v>
      </c>
      <c r="CI262" s="15"/>
      <c r="CJ262" s="15">
        <f t="shared" si="853"/>
        <v>0</v>
      </c>
      <c r="CM262" s="15">
        <f t="shared" si="854"/>
        <v>0</v>
      </c>
      <c r="CP262" s="15">
        <f t="shared" si="855"/>
        <v>0</v>
      </c>
      <c r="CS262" s="15">
        <f t="shared" si="856"/>
        <v>0</v>
      </c>
      <c r="CV262" s="15">
        <f t="shared" si="857"/>
        <v>0</v>
      </c>
      <c r="CY262" s="15">
        <f t="shared" si="858"/>
        <v>0</v>
      </c>
      <c r="DA262" s="15">
        <v>0</v>
      </c>
      <c r="DE262" s="15"/>
      <c r="DF262" s="15">
        <f t="shared" si="859"/>
        <v>0</v>
      </c>
      <c r="DH262" s="15"/>
      <c r="DI262" s="15">
        <f t="shared" si="860"/>
        <v>0</v>
      </c>
      <c r="DK262" s="15"/>
      <c r="DL262" s="15">
        <f t="shared" si="861"/>
        <v>0</v>
      </c>
      <c r="DN262" s="15"/>
      <c r="DO262" s="15">
        <f t="shared" si="862"/>
        <v>0</v>
      </c>
      <c r="DQ262" s="15"/>
      <c r="DR262" s="15">
        <f t="shared" si="863"/>
        <v>0</v>
      </c>
      <c r="DT262" s="15"/>
      <c r="DU262" s="15">
        <f t="shared" si="864"/>
        <v>0</v>
      </c>
      <c r="DW262" s="15"/>
      <c r="DX262" s="15">
        <f t="shared" si="865"/>
        <v>0</v>
      </c>
      <c r="DZ262" s="15"/>
      <c r="EA262" s="15">
        <f t="shared" si="866"/>
        <v>0</v>
      </c>
      <c r="EC262" s="15"/>
      <c r="ED262" s="15">
        <f t="shared" si="867"/>
        <v>0</v>
      </c>
      <c r="EF262" s="15"/>
      <c r="EG262" s="15">
        <f t="shared" si="880"/>
        <v>0</v>
      </c>
      <c r="EI262" s="15">
        <v>0</v>
      </c>
      <c r="EK262" s="15"/>
    </row>
    <row r="263" spans="1:141" outlineLevel="1">
      <c r="A263" s="1" t="s">
        <v>77</v>
      </c>
      <c r="B263" s="1" t="s">
        <v>114</v>
      </c>
      <c r="C263" s="4" t="s">
        <v>115</v>
      </c>
      <c r="D263" s="43">
        <v>46000</v>
      </c>
      <c r="E263" s="34">
        <v>21.24</v>
      </c>
      <c r="F263" s="43">
        <v>46000</v>
      </c>
      <c r="G263" s="34">
        <v>21.24</v>
      </c>
      <c r="H263" s="46">
        <v>9769</v>
      </c>
      <c r="I263" s="36">
        <v>9769</v>
      </c>
      <c r="J263" s="14"/>
      <c r="L263" s="118">
        <v>15000</v>
      </c>
      <c r="M263" s="17">
        <f t="shared" si="833"/>
        <v>-0.67391304347826086</v>
      </c>
      <c r="N263" s="17">
        <f t="shared" si="831"/>
        <v>0.53546934179547545</v>
      </c>
      <c r="Q263" s="118">
        <v>15000</v>
      </c>
      <c r="R263" s="15">
        <v>0</v>
      </c>
      <c r="S263" s="118">
        <v>15000</v>
      </c>
      <c r="T263" s="15">
        <f>S263-Q263</f>
        <v>0</v>
      </c>
      <c r="U263" s="16">
        <f>S263/Q263-1</f>
        <v>0</v>
      </c>
      <c r="Y263" s="118">
        <v>15000</v>
      </c>
      <c r="AA263" s="118">
        <v>15000</v>
      </c>
      <c r="AB263" s="185">
        <f t="shared" si="836"/>
        <v>0</v>
      </c>
      <c r="AC263" s="187">
        <f t="shared" si="837"/>
        <v>0</v>
      </c>
      <c r="AD263" s="187"/>
      <c r="AE263" s="118">
        <v>15000</v>
      </c>
      <c r="AF263" s="182"/>
      <c r="AH263" s="15">
        <v>14459</v>
      </c>
      <c r="AI263" s="17">
        <f t="shared" si="881"/>
        <v>0.96393333333333331</v>
      </c>
      <c r="AK263" s="118">
        <v>15000</v>
      </c>
      <c r="AR263" s="15"/>
      <c r="AS263" s="15">
        <f t="shared" si="838"/>
        <v>15000</v>
      </c>
      <c r="AV263" s="15">
        <f t="shared" si="839"/>
        <v>15000</v>
      </c>
      <c r="AX263" s="15"/>
      <c r="AY263" s="15">
        <f t="shared" si="840"/>
        <v>15000</v>
      </c>
      <c r="BB263" s="15">
        <f t="shared" si="841"/>
        <v>15000</v>
      </c>
      <c r="BD263" s="15">
        <v>2000</v>
      </c>
      <c r="BE263" s="15">
        <f t="shared" si="842"/>
        <v>17000</v>
      </c>
      <c r="BG263" s="15"/>
      <c r="BH263" s="15">
        <f t="shared" si="843"/>
        <v>17000</v>
      </c>
      <c r="BJ263" s="15">
        <v>14157</v>
      </c>
      <c r="BK263" s="235">
        <f t="shared" ref="BK263:BK281" si="882">BJ263/BH263</f>
        <v>0.83276470588235296</v>
      </c>
      <c r="BM263" s="15">
        <v>15000</v>
      </c>
      <c r="BN263" s="235">
        <f t="shared" si="877"/>
        <v>1.0595465140919686</v>
      </c>
      <c r="BO263" s="235">
        <f t="shared" si="878"/>
        <v>0.88235294117647056</v>
      </c>
      <c r="BQ263" s="15"/>
      <c r="BR263" s="15">
        <f t="shared" si="879"/>
        <v>15000</v>
      </c>
      <c r="BT263" s="15"/>
      <c r="BU263" s="15">
        <f t="shared" si="848"/>
        <v>15000</v>
      </c>
      <c r="BW263" s="15"/>
      <c r="BX263" s="15">
        <f t="shared" si="849"/>
        <v>15000</v>
      </c>
      <c r="BZ263" s="15"/>
      <c r="CA263" s="15">
        <f t="shared" si="850"/>
        <v>15000</v>
      </c>
      <c r="CC263" s="15"/>
      <c r="CD263" s="15">
        <f t="shared" si="851"/>
        <v>15000</v>
      </c>
      <c r="CF263" s="15"/>
      <c r="CG263" s="15">
        <f t="shared" si="852"/>
        <v>15000</v>
      </c>
      <c r="CI263" s="15"/>
      <c r="CJ263" s="15">
        <f t="shared" si="853"/>
        <v>15000</v>
      </c>
      <c r="CM263" s="15">
        <f t="shared" si="854"/>
        <v>15000</v>
      </c>
      <c r="CO263" s="15">
        <v>-10000</v>
      </c>
      <c r="CP263" s="15">
        <f t="shared" si="855"/>
        <v>5000</v>
      </c>
      <c r="CS263" s="15">
        <f t="shared" si="856"/>
        <v>5000</v>
      </c>
      <c r="CU263" s="227">
        <v>-5000</v>
      </c>
      <c r="CV263" s="15">
        <f t="shared" si="857"/>
        <v>0</v>
      </c>
      <c r="CX263" s="227"/>
      <c r="CY263" s="15">
        <f t="shared" si="858"/>
        <v>0</v>
      </c>
      <c r="DA263" s="15">
        <v>0</v>
      </c>
      <c r="DC263" s="15">
        <v>40000</v>
      </c>
      <c r="DE263" s="15"/>
      <c r="DF263" s="15">
        <f t="shared" si="859"/>
        <v>40000</v>
      </c>
      <c r="DH263" s="15"/>
      <c r="DI263" s="15">
        <f t="shared" si="860"/>
        <v>40000</v>
      </c>
      <c r="DK263" s="15"/>
      <c r="DL263" s="15">
        <f t="shared" si="861"/>
        <v>40000</v>
      </c>
      <c r="DN263" s="227">
        <v>8000</v>
      </c>
      <c r="DO263" s="15">
        <f t="shared" si="862"/>
        <v>48000</v>
      </c>
      <c r="DQ263" s="227">
        <v>5000</v>
      </c>
      <c r="DR263" s="15">
        <f t="shared" si="863"/>
        <v>53000</v>
      </c>
      <c r="DT263" s="15"/>
      <c r="DU263" s="15">
        <f t="shared" si="864"/>
        <v>53000</v>
      </c>
      <c r="DW263" s="15"/>
      <c r="DX263" s="15">
        <f t="shared" si="865"/>
        <v>53000</v>
      </c>
      <c r="DZ263" s="15"/>
      <c r="EA263" s="15">
        <f t="shared" si="866"/>
        <v>53000</v>
      </c>
      <c r="EC263" s="15"/>
      <c r="ED263" s="15">
        <f t="shared" si="867"/>
        <v>53000</v>
      </c>
      <c r="EF263" s="15"/>
      <c r="EG263" s="15">
        <f t="shared" si="880"/>
        <v>53000</v>
      </c>
      <c r="EI263" s="15">
        <v>47602</v>
      </c>
      <c r="EK263" s="15">
        <v>0</v>
      </c>
    </row>
    <row r="264" spans="1:141" outlineLevel="1">
      <c r="A264" s="1" t="s">
        <v>77</v>
      </c>
      <c r="B264" s="1" t="s">
        <v>147</v>
      </c>
      <c r="C264" s="4" t="s">
        <v>148</v>
      </c>
      <c r="D264" s="43">
        <v>20000</v>
      </c>
      <c r="E264" s="34">
        <v>241.04</v>
      </c>
      <c r="F264" s="43">
        <v>52093.34</v>
      </c>
      <c r="G264" s="34">
        <v>92.54</v>
      </c>
      <c r="H264" s="46">
        <v>48207.63</v>
      </c>
      <c r="I264" s="36">
        <v>49000</v>
      </c>
      <c r="J264" s="14"/>
      <c r="L264" s="118">
        <v>35000</v>
      </c>
      <c r="M264" s="17">
        <f t="shared" si="833"/>
        <v>-0.32812908521511575</v>
      </c>
      <c r="N264" s="17">
        <f t="shared" si="831"/>
        <v>-0.2857142857142857</v>
      </c>
      <c r="Q264" s="118">
        <v>35000</v>
      </c>
      <c r="R264" s="15">
        <v>13359</v>
      </c>
      <c r="S264" s="118">
        <v>30000</v>
      </c>
      <c r="T264" s="15">
        <f>S264-Q264</f>
        <v>-5000</v>
      </c>
      <c r="U264" s="16">
        <f>S264/Q264-1</f>
        <v>-0.1428571428571429</v>
      </c>
      <c r="Y264" s="118">
        <v>30000</v>
      </c>
      <c r="AA264" s="118">
        <v>25000</v>
      </c>
      <c r="AB264" s="185">
        <f t="shared" si="836"/>
        <v>-5000</v>
      </c>
      <c r="AC264" s="187">
        <f t="shared" si="837"/>
        <v>-5000</v>
      </c>
      <c r="AD264" s="187"/>
      <c r="AE264" s="118">
        <v>25000</v>
      </c>
      <c r="AF264" s="182"/>
      <c r="AH264" s="15">
        <v>20543.259999999998</v>
      </c>
      <c r="AI264" s="17">
        <f t="shared" si="881"/>
        <v>0.82173039999999997</v>
      </c>
      <c r="AK264" s="118">
        <v>22000</v>
      </c>
      <c r="AR264" s="15"/>
      <c r="AS264" s="15">
        <f t="shared" si="838"/>
        <v>22000</v>
      </c>
      <c r="AV264" s="15">
        <f t="shared" si="839"/>
        <v>22000</v>
      </c>
      <c r="AX264" s="15"/>
      <c r="AY264" s="15">
        <f t="shared" si="840"/>
        <v>22000</v>
      </c>
      <c r="BB264" s="15">
        <f t="shared" si="841"/>
        <v>22000</v>
      </c>
      <c r="BD264" s="15">
        <v>-2000</v>
      </c>
      <c r="BE264" s="15">
        <f t="shared" si="842"/>
        <v>20000</v>
      </c>
      <c r="BG264" s="15"/>
      <c r="BH264" s="15">
        <f t="shared" si="843"/>
        <v>20000</v>
      </c>
      <c r="BJ264" s="15">
        <v>17838</v>
      </c>
      <c r="BK264" s="235">
        <f t="shared" si="882"/>
        <v>0.89190000000000003</v>
      </c>
      <c r="BM264" s="15">
        <v>25000</v>
      </c>
      <c r="BN264" s="235">
        <f t="shared" si="877"/>
        <v>1.4015024105841463</v>
      </c>
      <c r="BO264" s="235">
        <f t="shared" si="878"/>
        <v>1.25</v>
      </c>
      <c r="BQ264" s="15"/>
      <c r="BR264" s="15">
        <f t="shared" si="879"/>
        <v>25000</v>
      </c>
      <c r="BT264" s="15"/>
      <c r="BU264" s="15">
        <f t="shared" si="848"/>
        <v>25000</v>
      </c>
      <c r="BW264" s="15">
        <v>20000</v>
      </c>
      <c r="BX264" s="15">
        <f t="shared" si="849"/>
        <v>45000</v>
      </c>
      <c r="BZ264" s="15"/>
      <c r="CA264" s="15">
        <f t="shared" si="850"/>
        <v>45000</v>
      </c>
      <c r="CC264" s="15"/>
      <c r="CD264" s="15">
        <f t="shared" si="851"/>
        <v>45000</v>
      </c>
      <c r="CF264" s="15"/>
      <c r="CG264" s="15">
        <f t="shared" si="852"/>
        <v>45000</v>
      </c>
      <c r="CI264" s="15"/>
      <c r="CJ264" s="15">
        <f t="shared" si="853"/>
        <v>45000</v>
      </c>
      <c r="CM264" s="15">
        <f t="shared" si="854"/>
        <v>45000</v>
      </c>
      <c r="CP264" s="15">
        <f t="shared" si="855"/>
        <v>45000</v>
      </c>
      <c r="CS264" s="15">
        <f t="shared" si="856"/>
        <v>45000</v>
      </c>
      <c r="CU264" s="227">
        <v>1000</v>
      </c>
      <c r="CV264" s="15">
        <f t="shared" si="857"/>
        <v>46000</v>
      </c>
      <c r="CX264" s="227"/>
      <c r="CY264" s="15">
        <f t="shared" si="858"/>
        <v>46000</v>
      </c>
      <c r="DA264" s="15">
        <v>45281.37</v>
      </c>
      <c r="DC264" s="15">
        <v>30000</v>
      </c>
      <c r="DE264" s="15"/>
      <c r="DF264" s="15">
        <f t="shared" si="859"/>
        <v>30000</v>
      </c>
      <c r="DH264" s="15"/>
      <c r="DI264" s="15">
        <f t="shared" si="860"/>
        <v>30000</v>
      </c>
      <c r="DK264" s="15"/>
      <c r="DL264" s="15">
        <f t="shared" si="861"/>
        <v>30000</v>
      </c>
      <c r="DN264" s="15"/>
      <c r="DO264" s="15">
        <f t="shared" si="862"/>
        <v>30000</v>
      </c>
      <c r="DQ264" s="15"/>
      <c r="DR264" s="15">
        <f t="shared" si="863"/>
        <v>30000</v>
      </c>
      <c r="DT264" s="15"/>
      <c r="DU264" s="15">
        <f t="shared" si="864"/>
        <v>30000</v>
      </c>
      <c r="DW264" s="15"/>
      <c r="DX264" s="15">
        <f t="shared" si="865"/>
        <v>30000</v>
      </c>
      <c r="DZ264" s="15"/>
      <c r="EA264" s="15">
        <f t="shared" si="866"/>
        <v>30000</v>
      </c>
      <c r="EC264" s="227">
        <v>5000</v>
      </c>
      <c r="ED264" s="15">
        <f t="shared" si="867"/>
        <v>35000</v>
      </c>
      <c r="EF264" s="227">
        <v>3500</v>
      </c>
      <c r="EG264" s="15">
        <f t="shared" si="880"/>
        <v>38500</v>
      </c>
      <c r="EI264" s="15">
        <v>38318.589999999997</v>
      </c>
      <c r="EK264" s="15">
        <v>24000</v>
      </c>
    </row>
    <row r="265" spans="1:141" outlineLevel="1">
      <c r="A265" s="1" t="s">
        <v>77</v>
      </c>
      <c r="B265" s="1" t="s">
        <v>633</v>
      </c>
      <c r="C265" s="4" t="s">
        <v>634</v>
      </c>
      <c r="D265" s="43"/>
      <c r="E265" s="34"/>
      <c r="F265" s="43"/>
      <c r="G265" s="34"/>
      <c r="H265" s="46"/>
      <c r="I265" s="36"/>
      <c r="J265" s="14"/>
      <c r="M265" s="17"/>
      <c r="N265" s="17"/>
      <c r="U265" s="16"/>
      <c r="Y265" s="118"/>
      <c r="AB265" s="185"/>
      <c r="AC265" s="187"/>
      <c r="AD265" s="187"/>
      <c r="AF265" s="182"/>
      <c r="AH265" s="15"/>
      <c r="AI265" s="17"/>
      <c r="AR265" s="15"/>
      <c r="AS265" s="15"/>
      <c r="AV265" s="15"/>
      <c r="AX265" s="15"/>
      <c r="AY265" s="15"/>
      <c r="BB265" s="15"/>
      <c r="BD265" s="15"/>
      <c r="BE265" s="15"/>
      <c r="BG265" s="15"/>
      <c r="BH265" s="15"/>
      <c r="BK265" s="235"/>
      <c r="BM265" s="15"/>
      <c r="BN265" s="235"/>
      <c r="BO265" s="235"/>
      <c r="BQ265" s="15"/>
      <c r="BR265" s="15"/>
      <c r="BT265" s="15"/>
      <c r="BU265" s="15"/>
      <c r="BW265" s="15"/>
      <c r="BX265" s="15"/>
      <c r="BZ265" s="15"/>
      <c r="CA265" s="15"/>
      <c r="CC265" s="15"/>
      <c r="CD265" s="15"/>
      <c r="CF265" s="15"/>
      <c r="CG265" s="15"/>
      <c r="CI265" s="15"/>
      <c r="CJ265" s="15"/>
      <c r="CM265" s="15"/>
      <c r="CP265" s="15"/>
      <c r="CS265" s="15"/>
      <c r="CU265" s="227"/>
      <c r="CV265" s="15"/>
      <c r="CX265" s="227"/>
      <c r="CY265" s="15"/>
      <c r="DE265" s="15"/>
      <c r="DF265" s="15"/>
      <c r="DH265" s="15"/>
      <c r="DI265" s="15"/>
      <c r="DK265" s="15"/>
      <c r="DL265" s="15"/>
      <c r="DN265" s="15"/>
      <c r="DO265" s="15"/>
      <c r="DQ265" s="15"/>
      <c r="DR265" s="15"/>
      <c r="DT265" s="15"/>
      <c r="DU265" s="15"/>
      <c r="DW265" s="15"/>
      <c r="DX265" s="15"/>
      <c r="DZ265" s="15"/>
      <c r="EA265" s="15"/>
      <c r="EC265" s="227">
        <v>10</v>
      </c>
      <c r="ED265" s="15">
        <f t="shared" si="867"/>
        <v>10</v>
      </c>
      <c r="EF265" s="15"/>
      <c r="EG265" s="15">
        <f t="shared" si="880"/>
        <v>10</v>
      </c>
      <c r="EI265" s="15">
        <v>1.2</v>
      </c>
      <c r="EK265" s="15">
        <v>0</v>
      </c>
    </row>
    <row r="266" spans="1:141" outlineLevel="1">
      <c r="A266" s="1" t="s">
        <v>77</v>
      </c>
      <c r="B266" s="1" t="s">
        <v>158</v>
      </c>
      <c r="C266" s="4" t="s">
        <v>159</v>
      </c>
      <c r="D266" s="43">
        <v>2500</v>
      </c>
      <c r="E266" s="34">
        <v>132.44</v>
      </c>
      <c r="F266" s="43">
        <v>5500</v>
      </c>
      <c r="G266" s="34">
        <v>60.2</v>
      </c>
      <c r="H266" s="46">
        <v>3311</v>
      </c>
      <c r="I266" s="36">
        <v>3500</v>
      </c>
      <c r="J266" s="14"/>
      <c r="K266" t="s">
        <v>333</v>
      </c>
      <c r="L266" s="118">
        <v>3000</v>
      </c>
      <c r="M266" s="17">
        <f t="shared" si="833"/>
        <v>-0.45454545454545459</v>
      </c>
      <c r="N266" s="17">
        <f t="shared" si="831"/>
        <v>-0.1428571428571429</v>
      </c>
      <c r="Q266" s="118">
        <v>3000</v>
      </c>
      <c r="R266" s="15">
        <v>1312</v>
      </c>
      <c r="S266" s="118">
        <v>3000</v>
      </c>
      <c r="T266" s="15">
        <f>S266-Q266</f>
        <v>0</v>
      </c>
      <c r="U266" s="16">
        <f>S266/Q266-1</f>
        <v>0</v>
      </c>
      <c r="Y266" s="118">
        <v>3000</v>
      </c>
      <c r="AA266" s="118">
        <v>3000</v>
      </c>
      <c r="AB266" s="185">
        <f t="shared" si="836"/>
        <v>0</v>
      </c>
      <c r="AC266" s="187">
        <f t="shared" si="837"/>
        <v>0</v>
      </c>
      <c r="AD266" s="187"/>
      <c r="AE266" s="118">
        <v>4200</v>
      </c>
      <c r="AF266" s="182">
        <f>AE266-AA266</f>
        <v>1200</v>
      </c>
      <c r="AH266" s="15">
        <v>4132.3999999999996</v>
      </c>
      <c r="AI266" s="17">
        <f t="shared" si="881"/>
        <v>0.98390476190476184</v>
      </c>
      <c r="AK266" s="118">
        <v>4400</v>
      </c>
      <c r="AR266" s="15"/>
      <c r="AS266" s="15">
        <f t="shared" si="838"/>
        <v>4400</v>
      </c>
      <c r="AV266" s="15">
        <f t="shared" si="839"/>
        <v>4400</v>
      </c>
      <c r="AX266" s="15"/>
      <c r="AY266" s="15">
        <f t="shared" si="840"/>
        <v>4400</v>
      </c>
      <c r="BB266" s="15">
        <f t="shared" si="841"/>
        <v>4400</v>
      </c>
      <c r="BD266" s="15">
        <v>-2000</v>
      </c>
      <c r="BE266" s="15">
        <f t="shared" si="842"/>
        <v>2400</v>
      </c>
      <c r="BG266" s="15">
        <v>3500</v>
      </c>
      <c r="BH266" s="15">
        <f t="shared" si="843"/>
        <v>5900</v>
      </c>
      <c r="BJ266" s="15">
        <v>5416</v>
      </c>
      <c r="BK266" s="235">
        <f t="shared" si="882"/>
        <v>0.91796610169491522</v>
      </c>
      <c r="BM266" s="15">
        <f>(780+70)*2</f>
        <v>1700</v>
      </c>
      <c r="BN266" s="235">
        <f t="shared" si="877"/>
        <v>0.31388478581979323</v>
      </c>
      <c r="BO266" s="235">
        <f t="shared" si="878"/>
        <v>0.28813559322033899</v>
      </c>
      <c r="BQ266" s="15"/>
      <c r="BR266" s="15">
        <f t="shared" si="879"/>
        <v>1700</v>
      </c>
      <c r="BT266" s="15"/>
      <c r="BU266" s="15">
        <f t="shared" si="848"/>
        <v>1700</v>
      </c>
      <c r="BW266" s="15"/>
      <c r="BX266" s="15">
        <f t="shared" si="849"/>
        <v>1700</v>
      </c>
      <c r="BZ266" s="15"/>
      <c r="CA266" s="15">
        <f t="shared" si="850"/>
        <v>1700</v>
      </c>
      <c r="CC266" s="15"/>
      <c r="CD266" s="15">
        <f t="shared" si="851"/>
        <v>1700</v>
      </c>
      <c r="CF266" s="15"/>
      <c r="CG266" s="15">
        <f t="shared" si="852"/>
        <v>1700</v>
      </c>
      <c r="CI266" s="15"/>
      <c r="CJ266" s="15">
        <f t="shared" si="853"/>
        <v>1700</v>
      </c>
      <c r="CM266" s="15">
        <f t="shared" si="854"/>
        <v>1700</v>
      </c>
      <c r="CP266" s="15">
        <f t="shared" si="855"/>
        <v>1700</v>
      </c>
      <c r="CS266" s="15">
        <f t="shared" si="856"/>
        <v>1700</v>
      </c>
      <c r="CU266" s="227">
        <v>1800</v>
      </c>
      <c r="CV266" s="15">
        <f t="shared" si="857"/>
        <v>3500</v>
      </c>
      <c r="CX266" s="227"/>
      <c r="CY266" s="15">
        <f t="shared" si="858"/>
        <v>3500</v>
      </c>
      <c r="DA266" s="15">
        <v>3419</v>
      </c>
      <c r="DC266" s="15">
        <v>10000</v>
      </c>
      <c r="DE266" s="15"/>
      <c r="DF266" s="15">
        <f t="shared" si="859"/>
        <v>10000</v>
      </c>
      <c r="DH266" s="15"/>
      <c r="DI266" s="15">
        <f t="shared" si="860"/>
        <v>10000</v>
      </c>
      <c r="DK266" s="15"/>
      <c r="DL266" s="15">
        <f t="shared" si="861"/>
        <v>10000</v>
      </c>
      <c r="DN266" s="15"/>
      <c r="DO266" s="15">
        <f t="shared" si="862"/>
        <v>10000</v>
      </c>
      <c r="DQ266" s="15"/>
      <c r="DR266" s="15">
        <f t="shared" si="863"/>
        <v>10000</v>
      </c>
      <c r="DT266" s="15"/>
      <c r="DU266" s="15">
        <f t="shared" si="864"/>
        <v>10000</v>
      </c>
      <c r="DW266" s="15"/>
      <c r="DX266" s="15">
        <f t="shared" si="865"/>
        <v>10000</v>
      </c>
      <c r="DZ266" s="15"/>
      <c r="EA266" s="15">
        <f t="shared" si="866"/>
        <v>10000</v>
      </c>
      <c r="EC266" s="15"/>
      <c r="ED266" s="15">
        <f t="shared" si="867"/>
        <v>10000</v>
      </c>
      <c r="EF266" s="227">
        <v>1400</v>
      </c>
      <c r="EG266" s="15">
        <f t="shared" si="880"/>
        <v>11400</v>
      </c>
      <c r="EI266" s="15">
        <v>11305.68</v>
      </c>
      <c r="EK266" s="15">
        <v>10000</v>
      </c>
    </row>
    <row r="267" spans="1:141" outlineLevel="1">
      <c r="A267" s="1" t="s">
        <v>77</v>
      </c>
      <c r="B267" s="1" t="s">
        <v>160</v>
      </c>
      <c r="C267" s="4" t="s">
        <v>161</v>
      </c>
      <c r="D267" s="43">
        <v>65000</v>
      </c>
      <c r="E267" s="34">
        <v>55.31</v>
      </c>
      <c r="F267" s="43">
        <v>65000</v>
      </c>
      <c r="G267" s="34">
        <v>55.31</v>
      </c>
      <c r="H267" s="46">
        <v>35951</v>
      </c>
      <c r="I267" s="36">
        <v>40000</v>
      </c>
      <c r="J267" s="14"/>
      <c r="K267" t="s">
        <v>333</v>
      </c>
      <c r="L267" s="118">
        <v>43000</v>
      </c>
      <c r="M267" s="17">
        <f t="shared" si="833"/>
        <v>-0.33846153846153848</v>
      </c>
      <c r="N267" s="17">
        <f t="shared" si="831"/>
        <v>7.4999999999999956E-2</v>
      </c>
      <c r="Q267" s="118">
        <v>43000</v>
      </c>
      <c r="R267" s="15">
        <v>15996</v>
      </c>
      <c r="S267" s="118">
        <v>43000</v>
      </c>
      <c r="T267" s="15">
        <f>S267-Q267</f>
        <v>0</v>
      </c>
      <c r="U267" s="16">
        <f>S267/Q267-1</f>
        <v>0</v>
      </c>
      <c r="Y267" s="118">
        <v>43000</v>
      </c>
      <c r="AA267" s="118">
        <v>43000</v>
      </c>
      <c r="AB267" s="185">
        <f t="shared" si="836"/>
        <v>0</v>
      </c>
      <c r="AC267" s="187">
        <f t="shared" si="837"/>
        <v>0</v>
      </c>
      <c r="AD267" s="187"/>
      <c r="AE267" s="118">
        <v>44900</v>
      </c>
      <c r="AF267" s="182">
        <f>AE267-AA267</f>
        <v>1900</v>
      </c>
      <c r="AH267" s="15">
        <v>44885.7</v>
      </c>
      <c r="AI267" s="17">
        <f t="shared" si="881"/>
        <v>0.99968151447661469</v>
      </c>
      <c r="AK267" s="118">
        <v>47000</v>
      </c>
      <c r="AR267" s="15"/>
      <c r="AS267" s="15">
        <f t="shared" si="838"/>
        <v>47000</v>
      </c>
      <c r="AV267" s="15">
        <f t="shared" si="839"/>
        <v>47000</v>
      </c>
      <c r="AX267" s="15"/>
      <c r="AY267" s="15">
        <f t="shared" si="840"/>
        <v>47000</v>
      </c>
      <c r="BB267" s="15">
        <f t="shared" si="841"/>
        <v>47000</v>
      </c>
      <c r="BD267" s="15">
        <v>-7000</v>
      </c>
      <c r="BE267" s="15">
        <f t="shared" si="842"/>
        <v>40000</v>
      </c>
      <c r="BG267" s="15"/>
      <c r="BH267" s="15">
        <f t="shared" si="843"/>
        <v>40000</v>
      </c>
      <c r="BJ267" s="15">
        <v>21649.96</v>
      </c>
      <c r="BK267" s="235">
        <f t="shared" si="882"/>
        <v>0.54124899999999998</v>
      </c>
      <c r="BM267" s="196">
        <f>12*(7100+4150)</f>
        <v>135000</v>
      </c>
      <c r="BN267" s="235">
        <f t="shared" si="877"/>
        <v>6.2355773405585975</v>
      </c>
      <c r="BO267" s="235">
        <f t="shared" si="878"/>
        <v>3.375</v>
      </c>
      <c r="BQ267" s="15"/>
      <c r="BR267" s="15">
        <f t="shared" si="879"/>
        <v>135000</v>
      </c>
      <c r="BT267" s="15"/>
      <c r="BU267" s="15">
        <f t="shared" si="848"/>
        <v>135000</v>
      </c>
      <c r="BW267" s="15"/>
      <c r="BX267" s="15">
        <f t="shared" si="849"/>
        <v>135000</v>
      </c>
      <c r="BZ267" s="15"/>
      <c r="CA267" s="15">
        <f t="shared" si="850"/>
        <v>135000</v>
      </c>
      <c r="CC267" s="15"/>
      <c r="CD267" s="15">
        <f t="shared" si="851"/>
        <v>135000</v>
      </c>
      <c r="CF267" s="15"/>
      <c r="CG267" s="15">
        <f t="shared" si="852"/>
        <v>135000</v>
      </c>
      <c r="CI267" s="15"/>
      <c r="CJ267" s="15">
        <f t="shared" si="853"/>
        <v>135000</v>
      </c>
      <c r="CM267" s="15">
        <f t="shared" si="854"/>
        <v>135000</v>
      </c>
      <c r="CO267" s="15">
        <v>11000</v>
      </c>
      <c r="CP267" s="15">
        <f t="shared" si="855"/>
        <v>146000</v>
      </c>
      <c r="CS267" s="15">
        <f t="shared" si="856"/>
        <v>146000</v>
      </c>
      <c r="CU267" s="227">
        <v>17000</v>
      </c>
      <c r="CV267" s="15">
        <f t="shared" si="857"/>
        <v>163000</v>
      </c>
      <c r="CX267" s="227"/>
      <c r="CY267" s="15">
        <f t="shared" si="858"/>
        <v>163000</v>
      </c>
      <c r="DA267" s="15">
        <v>162809.23000000001</v>
      </c>
      <c r="DC267" s="15">
        <v>160000</v>
      </c>
      <c r="DE267" s="15"/>
      <c r="DF267" s="15">
        <f t="shared" si="859"/>
        <v>160000</v>
      </c>
      <c r="DH267" s="15"/>
      <c r="DI267" s="15">
        <f t="shared" si="860"/>
        <v>160000</v>
      </c>
      <c r="DK267" s="15"/>
      <c r="DL267" s="15">
        <f t="shared" si="861"/>
        <v>160000</v>
      </c>
      <c r="DN267" s="15"/>
      <c r="DO267" s="15">
        <f t="shared" si="862"/>
        <v>160000</v>
      </c>
      <c r="DQ267" s="227">
        <v>-43400</v>
      </c>
      <c r="DR267" s="15">
        <f t="shared" si="863"/>
        <v>116600</v>
      </c>
      <c r="DT267" s="15"/>
      <c r="DU267" s="15">
        <f t="shared" si="864"/>
        <v>116600</v>
      </c>
      <c r="DW267" s="15"/>
      <c r="DX267" s="15">
        <f t="shared" si="865"/>
        <v>116600</v>
      </c>
      <c r="DZ267" s="227">
        <v>4000</v>
      </c>
      <c r="EA267" s="15">
        <f t="shared" si="866"/>
        <v>120600</v>
      </c>
      <c r="EC267" s="227">
        <v>20000</v>
      </c>
      <c r="ED267" s="15">
        <f t="shared" si="867"/>
        <v>140600</v>
      </c>
      <c r="EF267" s="227">
        <v>12800</v>
      </c>
      <c r="EG267" s="15">
        <f t="shared" si="880"/>
        <v>153400</v>
      </c>
      <c r="EI267" s="15">
        <v>153343</v>
      </c>
      <c r="EK267" s="15">
        <v>160000</v>
      </c>
    </row>
    <row r="268" spans="1:141" outlineLevel="1">
      <c r="A268" s="1" t="s">
        <v>77</v>
      </c>
      <c r="B268" s="1" t="s">
        <v>162</v>
      </c>
      <c r="C268" s="4" t="s">
        <v>163</v>
      </c>
      <c r="D268" s="43">
        <v>15000</v>
      </c>
      <c r="E268" s="34">
        <v>143.76</v>
      </c>
      <c r="F268" s="43">
        <v>32000</v>
      </c>
      <c r="G268" s="34">
        <v>67.39</v>
      </c>
      <c r="H268" s="46">
        <v>21564.39</v>
      </c>
      <c r="I268" s="36">
        <v>25000</v>
      </c>
      <c r="J268" s="14"/>
      <c r="K268" t="s">
        <v>333</v>
      </c>
      <c r="L268" s="118">
        <v>32000</v>
      </c>
      <c r="M268" s="17">
        <f t="shared" si="833"/>
        <v>0</v>
      </c>
      <c r="N268" s="17">
        <f t="shared" si="831"/>
        <v>0.28000000000000003</v>
      </c>
      <c r="Q268" s="118">
        <v>32000</v>
      </c>
      <c r="R268" s="15">
        <v>14228</v>
      </c>
      <c r="S268" s="118">
        <v>32000</v>
      </c>
      <c r="T268" s="15">
        <f t="shared" ref="T268:T284" si="883">S268-Q268</f>
        <v>0</v>
      </c>
      <c r="U268" s="16">
        <f t="shared" ref="U268:U284" si="884">S268/Q268-1</f>
        <v>0</v>
      </c>
      <c r="Y268" s="118">
        <v>32000</v>
      </c>
      <c r="AA268" s="118">
        <v>32000</v>
      </c>
      <c r="AB268" s="185">
        <f t="shared" si="836"/>
        <v>0</v>
      </c>
      <c r="AC268" s="187">
        <f t="shared" si="837"/>
        <v>0</v>
      </c>
      <c r="AD268" s="187"/>
      <c r="AE268" s="118">
        <v>32000</v>
      </c>
      <c r="AF268" s="182"/>
      <c r="AH268" s="15">
        <v>26783.1</v>
      </c>
      <c r="AI268" s="17">
        <f t="shared" si="881"/>
        <v>0.83697187499999992</v>
      </c>
      <c r="AK268" s="118">
        <v>28000</v>
      </c>
      <c r="AR268" s="15"/>
      <c r="AS268" s="15">
        <f t="shared" si="838"/>
        <v>28000</v>
      </c>
      <c r="AV268" s="15">
        <f t="shared" si="839"/>
        <v>28000</v>
      </c>
      <c r="AX268" s="15"/>
      <c r="AY268" s="15">
        <f t="shared" si="840"/>
        <v>28000</v>
      </c>
      <c r="BB268" s="15">
        <f t="shared" si="841"/>
        <v>28000</v>
      </c>
      <c r="BD268" s="15">
        <v>5000</v>
      </c>
      <c r="BE268" s="15">
        <f t="shared" si="842"/>
        <v>33000</v>
      </c>
      <c r="BG268" s="15"/>
      <c r="BH268" s="15">
        <f t="shared" si="843"/>
        <v>33000</v>
      </c>
      <c r="BJ268" s="15">
        <v>26028</v>
      </c>
      <c r="BK268" s="235">
        <f t="shared" si="882"/>
        <v>0.78872727272727272</v>
      </c>
      <c r="BM268" s="196">
        <f>12*(2700+1050)</f>
        <v>45000</v>
      </c>
      <c r="BN268" s="235">
        <f t="shared" si="877"/>
        <v>1.7289073305670817</v>
      </c>
      <c r="BO268" s="235">
        <f t="shared" si="878"/>
        <v>1.3636363636363635</v>
      </c>
      <c r="BQ268" s="15"/>
      <c r="BR268" s="15">
        <f t="shared" si="879"/>
        <v>45000</v>
      </c>
      <c r="BT268" s="15"/>
      <c r="BU268" s="15">
        <f t="shared" si="848"/>
        <v>45000</v>
      </c>
      <c r="BW268" s="15"/>
      <c r="BX268" s="15">
        <f t="shared" si="849"/>
        <v>45000</v>
      </c>
      <c r="BZ268" s="15"/>
      <c r="CA268" s="15">
        <f t="shared" si="850"/>
        <v>45000</v>
      </c>
      <c r="CC268" s="15"/>
      <c r="CD268" s="15">
        <f t="shared" si="851"/>
        <v>45000</v>
      </c>
      <c r="CF268" s="15"/>
      <c r="CG268" s="15">
        <f t="shared" si="852"/>
        <v>45000</v>
      </c>
      <c r="CI268" s="15"/>
      <c r="CJ268" s="15">
        <f t="shared" si="853"/>
        <v>45000</v>
      </c>
      <c r="CM268" s="15">
        <f t="shared" si="854"/>
        <v>45000</v>
      </c>
      <c r="CP268" s="15">
        <f t="shared" si="855"/>
        <v>45000</v>
      </c>
      <c r="CS268" s="15">
        <f t="shared" si="856"/>
        <v>45000</v>
      </c>
      <c r="CV268" s="15">
        <f t="shared" si="857"/>
        <v>45000</v>
      </c>
      <c r="CY268" s="15">
        <f t="shared" si="858"/>
        <v>45000</v>
      </c>
      <c r="DA268" s="15">
        <v>44678.77</v>
      </c>
      <c r="DC268" s="15">
        <v>44000</v>
      </c>
      <c r="DE268" s="15"/>
      <c r="DF268" s="15">
        <f t="shared" si="859"/>
        <v>44000</v>
      </c>
      <c r="DH268" s="15"/>
      <c r="DI268" s="15">
        <f t="shared" si="860"/>
        <v>44000</v>
      </c>
      <c r="DK268" s="15"/>
      <c r="DL268" s="15">
        <f t="shared" si="861"/>
        <v>44000</v>
      </c>
      <c r="DN268" s="15"/>
      <c r="DO268" s="15">
        <f t="shared" si="862"/>
        <v>44000</v>
      </c>
      <c r="DQ268" s="15"/>
      <c r="DR268" s="15">
        <f t="shared" si="863"/>
        <v>44000</v>
      </c>
      <c r="DT268" s="15"/>
      <c r="DU268" s="15">
        <f t="shared" si="864"/>
        <v>44000</v>
      </c>
      <c r="DW268" s="15"/>
      <c r="DX268" s="15">
        <f t="shared" si="865"/>
        <v>44000</v>
      </c>
      <c r="DZ268" s="15"/>
      <c r="EA268" s="15">
        <f t="shared" si="866"/>
        <v>44000</v>
      </c>
      <c r="EC268" s="15"/>
      <c r="ED268" s="15">
        <f t="shared" si="867"/>
        <v>44000</v>
      </c>
      <c r="EF268" s="227">
        <v>500</v>
      </c>
      <c r="EG268" s="15">
        <f t="shared" si="880"/>
        <v>44500</v>
      </c>
      <c r="EI268" s="15">
        <v>44460.1</v>
      </c>
      <c r="EK268" s="15">
        <v>45000</v>
      </c>
    </row>
    <row r="269" spans="1:141" outlineLevel="1">
      <c r="A269" s="1" t="s">
        <v>77</v>
      </c>
      <c r="B269" s="1" t="s">
        <v>221</v>
      </c>
      <c r="C269" s="4" t="s">
        <v>222</v>
      </c>
      <c r="D269" s="43">
        <v>5000</v>
      </c>
      <c r="E269" s="34">
        <v>25.96</v>
      </c>
      <c r="F269" s="43">
        <v>5000</v>
      </c>
      <c r="G269" s="34">
        <v>25.96</v>
      </c>
      <c r="H269" s="46">
        <v>1298</v>
      </c>
      <c r="I269" s="36">
        <v>1600</v>
      </c>
      <c r="J269" s="14"/>
      <c r="K269" t="s">
        <v>333</v>
      </c>
      <c r="L269" s="118">
        <v>2000</v>
      </c>
      <c r="M269" s="17">
        <f t="shared" si="833"/>
        <v>-0.6</v>
      </c>
      <c r="N269" s="17">
        <f t="shared" si="831"/>
        <v>0.25</v>
      </c>
      <c r="Q269" s="118">
        <v>2000</v>
      </c>
      <c r="R269" s="15">
        <v>1301</v>
      </c>
      <c r="S269" s="118">
        <v>3000</v>
      </c>
      <c r="T269" s="15">
        <f t="shared" si="883"/>
        <v>1000</v>
      </c>
      <c r="U269" s="16">
        <f t="shared" si="884"/>
        <v>0.5</v>
      </c>
      <c r="Y269" s="118">
        <v>3000</v>
      </c>
      <c r="AA269" s="118">
        <v>3000</v>
      </c>
      <c r="AB269" s="185">
        <f t="shared" si="836"/>
        <v>0</v>
      </c>
      <c r="AC269" s="187">
        <f t="shared" si="837"/>
        <v>0</v>
      </c>
      <c r="AD269" s="187"/>
      <c r="AE269" s="118">
        <v>3700</v>
      </c>
      <c r="AF269" s="182">
        <f>AE269-AA269</f>
        <v>700</v>
      </c>
      <c r="AH269" s="15">
        <v>3686.8</v>
      </c>
      <c r="AI269" s="17">
        <f t="shared" si="881"/>
        <v>0.99643243243243251</v>
      </c>
      <c r="AK269" s="118">
        <v>4000</v>
      </c>
      <c r="AR269" s="15"/>
      <c r="AS269" s="15">
        <f t="shared" si="838"/>
        <v>4000</v>
      </c>
      <c r="AV269" s="15">
        <f t="shared" si="839"/>
        <v>4000</v>
      </c>
      <c r="AX269" s="15"/>
      <c r="AY269" s="15">
        <f t="shared" si="840"/>
        <v>4000</v>
      </c>
      <c r="BB269" s="15">
        <f t="shared" si="841"/>
        <v>4000</v>
      </c>
      <c r="BD269" s="15">
        <v>-1800</v>
      </c>
      <c r="BE269" s="15">
        <f t="shared" si="842"/>
        <v>2200</v>
      </c>
      <c r="BG269" s="15">
        <v>2000</v>
      </c>
      <c r="BH269" s="15">
        <f t="shared" si="843"/>
        <v>4200</v>
      </c>
      <c r="BJ269" s="15">
        <v>3887.8</v>
      </c>
      <c r="BK269" s="235">
        <f t="shared" si="882"/>
        <v>0.92566666666666675</v>
      </c>
      <c r="BM269" s="15">
        <v>4500</v>
      </c>
      <c r="BN269" s="235">
        <f t="shared" si="877"/>
        <v>1.1574669478882658</v>
      </c>
      <c r="BO269" s="235">
        <f t="shared" si="878"/>
        <v>1.0714285714285714</v>
      </c>
      <c r="BQ269" s="15"/>
      <c r="BR269" s="15">
        <f t="shared" si="879"/>
        <v>4500</v>
      </c>
      <c r="BT269" s="15"/>
      <c r="BU269" s="15">
        <f t="shared" si="848"/>
        <v>4500</v>
      </c>
      <c r="BW269" s="15"/>
      <c r="BX269" s="15">
        <f t="shared" si="849"/>
        <v>4500</v>
      </c>
      <c r="BZ269" s="15"/>
      <c r="CA269" s="15">
        <f t="shared" si="850"/>
        <v>4500</v>
      </c>
      <c r="CC269" s="15"/>
      <c r="CD269" s="15">
        <f t="shared" si="851"/>
        <v>4500</v>
      </c>
      <c r="CF269" s="15"/>
      <c r="CG269" s="15">
        <f t="shared" si="852"/>
        <v>4500</v>
      </c>
      <c r="CI269" s="15"/>
      <c r="CJ269" s="15">
        <f t="shared" si="853"/>
        <v>4500</v>
      </c>
      <c r="CM269" s="15">
        <f t="shared" si="854"/>
        <v>4500</v>
      </c>
      <c r="CP269" s="15">
        <f t="shared" si="855"/>
        <v>4500</v>
      </c>
      <c r="CS269" s="15">
        <f t="shared" si="856"/>
        <v>4500</v>
      </c>
      <c r="CV269" s="15">
        <f t="shared" si="857"/>
        <v>4500</v>
      </c>
      <c r="CY269" s="15">
        <f t="shared" si="858"/>
        <v>4500</v>
      </c>
      <c r="DA269" s="15">
        <v>4040.4</v>
      </c>
      <c r="DC269" s="15">
        <v>6000</v>
      </c>
      <c r="DE269" s="15"/>
      <c r="DF269" s="15">
        <f t="shared" si="859"/>
        <v>6000</v>
      </c>
      <c r="DH269" s="15"/>
      <c r="DI269" s="15">
        <f t="shared" si="860"/>
        <v>6000</v>
      </c>
      <c r="DK269" s="15"/>
      <c r="DL269" s="15">
        <f t="shared" si="861"/>
        <v>6000</v>
      </c>
      <c r="DN269" s="15"/>
      <c r="DO269" s="15">
        <f t="shared" si="862"/>
        <v>6000</v>
      </c>
      <c r="DQ269" s="15"/>
      <c r="DR269" s="15">
        <f t="shared" si="863"/>
        <v>6000</v>
      </c>
      <c r="DT269" s="15"/>
      <c r="DU269" s="15">
        <f t="shared" si="864"/>
        <v>6000</v>
      </c>
      <c r="DW269" s="15"/>
      <c r="DX269" s="15">
        <f t="shared" si="865"/>
        <v>6000</v>
      </c>
      <c r="DZ269" s="15"/>
      <c r="EA269" s="15">
        <f t="shared" si="866"/>
        <v>6000</v>
      </c>
      <c r="EC269" s="15"/>
      <c r="ED269" s="15">
        <f t="shared" si="867"/>
        <v>6000</v>
      </c>
      <c r="EF269" s="15"/>
      <c r="EG269" s="15">
        <f t="shared" si="880"/>
        <v>6000</v>
      </c>
      <c r="EI269" s="15">
        <v>4272.3999999999996</v>
      </c>
      <c r="EK269" s="15">
        <v>2000</v>
      </c>
    </row>
    <row r="270" spans="1:141" outlineLevel="1">
      <c r="A270" s="1" t="s">
        <v>77</v>
      </c>
      <c r="B270" s="1" t="s">
        <v>228</v>
      </c>
      <c r="C270" s="4" t="s">
        <v>229</v>
      </c>
      <c r="D270" s="43">
        <v>30000</v>
      </c>
      <c r="E270" s="34">
        <v>30.53</v>
      </c>
      <c r="F270" s="43">
        <v>30000</v>
      </c>
      <c r="G270" s="34">
        <v>30.53</v>
      </c>
      <c r="H270" s="46">
        <v>9159.48</v>
      </c>
      <c r="I270" s="36">
        <f>H270*I2</f>
        <v>10991.375999999998</v>
      </c>
      <c r="J270" s="14"/>
      <c r="K270" t="s">
        <v>333</v>
      </c>
      <c r="L270" s="118">
        <v>12000</v>
      </c>
      <c r="M270" s="17">
        <f t="shared" si="833"/>
        <v>-0.6</v>
      </c>
      <c r="N270" s="17">
        <f t="shared" si="831"/>
        <v>9.1765034696293046E-2</v>
      </c>
      <c r="Q270" s="118">
        <v>12000</v>
      </c>
      <c r="R270" s="15">
        <v>3642</v>
      </c>
      <c r="S270" s="118">
        <v>10000</v>
      </c>
      <c r="T270" s="15">
        <f t="shared" si="883"/>
        <v>-2000</v>
      </c>
      <c r="U270" s="16">
        <f t="shared" si="884"/>
        <v>-0.16666666666666663</v>
      </c>
      <c r="Y270" s="118">
        <v>10000</v>
      </c>
      <c r="AA270" s="118">
        <v>10000</v>
      </c>
      <c r="AB270" s="185">
        <f t="shared" si="836"/>
        <v>0</v>
      </c>
      <c r="AC270" s="187">
        <f t="shared" si="837"/>
        <v>0</v>
      </c>
      <c r="AD270" s="187"/>
      <c r="AE270" s="118">
        <v>10000</v>
      </c>
      <c r="AF270" s="182"/>
      <c r="AH270" s="15">
        <v>7031.45</v>
      </c>
      <c r="AI270" s="17">
        <f t="shared" si="881"/>
        <v>0.70314500000000002</v>
      </c>
      <c r="AK270" s="118">
        <v>8000</v>
      </c>
      <c r="AR270" s="15"/>
      <c r="AS270" s="15">
        <f t="shared" si="838"/>
        <v>8000</v>
      </c>
      <c r="AV270" s="15">
        <f t="shared" si="839"/>
        <v>8000</v>
      </c>
      <c r="AX270" s="15"/>
      <c r="AY270" s="15">
        <f t="shared" si="840"/>
        <v>8000</v>
      </c>
      <c r="BB270" s="15">
        <f t="shared" si="841"/>
        <v>8000</v>
      </c>
      <c r="BD270" s="15">
        <v>-2000</v>
      </c>
      <c r="BE270" s="15">
        <f t="shared" si="842"/>
        <v>6000</v>
      </c>
      <c r="BG270" s="15"/>
      <c r="BH270" s="15">
        <f t="shared" si="843"/>
        <v>6000</v>
      </c>
      <c r="BJ270" s="15">
        <v>4693.1000000000004</v>
      </c>
      <c r="BK270" s="235">
        <f t="shared" si="882"/>
        <v>0.78218333333333334</v>
      </c>
      <c r="BM270" s="15">
        <v>5000</v>
      </c>
      <c r="BN270" s="235">
        <f t="shared" si="877"/>
        <v>1.065393876116</v>
      </c>
      <c r="BO270" s="235">
        <f t="shared" si="878"/>
        <v>0.83333333333333337</v>
      </c>
      <c r="BQ270" s="15"/>
      <c r="BR270" s="15">
        <f t="shared" si="879"/>
        <v>5000</v>
      </c>
      <c r="BT270" s="15"/>
      <c r="BU270" s="15">
        <f t="shared" si="848"/>
        <v>5000</v>
      </c>
      <c r="BW270" s="15"/>
      <c r="BX270" s="15">
        <f t="shared" si="849"/>
        <v>5000</v>
      </c>
      <c r="BZ270" s="15"/>
      <c r="CA270" s="15">
        <f t="shared" si="850"/>
        <v>5000</v>
      </c>
      <c r="CC270" s="15"/>
      <c r="CD270" s="15">
        <f t="shared" si="851"/>
        <v>5000</v>
      </c>
      <c r="CF270" s="15"/>
      <c r="CG270" s="15">
        <f t="shared" si="852"/>
        <v>5000</v>
      </c>
      <c r="CI270" s="15"/>
      <c r="CJ270" s="15">
        <f t="shared" si="853"/>
        <v>5000</v>
      </c>
      <c r="CM270" s="15">
        <f t="shared" si="854"/>
        <v>5000</v>
      </c>
      <c r="CP270" s="15">
        <f t="shared" si="855"/>
        <v>5000</v>
      </c>
      <c r="CS270" s="15">
        <f t="shared" si="856"/>
        <v>5000</v>
      </c>
      <c r="CV270" s="15">
        <f t="shared" si="857"/>
        <v>5000</v>
      </c>
      <c r="CY270" s="15">
        <f t="shared" si="858"/>
        <v>5000</v>
      </c>
      <c r="DA270" s="15">
        <v>3414.94</v>
      </c>
      <c r="DC270" s="15">
        <v>5000</v>
      </c>
      <c r="DE270" s="15"/>
      <c r="DF270" s="15">
        <f t="shared" si="859"/>
        <v>5000</v>
      </c>
      <c r="DH270" s="15"/>
      <c r="DI270" s="15">
        <f t="shared" si="860"/>
        <v>5000</v>
      </c>
      <c r="DK270" s="15"/>
      <c r="DL270" s="15">
        <f t="shared" si="861"/>
        <v>5000</v>
      </c>
      <c r="DN270" s="15"/>
      <c r="DO270" s="15">
        <f t="shared" si="862"/>
        <v>5000</v>
      </c>
      <c r="DQ270" s="15"/>
      <c r="DR270" s="15">
        <f t="shared" si="863"/>
        <v>5000</v>
      </c>
      <c r="DT270" s="15"/>
      <c r="DU270" s="15">
        <f t="shared" si="864"/>
        <v>5000</v>
      </c>
      <c r="DW270" s="15"/>
      <c r="DX270" s="15">
        <f t="shared" si="865"/>
        <v>5000</v>
      </c>
      <c r="DZ270" s="15"/>
      <c r="EA270" s="15">
        <f t="shared" si="866"/>
        <v>5000</v>
      </c>
      <c r="EC270" s="15"/>
      <c r="ED270" s="15">
        <f t="shared" si="867"/>
        <v>5000</v>
      </c>
      <c r="EF270" s="15"/>
      <c r="EG270" s="15">
        <f t="shared" si="880"/>
        <v>5000</v>
      </c>
      <c r="EI270" s="15">
        <v>3396.94</v>
      </c>
      <c r="EK270" s="15">
        <v>3500</v>
      </c>
    </row>
    <row r="271" spans="1:141" outlineLevel="1">
      <c r="A271" s="1" t="s">
        <v>77</v>
      </c>
      <c r="B271" s="1" t="s">
        <v>230</v>
      </c>
      <c r="C271" s="4" t="s">
        <v>231</v>
      </c>
      <c r="D271" s="43">
        <v>7000</v>
      </c>
      <c r="E271" s="34">
        <v>77.17</v>
      </c>
      <c r="F271" s="43">
        <v>7000</v>
      </c>
      <c r="G271" s="34">
        <v>77.17</v>
      </c>
      <c r="H271" s="46">
        <v>5402</v>
      </c>
      <c r="I271" s="15">
        <f>H271*$I$2</f>
        <v>6482.4</v>
      </c>
      <c r="K271" t="s">
        <v>333</v>
      </c>
      <c r="L271" s="118">
        <v>7200</v>
      </c>
      <c r="M271" s="17">
        <f t="shared" si="833"/>
        <v>2.857142857142847E-2</v>
      </c>
      <c r="N271" s="17">
        <f t="shared" si="831"/>
        <v>0.11069974083672718</v>
      </c>
      <c r="Q271" s="118">
        <v>7200</v>
      </c>
      <c r="R271" s="15">
        <v>2917</v>
      </c>
      <c r="S271" s="118">
        <v>6000</v>
      </c>
      <c r="T271" s="15">
        <f t="shared" si="883"/>
        <v>-1200</v>
      </c>
      <c r="U271" s="16">
        <f t="shared" si="884"/>
        <v>-0.16666666666666663</v>
      </c>
      <c r="Y271" s="118">
        <v>6000</v>
      </c>
      <c r="AA271" s="118">
        <v>4500</v>
      </c>
      <c r="AB271" s="185">
        <f t="shared" si="836"/>
        <v>-1500</v>
      </c>
      <c r="AC271" s="187">
        <f t="shared" si="837"/>
        <v>-1500</v>
      </c>
      <c r="AD271" s="187"/>
      <c r="AE271" s="118">
        <v>4500</v>
      </c>
      <c r="AF271" s="182"/>
      <c r="AH271" s="15">
        <v>0</v>
      </c>
      <c r="AI271" s="17">
        <f t="shared" si="881"/>
        <v>0</v>
      </c>
      <c r="AK271" s="118">
        <v>0</v>
      </c>
      <c r="AR271" s="15"/>
      <c r="AS271" s="15">
        <f t="shared" si="838"/>
        <v>0</v>
      </c>
      <c r="AV271" s="15">
        <f t="shared" si="839"/>
        <v>0</v>
      </c>
      <c r="AX271" s="15"/>
      <c r="AY271" s="15">
        <f t="shared" si="840"/>
        <v>0</v>
      </c>
      <c r="BB271" s="15">
        <f t="shared" si="841"/>
        <v>0</v>
      </c>
      <c r="BD271" s="15"/>
      <c r="BE271" s="15">
        <f t="shared" si="842"/>
        <v>0</v>
      </c>
      <c r="BG271" s="15"/>
      <c r="BH271" s="15">
        <f t="shared" si="843"/>
        <v>0</v>
      </c>
      <c r="BJ271" s="15">
        <v>0</v>
      </c>
      <c r="BK271" s="235" t="e">
        <f t="shared" si="882"/>
        <v>#DIV/0!</v>
      </c>
      <c r="BM271" s="15"/>
      <c r="BN271" s="235" t="e">
        <f t="shared" si="877"/>
        <v>#DIV/0!</v>
      </c>
      <c r="BO271" s="235" t="e">
        <f t="shared" si="878"/>
        <v>#DIV/0!</v>
      </c>
      <c r="BQ271" s="15"/>
      <c r="BR271" s="15">
        <f t="shared" si="879"/>
        <v>0</v>
      </c>
      <c r="BT271" s="15"/>
      <c r="BU271" s="15">
        <f t="shared" si="848"/>
        <v>0</v>
      </c>
      <c r="BW271" s="15"/>
      <c r="BX271" s="15">
        <f t="shared" si="849"/>
        <v>0</v>
      </c>
      <c r="BZ271" s="15"/>
      <c r="CA271" s="15">
        <f t="shared" si="850"/>
        <v>0</v>
      </c>
      <c r="CC271" s="15"/>
      <c r="CD271" s="15">
        <f t="shared" si="851"/>
        <v>0</v>
      </c>
      <c r="CF271" s="15"/>
      <c r="CG271" s="15">
        <f t="shared" si="852"/>
        <v>0</v>
      </c>
      <c r="CI271" s="15"/>
      <c r="CJ271" s="15">
        <f t="shared" si="853"/>
        <v>0</v>
      </c>
      <c r="CM271" s="15">
        <f t="shared" si="854"/>
        <v>0</v>
      </c>
      <c r="CP271" s="15">
        <f t="shared" si="855"/>
        <v>0</v>
      </c>
      <c r="CS271" s="15">
        <f t="shared" si="856"/>
        <v>0</v>
      </c>
      <c r="CV271" s="15">
        <f t="shared" si="857"/>
        <v>0</v>
      </c>
      <c r="CY271" s="15">
        <f t="shared" si="858"/>
        <v>0</v>
      </c>
      <c r="DA271" s="15">
        <v>0</v>
      </c>
      <c r="DE271" s="15"/>
      <c r="DF271" s="15">
        <f t="shared" si="859"/>
        <v>0</v>
      </c>
      <c r="DH271" s="15"/>
      <c r="DI271" s="15">
        <f t="shared" si="860"/>
        <v>0</v>
      </c>
      <c r="DK271" s="15"/>
      <c r="DL271" s="15">
        <f t="shared" si="861"/>
        <v>0</v>
      </c>
      <c r="DN271" s="15"/>
      <c r="DO271" s="15">
        <f t="shared" si="862"/>
        <v>0</v>
      </c>
      <c r="DQ271" s="15"/>
      <c r="DR271" s="15">
        <f t="shared" si="863"/>
        <v>0</v>
      </c>
      <c r="DT271" s="15"/>
      <c r="DU271" s="15">
        <f t="shared" si="864"/>
        <v>0</v>
      </c>
      <c r="DW271" s="15"/>
      <c r="DX271" s="15">
        <f t="shared" si="865"/>
        <v>0</v>
      </c>
      <c r="DZ271" s="15"/>
      <c r="EA271" s="15">
        <f t="shared" si="866"/>
        <v>0</v>
      </c>
      <c r="EC271" s="15"/>
      <c r="ED271" s="15">
        <f t="shared" si="867"/>
        <v>0</v>
      </c>
      <c r="EF271" s="15"/>
      <c r="EG271" s="15">
        <f t="shared" si="880"/>
        <v>0</v>
      </c>
      <c r="EK271" s="15"/>
    </row>
    <row r="272" spans="1:141" outlineLevel="1">
      <c r="A272" s="1" t="s">
        <v>77</v>
      </c>
      <c r="B272" s="1" t="s">
        <v>196</v>
      </c>
      <c r="C272" s="4" t="s">
        <v>197</v>
      </c>
      <c r="D272" s="43">
        <v>30000</v>
      </c>
      <c r="E272" s="34">
        <v>76.709999999999994</v>
      </c>
      <c r="F272" s="43">
        <v>30000</v>
      </c>
      <c r="G272" s="34">
        <v>76.709999999999994</v>
      </c>
      <c r="H272" s="46">
        <v>23012</v>
      </c>
      <c r="I272" s="36">
        <v>27200</v>
      </c>
      <c r="J272" s="14"/>
      <c r="L272" s="118">
        <v>15000</v>
      </c>
      <c r="M272" s="17">
        <f t="shared" ref="M272" si="885">L272/F272-1</f>
        <v>-0.5</v>
      </c>
      <c r="N272" s="17">
        <f t="shared" ref="N272" si="886">L272/I272-1</f>
        <v>-0.44852941176470584</v>
      </c>
      <c r="Q272" s="118">
        <v>15000</v>
      </c>
      <c r="R272" s="15">
        <v>6430</v>
      </c>
      <c r="S272" s="118">
        <v>9000</v>
      </c>
      <c r="T272" s="15">
        <f t="shared" ref="T272" si="887">S272-Q272</f>
        <v>-6000</v>
      </c>
      <c r="U272" s="16">
        <f t="shared" ref="U272" si="888">S272/Q272-1</f>
        <v>-0.4</v>
      </c>
      <c r="Y272" s="118">
        <v>9000</v>
      </c>
      <c r="AA272" s="118">
        <v>9000</v>
      </c>
      <c r="AB272" s="185">
        <f t="shared" ref="AB272" si="889">AA272-Y272</f>
        <v>0</v>
      </c>
      <c r="AC272" s="187">
        <f t="shared" ref="AC272" si="890">AA272-Y272</f>
        <v>0</v>
      </c>
      <c r="AD272" s="187"/>
      <c r="AE272" s="118">
        <v>9000</v>
      </c>
      <c r="AF272" s="182"/>
      <c r="AH272" s="15">
        <v>8530</v>
      </c>
      <c r="AI272" s="17">
        <f t="shared" si="881"/>
        <v>0.94777777777777783</v>
      </c>
      <c r="AK272" s="118">
        <v>9000</v>
      </c>
      <c r="AR272" s="15"/>
      <c r="AS272" s="15">
        <f t="shared" si="838"/>
        <v>9000</v>
      </c>
      <c r="AU272" s="15">
        <v>3000</v>
      </c>
      <c r="AV272" s="15">
        <f t="shared" si="839"/>
        <v>12000</v>
      </c>
      <c r="AX272" s="15"/>
      <c r="AY272" s="15">
        <f t="shared" si="840"/>
        <v>12000</v>
      </c>
      <c r="BB272" s="15">
        <f t="shared" si="841"/>
        <v>12000</v>
      </c>
      <c r="BD272" s="15">
        <v>2000</v>
      </c>
      <c r="BE272" s="15">
        <f t="shared" si="842"/>
        <v>14000</v>
      </c>
      <c r="BG272" s="15">
        <v>3000</v>
      </c>
      <c r="BH272" s="15">
        <f t="shared" si="843"/>
        <v>17000</v>
      </c>
      <c r="BJ272" s="15">
        <v>16825.900000000001</v>
      </c>
      <c r="BK272" s="235">
        <f t="shared" si="882"/>
        <v>0.9897588235294118</v>
      </c>
      <c r="BM272" s="15">
        <v>14000</v>
      </c>
      <c r="BN272" s="235">
        <f t="shared" si="877"/>
        <v>0.8320505886757914</v>
      </c>
      <c r="BO272" s="235">
        <f t="shared" si="878"/>
        <v>0.82352941176470584</v>
      </c>
      <c r="BQ272" s="15"/>
      <c r="BR272" s="15">
        <f t="shared" si="879"/>
        <v>14000</v>
      </c>
      <c r="BT272" s="227">
        <v>5000</v>
      </c>
      <c r="BU272" s="15">
        <f t="shared" si="848"/>
        <v>19000</v>
      </c>
      <c r="BW272" s="15"/>
      <c r="BX272" s="15">
        <f t="shared" si="849"/>
        <v>19000</v>
      </c>
      <c r="BZ272" s="15"/>
      <c r="CA272" s="15">
        <f t="shared" si="850"/>
        <v>19000</v>
      </c>
      <c r="CC272" s="15"/>
      <c r="CD272" s="15">
        <f t="shared" si="851"/>
        <v>19000</v>
      </c>
      <c r="CF272" s="15"/>
      <c r="CG272" s="15">
        <f t="shared" si="852"/>
        <v>19000</v>
      </c>
      <c r="CI272" s="15"/>
      <c r="CJ272" s="15">
        <f t="shared" si="853"/>
        <v>19000</v>
      </c>
      <c r="CM272" s="15">
        <f t="shared" si="854"/>
        <v>19000</v>
      </c>
      <c r="CP272" s="15">
        <f t="shared" si="855"/>
        <v>19000</v>
      </c>
      <c r="CS272" s="15">
        <f t="shared" si="856"/>
        <v>19000</v>
      </c>
      <c r="CU272" s="227">
        <v>2000</v>
      </c>
      <c r="CV272" s="15">
        <f t="shared" si="857"/>
        <v>21000</v>
      </c>
      <c r="CX272" s="227"/>
      <c r="CY272" s="15">
        <f t="shared" si="858"/>
        <v>21000</v>
      </c>
      <c r="DA272" s="15">
        <v>20860</v>
      </c>
      <c r="DC272" s="15">
        <v>15000</v>
      </c>
      <c r="DE272" s="15"/>
      <c r="DF272" s="15">
        <f t="shared" si="859"/>
        <v>15000</v>
      </c>
      <c r="DH272" s="15"/>
      <c r="DI272" s="15">
        <f t="shared" si="860"/>
        <v>15000</v>
      </c>
      <c r="DK272" s="15"/>
      <c r="DL272" s="15">
        <f t="shared" si="861"/>
        <v>15000</v>
      </c>
      <c r="DN272" s="15"/>
      <c r="DO272" s="15">
        <f t="shared" si="862"/>
        <v>15000</v>
      </c>
      <c r="DQ272" s="15"/>
      <c r="DR272" s="15">
        <f t="shared" si="863"/>
        <v>15000</v>
      </c>
      <c r="DT272" s="15"/>
      <c r="DU272" s="15">
        <f t="shared" si="864"/>
        <v>15000</v>
      </c>
      <c r="DW272" s="15"/>
      <c r="DX272" s="15">
        <f t="shared" si="865"/>
        <v>15000</v>
      </c>
      <c r="DZ272" s="227">
        <v>3000</v>
      </c>
      <c r="EA272" s="15">
        <f t="shared" si="866"/>
        <v>18000</v>
      </c>
      <c r="EC272" s="15"/>
      <c r="ED272" s="15">
        <f t="shared" si="867"/>
        <v>18000</v>
      </c>
      <c r="EF272" s="15"/>
      <c r="EG272" s="15">
        <f t="shared" si="880"/>
        <v>18000</v>
      </c>
      <c r="EI272" s="15">
        <v>17153</v>
      </c>
      <c r="EK272" s="15">
        <v>15000</v>
      </c>
    </row>
    <row r="273" spans="1:141" outlineLevel="1">
      <c r="A273" s="1" t="s">
        <v>77</v>
      </c>
      <c r="B273" s="1" t="s">
        <v>391</v>
      </c>
      <c r="C273" s="4" t="s">
        <v>422</v>
      </c>
      <c r="D273" s="43"/>
      <c r="E273" s="34"/>
      <c r="F273" s="43"/>
      <c r="G273" s="34"/>
      <c r="H273" s="46"/>
      <c r="M273" s="17"/>
      <c r="N273" s="17"/>
      <c r="U273" s="16"/>
      <c r="Y273" s="118"/>
      <c r="AA273" s="118">
        <v>18000</v>
      </c>
      <c r="AB273" s="185">
        <f t="shared" si="836"/>
        <v>18000</v>
      </c>
      <c r="AC273" s="187">
        <f t="shared" si="837"/>
        <v>18000</v>
      </c>
      <c r="AD273" s="187"/>
      <c r="AE273" s="118">
        <v>18000</v>
      </c>
      <c r="AF273" s="182"/>
      <c r="AH273" s="15">
        <v>6642.9</v>
      </c>
      <c r="AI273" s="17">
        <f t="shared" si="881"/>
        <v>0.36904999999999999</v>
      </c>
      <c r="AK273" s="118">
        <v>25000</v>
      </c>
      <c r="AP273" s="220">
        <v>18000</v>
      </c>
      <c r="AR273" s="15"/>
      <c r="AS273" s="15">
        <f t="shared" si="838"/>
        <v>25000</v>
      </c>
      <c r="AV273" s="15">
        <f t="shared" si="839"/>
        <v>25000</v>
      </c>
      <c r="AX273" s="15"/>
      <c r="AY273" s="15">
        <f t="shared" si="840"/>
        <v>25000</v>
      </c>
      <c r="BB273" s="15">
        <f t="shared" si="841"/>
        <v>25000</v>
      </c>
      <c r="BD273" s="15"/>
      <c r="BE273" s="15">
        <f t="shared" si="842"/>
        <v>25000</v>
      </c>
      <c r="BG273" s="15"/>
      <c r="BH273" s="15">
        <f t="shared" si="843"/>
        <v>25000</v>
      </c>
      <c r="BJ273" s="15">
        <v>21271.8</v>
      </c>
      <c r="BK273" s="235">
        <f t="shared" si="882"/>
        <v>0.85087199999999996</v>
      </c>
      <c r="BM273" s="15">
        <v>25000</v>
      </c>
      <c r="BN273" s="235">
        <f t="shared" si="877"/>
        <v>1.1752649047095216</v>
      </c>
      <c r="BO273" s="235">
        <f t="shared" si="878"/>
        <v>1</v>
      </c>
      <c r="BQ273" s="15"/>
      <c r="BR273" s="15">
        <f t="shared" si="879"/>
        <v>25000</v>
      </c>
      <c r="BT273" s="15"/>
      <c r="BU273" s="15">
        <f t="shared" si="848"/>
        <v>25000</v>
      </c>
      <c r="BW273" s="15"/>
      <c r="BX273" s="15">
        <f t="shared" si="849"/>
        <v>25000</v>
      </c>
      <c r="BZ273" s="15"/>
      <c r="CA273" s="15">
        <f t="shared" si="850"/>
        <v>25000</v>
      </c>
      <c r="CC273" s="15"/>
      <c r="CD273" s="15">
        <f t="shared" si="851"/>
        <v>25000</v>
      </c>
      <c r="CF273" s="15"/>
      <c r="CG273" s="15">
        <f t="shared" si="852"/>
        <v>25000</v>
      </c>
      <c r="CI273" s="15"/>
      <c r="CJ273" s="15">
        <f t="shared" si="853"/>
        <v>25000</v>
      </c>
      <c r="CM273" s="15">
        <f t="shared" si="854"/>
        <v>25000</v>
      </c>
      <c r="CP273" s="15">
        <f t="shared" si="855"/>
        <v>25000</v>
      </c>
      <c r="CS273" s="15">
        <f t="shared" si="856"/>
        <v>25000</v>
      </c>
      <c r="CV273" s="15">
        <f t="shared" si="857"/>
        <v>25000</v>
      </c>
      <c r="CY273" s="15">
        <f t="shared" si="858"/>
        <v>25000</v>
      </c>
      <c r="DA273" s="15">
        <v>23147.3</v>
      </c>
      <c r="DC273" s="15">
        <v>25000</v>
      </c>
      <c r="DE273" s="15"/>
      <c r="DF273" s="15">
        <f t="shared" si="859"/>
        <v>25000</v>
      </c>
      <c r="DH273" s="227">
        <v>21000</v>
      </c>
      <c r="DI273" s="15">
        <f t="shared" si="860"/>
        <v>46000</v>
      </c>
      <c r="DK273" s="15"/>
      <c r="DL273" s="15">
        <f t="shared" si="861"/>
        <v>46000</v>
      </c>
      <c r="DN273" s="15"/>
      <c r="DO273" s="15">
        <f t="shared" si="862"/>
        <v>46000</v>
      </c>
      <c r="DQ273" s="227">
        <v>5000</v>
      </c>
      <c r="DR273" s="15">
        <f t="shared" si="863"/>
        <v>51000</v>
      </c>
      <c r="DT273" s="15"/>
      <c r="DU273" s="15">
        <f t="shared" si="864"/>
        <v>51000</v>
      </c>
      <c r="DW273" s="15"/>
      <c r="DX273" s="15">
        <f t="shared" si="865"/>
        <v>51000</v>
      </c>
      <c r="DZ273" s="227">
        <v>500</v>
      </c>
      <c r="EA273" s="15">
        <f t="shared" si="866"/>
        <v>51500</v>
      </c>
      <c r="EC273" s="227">
        <v>8500</v>
      </c>
      <c r="ED273" s="15">
        <f t="shared" si="867"/>
        <v>60000</v>
      </c>
      <c r="EF273" s="15"/>
      <c r="EG273" s="15">
        <f t="shared" si="880"/>
        <v>60000</v>
      </c>
      <c r="EI273" s="15">
        <v>56015.9</v>
      </c>
      <c r="EK273" s="15">
        <v>29000</v>
      </c>
    </row>
    <row r="274" spans="1:141" outlineLevel="1">
      <c r="A274" s="1" t="s">
        <v>77</v>
      </c>
      <c r="B274" s="1" t="s">
        <v>116</v>
      </c>
      <c r="C274" s="4" t="s">
        <v>117</v>
      </c>
      <c r="D274" s="43">
        <v>130000</v>
      </c>
      <c r="E274" s="34">
        <v>119.71</v>
      </c>
      <c r="F274" s="43">
        <v>230000</v>
      </c>
      <c r="G274" s="34">
        <v>67.66</v>
      </c>
      <c r="H274" s="46">
        <v>155628.76</v>
      </c>
      <c r="I274" s="36">
        <v>190000</v>
      </c>
      <c r="J274" s="14"/>
      <c r="L274" s="118">
        <v>150000</v>
      </c>
      <c r="M274" s="17">
        <f t="shared" si="833"/>
        <v>-0.34782608695652173</v>
      </c>
      <c r="N274" s="17">
        <f t="shared" si="831"/>
        <v>-0.21052631578947367</v>
      </c>
      <c r="Q274" s="118">
        <v>90700</v>
      </c>
      <c r="R274" s="15">
        <v>68676</v>
      </c>
      <c r="S274" s="118">
        <v>100500</v>
      </c>
      <c r="T274" s="15">
        <f t="shared" si="883"/>
        <v>9800</v>
      </c>
      <c r="U274" s="16">
        <f t="shared" si="884"/>
        <v>0.10804851157662632</v>
      </c>
      <c r="V274" s="141">
        <v>89000</v>
      </c>
      <c r="W274">
        <v>-5700</v>
      </c>
      <c r="X274">
        <v>-50000</v>
      </c>
      <c r="Y274" s="118">
        <v>100500</v>
      </c>
      <c r="AA274" s="118">
        <v>130000</v>
      </c>
      <c r="AB274" s="185">
        <f t="shared" si="836"/>
        <v>29500</v>
      </c>
      <c r="AC274" s="187">
        <f t="shared" si="837"/>
        <v>29500</v>
      </c>
      <c r="AD274" s="187"/>
      <c r="AE274" s="118">
        <v>130000</v>
      </c>
      <c r="AF274" s="182"/>
      <c r="AH274" s="15">
        <v>114240.16</v>
      </c>
      <c r="AI274" s="17">
        <f t="shared" si="881"/>
        <v>0.87877046153846161</v>
      </c>
      <c r="AK274" s="118">
        <v>120000</v>
      </c>
      <c r="AR274" s="15"/>
      <c r="AS274" s="15">
        <f t="shared" si="838"/>
        <v>120000</v>
      </c>
      <c r="AV274" s="15">
        <f t="shared" si="839"/>
        <v>120000</v>
      </c>
      <c r="AX274" s="15"/>
      <c r="AY274" s="15">
        <f t="shared" si="840"/>
        <v>120000</v>
      </c>
      <c r="BB274" s="15">
        <f t="shared" si="841"/>
        <v>120000</v>
      </c>
      <c r="BD274" s="15">
        <v>120000</v>
      </c>
      <c r="BE274" s="15">
        <f t="shared" si="842"/>
        <v>240000</v>
      </c>
      <c r="BG274" s="15">
        <v>-134200</v>
      </c>
      <c r="BH274" s="15">
        <f t="shared" si="843"/>
        <v>105800</v>
      </c>
      <c r="BJ274" s="15">
        <v>78030.95</v>
      </c>
      <c r="BK274" s="235">
        <f t="shared" si="882"/>
        <v>0.73753260869565218</v>
      </c>
      <c r="BM274" s="15">
        <v>70000</v>
      </c>
      <c r="BN274" s="235">
        <f t="shared" si="877"/>
        <v>0.89707994071583141</v>
      </c>
      <c r="BO274" s="235">
        <f t="shared" si="878"/>
        <v>0.66162570888468808</v>
      </c>
      <c r="BQ274" s="15"/>
      <c r="BR274" s="15">
        <f t="shared" si="879"/>
        <v>70000</v>
      </c>
      <c r="BT274" s="15"/>
      <c r="BU274" s="15">
        <f t="shared" si="848"/>
        <v>70000</v>
      </c>
      <c r="BW274" s="15">
        <v>20000</v>
      </c>
      <c r="BX274" s="15">
        <f t="shared" si="849"/>
        <v>90000</v>
      </c>
      <c r="BZ274" s="15"/>
      <c r="CA274" s="15">
        <f t="shared" si="850"/>
        <v>90000</v>
      </c>
      <c r="CC274" s="15"/>
      <c r="CD274" s="15">
        <f t="shared" si="851"/>
        <v>90000</v>
      </c>
      <c r="CF274" s="15">
        <v>10000</v>
      </c>
      <c r="CG274" s="15">
        <f t="shared" si="852"/>
        <v>100000</v>
      </c>
      <c r="CH274">
        <v>16832.72</v>
      </c>
      <c r="CI274" s="227">
        <v>30000</v>
      </c>
      <c r="CJ274" s="15">
        <f t="shared" si="853"/>
        <v>130000</v>
      </c>
      <c r="CL274" s="15">
        <v>-1000</v>
      </c>
      <c r="CM274" s="15">
        <f t="shared" si="854"/>
        <v>129000</v>
      </c>
      <c r="CP274" s="15">
        <f t="shared" si="855"/>
        <v>129000</v>
      </c>
      <c r="CS274" s="15">
        <f t="shared" si="856"/>
        <v>129000</v>
      </c>
      <c r="CV274" s="15">
        <f t="shared" si="857"/>
        <v>129000</v>
      </c>
      <c r="CY274" s="15">
        <f t="shared" si="858"/>
        <v>129000</v>
      </c>
      <c r="DA274" s="15">
        <v>126778.92</v>
      </c>
      <c r="DC274" s="15">
        <v>100000</v>
      </c>
      <c r="DE274" s="15"/>
      <c r="DF274" s="15">
        <f t="shared" si="859"/>
        <v>100000</v>
      </c>
      <c r="DH274" s="15"/>
      <c r="DI274" s="15">
        <f t="shared" si="860"/>
        <v>100000</v>
      </c>
      <c r="DK274" s="15"/>
      <c r="DL274" s="15">
        <f t="shared" si="861"/>
        <v>100000</v>
      </c>
      <c r="DN274" s="15"/>
      <c r="DO274" s="15">
        <f t="shared" si="862"/>
        <v>100000</v>
      </c>
      <c r="DQ274" s="15"/>
      <c r="DR274" s="15">
        <f t="shared" si="863"/>
        <v>100000</v>
      </c>
      <c r="DT274" s="15"/>
      <c r="DU274" s="15">
        <f t="shared" si="864"/>
        <v>100000</v>
      </c>
      <c r="DW274" s="15"/>
      <c r="DX274" s="15">
        <f t="shared" si="865"/>
        <v>100000</v>
      </c>
      <c r="DZ274" s="15"/>
      <c r="EA274" s="15">
        <f t="shared" si="866"/>
        <v>100000</v>
      </c>
      <c r="EC274" s="15"/>
      <c r="ED274" s="15">
        <f t="shared" si="867"/>
        <v>100000</v>
      </c>
      <c r="EF274" s="15"/>
      <c r="EG274" s="15">
        <f t="shared" si="880"/>
        <v>100000</v>
      </c>
      <c r="EI274" s="15">
        <v>93111.95</v>
      </c>
      <c r="EK274" s="15">
        <v>73000</v>
      </c>
    </row>
    <row r="275" spans="1:141" outlineLevel="1">
      <c r="A275" s="1" t="s">
        <v>77</v>
      </c>
      <c r="B275" s="1" t="s">
        <v>118</v>
      </c>
      <c r="C275" s="4" t="s">
        <v>119</v>
      </c>
      <c r="D275" s="43">
        <v>180000</v>
      </c>
      <c r="E275" s="34">
        <v>0.11</v>
      </c>
      <c r="F275" s="43">
        <v>180000</v>
      </c>
      <c r="G275" s="34">
        <v>0.11</v>
      </c>
      <c r="H275" s="46">
        <v>199</v>
      </c>
      <c r="I275" s="36">
        <v>199</v>
      </c>
      <c r="J275" s="14"/>
      <c r="L275" s="118">
        <v>10000</v>
      </c>
      <c r="M275" s="17">
        <f t="shared" si="833"/>
        <v>-0.94444444444444442</v>
      </c>
      <c r="N275" s="17">
        <f t="shared" si="831"/>
        <v>49.251256281407038</v>
      </c>
      <c r="Q275" s="118">
        <v>24600</v>
      </c>
      <c r="R275" s="15">
        <v>21766</v>
      </c>
      <c r="S275" s="118">
        <v>50000</v>
      </c>
      <c r="T275" s="15">
        <f t="shared" si="883"/>
        <v>25400</v>
      </c>
      <c r="U275" s="16">
        <f t="shared" si="884"/>
        <v>1.0325203252032522</v>
      </c>
      <c r="V275" s="140">
        <v>30000</v>
      </c>
      <c r="W275">
        <v>20000</v>
      </c>
      <c r="Y275" s="118">
        <v>50000</v>
      </c>
      <c r="AA275" s="118">
        <v>60000</v>
      </c>
      <c r="AB275" s="185">
        <f t="shared" si="836"/>
        <v>10000</v>
      </c>
      <c r="AC275" s="187">
        <f t="shared" si="837"/>
        <v>10000</v>
      </c>
      <c r="AD275" s="187"/>
      <c r="AE275" s="118">
        <v>60000</v>
      </c>
      <c r="AF275" s="182"/>
      <c r="AH275" s="15">
        <v>55195.06</v>
      </c>
      <c r="AI275" s="17">
        <f t="shared" si="881"/>
        <v>0.91991766666666663</v>
      </c>
      <c r="AK275" s="118">
        <v>60500</v>
      </c>
      <c r="AR275" s="15"/>
      <c r="AS275" s="15">
        <f t="shared" si="838"/>
        <v>60500</v>
      </c>
      <c r="AV275" s="15">
        <f t="shared" si="839"/>
        <v>60500</v>
      </c>
      <c r="AX275" s="15"/>
      <c r="AY275" s="15">
        <f t="shared" si="840"/>
        <v>60500</v>
      </c>
      <c r="BB275" s="15">
        <f t="shared" si="841"/>
        <v>60500</v>
      </c>
      <c r="BD275" s="15">
        <v>-15000</v>
      </c>
      <c r="BE275" s="15">
        <f t="shared" si="842"/>
        <v>45500</v>
      </c>
      <c r="BG275" s="15"/>
      <c r="BH275" s="15">
        <f t="shared" si="843"/>
        <v>45500</v>
      </c>
      <c r="BJ275" s="15">
        <v>45051.06</v>
      </c>
      <c r="BK275" s="235">
        <f t="shared" si="882"/>
        <v>0.99013318681318674</v>
      </c>
      <c r="BM275" s="15">
        <v>40000</v>
      </c>
      <c r="BN275" s="235">
        <f t="shared" si="877"/>
        <v>0.88788143941563202</v>
      </c>
      <c r="BO275" s="235">
        <f t="shared" si="878"/>
        <v>0.87912087912087911</v>
      </c>
      <c r="BQ275" s="15"/>
      <c r="BR275" s="15">
        <f t="shared" ref="BR275:BR281" si="891">BM275+BQ275</f>
        <v>40000</v>
      </c>
      <c r="BT275" s="15"/>
      <c r="BU275" s="15">
        <f t="shared" si="848"/>
        <v>40000</v>
      </c>
      <c r="BW275" s="15"/>
      <c r="BX275" s="15">
        <f t="shared" si="849"/>
        <v>40000</v>
      </c>
      <c r="BZ275" s="15"/>
      <c r="CA275" s="15">
        <f t="shared" si="850"/>
        <v>40000</v>
      </c>
      <c r="CC275" s="15"/>
      <c r="CD275" s="15">
        <f t="shared" si="851"/>
        <v>40000</v>
      </c>
      <c r="CF275" s="15"/>
      <c r="CG275" s="15">
        <f t="shared" si="852"/>
        <v>40000</v>
      </c>
      <c r="CI275" s="15"/>
      <c r="CJ275" s="15">
        <f t="shared" si="853"/>
        <v>40000</v>
      </c>
      <c r="CM275" s="15">
        <f t="shared" si="854"/>
        <v>40000</v>
      </c>
      <c r="CP275" s="15">
        <f t="shared" si="855"/>
        <v>40000</v>
      </c>
      <c r="CS275" s="15">
        <f t="shared" si="856"/>
        <v>40000</v>
      </c>
      <c r="CU275" s="227">
        <v>12000</v>
      </c>
      <c r="CV275" s="15">
        <f t="shared" si="857"/>
        <v>52000</v>
      </c>
      <c r="CX275" s="227"/>
      <c r="CY275" s="15">
        <f t="shared" si="858"/>
        <v>52000</v>
      </c>
      <c r="DA275" s="15">
        <v>51777.52</v>
      </c>
      <c r="DC275" s="15">
        <v>50000</v>
      </c>
      <c r="DE275" s="15"/>
      <c r="DF275" s="15">
        <f t="shared" si="859"/>
        <v>50000</v>
      </c>
      <c r="DH275" s="15"/>
      <c r="DI275" s="15">
        <f t="shared" si="860"/>
        <v>50000</v>
      </c>
      <c r="DK275" s="15"/>
      <c r="DL275" s="15">
        <f t="shared" si="861"/>
        <v>50000</v>
      </c>
      <c r="DN275" s="227">
        <v>-8000</v>
      </c>
      <c r="DO275" s="15">
        <f t="shared" si="862"/>
        <v>42000</v>
      </c>
      <c r="DQ275" s="15"/>
      <c r="DR275" s="15">
        <f t="shared" si="863"/>
        <v>42000</v>
      </c>
      <c r="DT275" s="15"/>
      <c r="DU275" s="15">
        <f t="shared" si="864"/>
        <v>42000</v>
      </c>
      <c r="DW275" s="15"/>
      <c r="DX275" s="15">
        <f t="shared" si="865"/>
        <v>42000</v>
      </c>
      <c r="DZ275" s="227">
        <v>2000</v>
      </c>
      <c r="EA275" s="15">
        <f t="shared" si="866"/>
        <v>44000</v>
      </c>
      <c r="EC275" s="227">
        <v>15000</v>
      </c>
      <c r="ED275" s="15">
        <f t="shared" si="867"/>
        <v>59000</v>
      </c>
      <c r="EF275" s="227">
        <v>22980</v>
      </c>
      <c r="EG275" s="15">
        <f t="shared" si="880"/>
        <v>81980</v>
      </c>
      <c r="EI275" s="15">
        <v>81367.87</v>
      </c>
      <c r="EK275" s="15">
        <v>60000</v>
      </c>
    </row>
    <row r="276" spans="1:141" outlineLevel="1">
      <c r="A276" s="1" t="s">
        <v>77</v>
      </c>
      <c r="B276" s="1" t="s">
        <v>232</v>
      </c>
      <c r="C276" s="4" t="s">
        <v>233</v>
      </c>
      <c r="D276" s="43">
        <v>55200</v>
      </c>
      <c r="E276" s="34">
        <v>29.93</v>
      </c>
      <c r="F276" s="43">
        <v>55200</v>
      </c>
      <c r="G276" s="34">
        <v>29.93</v>
      </c>
      <c r="H276" s="46">
        <v>16523</v>
      </c>
      <c r="I276" s="15">
        <v>32000</v>
      </c>
      <c r="K276" t="s">
        <v>333</v>
      </c>
      <c r="L276" s="118">
        <v>20000</v>
      </c>
      <c r="M276" s="17">
        <f t="shared" si="833"/>
        <v>-0.6376811594202898</v>
      </c>
      <c r="N276" s="17">
        <f t="shared" si="831"/>
        <v>-0.375</v>
      </c>
      <c r="Q276" s="118">
        <v>20000</v>
      </c>
      <c r="R276" s="15">
        <v>6643</v>
      </c>
      <c r="S276" s="118">
        <v>17000</v>
      </c>
      <c r="T276" s="15">
        <f t="shared" si="883"/>
        <v>-3000</v>
      </c>
      <c r="U276" s="16">
        <f t="shared" si="884"/>
        <v>-0.15000000000000002</v>
      </c>
      <c r="Y276" s="118">
        <v>17000</v>
      </c>
      <c r="AA276" s="118">
        <v>29000</v>
      </c>
      <c r="AB276" s="185">
        <f t="shared" si="836"/>
        <v>12000</v>
      </c>
      <c r="AC276" s="187">
        <f t="shared" si="837"/>
        <v>12000</v>
      </c>
      <c r="AD276" s="187"/>
      <c r="AE276" s="118">
        <v>29000</v>
      </c>
      <c r="AF276" s="182"/>
      <c r="AH276" s="15">
        <v>28695</v>
      </c>
      <c r="AI276" s="17">
        <f t="shared" si="881"/>
        <v>0.98948275862068968</v>
      </c>
      <c r="AK276" s="118">
        <v>13000</v>
      </c>
      <c r="AP276" s="220">
        <v>13000</v>
      </c>
      <c r="AR276" s="15"/>
      <c r="AS276" s="15">
        <f t="shared" si="838"/>
        <v>13000</v>
      </c>
      <c r="AV276" s="15">
        <f t="shared" si="839"/>
        <v>13000</v>
      </c>
      <c r="AX276" s="15"/>
      <c r="AY276" s="15">
        <f t="shared" si="840"/>
        <v>13000</v>
      </c>
      <c r="BA276" s="227">
        <v>2000</v>
      </c>
      <c r="BB276" s="15">
        <f t="shared" si="841"/>
        <v>15000</v>
      </c>
      <c r="BD276" s="15"/>
      <c r="BE276" s="15">
        <f t="shared" si="842"/>
        <v>15000</v>
      </c>
      <c r="BG276" s="15"/>
      <c r="BH276" s="15">
        <f t="shared" si="843"/>
        <v>15000</v>
      </c>
      <c r="BJ276" s="15">
        <v>14038.9</v>
      </c>
      <c r="BK276" s="235">
        <f t="shared" si="882"/>
        <v>0.93592666666666668</v>
      </c>
      <c r="BM276" s="15">
        <v>15000</v>
      </c>
      <c r="BN276" s="235">
        <f t="shared" si="877"/>
        <v>1.0684597796123627</v>
      </c>
      <c r="BO276" s="235">
        <f t="shared" si="878"/>
        <v>1</v>
      </c>
      <c r="BQ276" s="15"/>
      <c r="BR276" s="15">
        <f t="shared" si="891"/>
        <v>15000</v>
      </c>
      <c r="BT276" s="15"/>
      <c r="BU276" s="15">
        <f t="shared" si="848"/>
        <v>15000</v>
      </c>
      <c r="BW276" s="15"/>
      <c r="BX276" s="15">
        <f t="shared" si="849"/>
        <v>15000</v>
      </c>
      <c r="BZ276" s="15"/>
      <c r="CA276" s="15">
        <f t="shared" si="850"/>
        <v>15000</v>
      </c>
      <c r="CC276" s="15"/>
      <c r="CD276" s="15">
        <f t="shared" si="851"/>
        <v>15000</v>
      </c>
      <c r="CF276" s="15"/>
      <c r="CG276" s="15">
        <f t="shared" si="852"/>
        <v>15000</v>
      </c>
      <c r="CI276" s="227">
        <v>-5000</v>
      </c>
      <c r="CJ276" s="15">
        <f t="shared" si="853"/>
        <v>10000</v>
      </c>
      <c r="CM276" s="15">
        <f t="shared" si="854"/>
        <v>10000</v>
      </c>
      <c r="CP276" s="15">
        <f t="shared" si="855"/>
        <v>10000</v>
      </c>
      <c r="CS276" s="15">
        <f t="shared" si="856"/>
        <v>10000</v>
      </c>
      <c r="CU276" s="227">
        <v>-10000</v>
      </c>
      <c r="CV276" s="15">
        <f t="shared" si="857"/>
        <v>0</v>
      </c>
      <c r="CX276" s="227"/>
      <c r="CY276" s="15">
        <f t="shared" si="858"/>
        <v>0</v>
      </c>
      <c r="DA276" s="15">
        <v>0</v>
      </c>
      <c r="DC276" s="15">
        <v>0</v>
      </c>
      <c r="DE276" s="15"/>
      <c r="DF276" s="15">
        <f t="shared" si="859"/>
        <v>0</v>
      </c>
      <c r="DH276" s="15"/>
      <c r="DI276" s="15">
        <f t="shared" si="860"/>
        <v>0</v>
      </c>
      <c r="DK276" s="15"/>
      <c r="DL276" s="15">
        <f t="shared" si="861"/>
        <v>0</v>
      </c>
      <c r="DN276" s="15"/>
      <c r="DO276" s="15">
        <f t="shared" si="862"/>
        <v>0</v>
      </c>
      <c r="DQ276" s="15"/>
      <c r="DR276" s="15">
        <f t="shared" si="863"/>
        <v>0</v>
      </c>
      <c r="DT276" s="15"/>
      <c r="DU276" s="15">
        <f t="shared" si="864"/>
        <v>0</v>
      </c>
      <c r="DW276" s="227">
        <v>2100</v>
      </c>
      <c r="DX276" s="15">
        <f t="shared" si="865"/>
        <v>2100</v>
      </c>
      <c r="DZ276" s="15"/>
      <c r="EA276" s="15">
        <f t="shared" si="866"/>
        <v>2100</v>
      </c>
      <c r="EC276" s="15"/>
      <c r="ED276" s="15">
        <f t="shared" si="867"/>
        <v>2100</v>
      </c>
      <c r="EF276" s="15"/>
      <c r="EG276" s="15">
        <f t="shared" si="880"/>
        <v>2100</v>
      </c>
      <c r="EI276" s="15">
        <v>2007</v>
      </c>
      <c r="EK276" s="15">
        <v>0</v>
      </c>
    </row>
    <row r="277" spans="1:141" outlineLevel="1">
      <c r="A277" s="1" t="s">
        <v>77</v>
      </c>
      <c r="B277" s="1" t="s">
        <v>207</v>
      </c>
      <c r="C277" s="4" t="s">
        <v>208</v>
      </c>
      <c r="D277" s="43">
        <v>15000</v>
      </c>
      <c r="E277" s="34">
        <v>121.93</v>
      </c>
      <c r="F277" s="43">
        <v>20000</v>
      </c>
      <c r="G277" s="34">
        <v>91.45</v>
      </c>
      <c r="H277" s="46">
        <v>18289</v>
      </c>
      <c r="I277" s="36">
        <v>20000</v>
      </c>
      <c r="J277" s="14"/>
      <c r="K277" t="s">
        <v>333</v>
      </c>
      <c r="L277" s="118">
        <v>22000</v>
      </c>
      <c r="M277" s="17">
        <f t="shared" si="833"/>
        <v>0.10000000000000009</v>
      </c>
      <c r="N277" s="17">
        <f t="shared" si="831"/>
        <v>0.10000000000000009</v>
      </c>
      <c r="Q277" s="118">
        <v>18410</v>
      </c>
      <c r="R277" s="15">
        <v>9324</v>
      </c>
      <c r="S277" s="118">
        <v>19000</v>
      </c>
      <c r="T277" s="15">
        <f t="shared" si="883"/>
        <v>590</v>
      </c>
      <c r="U277" s="16">
        <f t="shared" si="884"/>
        <v>3.2047800108636615E-2</v>
      </c>
      <c r="Y277" s="118">
        <v>19000</v>
      </c>
      <c r="AA277" s="118">
        <v>16500</v>
      </c>
      <c r="AB277" s="185">
        <f t="shared" si="836"/>
        <v>-2500</v>
      </c>
      <c r="AC277" s="187">
        <f t="shared" si="837"/>
        <v>-2500</v>
      </c>
      <c r="AD277" s="187"/>
      <c r="AE277" s="118">
        <v>16500</v>
      </c>
      <c r="AF277" s="182"/>
      <c r="AG277" t="s">
        <v>436</v>
      </c>
      <c r="AH277" s="15">
        <v>15149</v>
      </c>
      <c r="AI277" s="17">
        <f t="shared" si="881"/>
        <v>0.91812121212121212</v>
      </c>
      <c r="AK277" s="118">
        <v>16000</v>
      </c>
      <c r="AR277" s="15"/>
      <c r="AS277" s="15">
        <f t="shared" si="838"/>
        <v>16000</v>
      </c>
      <c r="AV277" s="15">
        <f t="shared" si="839"/>
        <v>16000</v>
      </c>
      <c r="AX277" s="15"/>
      <c r="AY277" s="15">
        <f t="shared" si="840"/>
        <v>16000</v>
      </c>
      <c r="BB277" s="15">
        <f t="shared" si="841"/>
        <v>16000</v>
      </c>
      <c r="BD277" s="15">
        <v>-6000</v>
      </c>
      <c r="BE277" s="15">
        <f t="shared" si="842"/>
        <v>10000</v>
      </c>
      <c r="BG277" s="15"/>
      <c r="BH277" s="15">
        <f t="shared" si="843"/>
        <v>10000</v>
      </c>
      <c r="BJ277" s="15">
        <v>8691</v>
      </c>
      <c r="BK277" s="235">
        <f t="shared" si="882"/>
        <v>0.86909999999999998</v>
      </c>
      <c r="BM277" s="15">
        <v>9000</v>
      </c>
      <c r="BN277" s="235">
        <f t="shared" si="877"/>
        <v>1.0355540214014498</v>
      </c>
      <c r="BO277" s="235">
        <f t="shared" si="878"/>
        <v>0.9</v>
      </c>
      <c r="BQ277" s="15"/>
      <c r="BR277" s="15">
        <f t="shared" si="891"/>
        <v>9000</v>
      </c>
      <c r="BT277" s="15"/>
      <c r="BU277" s="15">
        <f t="shared" si="848"/>
        <v>9000</v>
      </c>
      <c r="BW277" s="15">
        <v>6000</v>
      </c>
      <c r="BX277" s="15">
        <f t="shared" si="849"/>
        <v>15000</v>
      </c>
      <c r="BZ277" s="15"/>
      <c r="CA277" s="15">
        <f t="shared" si="850"/>
        <v>15000</v>
      </c>
      <c r="CC277" s="15"/>
      <c r="CD277" s="15">
        <f t="shared" si="851"/>
        <v>15000</v>
      </c>
      <c r="CF277" s="15"/>
      <c r="CG277" s="15">
        <f t="shared" si="852"/>
        <v>15000</v>
      </c>
      <c r="CI277" s="227">
        <v>5000</v>
      </c>
      <c r="CJ277" s="15">
        <f t="shared" si="853"/>
        <v>20000</v>
      </c>
      <c r="CM277" s="15">
        <f t="shared" si="854"/>
        <v>20000</v>
      </c>
      <c r="CP277" s="15">
        <f t="shared" si="855"/>
        <v>20000</v>
      </c>
      <c r="CS277" s="15">
        <f t="shared" si="856"/>
        <v>20000</v>
      </c>
      <c r="CV277" s="15">
        <f t="shared" si="857"/>
        <v>20000</v>
      </c>
      <c r="CY277" s="15">
        <f t="shared" si="858"/>
        <v>20000</v>
      </c>
      <c r="DA277" s="15">
        <v>18107</v>
      </c>
      <c r="DC277" s="15">
        <v>20000</v>
      </c>
      <c r="DE277" s="15"/>
      <c r="DF277" s="15">
        <f t="shared" si="859"/>
        <v>20000</v>
      </c>
      <c r="DH277" s="15"/>
      <c r="DI277" s="15">
        <f t="shared" si="860"/>
        <v>20000</v>
      </c>
      <c r="DK277" s="15"/>
      <c r="DL277" s="15">
        <f t="shared" si="861"/>
        <v>20000</v>
      </c>
      <c r="DN277" s="15"/>
      <c r="DO277" s="15">
        <f t="shared" si="862"/>
        <v>20000</v>
      </c>
      <c r="DQ277" s="15"/>
      <c r="DR277" s="15">
        <f t="shared" si="863"/>
        <v>20000</v>
      </c>
      <c r="DT277" s="15"/>
      <c r="DU277" s="15">
        <f t="shared" si="864"/>
        <v>20000</v>
      </c>
      <c r="DW277" s="15"/>
      <c r="DX277" s="15">
        <f t="shared" si="865"/>
        <v>20000</v>
      </c>
      <c r="DZ277" s="15"/>
      <c r="EA277" s="15">
        <f t="shared" si="866"/>
        <v>20000</v>
      </c>
      <c r="EC277" s="227">
        <v>-5000</v>
      </c>
      <c r="ED277" s="15">
        <f t="shared" si="867"/>
        <v>15000</v>
      </c>
      <c r="EF277" s="15"/>
      <c r="EG277" s="15">
        <f t="shared" si="880"/>
        <v>15000</v>
      </c>
      <c r="EI277" s="15">
        <v>14328</v>
      </c>
      <c r="EK277" s="15">
        <v>15000</v>
      </c>
    </row>
    <row r="278" spans="1:141" outlineLevel="1">
      <c r="A278" s="1" t="s">
        <v>77</v>
      </c>
      <c r="B278" s="1" t="s">
        <v>149</v>
      </c>
      <c r="C278" s="4" t="s">
        <v>150</v>
      </c>
      <c r="D278" s="43">
        <v>3000</v>
      </c>
      <c r="E278" s="34">
        <v>116.43</v>
      </c>
      <c r="F278" s="43">
        <v>3000</v>
      </c>
      <c r="G278" s="34">
        <v>116.43</v>
      </c>
      <c r="H278" s="46">
        <v>3493</v>
      </c>
      <c r="I278" s="36">
        <v>4000</v>
      </c>
      <c r="J278" s="14"/>
      <c r="L278" s="118">
        <v>4000</v>
      </c>
      <c r="M278" s="17">
        <f t="shared" si="833"/>
        <v>0.33333333333333326</v>
      </c>
      <c r="N278" s="17">
        <f t="shared" si="831"/>
        <v>0</v>
      </c>
      <c r="Q278" s="118">
        <v>4000</v>
      </c>
      <c r="R278" s="15">
        <v>2789</v>
      </c>
      <c r="S278" s="118">
        <v>7000</v>
      </c>
      <c r="T278" s="15">
        <f t="shared" si="883"/>
        <v>3000</v>
      </c>
      <c r="U278" s="16">
        <f t="shared" si="884"/>
        <v>0.75</v>
      </c>
      <c r="Y278" s="118">
        <v>7000</v>
      </c>
      <c r="AA278" s="118">
        <v>8000</v>
      </c>
      <c r="AB278" s="185">
        <f t="shared" si="836"/>
        <v>1000</v>
      </c>
      <c r="AC278" s="187">
        <f t="shared" si="837"/>
        <v>1000</v>
      </c>
      <c r="AD278" s="187"/>
      <c r="AE278" s="118">
        <v>8000</v>
      </c>
      <c r="AF278" s="182"/>
      <c r="AH278" s="15">
        <v>5038</v>
      </c>
      <c r="AI278" s="17">
        <f t="shared" si="881"/>
        <v>0.62975000000000003</v>
      </c>
      <c r="AK278" s="118">
        <v>6000</v>
      </c>
      <c r="AR278" s="15"/>
      <c r="AS278" s="15">
        <f t="shared" si="838"/>
        <v>6000</v>
      </c>
      <c r="AV278" s="15">
        <f t="shared" si="839"/>
        <v>6000</v>
      </c>
      <c r="AX278" s="15"/>
      <c r="AY278" s="15">
        <f t="shared" si="840"/>
        <v>6000</v>
      </c>
      <c r="BB278" s="15">
        <f t="shared" si="841"/>
        <v>6000</v>
      </c>
      <c r="BD278" s="15"/>
      <c r="BE278" s="15">
        <f t="shared" si="842"/>
        <v>6000</v>
      </c>
      <c r="BG278" s="15"/>
      <c r="BH278" s="15">
        <f t="shared" si="843"/>
        <v>6000</v>
      </c>
      <c r="BJ278" s="15">
        <v>3598.4</v>
      </c>
      <c r="BK278" s="235">
        <f t="shared" si="882"/>
        <v>0.59973333333333334</v>
      </c>
      <c r="BM278" s="15">
        <v>5000</v>
      </c>
      <c r="BN278" s="235">
        <f t="shared" si="877"/>
        <v>1.3895064473099155</v>
      </c>
      <c r="BO278" s="235">
        <f t="shared" si="878"/>
        <v>0.83333333333333337</v>
      </c>
      <c r="BQ278" s="15"/>
      <c r="BR278" s="15">
        <f t="shared" si="891"/>
        <v>5000</v>
      </c>
      <c r="BT278" s="15"/>
      <c r="BU278" s="15">
        <f t="shared" si="848"/>
        <v>5000</v>
      </c>
      <c r="BW278" s="15">
        <v>4000</v>
      </c>
      <c r="BX278" s="15">
        <f t="shared" si="849"/>
        <v>9000</v>
      </c>
      <c r="BZ278" s="15"/>
      <c r="CA278" s="15">
        <f t="shared" si="850"/>
        <v>9000</v>
      </c>
      <c r="CC278" s="15"/>
      <c r="CD278" s="15">
        <f t="shared" si="851"/>
        <v>9000</v>
      </c>
      <c r="CF278" s="15">
        <v>10000</v>
      </c>
      <c r="CG278" s="15">
        <f t="shared" si="852"/>
        <v>19000</v>
      </c>
      <c r="CI278" s="15"/>
      <c r="CJ278" s="15">
        <f t="shared" si="853"/>
        <v>19000</v>
      </c>
      <c r="CM278" s="15">
        <f t="shared" si="854"/>
        <v>19000</v>
      </c>
      <c r="CP278" s="15">
        <f t="shared" si="855"/>
        <v>19000</v>
      </c>
      <c r="CS278" s="15">
        <f t="shared" si="856"/>
        <v>19000</v>
      </c>
      <c r="CU278" s="227">
        <v>-2000</v>
      </c>
      <c r="CV278" s="15">
        <f t="shared" si="857"/>
        <v>17000</v>
      </c>
      <c r="CX278" s="227"/>
      <c r="CY278" s="15">
        <f t="shared" si="858"/>
        <v>17000</v>
      </c>
      <c r="DA278" s="15">
        <v>16512</v>
      </c>
      <c r="DC278" s="15">
        <v>20000</v>
      </c>
      <c r="DE278" s="15"/>
      <c r="DF278" s="15">
        <f t="shared" si="859"/>
        <v>20000</v>
      </c>
      <c r="DH278" s="15"/>
      <c r="DI278" s="15">
        <f t="shared" si="860"/>
        <v>20000</v>
      </c>
      <c r="DK278" s="15"/>
      <c r="DL278" s="15">
        <f t="shared" si="861"/>
        <v>20000</v>
      </c>
      <c r="DN278" s="15"/>
      <c r="DO278" s="15">
        <f t="shared" si="862"/>
        <v>20000</v>
      </c>
      <c r="DQ278" s="15"/>
      <c r="DR278" s="15">
        <f t="shared" si="863"/>
        <v>20000</v>
      </c>
      <c r="DT278" s="15"/>
      <c r="DU278" s="15">
        <f t="shared" si="864"/>
        <v>20000</v>
      </c>
      <c r="DW278" s="15"/>
      <c r="DX278" s="15">
        <f t="shared" si="865"/>
        <v>20000</v>
      </c>
      <c r="DZ278" s="15"/>
      <c r="EA278" s="15">
        <f t="shared" si="866"/>
        <v>20000</v>
      </c>
      <c r="EC278" s="15"/>
      <c r="ED278" s="15">
        <f t="shared" si="867"/>
        <v>20000</v>
      </c>
      <c r="EF278" s="15"/>
      <c r="EG278" s="15">
        <f t="shared" si="880"/>
        <v>20000</v>
      </c>
      <c r="EI278" s="15">
        <v>10421</v>
      </c>
      <c r="EK278" s="15">
        <v>12000</v>
      </c>
    </row>
    <row r="279" spans="1:141" outlineLevel="1">
      <c r="A279" s="1" t="s">
        <v>77</v>
      </c>
      <c r="B279" s="1" t="s">
        <v>234</v>
      </c>
      <c r="C279" s="4" t="s">
        <v>235</v>
      </c>
      <c r="D279" s="43">
        <v>0</v>
      </c>
      <c r="E279" s="34">
        <v>0</v>
      </c>
      <c r="F279" s="43">
        <v>3750</v>
      </c>
      <c r="G279" s="34">
        <v>100</v>
      </c>
      <c r="H279" s="46">
        <v>3750</v>
      </c>
      <c r="I279" s="36">
        <v>3750</v>
      </c>
      <c r="J279" s="14"/>
      <c r="L279" s="118">
        <v>0</v>
      </c>
      <c r="M279" s="17">
        <f t="shared" si="833"/>
        <v>-1</v>
      </c>
      <c r="N279" s="17">
        <f t="shared" si="831"/>
        <v>-1</v>
      </c>
      <c r="U279" s="16"/>
      <c r="Y279" s="118"/>
      <c r="AA279" s="118">
        <v>0</v>
      </c>
      <c r="AB279" s="185">
        <f t="shared" si="836"/>
        <v>0</v>
      </c>
      <c r="AC279" s="187">
        <f t="shared" si="837"/>
        <v>0</v>
      </c>
      <c r="AD279" s="187"/>
      <c r="AE279" s="118">
        <v>0</v>
      </c>
      <c r="AF279" s="182"/>
      <c r="AH279" s="15">
        <v>0</v>
      </c>
      <c r="AI279" s="17" t="e">
        <f t="shared" si="881"/>
        <v>#DIV/0!</v>
      </c>
      <c r="AR279" s="15"/>
      <c r="AS279" s="15">
        <f t="shared" si="838"/>
        <v>0</v>
      </c>
      <c r="AV279" s="15">
        <f t="shared" si="839"/>
        <v>0</v>
      </c>
      <c r="AX279" s="15"/>
      <c r="AY279" s="15">
        <f t="shared" si="840"/>
        <v>0</v>
      </c>
      <c r="BB279" s="15">
        <f t="shared" si="841"/>
        <v>0</v>
      </c>
      <c r="BD279" s="15"/>
      <c r="BE279" s="15">
        <f t="shared" si="842"/>
        <v>0</v>
      </c>
      <c r="BG279" s="15"/>
      <c r="BH279" s="15">
        <f t="shared" si="843"/>
        <v>0</v>
      </c>
      <c r="BJ279" s="15">
        <v>0</v>
      </c>
      <c r="BK279" s="235" t="e">
        <f t="shared" si="882"/>
        <v>#DIV/0!</v>
      </c>
      <c r="BM279" s="15">
        <v>0</v>
      </c>
      <c r="BN279" s="235" t="e">
        <f t="shared" si="877"/>
        <v>#DIV/0!</v>
      </c>
      <c r="BO279" s="235" t="e">
        <f t="shared" si="878"/>
        <v>#DIV/0!</v>
      </c>
      <c r="BQ279" s="15"/>
      <c r="BR279" s="15">
        <f t="shared" si="891"/>
        <v>0</v>
      </c>
      <c r="BT279" s="15"/>
      <c r="BU279" s="15">
        <f t="shared" si="848"/>
        <v>0</v>
      </c>
      <c r="BW279" s="15"/>
      <c r="BX279" s="15">
        <f t="shared" si="849"/>
        <v>0</v>
      </c>
      <c r="BZ279" s="15"/>
      <c r="CA279" s="15">
        <f t="shared" si="850"/>
        <v>0</v>
      </c>
      <c r="CC279" s="15"/>
      <c r="CD279" s="15">
        <f t="shared" si="851"/>
        <v>0</v>
      </c>
      <c r="CF279" s="15"/>
      <c r="CG279" s="15">
        <f t="shared" si="852"/>
        <v>0</v>
      </c>
      <c r="CI279" s="15"/>
      <c r="CJ279" s="15">
        <f t="shared" si="853"/>
        <v>0</v>
      </c>
      <c r="CM279" s="15">
        <f t="shared" si="854"/>
        <v>0</v>
      </c>
      <c r="CP279" s="15">
        <f t="shared" si="855"/>
        <v>0</v>
      </c>
      <c r="CS279" s="15">
        <f t="shared" si="856"/>
        <v>0</v>
      </c>
      <c r="CV279" s="15">
        <f t="shared" si="857"/>
        <v>0</v>
      </c>
      <c r="CY279" s="15">
        <f t="shared" si="858"/>
        <v>0</v>
      </c>
      <c r="DA279" s="15">
        <v>0</v>
      </c>
      <c r="DE279" s="15"/>
      <c r="DF279" s="15">
        <f t="shared" si="859"/>
        <v>0</v>
      </c>
      <c r="DH279" s="15"/>
      <c r="DI279" s="15">
        <f t="shared" si="860"/>
        <v>0</v>
      </c>
      <c r="DK279" s="15"/>
      <c r="DL279" s="15">
        <f t="shared" si="861"/>
        <v>0</v>
      </c>
      <c r="DN279" s="15"/>
      <c r="DO279" s="15">
        <f t="shared" si="862"/>
        <v>0</v>
      </c>
      <c r="DQ279" s="15"/>
      <c r="DR279" s="15">
        <f t="shared" si="863"/>
        <v>0</v>
      </c>
      <c r="DT279" s="15"/>
      <c r="DU279" s="15">
        <f t="shared" si="864"/>
        <v>0</v>
      </c>
      <c r="DW279" s="15"/>
      <c r="DX279" s="15">
        <f t="shared" si="865"/>
        <v>0</v>
      </c>
      <c r="DZ279" s="15"/>
      <c r="EA279" s="15">
        <f t="shared" si="866"/>
        <v>0</v>
      </c>
      <c r="EC279" s="15"/>
      <c r="ED279" s="15">
        <f t="shared" si="867"/>
        <v>0</v>
      </c>
      <c r="EF279" s="15"/>
      <c r="EG279" s="15">
        <f t="shared" si="880"/>
        <v>0</v>
      </c>
      <c r="EK279" s="15"/>
    </row>
    <row r="280" spans="1:141" outlineLevel="1">
      <c r="A280" s="1" t="s">
        <v>77</v>
      </c>
      <c r="B280" s="1" t="s">
        <v>151</v>
      </c>
      <c r="C280" s="4" t="s">
        <v>152</v>
      </c>
      <c r="D280" s="43">
        <v>2000</v>
      </c>
      <c r="E280" s="34">
        <v>56.6</v>
      </c>
      <c r="F280" s="43">
        <v>2000</v>
      </c>
      <c r="G280" s="34">
        <v>56.6</v>
      </c>
      <c r="H280" s="46">
        <v>1132</v>
      </c>
      <c r="I280" s="15">
        <v>1132</v>
      </c>
      <c r="L280" s="118">
        <v>2000</v>
      </c>
      <c r="M280" s="17">
        <f t="shared" si="833"/>
        <v>0</v>
      </c>
      <c r="N280" s="17">
        <f t="shared" si="831"/>
        <v>0.76678445229681969</v>
      </c>
      <c r="Q280" s="118">
        <v>2000</v>
      </c>
      <c r="R280" s="15">
        <v>1381</v>
      </c>
      <c r="S280" s="118">
        <v>2000</v>
      </c>
      <c r="T280" s="15">
        <f t="shared" si="883"/>
        <v>0</v>
      </c>
      <c r="U280" s="16">
        <f t="shared" si="884"/>
        <v>0</v>
      </c>
      <c r="Y280" s="118">
        <v>2000</v>
      </c>
      <c r="AA280" s="118">
        <v>2000</v>
      </c>
      <c r="AB280" s="185">
        <f t="shared" si="836"/>
        <v>0</v>
      </c>
      <c r="AC280" s="187">
        <f t="shared" si="837"/>
        <v>0</v>
      </c>
      <c r="AD280" s="187"/>
      <c r="AE280" s="118">
        <v>2000</v>
      </c>
      <c r="AF280" s="182"/>
      <c r="AH280" s="15">
        <v>1380.7</v>
      </c>
      <c r="AI280" s="17">
        <f t="shared" ref="AI280:AI284" si="892">AH280/AE280</f>
        <v>0.69035000000000002</v>
      </c>
      <c r="AK280" s="118">
        <v>2000</v>
      </c>
      <c r="AR280" s="15"/>
      <c r="AS280" s="15">
        <f t="shared" si="838"/>
        <v>2000</v>
      </c>
      <c r="AV280" s="15">
        <f t="shared" si="839"/>
        <v>2000</v>
      </c>
      <c r="AX280" s="15"/>
      <c r="AY280" s="15">
        <f t="shared" si="840"/>
        <v>2000</v>
      </c>
      <c r="BB280" s="15">
        <f t="shared" si="841"/>
        <v>2000</v>
      </c>
      <c r="BD280" s="15"/>
      <c r="BE280" s="15">
        <f t="shared" si="842"/>
        <v>2000</v>
      </c>
      <c r="BG280" s="15">
        <v>-2000</v>
      </c>
      <c r="BH280" s="15">
        <f t="shared" si="843"/>
        <v>0</v>
      </c>
      <c r="BJ280" s="15">
        <v>0</v>
      </c>
      <c r="BK280" s="235" t="e">
        <f t="shared" si="882"/>
        <v>#DIV/0!</v>
      </c>
      <c r="BM280" s="15">
        <v>2000</v>
      </c>
      <c r="BN280" s="235" t="e">
        <f t="shared" si="877"/>
        <v>#DIV/0!</v>
      </c>
      <c r="BO280" s="235" t="e">
        <f t="shared" si="878"/>
        <v>#DIV/0!</v>
      </c>
      <c r="BQ280" s="15"/>
      <c r="BR280" s="15">
        <f t="shared" si="891"/>
        <v>2000</v>
      </c>
      <c r="BT280" s="15"/>
      <c r="BU280" s="15">
        <f t="shared" si="848"/>
        <v>2000</v>
      </c>
      <c r="BW280" s="15"/>
      <c r="BX280" s="15">
        <f t="shared" si="849"/>
        <v>2000</v>
      </c>
      <c r="BZ280" s="15"/>
      <c r="CA280" s="15">
        <f t="shared" si="850"/>
        <v>2000</v>
      </c>
      <c r="CC280" s="15"/>
      <c r="CD280" s="15">
        <f t="shared" si="851"/>
        <v>2000</v>
      </c>
      <c r="CF280" s="15"/>
      <c r="CG280" s="15">
        <f t="shared" si="852"/>
        <v>2000</v>
      </c>
      <c r="CI280" s="15"/>
      <c r="CJ280" s="15">
        <f t="shared" si="853"/>
        <v>2000</v>
      </c>
      <c r="CM280" s="15">
        <f t="shared" si="854"/>
        <v>2000</v>
      </c>
      <c r="CP280" s="15">
        <f t="shared" si="855"/>
        <v>2000</v>
      </c>
      <c r="CS280" s="15">
        <f t="shared" si="856"/>
        <v>2000</v>
      </c>
      <c r="CU280" s="227">
        <v>-2000</v>
      </c>
      <c r="CV280" s="15">
        <f t="shared" si="857"/>
        <v>0</v>
      </c>
      <c r="CX280" s="227"/>
      <c r="CY280" s="15">
        <f t="shared" si="858"/>
        <v>0</v>
      </c>
      <c r="DA280" s="15">
        <v>0</v>
      </c>
      <c r="DE280" s="15"/>
      <c r="DF280" s="15">
        <f t="shared" si="859"/>
        <v>0</v>
      </c>
      <c r="DH280" s="15"/>
      <c r="DI280" s="15">
        <f t="shared" si="860"/>
        <v>0</v>
      </c>
      <c r="DK280" s="15"/>
      <c r="DL280" s="15">
        <f t="shared" si="861"/>
        <v>0</v>
      </c>
      <c r="DN280" s="15"/>
      <c r="DO280" s="15">
        <f t="shared" si="862"/>
        <v>0</v>
      </c>
      <c r="DQ280" s="15"/>
      <c r="DR280" s="15">
        <f t="shared" si="863"/>
        <v>0</v>
      </c>
      <c r="DT280" s="15"/>
      <c r="DU280" s="15">
        <f t="shared" si="864"/>
        <v>0</v>
      </c>
      <c r="DW280" s="15"/>
      <c r="DX280" s="15">
        <f t="shared" si="865"/>
        <v>0</v>
      </c>
      <c r="DZ280" s="15"/>
      <c r="EA280" s="15">
        <f t="shared" si="866"/>
        <v>0</v>
      </c>
      <c r="EC280" s="15"/>
      <c r="ED280" s="15">
        <f t="shared" si="867"/>
        <v>0</v>
      </c>
      <c r="EF280" s="15"/>
      <c r="EG280" s="15">
        <f t="shared" si="880"/>
        <v>0</v>
      </c>
      <c r="EK280" s="15"/>
    </row>
    <row r="281" spans="1:141" outlineLevel="1">
      <c r="A281" s="1" t="s">
        <v>77</v>
      </c>
      <c r="B281" s="1" t="s">
        <v>135</v>
      </c>
      <c r="C281" s="4" t="s">
        <v>136</v>
      </c>
      <c r="D281" s="43">
        <v>3000</v>
      </c>
      <c r="E281" s="34">
        <v>97.13</v>
      </c>
      <c r="F281" s="43">
        <v>3000</v>
      </c>
      <c r="G281" s="34">
        <v>97.13</v>
      </c>
      <c r="H281" s="46">
        <v>2914</v>
      </c>
      <c r="I281" s="36">
        <v>2914</v>
      </c>
      <c r="J281" s="14"/>
      <c r="K281" t="s">
        <v>333</v>
      </c>
      <c r="L281" s="118">
        <v>6200</v>
      </c>
      <c r="M281" s="17">
        <f t="shared" si="833"/>
        <v>1.0666666666666669</v>
      </c>
      <c r="N281" s="17">
        <f t="shared" si="831"/>
        <v>1.1276595744680851</v>
      </c>
      <c r="Q281" s="118">
        <v>6300</v>
      </c>
      <c r="R281" s="15">
        <v>6279</v>
      </c>
      <c r="S281" s="118">
        <v>6300</v>
      </c>
      <c r="T281" s="15">
        <f t="shared" si="883"/>
        <v>0</v>
      </c>
      <c r="U281" s="16">
        <f t="shared" si="884"/>
        <v>0</v>
      </c>
      <c r="V281" s="140">
        <v>6300</v>
      </c>
      <c r="W281" s="15">
        <f>V281-L281</f>
        <v>100</v>
      </c>
      <c r="Y281" s="118">
        <v>6300</v>
      </c>
      <c r="AA281" s="118">
        <v>6300</v>
      </c>
      <c r="AB281" s="185">
        <f t="shared" si="836"/>
        <v>0</v>
      </c>
      <c r="AC281" s="187">
        <f t="shared" si="837"/>
        <v>0</v>
      </c>
      <c r="AD281" s="187"/>
      <c r="AE281" s="118">
        <v>6300</v>
      </c>
      <c r="AF281" s="182"/>
      <c r="AH281" s="15">
        <v>3279</v>
      </c>
      <c r="AI281" s="17">
        <f t="shared" si="892"/>
        <v>0.52047619047619043</v>
      </c>
      <c r="AK281" s="118">
        <v>6800</v>
      </c>
      <c r="AP281" s="220">
        <v>300</v>
      </c>
      <c r="AR281" s="15"/>
      <c r="AS281" s="15">
        <f t="shared" si="838"/>
        <v>6800</v>
      </c>
      <c r="AV281" s="15">
        <f t="shared" si="839"/>
        <v>6800</v>
      </c>
      <c r="AX281" s="15"/>
      <c r="AY281" s="15">
        <f t="shared" si="840"/>
        <v>6800</v>
      </c>
      <c r="BB281" s="15">
        <f t="shared" si="841"/>
        <v>6800</v>
      </c>
      <c r="BD281" s="15"/>
      <c r="BE281" s="15">
        <f t="shared" si="842"/>
        <v>6800</v>
      </c>
      <c r="BG281" s="15"/>
      <c r="BH281" s="15">
        <f t="shared" si="843"/>
        <v>6800</v>
      </c>
      <c r="BJ281" s="15">
        <v>6761</v>
      </c>
      <c r="BK281" s="235">
        <f t="shared" si="882"/>
        <v>0.99426470588235294</v>
      </c>
      <c r="BM281" s="15">
        <v>6800</v>
      </c>
      <c r="BN281" s="235">
        <f t="shared" si="877"/>
        <v>1.0057683774589559</v>
      </c>
      <c r="BO281" s="235">
        <f t="shared" si="878"/>
        <v>1</v>
      </c>
      <c r="BQ281" s="15"/>
      <c r="BR281" s="15">
        <f t="shared" si="891"/>
        <v>6800</v>
      </c>
      <c r="BT281" s="15"/>
      <c r="BU281" s="15">
        <f t="shared" si="848"/>
        <v>6800</v>
      </c>
      <c r="BW281" s="15"/>
      <c r="BX281" s="15">
        <f t="shared" si="849"/>
        <v>6800</v>
      </c>
      <c r="BZ281" s="15"/>
      <c r="CA281" s="15">
        <f t="shared" si="850"/>
        <v>6800</v>
      </c>
      <c r="CC281" s="15"/>
      <c r="CD281" s="15">
        <f t="shared" si="851"/>
        <v>6800</v>
      </c>
      <c r="CF281" s="15"/>
      <c r="CG281" s="15">
        <f t="shared" si="852"/>
        <v>6800</v>
      </c>
      <c r="CI281" s="15"/>
      <c r="CJ281" s="15">
        <f t="shared" si="853"/>
        <v>6800</v>
      </c>
      <c r="CM281" s="15">
        <f t="shared" si="854"/>
        <v>6800</v>
      </c>
      <c r="CP281" s="15">
        <f t="shared" si="855"/>
        <v>6800</v>
      </c>
      <c r="CS281" s="15">
        <f t="shared" si="856"/>
        <v>6800</v>
      </c>
      <c r="CV281" s="15">
        <f t="shared" si="857"/>
        <v>6800</v>
      </c>
      <c r="CY281" s="15">
        <f t="shared" si="858"/>
        <v>6800</v>
      </c>
      <c r="DA281" s="15">
        <v>6761</v>
      </c>
      <c r="DC281" s="15">
        <v>6800</v>
      </c>
      <c r="DE281" s="15"/>
      <c r="DF281" s="15">
        <f t="shared" si="859"/>
        <v>6800</v>
      </c>
      <c r="DH281" s="15"/>
      <c r="DI281" s="15">
        <f t="shared" si="860"/>
        <v>6800</v>
      </c>
      <c r="DK281" s="15"/>
      <c r="DL281" s="15">
        <f t="shared" si="861"/>
        <v>6800</v>
      </c>
      <c r="DN281" s="15"/>
      <c r="DO281" s="15">
        <f t="shared" si="862"/>
        <v>6800</v>
      </c>
      <c r="DQ281" s="15"/>
      <c r="DR281" s="15">
        <f t="shared" si="863"/>
        <v>6800</v>
      </c>
      <c r="DT281" s="15"/>
      <c r="DU281" s="15">
        <f t="shared" si="864"/>
        <v>6800</v>
      </c>
      <c r="DW281" s="15"/>
      <c r="DX281" s="15">
        <f t="shared" si="865"/>
        <v>6800</v>
      </c>
      <c r="DZ281" s="15"/>
      <c r="EA281" s="15">
        <f t="shared" si="866"/>
        <v>6800</v>
      </c>
      <c r="EC281" s="15"/>
      <c r="ED281" s="15">
        <f t="shared" si="867"/>
        <v>6800</v>
      </c>
      <c r="EF281" s="15"/>
      <c r="EG281" s="15">
        <f t="shared" si="880"/>
        <v>6800</v>
      </c>
      <c r="EI281" s="15">
        <v>6779</v>
      </c>
      <c r="EK281" s="15">
        <v>6400</v>
      </c>
    </row>
    <row r="282" spans="1:141" outlineLevel="1">
      <c r="A282" s="1" t="s">
        <v>77</v>
      </c>
      <c r="B282" s="1" t="s">
        <v>423</v>
      </c>
      <c r="C282" s="4" t="s">
        <v>424</v>
      </c>
      <c r="D282" s="43"/>
      <c r="E282" s="34"/>
      <c r="F282" s="43"/>
      <c r="G282" s="34"/>
      <c r="H282" s="46"/>
      <c r="I282" s="36"/>
      <c r="J282" s="14"/>
      <c r="M282" s="17"/>
      <c r="N282" s="17"/>
      <c r="U282" s="16"/>
      <c r="W282" s="15"/>
      <c r="Y282" s="118"/>
      <c r="AA282" s="118">
        <v>13000</v>
      </c>
      <c r="AB282" s="185">
        <f t="shared" si="836"/>
        <v>13000</v>
      </c>
      <c r="AC282" s="187">
        <f t="shared" si="837"/>
        <v>13000</v>
      </c>
      <c r="AD282" s="187"/>
      <c r="AE282" s="118">
        <v>13000</v>
      </c>
      <c r="AF282" s="182"/>
      <c r="AH282" s="15">
        <v>13000</v>
      </c>
      <c r="AI282" s="17">
        <f t="shared" si="892"/>
        <v>1</v>
      </c>
      <c r="AK282" s="118">
        <v>0</v>
      </c>
      <c r="AR282" s="15"/>
      <c r="AS282" s="15">
        <f t="shared" si="838"/>
        <v>0</v>
      </c>
      <c r="AV282" s="15">
        <f t="shared" si="839"/>
        <v>0</v>
      </c>
      <c r="AX282" s="15"/>
      <c r="AY282" s="15">
        <f t="shared" si="840"/>
        <v>0</v>
      </c>
      <c r="BB282" s="15">
        <f t="shared" si="841"/>
        <v>0</v>
      </c>
      <c r="BD282" s="15"/>
      <c r="BE282" s="15">
        <f t="shared" si="842"/>
        <v>0</v>
      </c>
      <c r="BG282" s="15"/>
      <c r="BH282" s="15">
        <f t="shared" si="843"/>
        <v>0</v>
      </c>
      <c r="BM282" s="15"/>
      <c r="BQ282" s="15"/>
      <c r="BR282" s="15"/>
      <c r="BT282" s="15"/>
      <c r="BU282" s="15"/>
      <c r="BW282" s="15"/>
      <c r="BX282" s="15"/>
      <c r="BZ282" s="15"/>
      <c r="CA282" s="15"/>
      <c r="CC282" s="15"/>
      <c r="CD282" s="15"/>
      <c r="CF282" s="15"/>
      <c r="CG282" s="15"/>
      <c r="CI282" s="15"/>
      <c r="CJ282" s="15"/>
      <c r="CM282" s="15"/>
      <c r="CP282" s="15"/>
      <c r="CS282" s="15"/>
      <c r="CV282" s="15"/>
      <c r="CY282" s="15"/>
      <c r="DE282" s="15"/>
      <c r="DF282" s="15">
        <f t="shared" si="859"/>
        <v>0</v>
      </c>
      <c r="DH282" s="15"/>
      <c r="DI282" s="15">
        <f t="shared" si="860"/>
        <v>0</v>
      </c>
      <c r="DK282" s="15"/>
      <c r="DL282" s="15">
        <f t="shared" si="861"/>
        <v>0</v>
      </c>
      <c r="DN282" s="15"/>
      <c r="DO282" s="15">
        <f t="shared" si="862"/>
        <v>0</v>
      </c>
      <c r="DQ282" s="15"/>
      <c r="DR282" s="15">
        <f t="shared" si="863"/>
        <v>0</v>
      </c>
      <c r="DT282" s="15"/>
      <c r="DU282" s="15">
        <f t="shared" si="864"/>
        <v>0</v>
      </c>
      <c r="DW282" s="15"/>
      <c r="DX282" s="15">
        <f t="shared" si="865"/>
        <v>0</v>
      </c>
      <c r="DZ282" s="15"/>
      <c r="EA282" s="15">
        <f t="shared" si="866"/>
        <v>0</v>
      </c>
      <c r="EC282" s="15"/>
      <c r="ED282" s="15">
        <f t="shared" si="867"/>
        <v>0</v>
      </c>
      <c r="EF282" s="15"/>
      <c r="EG282" s="15">
        <f t="shared" si="880"/>
        <v>0</v>
      </c>
      <c r="EK282" s="15"/>
    </row>
    <row r="283" spans="1:141" outlineLevel="1">
      <c r="A283" s="1" t="s">
        <v>77</v>
      </c>
      <c r="B283" s="1" t="s">
        <v>250</v>
      </c>
      <c r="C283" s="4" t="s">
        <v>497</v>
      </c>
      <c r="D283" s="43"/>
      <c r="E283" s="34"/>
      <c r="F283" s="43"/>
      <c r="G283" s="34"/>
      <c r="H283" s="46"/>
      <c r="I283" s="36"/>
      <c r="J283" s="14"/>
      <c r="M283" s="17"/>
      <c r="N283" s="17"/>
      <c r="U283" s="16"/>
      <c r="W283" s="15"/>
      <c r="Y283" s="118"/>
      <c r="AB283" s="185"/>
      <c r="AC283" s="187"/>
      <c r="AD283" s="187"/>
      <c r="AF283" s="182"/>
      <c r="AH283" s="15"/>
      <c r="AI283" s="17"/>
      <c r="AR283" s="15"/>
      <c r="AS283" s="15"/>
      <c r="AV283" s="15"/>
      <c r="AX283" s="15"/>
      <c r="AY283" s="15"/>
      <c r="BB283" s="15"/>
      <c r="BD283" s="15"/>
      <c r="BE283" s="15"/>
      <c r="BG283" s="15">
        <v>200</v>
      </c>
      <c r="BH283" s="15">
        <f t="shared" si="843"/>
        <v>200</v>
      </c>
      <c r="BJ283" s="15">
        <v>200</v>
      </c>
      <c r="BK283" s="235">
        <f t="shared" ref="BK283:BK284" si="893">BJ283/BH283</f>
        <v>1</v>
      </c>
      <c r="BM283" s="15">
        <v>0</v>
      </c>
      <c r="BQ283" s="15"/>
      <c r="BR283" s="15">
        <f t="shared" ref="BR283:BR284" si="894">BM283+BQ283</f>
        <v>0</v>
      </c>
      <c r="BT283" s="15"/>
      <c r="BU283" s="15">
        <f>BR283+BT283</f>
        <v>0</v>
      </c>
      <c r="BW283" s="15"/>
      <c r="BX283" s="15">
        <f>BU283+BW283</f>
        <v>0</v>
      </c>
      <c r="BZ283" s="15"/>
      <c r="CA283" s="15">
        <f>BX283+BZ283</f>
        <v>0</v>
      </c>
      <c r="CC283" s="15"/>
      <c r="CD283" s="15">
        <f>CA283+CC283</f>
        <v>0</v>
      </c>
      <c r="CF283" s="15"/>
      <c r="CG283" s="15">
        <f>CD283+CF283</f>
        <v>0</v>
      </c>
      <c r="CI283" s="15"/>
      <c r="CJ283" s="15">
        <f>CG283+CI283</f>
        <v>0</v>
      </c>
      <c r="CM283" s="15">
        <f>CJ283+CL283</f>
        <v>0</v>
      </c>
      <c r="CP283" s="15">
        <f>CM283+CO283</f>
        <v>0</v>
      </c>
      <c r="CS283" s="15">
        <f>CP283+CR283</f>
        <v>0</v>
      </c>
      <c r="CV283" s="15">
        <f>CS283+CU283</f>
        <v>0</v>
      </c>
      <c r="CY283" s="15">
        <f>CV283+CX283</f>
        <v>0</v>
      </c>
      <c r="DA283" s="15">
        <v>0</v>
      </c>
      <c r="DE283" s="15"/>
      <c r="DF283" s="15">
        <f t="shared" si="859"/>
        <v>0</v>
      </c>
      <c r="DH283" s="15"/>
      <c r="DI283" s="15">
        <f t="shared" si="860"/>
        <v>0</v>
      </c>
      <c r="DK283" s="15"/>
      <c r="DL283" s="15">
        <f t="shared" si="861"/>
        <v>0</v>
      </c>
      <c r="DN283" s="15"/>
      <c r="DO283" s="15">
        <f t="shared" si="862"/>
        <v>0</v>
      </c>
      <c r="DQ283" s="15"/>
      <c r="DR283" s="15">
        <f t="shared" si="863"/>
        <v>0</v>
      </c>
      <c r="DT283" s="15"/>
      <c r="DU283" s="15">
        <f t="shared" si="864"/>
        <v>0</v>
      </c>
      <c r="DW283" s="15"/>
      <c r="DX283" s="15">
        <f t="shared" si="865"/>
        <v>0</v>
      </c>
      <c r="DZ283" s="15"/>
      <c r="EA283" s="15">
        <f t="shared" si="866"/>
        <v>0</v>
      </c>
      <c r="EC283" s="15"/>
      <c r="ED283" s="15">
        <f t="shared" si="867"/>
        <v>0</v>
      </c>
      <c r="EF283" s="15"/>
      <c r="EG283" s="15">
        <f t="shared" si="880"/>
        <v>0</v>
      </c>
      <c r="EK283" s="15"/>
    </row>
    <row r="284" spans="1:141" outlineLevel="1">
      <c r="A284" s="1" t="s">
        <v>77</v>
      </c>
      <c r="B284" s="1" t="s">
        <v>198</v>
      </c>
      <c r="C284" s="4" t="s">
        <v>199</v>
      </c>
      <c r="D284" s="43">
        <v>3000</v>
      </c>
      <c r="E284" s="34">
        <v>0</v>
      </c>
      <c r="F284" s="43">
        <v>3000</v>
      </c>
      <c r="G284" s="34">
        <v>0</v>
      </c>
      <c r="H284" s="46">
        <v>0</v>
      </c>
      <c r="I284" s="36">
        <v>0</v>
      </c>
      <c r="J284" s="14"/>
      <c r="K284" t="s">
        <v>333</v>
      </c>
      <c r="L284" s="118">
        <v>3000</v>
      </c>
      <c r="M284" s="17">
        <f t="shared" si="833"/>
        <v>0</v>
      </c>
      <c r="N284" s="17" t="e">
        <f t="shared" si="831"/>
        <v>#DIV/0!</v>
      </c>
      <c r="Q284" s="118">
        <v>5200</v>
      </c>
      <c r="R284" s="15">
        <v>5147</v>
      </c>
      <c r="S284" s="118">
        <v>7500</v>
      </c>
      <c r="T284" s="15">
        <f t="shared" si="883"/>
        <v>2300</v>
      </c>
      <c r="U284" s="16">
        <f t="shared" si="884"/>
        <v>0.44230769230769229</v>
      </c>
      <c r="Y284" s="118">
        <v>7500</v>
      </c>
      <c r="AA284" s="118">
        <v>6500</v>
      </c>
      <c r="AB284" s="185">
        <f t="shared" si="836"/>
        <v>-1000</v>
      </c>
      <c r="AC284" s="187">
        <f t="shared" si="837"/>
        <v>-1000</v>
      </c>
      <c r="AD284" s="187"/>
      <c r="AE284" s="118">
        <v>6500</v>
      </c>
      <c r="AF284" s="182"/>
      <c r="AH284" s="15">
        <v>5147</v>
      </c>
      <c r="AI284" s="17">
        <f t="shared" si="892"/>
        <v>0.79184615384615387</v>
      </c>
      <c r="AK284" s="118">
        <v>6500</v>
      </c>
      <c r="AR284" s="15"/>
      <c r="AS284" s="15">
        <f t="shared" si="838"/>
        <v>6500</v>
      </c>
      <c r="AV284" s="15">
        <f t="shared" si="839"/>
        <v>6500</v>
      </c>
      <c r="AX284" s="15"/>
      <c r="AY284" s="15">
        <f t="shared" si="840"/>
        <v>6500</v>
      </c>
      <c r="BB284" s="15">
        <f t="shared" si="841"/>
        <v>6500</v>
      </c>
      <c r="BD284" s="15"/>
      <c r="BE284" s="15">
        <f t="shared" si="842"/>
        <v>6500</v>
      </c>
      <c r="BG284" s="15"/>
      <c r="BH284" s="15">
        <f t="shared" si="843"/>
        <v>6500</v>
      </c>
      <c r="BJ284" s="15">
        <v>0</v>
      </c>
      <c r="BK284" s="235">
        <f t="shared" si="893"/>
        <v>0</v>
      </c>
      <c r="BM284" s="15">
        <v>5500</v>
      </c>
      <c r="BQ284" s="15"/>
      <c r="BR284" s="15">
        <f t="shared" si="894"/>
        <v>5500</v>
      </c>
      <c r="BT284" s="15"/>
      <c r="BU284" s="15">
        <f>BR284+BT284</f>
        <v>5500</v>
      </c>
      <c r="BW284" s="15"/>
      <c r="BX284" s="15">
        <f>BU284+BW284</f>
        <v>5500</v>
      </c>
      <c r="BZ284" s="15"/>
      <c r="CA284" s="15">
        <f>BX284+BZ284</f>
        <v>5500</v>
      </c>
      <c r="CC284" s="15"/>
      <c r="CD284" s="15">
        <f>CA284+CC284</f>
        <v>5500</v>
      </c>
      <c r="CF284" s="15"/>
      <c r="CG284" s="15">
        <f>CD284+CF284</f>
        <v>5500</v>
      </c>
      <c r="CI284" s="15"/>
      <c r="CJ284" s="15">
        <f>CG284+CI284</f>
        <v>5500</v>
      </c>
      <c r="CM284" s="15">
        <f>CJ284+CL284</f>
        <v>5500</v>
      </c>
      <c r="CP284" s="15">
        <f>CM284+CO284</f>
        <v>5500</v>
      </c>
      <c r="CS284" s="15">
        <f>CP284+CR284</f>
        <v>5500</v>
      </c>
      <c r="CU284" s="227">
        <v>5000</v>
      </c>
      <c r="CV284" s="15">
        <f>CS284+CU284</f>
        <v>10500</v>
      </c>
      <c r="CX284" s="227"/>
      <c r="CY284" s="15">
        <f>CV284+CX284</f>
        <v>10500</v>
      </c>
      <c r="DA284" s="15">
        <v>10387</v>
      </c>
      <c r="DC284" s="15">
        <v>5000</v>
      </c>
      <c r="DE284" s="15"/>
      <c r="DF284" s="15">
        <f t="shared" si="859"/>
        <v>5000</v>
      </c>
      <c r="DH284" s="15"/>
      <c r="DI284" s="15">
        <f t="shared" si="860"/>
        <v>5000</v>
      </c>
      <c r="DK284" s="15"/>
      <c r="DL284" s="15">
        <f t="shared" si="861"/>
        <v>5000</v>
      </c>
      <c r="DN284" s="15"/>
      <c r="DO284" s="15">
        <f t="shared" si="862"/>
        <v>5000</v>
      </c>
      <c r="DQ284" s="15"/>
      <c r="DR284" s="15">
        <f t="shared" si="863"/>
        <v>5000</v>
      </c>
      <c r="DT284" s="15"/>
      <c r="DU284" s="15">
        <f t="shared" si="864"/>
        <v>5000</v>
      </c>
      <c r="DW284" s="15"/>
      <c r="DX284" s="15">
        <f t="shared" si="865"/>
        <v>5000</v>
      </c>
      <c r="DZ284" s="15"/>
      <c r="EA284" s="15">
        <f t="shared" si="866"/>
        <v>5000</v>
      </c>
      <c r="EC284" s="15"/>
      <c r="ED284" s="15">
        <f t="shared" si="867"/>
        <v>5000</v>
      </c>
      <c r="EF284" s="15"/>
      <c r="EG284" s="15">
        <f t="shared" si="880"/>
        <v>5000</v>
      </c>
      <c r="EI284" s="15">
        <v>4816</v>
      </c>
      <c r="EK284" s="15">
        <v>5000</v>
      </c>
    </row>
    <row r="285" spans="1:141" outlineLevel="1">
      <c r="A285" s="1" t="s">
        <v>77</v>
      </c>
      <c r="B285" s="1" t="s">
        <v>403</v>
      </c>
      <c r="C285" s="4" t="s">
        <v>404</v>
      </c>
      <c r="D285" s="43"/>
      <c r="E285" s="34"/>
      <c r="F285" s="43"/>
      <c r="G285" s="34"/>
      <c r="H285" s="46"/>
      <c r="I285" s="36"/>
      <c r="J285" s="14"/>
      <c r="M285" s="17"/>
      <c r="N285" s="17"/>
      <c r="S285" s="118">
        <v>8000</v>
      </c>
      <c r="U285" s="16"/>
      <c r="Y285" s="118">
        <v>8000</v>
      </c>
      <c r="AA285" s="118">
        <v>0</v>
      </c>
      <c r="AB285" s="185">
        <f t="shared" si="836"/>
        <v>-8000</v>
      </c>
      <c r="AC285" s="187">
        <f t="shared" si="837"/>
        <v>-8000</v>
      </c>
      <c r="AD285" s="187"/>
      <c r="AE285" s="118">
        <v>0</v>
      </c>
      <c r="AF285" s="182"/>
      <c r="AH285" s="15"/>
      <c r="AX285" s="15"/>
      <c r="BD285" s="15"/>
      <c r="BG285" s="15"/>
      <c r="DE285" s="15"/>
      <c r="DH285" s="15"/>
      <c r="DK285" s="15"/>
      <c r="DN285" s="15"/>
      <c r="DQ285" s="15"/>
      <c r="DT285" s="15"/>
      <c r="DW285" s="15"/>
      <c r="DZ285" s="15"/>
      <c r="EC285" s="15"/>
      <c r="EF285" s="15"/>
      <c r="EK285" s="15"/>
    </row>
    <row r="286" spans="1:141" ht="17.25" customHeight="1" thickBot="1">
      <c r="A286" s="54" t="s">
        <v>77</v>
      </c>
      <c r="B286" s="55" t="s">
        <v>317</v>
      </c>
      <c r="C286" s="56" t="s">
        <v>351</v>
      </c>
      <c r="D286" s="57">
        <f>SUM(D254:D284)</f>
        <v>1052200</v>
      </c>
      <c r="E286" s="58"/>
      <c r="F286" s="57">
        <f>SUM(F254:F284)</f>
        <v>1213487.3399999999</v>
      </c>
      <c r="G286" s="58"/>
      <c r="H286" s="57"/>
      <c r="I286" s="57">
        <f>SUM(I254:I284)</f>
        <v>791510.77600000007</v>
      </c>
      <c r="J286" s="138" t="e">
        <f>I286/$I$324</f>
        <v>#REF!</v>
      </c>
      <c r="K286" s="60"/>
      <c r="L286" s="122">
        <f>SUM(L254:L284)</f>
        <v>779500</v>
      </c>
      <c r="M286" s="61">
        <f>L286/F286-1</f>
        <v>-0.35763647933896026</v>
      </c>
      <c r="N286" s="61">
        <f>L286/I286-1</f>
        <v>-1.517449460473308E-2</v>
      </c>
      <c r="O286" s="17">
        <f>L286/$L$324</f>
        <v>0.18085847203449601</v>
      </c>
      <c r="P286" s="17"/>
      <c r="Q286" s="122">
        <f>SUM(Q254:Q284)</f>
        <v>733510</v>
      </c>
      <c r="R286" s="122">
        <f>SUM(R254:R284)</f>
        <v>327220</v>
      </c>
      <c r="S286" s="122">
        <f>SUM(S254:S285)</f>
        <v>701800</v>
      </c>
      <c r="T286" s="122">
        <f>SUM(T254:T284)</f>
        <v>-39710</v>
      </c>
      <c r="U286" s="155">
        <f>S286/Q286-1</f>
        <v>-4.3230494471786396E-2</v>
      </c>
      <c r="Y286" s="122">
        <f>SUM(Y254:Y284)</f>
        <v>693800</v>
      </c>
      <c r="AA286" s="122">
        <f>SUM(AA254:AA284)</f>
        <v>765300</v>
      </c>
      <c r="AB286" s="122">
        <f>SUM(AB254:AB284)</f>
        <v>71500</v>
      </c>
      <c r="AE286" s="122">
        <f>SUM(AE254:AE284)</f>
        <v>773300</v>
      </c>
      <c r="AF286" s="182"/>
      <c r="AH286" s="122">
        <f>SUM(AH254:AH284)</f>
        <v>695904.53</v>
      </c>
      <c r="AI286" s="17">
        <f t="shared" ref="AI286:AI291" si="895">AH286/AE286</f>
        <v>0.89991533686796843</v>
      </c>
      <c r="AK286" s="122">
        <f>SUM(AK254:AK284)</f>
        <v>734700</v>
      </c>
      <c r="AL286" s="193">
        <f t="shared" ref="AL286:AL288" si="896">AK286/L286</f>
        <v>0.94252726106478513</v>
      </c>
      <c r="AM286" s="17">
        <f t="shared" ref="AM286:AM288" si="897">AK286/AE286</f>
        <v>0.9500840553472133</v>
      </c>
      <c r="AN286" s="17">
        <f t="shared" ref="AN286:AN288" si="898">AK286/AH286</f>
        <v>1.0557482647799403</v>
      </c>
      <c r="AS286" s="122">
        <f>SUM(AS254:AS284)</f>
        <v>734700</v>
      </c>
      <c r="AU286" s="122">
        <f>SUM(AU254:AU284)</f>
        <v>3000</v>
      </c>
      <c r="AV286" s="122">
        <f>SUM(AV254:AV284)</f>
        <v>737700</v>
      </c>
      <c r="AX286" s="122">
        <f>SUM(AX254:AX284)</f>
        <v>0</v>
      </c>
      <c r="AY286" s="122">
        <f>SUM(AY254:AY284)</f>
        <v>737700</v>
      </c>
      <c r="BA286" s="122">
        <f>SUM(BA254:BA284)</f>
        <v>2000</v>
      </c>
      <c r="BB286" s="122">
        <f>SUM(BB254:BB284)</f>
        <v>739700</v>
      </c>
      <c r="BD286" s="122">
        <f>SUM(BD254:BD284)</f>
        <v>116200</v>
      </c>
      <c r="BE286" s="122">
        <f>SUM(BE254:BE284)</f>
        <v>855900</v>
      </c>
      <c r="BG286" s="122">
        <f>SUM(BG254:BG284)</f>
        <v>-126500</v>
      </c>
      <c r="BH286" s="122">
        <f>SUM(BH254:BH284)</f>
        <v>729400</v>
      </c>
      <c r="BJ286" s="122">
        <f>SUM(BJ254:BJ284)</f>
        <v>643275.87000000011</v>
      </c>
      <c r="BK286" s="236">
        <f t="shared" ref="BK286" si="899">BJ286/BH286</f>
        <v>0.88192469152728281</v>
      </c>
      <c r="BM286" s="122">
        <f>SUM(BM254:BM284)</f>
        <v>785750</v>
      </c>
      <c r="BN286" s="236">
        <f t="shared" ref="BN286:BN288" si="900">BM286/BJ286</f>
        <v>1.2214821613004074</v>
      </c>
      <c r="BO286" s="236">
        <f t="shared" ref="BO286:BO288" si="901">BM286/BH286</f>
        <v>1.0772552783109406</v>
      </c>
      <c r="BQ286" s="122">
        <f>SUM(BQ254:BQ284)</f>
        <v>0</v>
      </c>
      <c r="BR286" s="122">
        <f>SUM(BR254:BR284)</f>
        <v>785750</v>
      </c>
      <c r="BT286" s="122">
        <f>SUM(BT254:BT284)</f>
        <v>5000</v>
      </c>
      <c r="BU286" s="122">
        <f>SUM(BU254:BU284)</f>
        <v>790750</v>
      </c>
      <c r="BW286" s="122">
        <f>SUM(BW254:BW284)</f>
        <v>90000</v>
      </c>
      <c r="BX286" s="122">
        <f>SUM(BX254:BX284)</f>
        <v>880750</v>
      </c>
      <c r="BZ286" s="122">
        <f>SUM(BZ254:BZ284)</f>
        <v>0</v>
      </c>
      <c r="CA286" s="122">
        <f>SUM(CA254:CA284)</f>
        <v>880750</v>
      </c>
      <c r="CC286" s="122">
        <f>SUM(CC254:CC284)</f>
        <v>0</v>
      </c>
      <c r="CD286" s="122">
        <f>SUM(CD254:CD284)</f>
        <v>880750</v>
      </c>
      <c r="CF286" s="122">
        <f>SUM(CF254:CF284)</f>
        <v>20000</v>
      </c>
      <c r="CG286" s="122">
        <f>SUM(CG254:CG284)</f>
        <v>900750</v>
      </c>
      <c r="CI286" s="122">
        <f>SUM(CI254:CI284)</f>
        <v>30000</v>
      </c>
      <c r="CJ286" s="122">
        <f>SUM(CJ254:CJ284)</f>
        <v>930750</v>
      </c>
      <c r="CL286" s="319">
        <f>SUM(CL254:CL284)</f>
        <v>-51000</v>
      </c>
      <c r="CM286" s="122">
        <f>SUM(CM254:CM284)</f>
        <v>879750</v>
      </c>
      <c r="CO286" s="122">
        <f>SUM(CO254:CO284)</f>
        <v>53200</v>
      </c>
      <c r="CP286" s="122">
        <f>SUM(CP254:CP284)</f>
        <v>932950</v>
      </c>
      <c r="CR286" s="122">
        <f>SUM(CR254:CR284)</f>
        <v>0</v>
      </c>
      <c r="CS286" s="122">
        <f>SUM(CS254:CS284)</f>
        <v>932950</v>
      </c>
      <c r="CU286" s="122">
        <f>SUM(CU254:CU284)</f>
        <v>16800</v>
      </c>
      <c r="CV286" s="122">
        <f>SUM(CV254:CV284)</f>
        <v>949750</v>
      </c>
      <c r="CX286" s="122">
        <f>SUM(CX254:CX284)</f>
        <v>0</v>
      </c>
      <c r="CY286" s="122">
        <f>SUM(CY254:CY284)</f>
        <v>949750</v>
      </c>
      <c r="DA286" s="122">
        <f>SUM(DA254:DA284)</f>
        <v>934191.45000000007</v>
      </c>
      <c r="DC286" s="122">
        <f>SUM(DC254:DC284)</f>
        <v>1121200</v>
      </c>
      <c r="DE286" s="122">
        <f>SUM(DE254:DE284)</f>
        <v>0</v>
      </c>
      <c r="DF286" s="122">
        <f>SUM(DF254:DF284)</f>
        <v>1121200</v>
      </c>
      <c r="DH286" s="122">
        <f>SUM(DH254:DH284)</f>
        <v>21000</v>
      </c>
      <c r="DI286" s="122">
        <f>SUM(DI254:DI284)</f>
        <v>1142200</v>
      </c>
      <c r="DK286" s="122">
        <f>SUM(DK254:DK284)</f>
        <v>0</v>
      </c>
      <c r="DL286" s="122">
        <f>SUM(DL254:DL284)</f>
        <v>1142200</v>
      </c>
      <c r="DN286" s="122">
        <f>SUM(DN254:DN284)</f>
        <v>0</v>
      </c>
      <c r="DO286" s="122">
        <f>SUM(DO254:DO284)</f>
        <v>1142200</v>
      </c>
      <c r="DQ286" s="122">
        <f>SUM(DQ254:DQ284)</f>
        <v>-33400</v>
      </c>
      <c r="DR286" s="122">
        <f>SUM(DR254:DR284)</f>
        <v>1108800</v>
      </c>
      <c r="DT286" s="122">
        <f>SUM(DT254:DT284)</f>
        <v>0</v>
      </c>
      <c r="DU286" s="122">
        <f>SUM(DU254:DU284)</f>
        <v>1108800</v>
      </c>
      <c r="DW286" s="122">
        <f>SUM(DW254:DW284)</f>
        <v>2100</v>
      </c>
      <c r="DX286" s="122">
        <f>SUM(DX254:DX284)</f>
        <v>1110900</v>
      </c>
      <c r="DZ286" s="122">
        <f>SUM(DZ254:DZ284)</f>
        <v>-48480</v>
      </c>
      <c r="EA286" s="122">
        <f>SUM(EA254:EA284)</f>
        <v>1062420</v>
      </c>
      <c r="EC286" s="122">
        <f>SUM(EC254:EC284)</f>
        <v>43590</v>
      </c>
      <c r="ED286" s="122">
        <f>SUM(ED254:ED284)</f>
        <v>1106010</v>
      </c>
      <c r="EF286" s="122">
        <f>SUM(EF254:EF284)</f>
        <v>44180</v>
      </c>
      <c r="EG286" s="122">
        <f>SUM(EG254:EG284)</f>
        <v>1150190</v>
      </c>
      <c r="EI286" s="122">
        <f>SUM(EI254:EI284)</f>
        <v>1113147.6299999999</v>
      </c>
      <c r="EK286" s="122">
        <f>SUM(EK254:EK284)</f>
        <v>1110600</v>
      </c>
    </row>
    <row r="287" spans="1:141" ht="16.5" customHeight="1" thickTop="1" thickBot="1">
      <c r="A287" s="64" t="s">
        <v>77</v>
      </c>
      <c r="B287" s="65" t="s">
        <v>358</v>
      </c>
      <c r="C287" s="284" t="s">
        <v>352</v>
      </c>
      <c r="D287" s="66">
        <f>D275</f>
        <v>180000</v>
      </c>
      <c r="E287" s="67"/>
      <c r="F287" s="66">
        <f>F275</f>
        <v>180000</v>
      </c>
      <c r="G287" s="67"/>
      <c r="H287" s="66"/>
      <c r="I287" s="66">
        <f>I275</f>
        <v>199</v>
      </c>
      <c r="J287" s="68"/>
      <c r="K287" s="69"/>
      <c r="L287" s="123">
        <f>L275</f>
        <v>10000</v>
      </c>
      <c r="M287" s="70">
        <f>L287/F287-1</f>
        <v>-0.94444444444444442</v>
      </c>
      <c r="N287" s="70">
        <f>L287/I287-1</f>
        <v>49.251256281407038</v>
      </c>
      <c r="Q287" s="123">
        <f>Q275</f>
        <v>24600</v>
      </c>
      <c r="R287" s="123">
        <f>R275</f>
        <v>21766</v>
      </c>
      <c r="S287" s="123">
        <f>S275</f>
        <v>50000</v>
      </c>
      <c r="T287" s="123">
        <f>T275</f>
        <v>25400</v>
      </c>
      <c r="U287" s="155">
        <f>S287/Q287-1</f>
        <v>1.0325203252032522</v>
      </c>
      <c r="Y287" s="123">
        <f>Y275</f>
        <v>50000</v>
      </c>
      <c r="AA287" s="123">
        <f>AA275</f>
        <v>60000</v>
      </c>
      <c r="AB287" s="123">
        <f>AB275</f>
        <v>10000</v>
      </c>
      <c r="AE287" s="123">
        <f>AE275</f>
        <v>60000</v>
      </c>
      <c r="AF287" s="182"/>
      <c r="AH287" s="123">
        <f>AH275</f>
        <v>55195.06</v>
      </c>
      <c r="AI287" s="17">
        <f t="shared" si="895"/>
        <v>0.91991766666666663</v>
      </c>
      <c r="AK287" s="123">
        <f>AK275</f>
        <v>60500</v>
      </c>
      <c r="AL287" s="193">
        <f t="shared" si="896"/>
        <v>6.05</v>
      </c>
      <c r="AM287" s="17">
        <f t="shared" si="897"/>
        <v>1.0083333333333333</v>
      </c>
      <c r="AN287" s="17">
        <f t="shared" si="898"/>
        <v>1.0961125868873047</v>
      </c>
      <c r="AS287" s="123">
        <f>AS275</f>
        <v>60500</v>
      </c>
      <c r="AU287" s="123">
        <f>AU275</f>
        <v>0</v>
      </c>
      <c r="AV287" s="123">
        <f>AV275</f>
        <v>60500</v>
      </c>
      <c r="AX287" s="123">
        <f>AX275</f>
        <v>0</v>
      </c>
      <c r="AY287" s="123">
        <f>AY275</f>
        <v>60500</v>
      </c>
      <c r="BA287" s="123">
        <f>BA275</f>
        <v>0</v>
      </c>
      <c r="BB287" s="123">
        <f>BB275</f>
        <v>60500</v>
      </c>
      <c r="BD287" s="123">
        <f>BD275</f>
        <v>-15000</v>
      </c>
      <c r="BE287" s="123">
        <f>BE275</f>
        <v>45500</v>
      </c>
      <c r="BG287" s="123">
        <f>BG275</f>
        <v>0</v>
      </c>
      <c r="BH287" s="123">
        <f>BH275</f>
        <v>45500</v>
      </c>
      <c r="BJ287" s="123">
        <f>BJ275</f>
        <v>45051.06</v>
      </c>
      <c r="BK287" s="236">
        <f t="shared" ref="BK287:BK288" si="902">BJ287/BH287</f>
        <v>0.99013318681318674</v>
      </c>
      <c r="BM287" s="123">
        <f>BM275</f>
        <v>40000</v>
      </c>
      <c r="BN287" s="236">
        <f t="shared" si="900"/>
        <v>0.88788143941563202</v>
      </c>
      <c r="BO287" s="236">
        <f t="shared" si="901"/>
        <v>0.87912087912087911</v>
      </c>
      <c r="BQ287" s="123">
        <f>BQ275</f>
        <v>0</v>
      </c>
      <c r="BR287" s="123">
        <f>BR275</f>
        <v>40000</v>
      </c>
      <c r="BT287" s="123">
        <f>BT275</f>
        <v>0</v>
      </c>
      <c r="BU287" s="123">
        <f>BU275</f>
        <v>40000</v>
      </c>
      <c r="BW287" s="123">
        <f>BW275</f>
        <v>0</v>
      </c>
      <c r="BX287" s="123">
        <f>BX275</f>
        <v>40000</v>
      </c>
      <c r="BZ287" s="123">
        <f>BZ275</f>
        <v>0</v>
      </c>
      <c r="CA287" s="123">
        <f>CA275</f>
        <v>40000</v>
      </c>
      <c r="CC287" s="123">
        <f>CC275</f>
        <v>0</v>
      </c>
      <c r="CD287" s="123">
        <f>CD275</f>
        <v>40000</v>
      </c>
      <c r="CF287" s="123">
        <f>CF275</f>
        <v>0</v>
      </c>
      <c r="CG287" s="123">
        <f>CG275</f>
        <v>40000</v>
      </c>
      <c r="CI287" s="123">
        <f>CI275</f>
        <v>0</v>
      </c>
      <c r="CJ287" s="123">
        <f>CJ275</f>
        <v>40000</v>
      </c>
      <c r="CL287" s="319">
        <f>CL275</f>
        <v>0</v>
      </c>
      <c r="CM287" s="123">
        <f>CM275</f>
        <v>40000</v>
      </c>
      <c r="CO287" s="123">
        <f>CO275</f>
        <v>0</v>
      </c>
      <c r="CP287" s="123">
        <f>CP275</f>
        <v>40000</v>
      </c>
      <c r="CR287" s="123">
        <f>CR275</f>
        <v>0</v>
      </c>
      <c r="CS287" s="123">
        <f>CS275</f>
        <v>40000</v>
      </c>
      <c r="CU287" s="123">
        <f>CU275</f>
        <v>12000</v>
      </c>
      <c r="CV287" s="123">
        <f>CV275</f>
        <v>52000</v>
      </c>
      <c r="CX287" s="123">
        <f>CX275</f>
        <v>0</v>
      </c>
      <c r="CY287" s="123">
        <f>CY275</f>
        <v>52000</v>
      </c>
      <c r="DA287" s="123">
        <f>DA275</f>
        <v>51777.52</v>
      </c>
      <c r="DC287" s="123">
        <f>DC275</f>
        <v>50000</v>
      </c>
      <c r="DE287" s="123">
        <f>DE275</f>
        <v>0</v>
      </c>
      <c r="DF287" s="123">
        <f>DF275</f>
        <v>50000</v>
      </c>
      <c r="DH287" s="123">
        <f>DH275</f>
        <v>0</v>
      </c>
      <c r="DI287" s="123">
        <f>DI275</f>
        <v>50000</v>
      </c>
      <c r="DK287" s="123">
        <f>DK275</f>
        <v>0</v>
      </c>
      <c r="DL287" s="123">
        <f>DL275</f>
        <v>50000</v>
      </c>
      <c r="DN287" s="123">
        <f>DN275</f>
        <v>-8000</v>
      </c>
      <c r="DO287" s="123">
        <f>DO275</f>
        <v>42000</v>
      </c>
      <c r="DQ287" s="123">
        <f>DQ275</f>
        <v>0</v>
      </c>
      <c r="DR287" s="123">
        <f>DR275</f>
        <v>42000</v>
      </c>
      <c r="DT287" s="123">
        <f>DT275</f>
        <v>0</v>
      </c>
      <c r="DU287" s="123">
        <f>DU275</f>
        <v>42000</v>
      </c>
      <c r="DW287" s="123">
        <f>DW275</f>
        <v>0</v>
      </c>
      <c r="DX287" s="123">
        <f>DX275</f>
        <v>42000</v>
      </c>
      <c r="DZ287" s="123">
        <f>DZ275</f>
        <v>2000</v>
      </c>
      <c r="EA287" s="123">
        <f>EA275</f>
        <v>44000</v>
      </c>
      <c r="EC287" s="123">
        <f>EC275</f>
        <v>15000</v>
      </c>
      <c r="ED287" s="123">
        <f>ED275</f>
        <v>59000</v>
      </c>
      <c r="EF287" s="123">
        <f>EF275</f>
        <v>22980</v>
      </c>
      <c r="EG287" s="123">
        <f>EG275</f>
        <v>81980</v>
      </c>
      <c r="EI287" s="123">
        <f>EI275</f>
        <v>81367.87</v>
      </c>
      <c r="EK287" s="123">
        <f>EK275</f>
        <v>60000</v>
      </c>
    </row>
    <row r="288" spans="1:141" ht="17.25" customHeight="1" thickTop="1" thickBot="1">
      <c r="A288" s="75" t="s">
        <v>77</v>
      </c>
      <c r="B288" s="76" t="s">
        <v>278</v>
      </c>
      <c r="C288" s="285" t="s">
        <v>413</v>
      </c>
      <c r="D288" s="167"/>
      <c r="E288" s="168"/>
      <c r="F288" s="167"/>
      <c r="G288" s="168"/>
      <c r="H288" s="167"/>
      <c r="I288" s="167"/>
      <c r="J288" s="169"/>
      <c r="K288" s="170"/>
      <c r="L288" s="171"/>
      <c r="M288" s="172"/>
      <c r="N288" s="172"/>
      <c r="O288" s="173"/>
      <c r="P288" s="173"/>
      <c r="Q288" s="171"/>
      <c r="R288" s="171"/>
      <c r="S288" s="171"/>
      <c r="T288" s="171"/>
      <c r="U288" s="156"/>
      <c r="V288" s="173"/>
      <c r="W288" s="173"/>
      <c r="X288" s="173"/>
      <c r="Y288" s="124">
        <f>Y285</f>
        <v>8000</v>
      </c>
      <c r="AA288" s="124">
        <f>AA285</f>
        <v>0</v>
      </c>
      <c r="AB288" s="124">
        <f>AB285</f>
        <v>-8000</v>
      </c>
      <c r="AE288" s="124">
        <f>AE285</f>
        <v>0</v>
      </c>
      <c r="AF288" s="182"/>
      <c r="AH288" s="124">
        <f>AH285</f>
        <v>0</v>
      </c>
      <c r="AI288" s="17" t="e">
        <f t="shared" si="895"/>
        <v>#DIV/0!</v>
      </c>
      <c r="AK288" s="124">
        <f>AK285</f>
        <v>0</v>
      </c>
      <c r="AL288" s="193" t="e">
        <f t="shared" si="896"/>
        <v>#DIV/0!</v>
      </c>
      <c r="AM288" s="17" t="e">
        <f t="shared" si="897"/>
        <v>#DIV/0!</v>
      </c>
      <c r="AN288" s="17" t="e">
        <f t="shared" si="898"/>
        <v>#DIV/0!</v>
      </c>
      <c r="AS288" s="124">
        <f>AS285</f>
        <v>0</v>
      </c>
      <c r="AU288" s="124">
        <f>AU285</f>
        <v>0</v>
      </c>
      <c r="AV288" s="124">
        <f>AV285</f>
        <v>0</v>
      </c>
      <c r="AX288" s="124">
        <f>AX285</f>
        <v>0</v>
      </c>
      <c r="AY288" s="124">
        <f>AY285</f>
        <v>0</v>
      </c>
      <c r="BA288" s="124">
        <f>BA285</f>
        <v>0</v>
      </c>
      <c r="BB288" s="124">
        <f>BB285</f>
        <v>0</v>
      </c>
      <c r="BD288" s="124">
        <f>BD285</f>
        <v>0</v>
      </c>
      <c r="BE288" s="124">
        <f>BE285</f>
        <v>0</v>
      </c>
      <c r="BG288" s="124">
        <f>BG285</f>
        <v>0</v>
      </c>
      <c r="BH288" s="124">
        <f>BH285</f>
        <v>0</v>
      </c>
      <c r="BJ288" s="124">
        <f>BJ285</f>
        <v>0</v>
      </c>
      <c r="BK288" s="237" t="e">
        <f t="shared" si="902"/>
        <v>#DIV/0!</v>
      </c>
      <c r="BM288" s="124">
        <f>BM285</f>
        <v>0</v>
      </c>
      <c r="BN288" s="237" t="e">
        <f t="shared" si="900"/>
        <v>#DIV/0!</v>
      </c>
      <c r="BO288" s="237" t="e">
        <f t="shared" si="901"/>
        <v>#DIV/0!</v>
      </c>
      <c r="BQ288" s="124">
        <f>BQ285</f>
        <v>0</v>
      </c>
      <c r="BR288" s="124">
        <f>BR285</f>
        <v>0</v>
      </c>
      <c r="BT288" s="124">
        <f>BT285</f>
        <v>0</v>
      </c>
      <c r="BU288" s="124">
        <f>BU285</f>
        <v>0</v>
      </c>
      <c r="BW288" s="124">
        <f>BW285</f>
        <v>0</v>
      </c>
      <c r="BX288" s="124">
        <f>BX285</f>
        <v>0</v>
      </c>
      <c r="BZ288" s="124">
        <f>BZ285</f>
        <v>0</v>
      </c>
      <c r="CA288" s="124">
        <f>CA285</f>
        <v>0</v>
      </c>
      <c r="CC288" s="124">
        <f>CC285</f>
        <v>0</v>
      </c>
      <c r="CD288" s="124">
        <f>CD285</f>
        <v>0</v>
      </c>
      <c r="CF288" s="124">
        <f>CF285</f>
        <v>0</v>
      </c>
      <c r="CG288" s="124">
        <f>CG285</f>
        <v>0</v>
      </c>
      <c r="CI288" s="124">
        <f>CI285</f>
        <v>0</v>
      </c>
      <c r="CJ288" s="124">
        <f>CJ285</f>
        <v>0</v>
      </c>
      <c r="CL288" s="319">
        <f>CL285</f>
        <v>0</v>
      </c>
      <c r="CM288" s="124">
        <f>CM285</f>
        <v>0</v>
      </c>
      <c r="CO288" s="124">
        <f>CO285</f>
        <v>0</v>
      </c>
      <c r="CP288" s="124">
        <f>CP285</f>
        <v>0</v>
      </c>
      <c r="CR288" s="124">
        <f>CR285</f>
        <v>0</v>
      </c>
      <c r="CS288" s="124">
        <f>CS285</f>
        <v>0</v>
      </c>
      <c r="CU288" s="124">
        <f>CU285</f>
        <v>0</v>
      </c>
      <c r="CV288" s="124">
        <f>CV285</f>
        <v>0</v>
      </c>
      <c r="CX288" s="124">
        <f>CX285</f>
        <v>0</v>
      </c>
      <c r="CY288" s="124">
        <f>CY285</f>
        <v>0</v>
      </c>
      <c r="DA288" s="124">
        <f>DA285</f>
        <v>0</v>
      </c>
      <c r="DC288" s="124">
        <f>DC285</f>
        <v>0</v>
      </c>
      <c r="DE288" s="124">
        <f>DE285</f>
        <v>0</v>
      </c>
      <c r="DF288" s="124">
        <f>DF285</f>
        <v>0</v>
      </c>
      <c r="DH288" s="124">
        <f>DH285</f>
        <v>0</v>
      </c>
      <c r="DI288" s="124">
        <f>DI285</f>
        <v>0</v>
      </c>
      <c r="DK288" s="124">
        <f>DK285</f>
        <v>0</v>
      </c>
      <c r="DL288" s="124">
        <f>DL285</f>
        <v>0</v>
      </c>
      <c r="DN288" s="124">
        <f>DN285</f>
        <v>0</v>
      </c>
      <c r="DO288" s="124">
        <f>DO285</f>
        <v>0</v>
      </c>
      <c r="DQ288" s="124">
        <f>DQ285</f>
        <v>0</v>
      </c>
      <c r="DR288" s="124">
        <f>DR285</f>
        <v>0</v>
      </c>
      <c r="DT288" s="124">
        <f>DT285</f>
        <v>0</v>
      </c>
      <c r="DU288" s="124">
        <f>DU285</f>
        <v>0</v>
      </c>
      <c r="DW288" s="124">
        <f>DW285</f>
        <v>0</v>
      </c>
      <c r="DX288" s="124">
        <f>DX285</f>
        <v>0</v>
      </c>
      <c r="DZ288" s="124">
        <f>DZ285</f>
        <v>0</v>
      </c>
      <c r="EA288" s="124">
        <f>EA285</f>
        <v>0</v>
      </c>
      <c r="EC288" s="124">
        <f>EC285</f>
        <v>0</v>
      </c>
      <c r="ED288" s="124">
        <f>ED285</f>
        <v>0</v>
      </c>
      <c r="EF288" s="124">
        <f>EF285</f>
        <v>0</v>
      </c>
      <c r="EG288" s="124">
        <f>EG285</f>
        <v>0</v>
      </c>
      <c r="EI288" s="124">
        <f>EI285</f>
        <v>0</v>
      </c>
      <c r="EK288" s="124">
        <f>EK285</f>
        <v>0</v>
      </c>
    </row>
    <row r="289" spans="1:141" ht="15.75" customHeight="1" thickTop="1">
      <c r="A289" s="13" t="s">
        <v>602</v>
      </c>
      <c r="B289" s="10" t="s">
        <v>147</v>
      </c>
      <c r="C289" s="4" t="s">
        <v>148</v>
      </c>
      <c r="D289" s="36"/>
      <c r="E289" s="51"/>
      <c r="F289" s="36"/>
      <c r="G289" s="51"/>
      <c r="H289" s="36"/>
      <c r="I289" s="36"/>
      <c r="J289" s="14"/>
      <c r="L289" s="121"/>
      <c r="M289" s="176"/>
      <c r="N289" s="176"/>
      <c r="Q289" s="121"/>
      <c r="R289" s="121"/>
      <c r="S289" s="121"/>
      <c r="T289" s="121"/>
      <c r="U289" s="223"/>
      <c r="V289"/>
      <c r="Y289" s="121"/>
      <c r="AA289" s="121"/>
      <c r="AB289" s="121"/>
      <c r="AE289" s="121"/>
      <c r="AF289" s="187"/>
      <c r="AH289" s="121"/>
      <c r="AI289" s="224"/>
      <c r="AK289" s="121"/>
      <c r="AL289" s="193"/>
      <c r="AM289" s="224"/>
      <c r="AN289" s="224"/>
      <c r="AP289"/>
      <c r="AS289" s="121"/>
      <c r="AU289" s="121"/>
      <c r="AV289" s="121"/>
      <c r="AX289" s="121"/>
      <c r="AY289" s="121"/>
      <c r="BA289" s="121"/>
      <c r="BB289" s="121"/>
      <c r="BD289" s="121"/>
      <c r="BE289" s="121"/>
      <c r="BG289" s="121"/>
      <c r="BH289" s="121"/>
      <c r="BJ289" s="121"/>
      <c r="BK289" s="291"/>
      <c r="BM289" s="121"/>
      <c r="BN289" s="291"/>
      <c r="BO289" s="291"/>
      <c r="BQ289" s="121"/>
      <c r="BR289" s="121"/>
      <c r="BT289" s="121"/>
      <c r="BU289" s="121"/>
      <c r="BW289" s="121"/>
      <c r="BX289" s="121"/>
      <c r="BZ289" s="121"/>
      <c r="CA289" s="121"/>
      <c r="CC289" s="121"/>
      <c r="CD289" s="121"/>
      <c r="CF289" s="121"/>
      <c r="CG289" s="121"/>
      <c r="CI289" s="121"/>
      <c r="CJ289" s="121"/>
      <c r="CL289" s="121"/>
      <c r="CM289" s="121"/>
      <c r="CO289" s="121"/>
      <c r="CP289" s="121"/>
      <c r="CR289" s="121"/>
      <c r="CS289" s="121"/>
      <c r="CU289" s="121"/>
      <c r="CV289" s="121"/>
      <c r="CX289" s="121"/>
      <c r="CY289" s="121"/>
      <c r="DA289" s="121"/>
      <c r="DC289" s="121"/>
      <c r="DE289" s="299">
        <v>5000</v>
      </c>
      <c r="DF289" s="15">
        <f t="shared" ref="DF289:DF291" si="903">DC289+DE289</f>
        <v>5000</v>
      </c>
      <c r="DH289" s="36"/>
      <c r="DI289" s="15">
        <f t="shared" ref="DI289" si="904">DF289+DH289</f>
        <v>5000</v>
      </c>
      <c r="DK289" s="36"/>
      <c r="DL289" s="15">
        <f t="shared" ref="DL289" si="905">DI289+DK289</f>
        <v>5000</v>
      </c>
      <c r="DN289" s="36"/>
      <c r="DO289" s="15">
        <f t="shared" ref="DO289" si="906">DL289+DN289</f>
        <v>5000</v>
      </c>
      <c r="DQ289" s="36"/>
      <c r="DR289" s="15">
        <f t="shared" ref="DR289" si="907">DO289+DQ289</f>
        <v>5000</v>
      </c>
      <c r="DT289" s="299">
        <v>7200</v>
      </c>
      <c r="DU289" s="15">
        <f t="shared" ref="DU289" si="908">DR289+DT289</f>
        <v>12200</v>
      </c>
      <c r="DW289" s="36"/>
      <c r="DX289" s="15">
        <f t="shared" ref="DX289" si="909">DU289+DW289</f>
        <v>12200</v>
      </c>
      <c r="DZ289" s="36"/>
      <c r="EA289" s="15">
        <f t="shared" ref="EA289" si="910">DX289+DZ289</f>
        <v>12200</v>
      </c>
      <c r="EC289" s="299">
        <v>11350</v>
      </c>
      <c r="ED289" s="15">
        <f t="shared" ref="ED289" si="911">EA289+EC289</f>
        <v>23550</v>
      </c>
      <c r="EF289" s="36"/>
      <c r="EG289" s="15">
        <f t="shared" ref="EG289" si="912">ED289+EF289</f>
        <v>23550</v>
      </c>
      <c r="EI289" s="36">
        <v>23532.57</v>
      </c>
      <c r="EK289" s="36">
        <v>25000</v>
      </c>
    </row>
    <row r="290" spans="1:141" ht="17.25" customHeight="1" thickBot="1">
      <c r="A290" s="54" t="s">
        <v>602</v>
      </c>
      <c r="B290" s="55" t="s">
        <v>317</v>
      </c>
      <c r="C290" s="56" t="s">
        <v>603</v>
      </c>
      <c r="D290" s="36"/>
      <c r="E290" s="51"/>
      <c r="F290" s="36"/>
      <c r="G290" s="51"/>
      <c r="H290" s="36"/>
      <c r="I290" s="36"/>
      <c r="J290" s="14"/>
      <c r="L290" s="121"/>
      <c r="M290" s="176"/>
      <c r="N290" s="176"/>
      <c r="Q290" s="121"/>
      <c r="R290" s="121"/>
      <c r="S290" s="121"/>
      <c r="T290" s="121"/>
      <c r="U290" s="223"/>
      <c r="V290"/>
      <c r="Y290" s="121"/>
      <c r="AA290" s="121"/>
      <c r="AB290" s="121"/>
      <c r="AE290" s="121"/>
      <c r="AF290" s="187"/>
      <c r="AH290" s="121"/>
      <c r="AI290" s="224"/>
      <c r="AK290" s="121"/>
      <c r="AL290" s="193"/>
      <c r="AM290" s="224"/>
      <c r="AN290" s="224"/>
      <c r="AP290"/>
      <c r="AS290" s="121"/>
      <c r="AU290" s="121"/>
      <c r="AV290" s="121"/>
      <c r="AX290" s="121"/>
      <c r="AY290" s="121"/>
      <c r="BA290" s="121"/>
      <c r="BB290" s="121"/>
      <c r="BD290" s="121"/>
      <c r="BE290" s="121"/>
      <c r="BG290" s="121"/>
      <c r="BH290" s="121"/>
      <c r="BJ290" s="121"/>
      <c r="BK290" s="291"/>
      <c r="BM290" s="121"/>
      <c r="BN290" s="291"/>
      <c r="BO290" s="291"/>
      <c r="BQ290" s="121"/>
      <c r="BR290" s="121"/>
      <c r="BT290" s="121"/>
      <c r="BU290" s="121"/>
      <c r="BW290" s="121"/>
      <c r="BX290" s="121"/>
      <c r="BZ290" s="121"/>
      <c r="CA290" s="121"/>
      <c r="CC290" s="121"/>
      <c r="CD290" s="121"/>
      <c r="CF290" s="121"/>
      <c r="CG290" s="121"/>
      <c r="CI290" s="121"/>
      <c r="CJ290" s="121"/>
      <c r="CL290" s="121"/>
      <c r="CM290" s="121"/>
      <c r="CO290" s="121"/>
      <c r="CP290" s="121"/>
      <c r="CR290" s="121"/>
      <c r="CS290" s="121"/>
      <c r="CU290" s="121"/>
      <c r="CV290" s="121"/>
      <c r="CX290" s="121"/>
      <c r="CY290" s="121"/>
      <c r="DA290" s="122">
        <f>DA289</f>
        <v>0</v>
      </c>
      <c r="DC290" s="122">
        <f>DC289</f>
        <v>0</v>
      </c>
      <c r="DE290" s="122">
        <f>DE289</f>
        <v>5000</v>
      </c>
      <c r="DF290" s="122">
        <f>DF289</f>
        <v>5000</v>
      </c>
      <c r="DH290" s="122">
        <f>DH289</f>
        <v>0</v>
      </c>
      <c r="DI290" s="122">
        <f>DI289</f>
        <v>5000</v>
      </c>
      <c r="DK290" s="122">
        <f>DK289</f>
        <v>0</v>
      </c>
      <c r="DL290" s="122">
        <f>DL289</f>
        <v>5000</v>
      </c>
      <c r="DN290" s="122">
        <f>DN289</f>
        <v>0</v>
      </c>
      <c r="DO290" s="122">
        <f>DO289</f>
        <v>5000</v>
      </c>
      <c r="DQ290" s="122">
        <f>DQ289</f>
        <v>0</v>
      </c>
      <c r="DR290" s="122">
        <f>DR289</f>
        <v>5000</v>
      </c>
      <c r="DT290" s="122">
        <f>DT289</f>
        <v>7200</v>
      </c>
      <c r="DU290" s="122">
        <f>DU289</f>
        <v>12200</v>
      </c>
      <c r="DW290" s="122">
        <f>DW289</f>
        <v>0</v>
      </c>
      <c r="DX290" s="122">
        <f>DX289</f>
        <v>12200</v>
      </c>
      <c r="DZ290" s="122">
        <f>DZ289</f>
        <v>0</v>
      </c>
      <c r="EA290" s="122">
        <f>EA289</f>
        <v>12200</v>
      </c>
      <c r="EC290" s="122">
        <f>EC289</f>
        <v>11350</v>
      </c>
      <c r="ED290" s="122">
        <f>ED289</f>
        <v>23550</v>
      </c>
      <c r="EF290" s="122">
        <f>EF289</f>
        <v>0</v>
      </c>
      <c r="EG290" s="122">
        <f>EG289</f>
        <v>23550</v>
      </c>
      <c r="EI290" s="122">
        <f>EI289</f>
        <v>23532.57</v>
      </c>
      <c r="EK290" s="122">
        <f>EK289</f>
        <v>25000</v>
      </c>
    </row>
    <row r="291" spans="1:141" outlineLevel="1">
      <c r="A291" s="1" t="s">
        <v>87</v>
      </c>
      <c r="B291" s="1" t="s">
        <v>230</v>
      </c>
      <c r="C291" s="4" t="s">
        <v>231</v>
      </c>
      <c r="D291" s="43">
        <v>200</v>
      </c>
      <c r="E291" s="34">
        <v>57.7</v>
      </c>
      <c r="F291" s="43">
        <v>200</v>
      </c>
      <c r="G291" s="34">
        <v>57.7</v>
      </c>
      <c r="H291" s="46">
        <v>115.4</v>
      </c>
      <c r="I291" s="36">
        <f>H291*I2</f>
        <v>138.47999999999999</v>
      </c>
      <c r="J291" s="14"/>
      <c r="K291" t="s">
        <v>333</v>
      </c>
      <c r="L291" s="118">
        <v>200</v>
      </c>
      <c r="M291" s="17">
        <f>L291/F291-1</f>
        <v>0</v>
      </c>
      <c r="N291" s="17">
        <f>L291/I291-1</f>
        <v>0.44425187752744089</v>
      </c>
      <c r="Q291" s="118">
        <v>200</v>
      </c>
      <c r="R291" s="15">
        <v>67</v>
      </c>
      <c r="S291" s="118">
        <v>200</v>
      </c>
      <c r="T291" s="15">
        <f>S291-Q291</f>
        <v>0</v>
      </c>
      <c r="U291" s="16">
        <f>S291/Q291-1</f>
        <v>0</v>
      </c>
      <c r="Y291" s="118">
        <v>200</v>
      </c>
      <c r="AA291" s="118">
        <v>150</v>
      </c>
      <c r="AB291" s="185">
        <f t="shared" ref="AB291" si="913">AA291-Y291</f>
        <v>-50</v>
      </c>
      <c r="AC291" s="187">
        <f t="shared" ref="AC291" si="914">AA291-Y291</f>
        <v>-50</v>
      </c>
      <c r="AD291" s="187"/>
      <c r="AE291" s="118">
        <v>4000</v>
      </c>
      <c r="AF291" s="182">
        <f>AE291-AA291</f>
        <v>3850</v>
      </c>
      <c r="AH291" s="15">
        <v>3946.4</v>
      </c>
      <c r="AI291" s="17">
        <f t="shared" si="895"/>
        <v>0.98660000000000003</v>
      </c>
      <c r="AK291" s="118">
        <v>4200</v>
      </c>
      <c r="AS291" s="15">
        <f t="shared" ref="AS291" si="915">AR291+AK291</f>
        <v>4200</v>
      </c>
      <c r="AV291" s="15">
        <f t="shared" ref="AV291" si="916">AS291+AU291</f>
        <v>4200</v>
      </c>
      <c r="AX291" s="15"/>
      <c r="AY291" s="15">
        <f t="shared" ref="AY291" si="917">AV291+AX291</f>
        <v>4200</v>
      </c>
      <c r="BB291" s="15">
        <f t="shared" ref="BB291" si="918">AY291+BA291</f>
        <v>4200</v>
      </c>
      <c r="BD291" s="15">
        <v>-800</v>
      </c>
      <c r="BE291" s="15">
        <f t="shared" ref="BE291" si="919">BB291+BD291</f>
        <v>3400</v>
      </c>
      <c r="BG291" s="15"/>
      <c r="BH291" s="15">
        <f t="shared" ref="BH291" si="920">BE291+BG291</f>
        <v>3400</v>
      </c>
      <c r="BJ291" s="15">
        <v>3287.6</v>
      </c>
      <c r="BK291" s="235">
        <f t="shared" ref="BK291" si="921">BJ291/BH291</f>
        <v>0.96694117647058819</v>
      </c>
      <c r="BM291" s="15">
        <v>3500</v>
      </c>
      <c r="BN291" s="235">
        <f t="shared" ref="BN291" si="922">BM291/BJ291</f>
        <v>1.0646063998053292</v>
      </c>
      <c r="BO291" s="235">
        <f t="shared" ref="BO291" si="923">BM291/BH291</f>
        <v>1.0294117647058822</v>
      </c>
      <c r="BQ291" s="15"/>
      <c r="BR291" s="15">
        <f t="shared" ref="BR291" si="924">BM291+BQ291</f>
        <v>3500</v>
      </c>
      <c r="BT291" s="15"/>
      <c r="BU291" s="15">
        <f>BR291+BT291</f>
        <v>3500</v>
      </c>
      <c r="BW291" s="15"/>
      <c r="BX291" s="15">
        <f>BU291+BW291</f>
        <v>3500</v>
      </c>
      <c r="BZ291" s="15"/>
      <c r="CA291" s="15">
        <f>BX291+BZ291</f>
        <v>3500</v>
      </c>
      <c r="CC291" s="15"/>
      <c r="CD291" s="15">
        <f>CA291+CC291</f>
        <v>3500</v>
      </c>
      <c r="CF291" s="15"/>
      <c r="CG291" s="15">
        <f>CD291+CF291</f>
        <v>3500</v>
      </c>
      <c r="CI291" s="227">
        <v>1200</v>
      </c>
      <c r="CJ291" s="15">
        <f>CG291+CI291</f>
        <v>4700</v>
      </c>
      <c r="CM291" s="15">
        <f>CJ291+CL291</f>
        <v>4700</v>
      </c>
      <c r="CP291" s="15">
        <f>CM291+CO291</f>
        <v>4700</v>
      </c>
      <c r="CS291" s="15">
        <f>CP291+CR291</f>
        <v>4700</v>
      </c>
      <c r="CV291" s="15">
        <f>CS291+CU291</f>
        <v>4700</v>
      </c>
      <c r="CY291" s="15">
        <f>CV291+CX291</f>
        <v>4700</v>
      </c>
      <c r="DA291" s="15">
        <v>4552.83</v>
      </c>
      <c r="DC291" s="15">
        <v>5000</v>
      </c>
      <c r="DE291" s="15"/>
      <c r="DF291" s="15">
        <f t="shared" si="903"/>
        <v>5000</v>
      </c>
      <c r="DH291" s="15"/>
      <c r="DI291" s="15">
        <f t="shared" ref="DI291" si="925">DF291+DH291</f>
        <v>5000</v>
      </c>
      <c r="DK291" s="15"/>
      <c r="DL291" s="15">
        <f t="shared" ref="DL291" si="926">DI291+DK291</f>
        <v>5000</v>
      </c>
      <c r="DN291" s="15"/>
      <c r="DO291" s="15">
        <f t="shared" ref="DO291" si="927">DL291+DN291</f>
        <v>5000</v>
      </c>
      <c r="DQ291" s="15"/>
      <c r="DR291" s="15">
        <f t="shared" ref="DR291" si="928">DO291+DQ291</f>
        <v>5000</v>
      </c>
      <c r="DT291" s="15"/>
      <c r="DU291" s="15">
        <f t="shared" ref="DU291" si="929">DR291+DT291</f>
        <v>5000</v>
      </c>
      <c r="DW291" s="15"/>
      <c r="DX291" s="15">
        <f t="shared" ref="DX291" si="930">DU291+DW291</f>
        <v>5000</v>
      </c>
      <c r="DZ291" s="15"/>
      <c r="EA291" s="15">
        <f t="shared" ref="EA291" si="931">DX291+DZ291</f>
        <v>5000</v>
      </c>
      <c r="EC291" s="227">
        <v>529</v>
      </c>
      <c r="ED291" s="15">
        <f t="shared" ref="ED291" si="932">EA291+EC291</f>
        <v>5529</v>
      </c>
      <c r="EF291" s="227">
        <v>1000</v>
      </c>
      <c r="EG291" s="15">
        <f t="shared" ref="EG291" si="933">ED291+EF291</f>
        <v>6529</v>
      </c>
      <c r="EI291" s="15">
        <v>5059.2</v>
      </c>
      <c r="EK291" s="15">
        <v>6000</v>
      </c>
    </row>
    <row r="292" spans="1:141" outlineLevel="1">
      <c r="A292" s="1" t="s">
        <v>87</v>
      </c>
      <c r="B292" s="4" t="s">
        <v>46</v>
      </c>
      <c r="C292" s="4" t="s">
        <v>90</v>
      </c>
      <c r="D292" s="43">
        <v>200</v>
      </c>
      <c r="E292" s="34">
        <v>57.7</v>
      </c>
      <c r="F292" s="43">
        <v>200</v>
      </c>
      <c r="G292" s="34">
        <v>57.7</v>
      </c>
      <c r="H292" s="46">
        <v>115.4</v>
      </c>
      <c r="Y292" s="118"/>
      <c r="AF292" s="182"/>
      <c r="AH292" s="15"/>
      <c r="AX292" s="15"/>
      <c r="BD292" s="15"/>
      <c r="BG292" s="15"/>
      <c r="DE292" s="15"/>
      <c r="DH292" s="15"/>
      <c r="DK292" s="15"/>
      <c r="DN292" s="15"/>
      <c r="DQ292" s="15"/>
      <c r="DT292" s="15"/>
      <c r="DW292" s="15"/>
      <c r="DZ292" s="15"/>
      <c r="EC292" s="15"/>
      <c r="EF292" s="15"/>
      <c r="EK292" s="15"/>
    </row>
    <row r="293" spans="1:141" outlineLevel="1">
      <c r="A293" s="1" t="s">
        <v>91</v>
      </c>
      <c r="B293" s="4" t="s">
        <v>48</v>
      </c>
      <c r="C293" s="4" t="s">
        <v>90</v>
      </c>
      <c r="D293" s="43">
        <v>200</v>
      </c>
      <c r="E293" s="34">
        <v>57.7</v>
      </c>
      <c r="F293" s="43">
        <v>200</v>
      </c>
      <c r="G293" s="34">
        <v>57.7</v>
      </c>
      <c r="H293" s="46">
        <v>115.4</v>
      </c>
      <c r="I293" s="36"/>
      <c r="J293" s="14"/>
      <c r="Y293" s="118"/>
      <c r="AF293" s="182"/>
      <c r="AH293" s="15"/>
      <c r="AX293" s="15"/>
      <c r="BD293" s="15"/>
      <c r="BG293" s="15"/>
      <c r="DE293" s="15"/>
      <c r="DH293" s="15"/>
      <c r="DK293" s="15"/>
      <c r="DN293" s="15"/>
      <c r="DQ293" s="15"/>
      <c r="DT293" s="15"/>
      <c r="DW293" s="15"/>
      <c r="DZ293" s="15"/>
      <c r="EC293" s="15"/>
      <c r="EF293" s="15"/>
      <c r="EK293" s="15"/>
    </row>
    <row r="294" spans="1:141" ht="15" customHeight="1" thickBot="1">
      <c r="A294" s="54" t="s">
        <v>87</v>
      </c>
      <c r="B294" s="55" t="s">
        <v>317</v>
      </c>
      <c r="C294" s="56" t="s">
        <v>353</v>
      </c>
      <c r="D294" s="57">
        <f>D291</f>
        <v>200</v>
      </c>
      <c r="E294" s="58"/>
      <c r="F294" s="57">
        <f>F291</f>
        <v>200</v>
      </c>
      <c r="G294" s="58"/>
      <c r="H294" s="57"/>
      <c r="I294" s="57">
        <f>I291</f>
        <v>138.47999999999999</v>
      </c>
      <c r="J294" s="59"/>
      <c r="K294" s="60"/>
      <c r="L294" s="122">
        <f>L291</f>
        <v>200</v>
      </c>
      <c r="M294" s="61">
        <f>L294/F294-1</f>
        <v>0</v>
      </c>
      <c r="N294" s="61">
        <f>L294/I294-1</f>
        <v>0.44425187752744089</v>
      </c>
      <c r="Q294" s="122">
        <f>Q291</f>
        <v>200</v>
      </c>
      <c r="R294" s="122">
        <f>R291</f>
        <v>67</v>
      </c>
      <c r="S294" s="122">
        <f>S291</f>
        <v>200</v>
      </c>
      <c r="T294" s="122">
        <f>T291</f>
        <v>0</v>
      </c>
      <c r="U294" s="155">
        <f>S294/Q294-1</f>
        <v>0</v>
      </c>
      <c r="Y294" s="122">
        <f>Y291</f>
        <v>200</v>
      </c>
      <c r="AA294" s="122">
        <f>AA291</f>
        <v>150</v>
      </c>
      <c r="AB294" s="122">
        <f>AB291</f>
        <v>-50</v>
      </c>
      <c r="AE294" s="122">
        <f>AE291</f>
        <v>4000</v>
      </c>
      <c r="AF294" s="182"/>
      <c r="AH294" s="122">
        <f>AH291</f>
        <v>3946.4</v>
      </c>
      <c r="AI294" s="17">
        <f t="shared" ref="AI294:AI295" si="934">AH294/AE294</f>
        <v>0.98660000000000003</v>
      </c>
      <c r="AK294" s="122">
        <f>AK291</f>
        <v>4200</v>
      </c>
      <c r="AL294" s="193">
        <f>AK294/L294</f>
        <v>21</v>
      </c>
      <c r="AM294" s="17">
        <f>AK294/AE294</f>
        <v>1.05</v>
      </c>
      <c r="AN294" s="17">
        <f>AK294/AH294</f>
        <v>1.0642610987228867</v>
      </c>
      <c r="AS294" s="122">
        <f>AS291</f>
        <v>4200</v>
      </c>
      <c r="AU294" s="122">
        <f>AU291</f>
        <v>0</v>
      </c>
      <c r="AV294" s="122">
        <f>AV291</f>
        <v>4200</v>
      </c>
      <c r="AX294" s="122">
        <f>AX291</f>
        <v>0</v>
      </c>
      <c r="AY294" s="122">
        <f>AY291</f>
        <v>4200</v>
      </c>
      <c r="BA294" s="122">
        <f>BA291</f>
        <v>0</v>
      </c>
      <c r="BB294" s="122">
        <f>BB291</f>
        <v>4200</v>
      </c>
      <c r="BD294" s="122">
        <f>BD291</f>
        <v>-800</v>
      </c>
      <c r="BE294" s="122">
        <f>BE291</f>
        <v>3400</v>
      </c>
      <c r="BG294" s="122">
        <f>BG291</f>
        <v>0</v>
      </c>
      <c r="BH294" s="122">
        <f>BH291</f>
        <v>3400</v>
      </c>
      <c r="BJ294" s="122">
        <f>BJ291</f>
        <v>3287.6</v>
      </c>
      <c r="BK294" s="236">
        <f t="shared" ref="BK294" si="935">BJ294/BH294</f>
        <v>0.96694117647058819</v>
      </c>
      <c r="BM294" s="122">
        <f>BM291</f>
        <v>3500</v>
      </c>
      <c r="BN294" s="236">
        <f t="shared" ref="BN294" si="936">BM294/BJ294</f>
        <v>1.0646063998053292</v>
      </c>
      <c r="BO294" s="236">
        <f t="shared" ref="BO294" si="937">BM294/BH294</f>
        <v>1.0294117647058822</v>
      </c>
      <c r="BQ294" s="122">
        <f>BQ291</f>
        <v>0</v>
      </c>
      <c r="BR294" s="122">
        <f>BR291</f>
        <v>3500</v>
      </c>
      <c r="BT294" s="122">
        <f>BT291</f>
        <v>0</v>
      </c>
      <c r="BU294" s="122">
        <f>BU291</f>
        <v>3500</v>
      </c>
      <c r="BW294" s="122">
        <f>BW291</f>
        <v>0</v>
      </c>
      <c r="BX294" s="122">
        <f>BX291</f>
        <v>3500</v>
      </c>
      <c r="BZ294" s="122">
        <f>BZ291</f>
        <v>0</v>
      </c>
      <c r="CA294" s="122">
        <f>CA291</f>
        <v>3500</v>
      </c>
      <c r="CC294" s="122">
        <f>CC291</f>
        <v>0</v>
      </c>
      <c r="CD294" s="122">
        <f>CD291</f>
        <v>3500</v>
      </c>
      <c r="CF294" s="122">
        <f>CF291</f>
        <v>0</v>
      </c>
      <c r="CG294" s="122">
        <f>CG291</f>
        <v>3500</v>
      </c>
      <c r="CI294" s="122">
        <f>CI291</f>
        <v>1200</v>
      </c>
      <c r="CJ294" s="122">
        <f>CJ291</f>
        <v>4700</v>
      </c>
      <c r="CL294" s="319">
        <f>CL291</f>
        <v>0</v>
      </c>
      <c r="CM294" s="122">
        <f>CM291</f>
        <v>4700</v>
      </c>
      <c r="CO294" s="122">
        <f>CO291</f>
        <v>0</v>
      </c>
      <c r="CP294" s="122">
        <f>CP291</f>
        <v>4700</v>
      </c>
      <c r="CR294" s="122">
        <f>CR291</f>
        <v>0</v>
      </c>
      <c r="CS294" s="122">
        <f>CS291</f>
        <v>4700</v>
      </c>
      <c r="CU294" s="122">
        <f>CU291</f>
        <v>0</v>
      </c>
      <c r="CV294" s="122">
        <f>CV291</f>
        <v>4700</v>
      </c>
      <c r="CX294" s="122">
        <f>CX291</f>
        <v>0</v>
      </c>
      <c r="CY294" s="122">
        <f>CY291</f>
        <v>4700</v>
      </c>
      <c r="DA294" s="122">
        <f>DA291</f>
        <v>4552.83</v>
      </c>
      <c r="DC294" s="122">
        <f>DC291</f>
        <v>5000</v>
      </c>
      <c r="DE294" s="122">
        <f>DE291</f>
        <v>0</v>
      </c>
      <c r="DF294" s="122">
        <f>DF291</f>
        <v>5000</v>
      </c>
      <c r="DH294" s="122">
        <f>DH291</f>
        <v>0</v>
      </c>
      <c r="DI294" s="122">
        <f>DI291</f>
        <v>5000</v>
      </c>
      <c r="DK294" s="122">
        <f>DK291</f>
        <v>0</v>
      </c>
      <c r="DL294" s="122">
        <f>DL291</f>
        <v>5000</v>
      </c>
      <c r="DN294" s="122">
        <f>DN291</f>
        <v>0</v>
      </c>
      <c r="DO294" s="122">
        <f>DO291</f>
        <v>5000</v>
      </c>
      <c r="DQ294" s="122">
        <f>DQ291</f>
        <v>0</v>
      </c>
      <c r="DR294" s="122">
        <f>DR291</f>
        <v>5000</v>
      </c>
      <c r="DT294" s="122">
        <f>DT291</f>
        <v>0</v>
      </c>
      <c r="DU294" s="122">
        <f>DU291</f>
        <v>5000</v>
      </c>
      <c r="DW294" s="122">
        <f>DW291</f>
        <v>0</v>
      </c>
      <c r="DX294" s="122">
        <f>DX291</f>
        <v>5000</v>
      </c>
      <c r="DZ294" s="122">
        <f>DZ291</f>
        <v>0</v>
      </c>
      <c r="EA294" s="122">
        <f>EA291</f>
        <v>5000</v>
      </c>
      <c r="EC294" s="122">
        <f>EC291</f>
        <v>529</v>
      </c>
      <c r="ED294" s="122">
        <f>ED291</f>
        <v>5529</v>
      </c>
      <c r="EF294" s="122">
        <f>EF291</f>
        <v>1000</v>
      </c>
      <c r="EG294" s="122">
        <f>EG291</f>
        <v>6529</v>
      </c>
      <c r="EI294" s="122">
        <f>EI291</f>
        <v>5059.2</v>
      </c>
      <c r="EK294" s="122">
        <f>EK291</f>
        <v>6000</v>
      </c>
    </row>
    <row r="295" spans="1:141" outlineLevel="1">
      <c r="A295" s="1" t="s">
        <v>236</v>
      </c>
      <c r="B295" s="1" t="s">
        <v>230</v>
      </c>
      <c r="C295" s="4" t="s">
        <v>231</v>
      </c>
      <c r="D295" s="43">
        <v>27000</v>
      </c>
      <c r="E295" s="34">
        <v>69.209999999999994</v>
      </c>
      <c r="F295" s="43">
        <v>27000</v>
      </c>
      <c r="G295" s="34">
        <v>69.209999999999994</v>
      </c>
      <c r="H295" s="46">
        <v>18686.98</v>
      </c>
      <c r="I295" s="36">
        <v>18687</v>
      </c>
      <c r="J295" s="14"/>
      <c r="K295" t="s">
        <v>333</v>
      </c>
      <c r="L295" s="118">
        <v>16000</v>
      </c>
      <c r="M295" s="17">
        <f>L295/F295-1</f>
        <v>-0.40740740740740744</v>
      </c>
      <c r="N295" s="17">
        <f>L295/I295-1</f>
        <v>-0.1437898003959972</v>
      </c>
      <c r="Q295" s="118">
        <v>16000</v>
      </c>
      <c r="R295" s="15">
        <v>13284</v>
      </c>
      <c r="S295" s="118">
        <v>14000</v>
      </c>
      <c r="T295" s="15">
        <f>S295-Q295</f>
        <v>-2000</v>
      </c>
      <c r="U295" s="16">
        <f>S295/Q295-1</f>
        <v>-0.125</v>
      </c>
      <c r="Y295" s="118">
        <v>15700</v>
      </c>
      <c r="AA295" s="118">
        <v>19000</v>
      </c>
      <c r="AB295" s="185">
        <f t="shared" ref="AB295" si="938">AA295-Y295</f>
        <v>3300</v>
      </c>
      <c r="AC295" s="187">
        <f t="shared" ref="AC295" si="939">AA295-Y295</f>
        <v>3300</v>
      </c>
      <c r="AD295" s="187"/>
      <c r="AE295" s="118">
        <v>19000</v>
      </c>
      <c r="AF295" s="182"/>
      <c r="AH295" s="15">
        <v>15612</v>
      </c>
      <c r="AI295" s="17">
        <f t="shared" si="934"/>
        <v>0.82168421052631579</v>
      </c>
      <c r="AK295" s="118">
        <v>16000</v>
      </c>
      <c r="AS295" s="15">
        <f t="shared" ref="AS295" si="940">AR295+AK295</f>
        <v>16000</v>
      </c>
      <c r="AV295" s="15">
        <f t="shared" ref="AV295" si="941">AS295+AU295</f>
        <v>16000</v>
      </c>
      <c r="AX295" s="15"/>
      <c r="AY295" s="15">
        <f t="shared" ref="AY295" si="942">AV295+AX295</f>
        <v>16000</v>
      </c>
      <c r="BB295" s="15">
        <f t="shared" ref="BB295" si="943">AY295+BA295</f>
        <v>16000</v>
      </c>
      <c r="BD295" s="15"/>
      <c r="BE295" s="15">
        <f t="shared" ref="BE295" si="944">BB295+BD295</f>
        <v>16000</v>
      </c>
      <c r="BG295" s="15">
        <v>-200</v>
      </c>
      <c r="BH295" s="15">
        <f t="shared" ref="BH295" si="945">BE295+BG295</f>
        <v>15800</v>
      </c>
      <c r="BJ295" s="15">
        <v>15144</v>
      </c>
      <c r="BK295" s="235">
        <f t="shared" ref="BK295" si="946">BJ295/BH295</f>
        <v>0.95848101265822783</v>
      </c>
      <c r="BM295" s="15">
        <v>16000</v>
      </c>
      <c r="BN295" s="235">
        <f t="shared" ref="BN295" si="947">BM295/BJ295</f>
        <v>1.0565240359218173</v>
      </c>
      <c r="BO295" s="235">
        <f t="shared" ref="BO295" si="948">BM295/BH295</f>
        <v>1.0126582278481013</v>
      </c>
      <c r="BQ295" s="15"/>
      <c r="BR295" s="15">
        <f t="shared" ref="BR295" si="949">BM295+BQ295</f>
        <v>16000</v>
      </c>
      <c r="BT295" s="15"/>
      <c r="BU295" s="15">
        <f>BR295+BT295</f>
        <v>16000</v>
      </c>
      <c r="BW295" s="15"/>
      <c r="BX295" s="15">
        <f>BU295+BW295</f>
        <v>16000</v>
      </c>
      <c r="BZ295" s="15"/>
      <c r="CA295" s="15">
        <f>BX295+BZ295</f>
        <v>16000</v>
      </c>
      <c r="CC295" s="15"/>
      <c r="CD295" s="15">
        <f>CA295+CC295</f>
        <v>16000</v>
      </c>
      <c r="CF295" s="15"/>
      <c r="CG295" s="15">
        <f>CD295+CF295</f>
        <v>16000</v>
      </c>
      <c r="CI295" s="15"/>
      <c r="CJ295" s="15">
        <f>CG295+CI295</f>
        <v>16000</v>
      </c>
      <c r="CM295" s="15">
        <f>CJ295+CL295</f>
        <v>16000</v>
      </c>
      <c r="CP295" s="15">
        <f>CM295+CO295</f>
        <v>16000</v>
      </c>
      <c r="CS295" s="15">
        <f>CP295+CR295</f>
        <v>16000</v>
      </c>
      <c r="CU295" s="227">
        <v>-3000</v>
      </c>
      <c r="CV295" s="15">
        <f>CS295+CU295</f>
        <v>13000</v>
      </c>
      <c r="CX295" s="227"/>
      <c r="CY295" s="15">
        <f>CV295+CX295</f>
        <v>13000</v>
      </c>
      <c r="DA295" s="15">
        <v>12746</v>
      </c>
      <c r="DC295" s="15">
        <v>13000</v>
      </c>
      <c r="DE295" s="15"/>
      <c r="DF295" s="15">
        <f t="shared" ref="DF295" si="950">DC295+DE295</f>
        <v>13000</v>
      </c>
      <c r="DH295" s="15"/>
      <c r="DI295" s="15">
        <f t="shared" ref="DI295" si="951">DF295+DH295</f>
        <v>13000</v>
      </c>
      <c r="DK295" s="15"/>
      <c r="DL295" s="15">
        <f t="shared" ref="DL295" si="952">DI295+DK295</f>
        <v>13000</v>
      </c>
      <c r="DN295" s="15"/>
      <c r="DO295" s="15">
        <f t="shared" ref="DO295" si="953">DL295+DN295</f>
        <v>13000</v>
      </c>
      <c r="DQ295" s="15"/>
      <c r="DR295" s="15">
        <f t="shared" ref="DR295" si="954">DO295+DQ295</f>
        <v>13000</v>
      </c>
      <c r="DT295" s="15"/>
      <c r="DU295" s="15">
        <f t="shared" ref="DU295" si="955">DR295+DT295</f>
        <v>13000</v>
      </c>
      <c r="DW295" s="15"/>
      <c r="DX295" s="15">
        <f t="shared" ref="DX295" si="956">DU295+DW295</f>
        <v>13000</v>
      </c>
      <c r="DZ295" s="15"/>
      <c r="EA295" s="15">
        <f t="shared" ref="EA295" si="957">DX295+DZ295</f>
        <v>13000</v>
      </c>
      <c r="EC295" s="227">
        <v>10</v>
      </c>
      <c r="ED295" s="15">
        <f t="shared" ref="ED295" si="958">EA295+EC295</f>
        <v>13010</v>
      </c>
      <c r="EF295" s="227">
        <v>1500</v>
      </c>
      <c r="EG295" s="15">
        <f t="shared" ref="EG295" si="959">ED295+EF295</f>
        <v>14510</v>
      </c>
      <c r="EI295" s="15">
        <v>13009</v>
      </c>
      <c r="EK295" s="15">
        <v>30000</v>
      </c>
    </row>
    <row r="296" spans="1:141" outlineLevel="1">
      <c r="A296" s="1" t="s">
        <v>236</v>
      </c>
      <c r="B296" s="4" t="s">
        <v>46</v>
      </c>
      <c r="C296" s="4" t="s">
        <v>237</v>
      </c>
      <c r="D296" s="43">
        <v>27000</v>
      </c>
      <c r="E296" s="34">
        <v>69.209999999999994</v>
      </c>
      <c r="F296" s="43">
        <v>27000</v>
      </c>
      <c r="G296" s="34">
        <v>69.209999999999994</v>
      </c>
      <c r="H296" s="46">
        <v>18686.98</v>
      </c>
      <c r="I296" s="36"/>
      <c r="J296" s="14"/>
      <c r="Y296" s="118"/>
      <c r="AF296" s="182"/>
      <c r="AH296" s="15"/>
      <c r="AX296" s="15"/>
      <c r="BD296" s="15"/>
      <c r="BG296" s="15"/>
      <c r="DE296" s="15"/>
      <c r="DH296" s="15"/>
      <c r="DK296" s="15"/>
      <c r="DN296" s="15"/>
      <c r="DQ296" s="15"/>
      <c r="DT296" s="15"/>
      <c r="DW296" s="15"/>
      <c r="DZ296" s="15"/>
      <c r="EC296" s="15"/>
      <c r="EF296" s="15"/>
      <c r="EK296" s="15"/>
    </row>
    <row r="297" spans="1:141" outlineLevel="1">
      <c r="A297" s="1" t="s">
        <v>238</v>
      </c>
      <c r="B297" s="4" t="s">
        <v>48</v>
      </c>
      <c r="C297" s="4" t="s">
        <v>237</v>
      </c>
      <c r="D297" s="43">
        <v>27000</v>
      </c>
      <c r="E297" s="34">
        <v>69.209999999999994</v>
      </c>
      <c r="F297" s="43">
        <v>27000</v>
      </c>
      <c r="G297" s="34">
        <v>69.209999999999994</v>
      </c>
      <c r="H297" s="46">
        <v>18686.98</v>
      </c>
      <c r="Y297" s="118"/>
      <c r="AF297" s="182"/>
      <c r="AH297" s="15"/>
      <c r="AX297" s="15"/>
      <c r="BD297" s="15"/>
      <c r="BG297" s="15"/>
      <c r="DE297" s="15"/>
      <c r="DH297" s="15"/>
      <c r="DK297" s="15"/>
      <c r="DN297" s="15"/>
      <c r="DQ297" s="15"/>
      <c r="DT297" s="15"/>
      <c r="DW297" s="15"/>
      <c r="DZ297" s="15"/>
      <c r="EC297" s="15"/>
      <c r="EF297" s="15"/>
      <c r="EK297" s="15"/>
    </row>
    <row r="298" spans="1:141" ht="15" customHeight="1" thickBot="1">
      <c r="A298" s="54" t="s">
        <v>236</v>
      </c>
      <c r="B298" s="55" t="s">
        <v>317</v>
      </c>
      <c r="C298" s="56" t="s">
        <v>354</v>
      </c>
      <c r="D298" s="57">
        <f>D295</f>
        <v>27000</v>
      </c>
      <c r="E298" s="58"/>
      <c r="F298" s="57">
        <f>F295</f>
        <v>27000</v>
      </c>
      <c r="G298" s="58"/>
      <c r="H298" s="57"/>
      <c r="I298" s="57">
        <f>I295</f>
        <v>18687</v>
      </c>
      <c r="J298" s="138" t="e">
        <f>I298/$I$324</f>
        <v>#REF!</v>
      </c>
      <c r="K298" s="60"/>
      <c r="L298" s="122">
        <f>L295</f>
        <v>16000</v>
      </c>
      <c r="M298" s="61">
        <f>L298/F298-1</f>
        <v>-0.40740740740740744</v>
      </c>
      <c r="N298" s="61">
        <f>L298/I298-1</f>
        <v>-0.1437898003959972</v>
      </c>
      <c r="O298" s="17">
        <f>L298/$L$324</f>
        <v>3.7122970526644464E-3</v>
      </c>
      <c r="P298" s="17"/>
      <c r="Q298" s="122">
        <f>Q295</f>
        <v>16000</v>
      </c>
      <c r="R298" s="122">
        <f>R295</f>
        <v>13284</v>
      </c>
      <c r="S298" s="122">
        <f>S295</f>
        <v>14000</v>
      </c>
      <c r="T298" s="122">
        <f>T295</f>
        <v>-2000</v>
      </c>
      <c r="U298" s="155">
        <f>S298/Q298-1</f>
        <v>-0.125</v>
      </c>
      <c r="Y298" s="122">
        <f>Y295</f>
        <v>15700</v>
      </c>
      <c r="AA298" s="122">
        <f>AA295</f>
        <v>19000</v>
      </c>
      <c r="AB298" s="122">
        <f>AB295</f>
        <v>3300</v>
      </c>
      <c r="AE298" s="122">
        <f>AE295</f>
        <v>19000</v>
      </c>
      <c r="AF298" s="182"/>
      <c r="AH298" s="122">
        <f>AH295</f>
        <v>15612</v>
      </c>
      <c r="AI298" s="17">
        <f t="shared" ref="AI298:AI299" si="960">AH298/AE298</f>
        <v>0.82168421052631579</v>
      </c>
      <c r="AK298" s="122">
        <f>AK295</f>
        <v>16000</v>
      </c>
      <c r="AL298" s="193">
        <f>AK298/L298</f>
        <v>1</v>
      </c>
      <c r="AM298" s="17">
        <f>AK298/AE298</f>
        <v>0.84210526315789469</v>
      </c>
      <c r="AN298" s="17">
        <f>AK298/AH298</f>
        <v>1.0248526774276199</v>
      </c>
      <c r="AS298" s="122">
        <f>AS295</f>
        <v>16000</v>
      </c>
      <c r="AU298" s="122">
        <f>AU295</f>
        <v>0</v>
      </c>
      <c r="AV298" s="122">
        <f>AV295</f>
        <v>16000</v>
      </c>
      <c r="AX298" s="122">
        <f>AX295</f>
        <v>0</v>
      </c>
      <c r="AY298" s="122">
        <f>AY295</f>
        <v>16000</v>
      </c>
      <c r="BA298" s="122">
        <f>BA295</f>
        <v>0</v>
      </c>
      <c r="BB298" s="122">
        <f>BB295</f>
        <v>16000</v>
      </c>
      <c r="BD298" s="122">
        <f>BD295</f>
        <v>0</v>
      </c>
      <c r="BE298" s="122">
        <f>BE295</f>
        <v>16000</v>
      </c>
      <c r="BG298" s="122">
        <f>BG295</f>
        <v>-200</v>
      </c>
      <c r="BH298" s="122">
        <f>BH295</f>
        <v>15800</v>
      </c>
      <c r="BJ298" s="122">
        <f>BJ295</f>
        <v>15144</v>
      </c>
      <c r="BK298" s="236">
        <f t="shared" ref="BK298" si="961">BJ298/BH298</f>
        <v>0.95848101265822783</v>
      </c>
      <c r="BM298" s="122">
        <f>BM295</f>
        <v>16000</v>
      </c>
      <c r="BN298" s="236">
        <f t="shared" ref="BN298" si="962">BM298/BJ298</f>
        <v>1.0565240359218173</v>
      </c>
      <c r="BO298" s="236">
        <f t="shared" ref="BO298" si="963">BM298/BH298</f>
        <v>1.0126582278481013</v>
      </c>
      <c r="BQ298" s="122">
        <f>BQ295</f>
        <v>0</v>
      </c>
      <c r="BR298" s="122">
        <f>BR295</f>
        <v>16000</v>
      </c>
      <c r="BT298" s="122">
        <f>BT295</f>
        <v>0</v>
      </c>
      <c r="BU298" s="122">
        <f>BU295</f>
        <v>16000</v>
      </c>
      <c r="BW298" s="122">
        <f>BW295</f>
        <v>0</v>
      </c>
      <c r="BX298" s="122">
        <f>BX295</f>
        <v>16000</v>
      </c>
      <c r="BZ298" s="122">
        <f>BZ295</f>
        <v>0</v>
      </c>
      <c r="CA298" s="122">
        <f>CA295</f>
        <v>16000</v>
      </c>
      <c r="CC298" s="122">
        <f>CC295</f>
        <v>0</v>
      </c>
      <c r="CD298" s="122">
        <f>CD295</f>
        <v>16000</v>
      </c>
      <c r="CF298" s="122">
        <f>CF295</f>
        <v>0</v>
      </c>
      <c r="CG298" s="122">
        <f>CG295</f>
        <v>16000</v>
      </c>
      <c r="CI298" s="122">
        <f>CI295</f>
        <v>0</v>
      </c>
      <c r="CJ298" s="122">
        <f>CJ295</f>
        <v>16000</v>
      </c>
      <c r="CL298" s="319">
        <f>CL295</f>
        <v>0</v>
      </c>
      <c r="CM298" s="122">
        <f>CM295</f>
        <v>16000</v>
      </c>
      <c r="CO298" s="122">
        <f>CO295</f>
        <v>0</v>
      </c>
      <c r="CP298" s="122">
        <f>CP295</f>
        <v>16000</v>
      </c>
      <c r="CR298" s="122">
        <f>CR295</f>
        <v>0</v>
      </c>
      <c r="CS298" s="122">
        <f>CS295</f>
        <v>16000</v>
      </c>
      <c r="CU298" s="122">
        <f>CU295</f>
        <v>-3000</v>
      </c>
      <c r="CV298" s="122">
        <f>CV295</f>
        <v>13000</v>
      </c>
      <c r="CX298" s="122">
        <f>CX295</f>
        <v>0</v>
      </c>
      <c r="CY298" s="122">
        <f>CY295</f>
        <v>13000</v>
      </c>
      <c r="DA298" s="122">
        <f>DA295</f>
        <v>12746</v>
      </c>
      <c r="DC298" s="122">
        <f>DC295</f>
        <v>13000</v>
      </c>
      <c r="DE298" s="122">
        <f>DE295</f>
        <v>0</v>
      </c>
      <c r="DF298" s="122">
        <f>DF295</f>
        <v>13000</v>
      </c>
      <c r="DH298" s="122">
        <f>DH295</f>
        <v>0</v>
      </c>
      <c r="DI298" s="122">
        <f>DI295</f>
        <v>13000</v>
      </c>
      <c r="DK298" s="122">
        <f>DK295</f>
        <v>0</v>
      </c>
      <c r="DL298" s="122">
        <f>DL295</f>
        <v>13000</v>
      </c>
      <c r="DN298" s="122">
        <f>DN295</f>
        <v>0</v>
      </c>
      <c r="DO298" s="122">
        <f>DO295</f>
        <v>13000</v>
      </c>
      <c r="DQ298" s="122">
        <f>DQ295</f>
        <v>0</v>
      </c>
      <c r="DR298" s="122">
        <f>DR295</f>
        <v>13000</v>
      </c>
      <c r="DT298" s="122">
        <f>DT295</f>
        <v>0</v>
      </c>
      <c r="DU298" s="122">
        <f>DU295</f>
        <v>13000</v>
      </c>
      <c r="DW298" s="122">
        <f>DW295</f>
        <v>0</v>
      </c>
      <c r="DX298" s="122">
        <f>DX295</f>
        <v>13000</v>
      </c>
      <c r="DZ298" s="122">
        <f>DZ295</f>
        <v>0</v>
      </c>
      <c r="EA298" s="122">
        <f>EA295</f>
        <v>13000</v>
      </c>
      <c r="EC298" s="122">
        <f>EC295</f>
        <v>10</v>
      </c>
      <c r="ED298" s="122">
        <f>ED295</f>
        <v>13010</v>
      </c>
      <c r="EF298" s="122">
        <f>EF295</f>
        <v>1500</v>
      </c>
      <c r="EG298" s="122">
        <f>EG295</f>
        <v>14510</v>
      </c>
      <c r="EI298" s="122">
        <f>EI295</f>
        <v>13009</v>
      </c>
      <c r="EK298" s="122">
        <f>EK295</f>
        <v>30000</v>
      </c>
    </row>
    <row r="299" spans="1:141" outlineLevel="1">
      <c r="A299" s="1" t="s">
        <v>92</v>
      </c>
      <c r="B299" s="1" t="s">
        <v>239</v>
      </c>
      <c r="C299" s="4" t="s">
        <v>240</v>
      </c>
      <c r="D299" s="43">
        <v>292500</v>
      </c>
      <c r="E299" s="34">
        <v>34.19</v>
      </c>
      <c r="F299" s="43">
        <v>172982</v>
      </c>
      <c r="G299" s="34">
        <v>57.81</v>
      </c>
      <c r="H299" s="46">
        <v>100000</v>
      </c>
      <c r="I299" s="36">
        <v>100000</v>
      </c>
      <c r="J299" s="14"/>
      <c r="L299" s="118">
        <v>0</v>
      </c>
      <c r="M299" s="17">
        <f>L299/F299-1</f>
        <v>-1</v>
      </c>
      <c r="N299" s="17">
        <f>L299/I299-1</f>
        <v>-1</v>
      </c>
      <c r="Q299" s="118">
        <v>150000</v>
      </c>
      <c r="R299" s="15">
        <v>100000</v>
      </c>
      <c r="S299" s="118">
        <v>150000</v>
      </c>
      <c r="T299" s="15">
        <f>S299-Q299</f>
        <v>0</v>
      </c>
      <c r="U299" s="16">
        <f>S299/Q299-1</f>
        <v>0</v>
      </c>
      <c r="V299" s="140">
        <v>50000</v>
      </c>
      <c r="W299">
        <v>50000</v>
      </c>
      <c r="Y299" s="118">
        <v>150000</v>
      </c>
      <c r="AA299" s="118">
        <v>270000</v>
      </c>
      <c r="AB299" s="185">
        <f t="shared" ref="AB299" si="964">AA299-Y299</f>
        <v>120000</v>
      </c>
      <c r="AC299" s="187">
        <f t="shared" ref="AC299" si="965">AA299-Y299</f>
        <v>120000</v>
      </c>
      <c r="AD299" s="187"/>
      <c r="AE299" s="118">
        <v>270000</v>
      </c>
      <c r="AF299" s="182"/>
      <c r="AH299" s="15">
        <v>240000</v>
      </c>
      <c r="AI299" s="17">
        <f t="shared" si="960"/>
        <v>0.88888888888888884</v>
      </c>
      <c r="AK299" s="118">
        <v>250000</v>
      </c>
      <c r="AR299">
        <v>100000</v>
      </c>
      <c r="AS299" s="15">
        <f>AR299+AK299</f>
        <v>350000</v>
      </c>
      <c r="AV299" s="15">
        <f t="shared" ref="AV299" si="966">AS299+AU299</f>
        <v>350000</v>
      </c>
      <c r="AX299" s="15"/>
      <c r="AY299" s="15">
        <f t="shared" ref="AY299" si="967">AV299+AX299</f>
        <v>350000</v>
      </c>
      <c r="BB299" s="15">
        <f t="shared" ref="BB299" si="968">AY299+BA299</f>
        <v>350000</v>
      </c>
      <c r="BD299" s="15"/>
      <c r="BE299" s="15">
        <f t="shared" ref="BE299" si="969">BB299+BD299</f>
        <v>350000</v>
      </c>
      <c r="BG299" s="15"/>
      <c r="BH299" s="15">
        <f t="shared" ref="BH299" si="970">BE299+BG299</f>
        <v>350000</v>
      </c>
      <c r="BJ299" s="15">
        <v>300000</v>
      </c>
      <c r="BK299" s="235">
        <f t="shared" ref="BK299" si="971">BJ299/BH299</f>
        <v>0.8571428571428571</v>
      </c>
      <c r="BM299" s="227">
        <v>350000</v>
      </c>
      <c r="BN299" s="235">
        <f t="shared" ref="BN299" si="972">BM299/BJ299</f>
        <v>1.1666666666666667</v>
      </c>
      <c r="BO299" s="235">
        <f t="shared" ref="BO299" si="973">BM299/BH299</f>
        <v>1</v>
      </c>
      <c r="BQ299" s="15"/>
      <c r="BR299" s="15">
        <f t="shared" ref="BR299" si="974">BM299+BQ299</f>
        <v>350000</v>
      </c>
      <c r="BT299" s="15"/>
      <c r="BU299" s="15">
        <f>BR299+BT299</f>
        <v>350000</v>
      </c>
      <c r="BW299" s="15"/>
      <c r="BX299" s="15">
        <f>BU299+BW299</f>
        <v>350000</v>
      </c>
      <c r="BZ299" s="15"/>
      <c r="CA299" s="15">
        <f>BX299+BZ299</f>
        <v>350000</v>
      </c>
      <c r="CC299" s="15"/>
      <c r="CD299" s="15">
        <f>CA299+CC299</f>
        <v>350000</v>
      </c>
      <c r="CF299" s="15"/>
      <c r="CG299" s="15">
        <f>CD299+CF299</f>
        <v>350000</v>
      </c>
      <c r="CI299" s="15"/>
      <c r="CJ299" s="15">
        <f>CG299+CI299</f>
        <v>350000</v>
      </c>
      <c r="CM299" s="15">
        <f>CJ299+CL299</f>
        <v>350000</v>
      </c>
      <c r="CP299" s="15">
        <f>CM299+CO299</f>
        <v>350000</v>
      </c>
      <c r="CS299" s="15">
        <f>CP299+CR299</f>
        <v>350000</v>
      </c>
      <c r="CU299" s="227">
        <v>100000</v>
      </c>
      <c r="CV299" s="15">
        <f>CS299+CU299</f>
        <v>450000</v>
      </c>
      <c r="CX299" s="227"/>
      <c r="CY299" s="15">
        <f>CV299+CX299</f>
        <v>450000</v>
      </c>
      <c r="DA299" s="15">
        <v>450000</v>
      </c>
      <c r="DC299" s="15">
        <v>200000</v>
      </c>
      <c r="DE299" s="15"/>
      <c r="DF299" s="15">
        <f t="shared" ref="DF299" si="975">DC299+DE299</f>
        <v>200000</v>
      </c>
      <c r="DH299" s="15"/>
      <c r="DI299" s="15">
        <f t="shared" ref="DI299" si="976">DF299+DH299</f>
        <v>200000</v>
      </c>
      <c r="DK299" s="15"/>
      <c r="DL299" s="15">
        <f t="shared" ref="DL299" si="977">DI299+DK299</f>
        <v>200000</v>
      </c>
      <c r="DN299" s="15"/>
      <c r="DO299" s="15">
        <f t="shared" ref="DO299" si="978">DL299+DN299</f>
        <v>200000</v>
      </c>
      <c r="DQ299" s="15"/>
      <c r="DR299" s="15">
        <f t="shared" ref="DR299" si="979">DO299+DQ299</f>
        <v>200000</v>
      </c>
      <c r="DT299" s="15"/>
      <c r="DU299" s="15">
        <f t="shared" ref="DU299" si="980">DR299+DT299</f>
        <v>200000</v>
      </c>
      <c r="DW299" s="227">
        <v>900000</v>
      </c>
      <c r="DX299" s="15">
        <f t="shared" ref="DX299" si="981">DU299+DW299</f>
        <v>1100000</v>
      </c>
      <c r="DZ299" s="15"/>
      <c r="EA299" s="15">
        <f t="shared" ref="EA299" si="982">DX299+DZ299</f>
        <v>1100000</v>
      </c>
      <c r="EC299" s="15"/>
      <c r="ED299" s="15">
        <f t="shared" ref="ED299" si="983">EA299+EC299</f>
        <v>1100000</v>
      </c>
      <c r="EF299" s="15"/>
      <c r="EG299" s="15">
        <f t="shared" ref="EG299" si="984">ED299+EF299</f>
        <v>1100000</v>
      </c>
      <c r="EI299" s="15">
        <v>1093628</v>
      </c>
      <c r="EK299" s="15">
        <v>100000</v>
      </c>
    </row>
    <row r="300" spans="1:141" outlineLevel="1">
      <c r="A300" s="1" t="s">
        <v>92</v>
      </c>
      <c r="B300" s="1" t="s">
        <v>241</v>
      </c>
      <c r="C300" s="4" t="s">
        <v>242</v>
      </c>
      <c r="D300" s="43">
        <v>50000</v>
      </c>
      <c r="E300" s="34">
        <v>0</v>
      </c>
      <c r="F300" s="43">
        <v>50000</v>
      </c>
      <c r="G300" s="34">
        <v>0</v>
      </c>
      <c r="H300" s="46">
        <v>0</v>
      </c>
      <c r="I300" s="36">
        <v>0</v>
      </c>
      <c r="J300" s="14"/>
      <c r="L300" s="118">
        <v>0</v>
      </c>
      <c r="M300" s="17">
        <f>L300/F300-1</f>
        <v>-1</v>
      </c>
      <c r="N300" s="17" t="e">
        <f>L300/I300-1</f>
        <v>#DIV/0!</v>
      </c>
      <c r="Y300" s="118"/>
      <c r="AF300" s="182"/>
      <c r="AH300" s="15"/>
      <c r="AX300" s="15"/>
      <c r="BD300" s="15"/>
      <c r="BG300" s="15"/>
      <c r="DE300" s="15"/>
      <c r="DH300" s="15"/>
      <c r="DK300" s="15"/>
      <c r="DN300" s="15"/>
      <c r="DQ300" s="15"/>
      <c r="DT300" s="15"/>
      <c r="DW300" s="15"/>
      <c r="DZ300" s="15"/>
      <c r="EC300" s="15"/>
      <c r="EF300" s="15"/>
      <c r="EK300" s="15"/>
    </row>
    <row r="301" spans="1:141" outlineLevel="1">
      <c r="A301" s="1" t="s">
        <v>92</v>
      </c>
      <c r="B301" s="1" t="s">
        <v>243</v>
      </c>
      <c r="C301" s="4" t="s">
        <v>244</v>
      </c>
      <c r="D301" s="43">
        <v>0</v>
      </c>
      <c r="E301" s="34">
        <v>0</v>
      </c>
      <c r="F301" s="43">
        <v>0</v>
      </c>
      <c r="G301" s="34">
        <v>0</v>
      </c>
      <c r="H301" s="46">
        <v>924000</v>
      </c>
      <c r="I301" s="36">
        <v>924000</v>
      </c>
      <c r="J301" s="14"/>
      <c r="L301" s="118">
        <v>0</v>
      </c>
      <c r="M301" s="17" t="e">
        <f>L301/F301-1</f>
        <v>#DIV/0!</v>
      </c>
      <c r="N301" s="17">
        <f>L301/I301-1</f>
        <v>-1</v>
      </c>
      <c r="Q301" s="118">
        <v>0</v>
      </c>
      <c r="R301" s="15">
        <v>60000</v>
      </c>
      <c r="T301" s="15">
        <f>S301-Q301</f>
        <v>0</v>
      </c>
      <c r="U301" s="16" t="e">
        <f>S301/Q301-1</f>
        <v>#DIV/0!</v>
      </c>
      <c r="Y301" s="118"/>
      <c r="AF301" s="182"/>
      <c r="AH301" s="187">
        <v>1210000</v>
      </c>
      <c r="AX301" s="15"/>
      <c r="BD301" s="15"/>
      <c r="BG301" s="15"/>
      <c r="BJ301" s="15">
        <v>330000</v>
      </c>
      <c r="BM301" s="15"/>
      <c r="BN301" s="235">
        <f t="shared" ref="BN301:BN302" si="985">BM301/BJ301</f>
        <v>0</v>
      </c>
      <c r="BO301" s="235" t="e">
        <f t="shared" ref="BO301:BO302" si="986">BM301/BH301</f>
        <v>#DIV/0!</v>
      </c>
      <c r="BQ301" s="15"/>
      <c r="BR301" s="15"/>
      <c r="BT301" s="15"/>
      <c r="BU301" s="15"/>
      <c r="BW301" s="15"/>
      <c r="BX301" s="15"/>
      <c r="BZ301" s="15"/>
      <c r="CA301" s="15"/>
      <c r="CC301" s="15"/>
      <c r="CD301" s="15"/>
      <c r="CF301" s="15"/>
      <c r="CG301" s="15"/>
      <c r="CI301" s="15"/>
      <c r="CJ301" s="15"/>
      <c r="CM301" s="15"/>
      <c r="CP301" s="15"/>
      <c r="CS301" s="15"/>
      <c r="CV301" s="15"/>
      <c r="CY301" s="15"/>
      <c r="DA301" s="15">
        <v>1686000</v>
      </c>
      <c r="DE301" s="15"/>
      <c r="DH301" s="15"/>
      <c r="DK301" s="15"/>
      <c r="DN301" s="15"/>
      <c r="DQ301" s="15"/>
      <c r="DT301" s="15"/>
      <c r="DW301" s="15"/>
      <c r="DZ301" s="15"/>
      <c r="EC301" s="15"/>
      <c r="EF301" s="15"/>
      <c r="EI301" s="15">
        <v>2019200</v>
      </c>
      <c r="EK301" s="15"/>
    </row>
    <row r="302" spans="1:141" outlineLevel="1">
      <c r="A302" s="1" t="s">
        <v>92</v>
      </c>
      <c r="B302" s="1" t="s">
        <v>245</v>
      </c>
      <c r="C302" s="4" t="s">
        <v>246</v>
      </c>
      <c r="D302" s="43">
        <v>0</v>
      </c>
      <c r="E302" s="34">
        <v>0</v>
      </c>
      <c r="F302" s="43">
        <v>0</v>
      </c>
      <c r="G302" s="34">
        <v>0</v>
      </c>
      <c r="H302" s="46">
        <v>152902</v>
      </c>
      <c r="I302" s="36">
        <v>152902</v>
      </c>
      <c r="J302" s="14"/>
      <c r="L302" s="118">
        <v>0</v>
      </c>
      <c r="M302" s="17" t="e">
        <f>L302/F302-1</f>
        <v>#DIV/0!</v>
      </c>
      <c r="N302" s="17">
        <f>L302/I302-1</f>
        <v>-1</v>
      </c>
      <c r="Y302" s="118"/>
      <c r="AF302" s="182"/>
      <c r="AH302" s="187">
        <v>59500</v>
      </c>
      <c r="AX302" s="15"/>
      <c r="BD302" s="15"/>
      <c r="BG302" s="15"/>
      <c r="BJ302" s="15">
        <v>70800</v>
      </c>
      <c r="BM302" s="15"/>
      <c r="BN302" s="235">
        <f t="shared" si="985"/>
        <v>0</v>
      </c>
      <c r="BO302" s="235" t="e">
        <f t="shared" si="986"/>
        <v>#DIV/0!</v>
      </c>
      <c r="BQ302" s="15"/>
      <c r="BR302" s="15"/>
      <c r="BT302" s="15"/>
      <c r="BU302" s="15"/>
      <c r="BW302" s="15"/>
      <c r="BX302" s="15"/>
      <c r="BZ302" s="15"/>
      <c r="CA302" s="15"/>
      <c r="CC302" s="15"/>
      <c r="CD302" s="15"/>
      <c r="CF302" s="15"/>
      <c r="CG302" s="15"/>
      <c r="CI302" s="15"/>
      <c r="CJ302" s="15"/>
      <c r="CM302" s="15"/>
      <c r="CP302" s="15"/>
      <c r="CS302" s="15"/>
      <c r="CV302" s="15"/>
      <c r="CY302" s="15"/>
      <c r="DA302" s="15">
        <v>196500</v>
      </c>
      <c r="DE302" s="15"/>
      <c r="DH302" s="15"/>
      <c r="DK302" s="15"/>
      <c r="DN302" s="15"/>
      <c r="DQ302" s="15"/>
      <c r="DT302" s="15"/>
      <c r="DW302" s="15"/>
      <c r="DZ302" s="15"/>
      <c r="EC302" s="15"/>
      <c r="EF302" s="15"/>
      <c r="EI302" s="15">
        <v>30000</v>
      </c>
      <c r="EK302" s="15"/>
    </row>
    <row r="303" spans="1:141" outlineLevel="1">
      <c r="A303" s="1" t="s">
        <v>92</v>
      </c>
      <c r="B303" s="4" t="s">
        <v>46</v>
      </c>
      <c r="C303" s="4" t="s">
        <v>97</v>
      </c>
      <c r="D303" s="43">
        <v>342500</v>
      </c>
      <c r="E303" s="34">
        <v>343.62</v>
      </c>
      <c r="F303" s="43">
        <v>222982</v>
      </c>
      <c r="G303" s="34">
        <v>527.79999999999995</v>
      </c>
      <c r="H303" s="46">
        <v>1176902</v>
      </c>
      <c r="Y303" s="118"/>
      <c r="AF303" s="182"/>
      <c r="AH303" s="15"/>
      <c r="AX303" s="15"/>
      <c r="BD303" s="15"/>
      <c r="BG303" s="15"/>
      <c r="BM303" s="15"/>
      <c r="BQ303" s="15"/>
      <c r="BR303" s="15"/>
      <c r="BT303" s="15"/>
      <c r="BU303" s="15"/>
      <c r="BW303" s="15"/>
      <c r="BX303" s="15"/>
      <c r="BZ303" s="15"/>
      <c r="CA303" s="15"/>
      <c r="CC303" s="15"/>
      <c r="CD303" s="15"/>
      <c r="CF303" s="15"/>
      <c r="CG303" s="15"/>
      <c r="CI303" s="15"/>
      <c r="CJ303" s="15"/>
      <c r="CM303" s="15"/>
      <c r="CP303" s="15"/>
      <c r="CS303" s="15"/>
      <c r="CV303" s="15"/>
      <c r="CY303" s="15"/>
      <c r="DE303" s="15"/>
      <c r="DH303" s="15"/>
      <c r="DK303" s="15"/>
      <c r="DN303" s="15"/>
      <c r="DQ303" s="15"/>
      <c r="DT303" s="15"/>
      <c r="DU303" t="s">
        <v>464</v>
      </c>
      <c r="DW303" s="15"/>
      <c r="DZ303" s="15"/>
      <c r="EC303" s="15"/>
      <c r="EF303" s="15"/>
      <c r="EK303" s="15"/>
    </row>
    <row r="304" spans="1:141" outlineLevel="1">
      <c r="A304" s="1" t="s">
        <v>98</v>
      </c>
      <c r="B304" s="4" t="s">
        <v>48</v>
      </c>
      <c r="C304" s="4" t="s">
        <v>99</v>
      </c>
      <c r="D304" s="43">
        <v>342500</v>
      </c>
      <c r="E304" s="34">
        <v>343.62</v>
      </c>
      <c r="F304" s="43">
        <v>222982</v>
      </c>
      <c r="G304" s="34">
        <v>527.79999999999995</v>
      </c>
      <c r="H304" s="46">
        <v>1176902</v>
      </c>
      <c r="Y304" s="118"/>
      <c r="AF304" s="182"/>
      <c r="AH304" s="15"/>
      <c r="AX304" s="15"/>
      <c r="BD304" s="15"/>
      <c r="BG304" s="15"/>
      <c r="DE304" s="15"/>
      <c r="DH304" s="15"/>
      <c r="DK304" s="15"/>
      <c r="DN304" s="15"/>
      <c r="DQ304" s="15"/>
      <c r="DT304" s="15"/>
      <c r="DW304" s="15"/>
      <c r="DZ304" s="15"/>
      <c r="EC304" s="15"/>
      <c r="EF304" s="15"/>
      <c r="EK304" s="15"/>
    </row>
    <row r="305" spans="1:142" ht="14.25" customHeight="1" thickBot="1">
      <c r="A305" s="54" t="s">
        <v>92</v>
      </c>
      <c r="B305" s="55" t="s">
        <v>317</v>
      </c>
      <c r="C305" s="56" t="s">
        <v>355</v>
      </c>
      <c r="D305" s="57">
        <f>SUM(D299:D302)</f>
        <v>342500</v>
      </c>
      <c r="E305" s="58"/>
      <c r="F305" s="57">
        <f>SUM(F299:F302)</f>
        <v>222982</v>
      </c>
      <c r="G305" s="58"/>
      <c r="H305" s="57"/>
      <c r="I305" s="57">
        <f>SUM(I299:I302)</f>
        <v>1176902</v>
      </c>
      <c r="J305" s="138" t="e">
        <f>I305/$I$324</f>
        <v>#REF!</v>
      </c>
      <c r="K305" s="60"/>
      <c r="L305" s="122">
        <f>SUM(L299:L302)</f>
        <v>0</v>
      </c>
      <c r="M305" s="61">
        <f>L305/F305-1</f>
        <v>-1</v>
      </c>
      <c r="N305" s="61">
        <f>L305/I305-1</f>
        <v>-1</v>
      </c>
      <c r="Q305" s="122">
        <f>SUM(Q299:Q302)</f>
        <v>150000</v>
      </c>
      <c r="R305" s="122">
        <f>SUM(R299:R302)</f>
        <v>160000</v>
      </c>
      <c r="S305" s="122">
        <f>SUM(S299:S302)</f>
        <v>150000</v>
      </c>
      <c r="T305" s="122">
        <f>SUM(T299:T302)</f>
        <v>0</v>
      </c>
      <c r="U305" s="155">
        <f>S305/Q305-1</f>
        <v>0</v>
      </c>
      <c r="Y305" s="122">
        <f>SUM(Y299:Y302)</f>
        <v>150000</v>
      </c>
      <c r="AA305" s="122">
        <f>SUM(AA299:AA302)</f>
        <v>270000</v>
      </c>
      <c r="AB305" s="122">
        <f>SUM(AB299:AB302)</f>
        <v>120000</v>
      </c>
      <c r="AE305" s="122">
        <f>SUM(AE299:AE302)</f>
        <v>270000</v>
      </c>
      <c r="AF305" s="182"/>
      <c r="AH305" s="122">
        <f>SUM(AH299:AH300)</f>
        <v>240000</v>
      </c>
      <c r="AI305" s="17">
        <f t="shared" ref="AI305:AI307" si="987">AH305/AE305</f>
        <v>0.88888888888888884</v>
      </c>
      <c r="AK305" s="122">
        <f>SUM(AK299:AK300)</f>
        <v>250000</v>
      </c>
      <c r="AL305" s="193" t="e">
        <f>AK305/L305</f>
        <v>#DIV/0!</v>
      </c>
      <c r="AM305" s="17">
        <f>AK305/AE305</f>
        <v>0.92592592592592593</v>
      </c>
      <c r="AN305" s="17">
        <f>AK305/AH305</f>
        <v>1.0416666666666667</v>
      </c>
      <c r="AR305" s="122">
        <f>SUM(AR299:AR300)</f>
        <v>100000</v>
      </c>
      <c r="AS305" s="122">
        <f>SUM(AS299:AS300)</f>
        <v>350000</v>
      </c>
      <c r="AU305" s="122">
        <f>SUM(AU299:AU300)</f>
        <v>0</v>
      </c>
      <c r="AV305" s="122">
        <f>SUM(AV299:AV300)</f>
        <v>350000</v>
      </c>
      <c r="AX305" s="122">
        <f>SUM(AX299:AX300)</f>
        <v>0</v>
      </c>
      <c r="AY305" s="122">
        <f>SUM(AY299:AY300)</f>
        <v>350000</v>
      </c>
      <c r="BA305" s="122">
        <f>SUM(BA299:BA300)</f>
        <v>0</v>
      </c>
      <c r="BB305" s="122">
        <f>SUM(BB299:BB300)</f>
        <v>350000</v>
      </c>
      <c r="BD305" s="122">
        <f>SUM(BD299:BD300)</f>
        <v>0</v>
      </c>
      <c r="BE305" s="122">
        <f>SUM(BE299:BE300)</f>
        <v>350000</v>
      </c>
      <c r="BG305" s="122">
        <f>SUM(BG299:BG300)</f>
        <v>0</v>
      </c>
      <c r="BH305" s="122">
        <f>SUM(BH299:BH300)</f>
        <v>350000</v>
      </c>
      <c r="BJ305" s="122">
        <f>SUM(BJ299:BJ300)</f>
        <v>300000</v>
      </c>
      <c r="BK305" s="236">
        <f t="shared" ref="BK305" si="988">BJ305/BH305</f>
        <v>0.8571428571428571</v>
      </c>
      <c r="BM305" s="122">
        <f>SUM(BM299:BM300)</f>
        <v>350000</v>
      </c>
      <c r="BN305" s="236">
        <f t="shared" ref="BN305" si="989">BM305/BJ305</f>
        <v>1.1666666666666667</v>
      </c>
      <c r="BO305" s="236">
        <f t="shared" ref="BO305" si="990">BM305/BH305</f>
        <v>1</v>
      </c>
      <c r="BQ305" s="122">
        <f>SUM(BQ299:BQ300)</f>
        <v>0</v>
      </c>
      <c r="BR305" s="122">
        <f>SUM(BR299:BR300)</f>
        <v>350000</v>
      </c>
      <c r="BT305" s="122">
        <f>SUM(BT299:BT300)</f>
        <v>0</v>
      </c>
      <c r="BU305" s="122">
        <f>SUM(BU299:BU300)</f>
        <v>350000</v>
      </c>
      <c r="BW305" s="122">
        <f>SUM(BW299:BW300)</f>
        <v>0</v>
      </c>
      <c r="BX305" s="122">
        <f>SUM(BX299:BX300)</f>
        <v>350000</v>
      </c>
      <c r="BZ305" s="122">
        <f>SUM(BZ299:BZ300)</f>
        <v>0</v>
      </c>
      <c r="CA305" s="122">
        <f>SUM(CA299:CA300)</f>
        <v>350000</v>
      </c>
      <c r="CC305" s="122">
        <f>SUM(CC299:CC300)</f>
        <v>0</v>
      </c>
      <c r="CD305" s="122">
        <f>SUM(CD299:CD300)</f>
        <v>350000</v>
      </c>
      <c r="CF305" s="122">
        <f>SUM(CF299:CF300)</f>
        <v>0</v>
      </c>
      <c r="CG305" s="122">
        <f>SUM(CG299:CG300)</f>
        <v>350000</v>
      </c>
      <c r="CI305" s="122">
        <f>SUM(CI299:CI300)</f>
        <v>0</v>
      </c>
      <c r="CJ305" s="122">
        <f>SUM(CJ299:CJ300)</f>
        <v>350000</v>
      </c>
      <c r="CL305" s="319">
        <f>SUM(CL299:CL300)</f>
        <v>0</v>
      </c>
      <c r="CM305" s="122">
        <f>SUM(CM299:CM300)</f>
        <v>350000</v>
      </c>
      <c r="CO305" s="122">
        <f>SUM(CO299:CO300)</f>
        <v>0</v>
      </c>
      <c r="CP305" s="122">
        <f>SUM(CP299:CP300)</f>
        <v>350000</v>
      </c>
      <c r="CR305" s="122">
        <f>SUM(CR299:CR300)</f>
        <v>0</v>
      </c>
      <c r="CS305" s="122">
        <f>SUM(CS299:CS300)</f>
        <v>350000</v>
      </c>
      <c r="CU305" s="122">
        <f>SUM(CU299:CU300)</f>
        <v>100000</v>
      </c>
      <c r="CV305" s="122">
        <f>SUM(CV299:CV300)</f>
        <v>450000</v>
      </c>
      <c r="CX305" s="122">
        <f>SUM(CX299:CX300)</f>
        <v>0</v>
      </c>
      <c r="CY305" s="122">
        <f>SUM(CY299:CY300)</f>
        <v>450000</v>
      </c>
      <c r="DA305" s="122">
        <f>SUM(DA299:DA300)</f>
        <v>450000</v>
      </c>
      <c r="DC305" s="122">
        <f>SUM(DC299:DC300)</f>
        <v>200000</v>
      </c>
      <c r="DE305" s="122">
        <f>SUM(DE299:DE300)</f>
        <v>0</v>
      </c>
      <c r="DF305" s="122">
        <f>SUM(DF299:DF300)</f>
        <v>200000</v>
      </c>
      <c r="DH305" s="122">
        <f>SUM(DH299:DH300)</f>
        <v>0</v>
      </c>
      <c r="DI305" s="122">
        <f>SUM(DI299:DI300)</f>
        <v>200000</v>
      </c>
      <c r="DK305" s="122">
        <f>SUM(DK299:DK300)</f>
        <v>0</v>
      </c>
      <c r="DL305" s="122">
        <f>SUM(DL299:DL300)</f>
        <v>200000</v>
      </c>
      <c r="DN305" s="122">
        <f>SUM(DN299:DN300)</f>
        <v>0</v>
      </c>
      <c r="DO305" s="122">
        <f>SUM(DO299:DO300)</f>
        <v>200000</v>
      </c>
      <c r="DQ305" s="122">
        <f>SUM(DQ299:DQ300)</f>
        <v>0</v>
      </c>
      <c r="DR305" s="122">
        <f>SUM(DR299:DR300)</f>
        <v>200000</v>
      </c>
      <c r="DT305" s="122">
        <f>SUM(DT299:DT300)</f>
        <v>0</v>
      </c>
      <c r="DU305" s="122">
        <f>SUM(DU299:DU300)</f>
        <v>200000</v>
      </c>
      <c r="DW305" s="122">
        <f>SUM(DW299:DW300)</f>
        <v>900000</v>
      </c>
      <c r="DX305" s="122">
        <f>SUM(DX299:DX300)</f>
        <v>1100000</v>
      </c>
      <c r="DZ305" s="122">
        <f>SUM(DZ299:DZ300)</f>
        <v>0</v>
      </c>
      <c r="EA305" s="122">
        <f>SUM(EA299:EA300)</f>
        <v>1100000</v>
      </c>
      <c r="EC305" s="122">
        <f>SUM(EC299:EC300)</f>
        <v>0</v>
      </c>
      <c r="ED305" s="122">
        <f>SUM(ED299:ED300)</f>
        <v>1100000</v>
      </c>
      <c r="EF305" s="122">
        <f>SUM(EF299:EF300)</f>
        <v>0</v>
      </c>
      <c r="EG305" s="122">
        <f>SUM(EG299:EG300)</f>
        <v>1100000</v>
      </c>
      <c r="EI305" s="122">
        <f>SUM(EI299:EI300)</f>
        <v>1093628</v>
      </c>
      <c r="EK305" s="122">
        <f>SUM(EK299:EK300)</f>
        <v>100000</v>
      </c>
    </row>
    <row r="306" spans="1:142" outlineLevel="2">
      <c r="A306" s="1" t="s">
        <v>247</v>
      </c>
      <c r="B306" s="1" t="s">
        <v>248</v>
      </c>
      <c r="C306" s="4" t="s">
        <v>249</v>
      </c>
      <c r="D306" s="43">
        <v>75000</v>
      </c>
      <c r="E306" s="34">
        <v>17.45</v>
      </c>
      <c r="F306" s="43">
        <v>75000</v>
      </c>
      <c r="G306" s="34">
        <v>17.45</v>
      </c>
      <c r="H306" s="46">
        <v>13084</v>
      </c>
      <c r="I306" s="15">
        <v>13084</v>
      </c>
      <c r="K306" t="s">
        <v>333</v>
      </c>
      <c r="L306" s="118">
        <v>20000</v>
      </c>
      <c r="M306" s="17">
        <f>L306/F306-1</f>
        <v>-0.73333333333333339</v>
      </c>
      <c r="N306" s="17">
        <f>L306/I306-1</f>
        <v>0.52858453072454914</v>
      </c>
      <c r="Q306" s="118">
        <v>60000</v>
      </c>
      <c r="R306" s="15">
        <v>7570</v>
      </c>
      <c r="S306" s="118">
        <v>30000</v>
      </c>
      <c r="T306" s="15">
        <f>S306-Q306</f>
        <v>-30000</v>
      </c>
      <c r="U306" s="16">
        <f>S306/Q306-1</f>
        <v>-0.5</v>
      </c>
      <c r="Y306" s="118">
        <v>30000</v>
      </c>
      <c r="AA306" s="118">
        <v>20000</v>
      </c>
      <c r="AB306" s="185">
        <f t="shared" ref="AB306" si="991">AA306-Y306</f>
        <v>-10000</v>
      </c>
      <c r="AC306" s="187">
        <f t="shared" ref="AC306" si="992">AA306-Y306</f>
        <v>-10000</v>
      </c>
      <c r="AD306" s="187"/>
      <c r="AE306" s="118">
        <v>20000</v>
      </c>
      <c r="AF306" s="182"/>
      <c r="AH306" s="15">
        <v>14304</v>
      </c>
      <c r="AI306" s="17">
        <f t="shared" si="987"/>
        <v>0.71519999999999995</v>
      </c>
      <c r="AK306" s="118">
        <v>20000</v>
      </c>
      <c r="AP306" s="220">
        <v>20000</v>
      </c>
      <c r="AS306" s="15">
        <f>AR306+AK306</f>
        <v>20000</v>
      </c>
      <c r="AV306" s="15">
        <f t="shared" ref="AV306" si="993">AS306+AU306</f>
        <v>20000</v>
      </c>
      <c r="AX306" s="15"/>
      <c r="AY306" s="15">
        <f t="shared" ref="AY306" si="994">AV306+AX306</f>
        <v>20000</v>
      </c>
      <c r="BB306" s="15">
        <f t="shared" ref="BB306" si="995">AY306+BA306</f>
        <v>20000</v>
      </c>
      <c r="BD306" s="15">
        <v>7000</v>
      </c>
      <c r="BE306" s="15">
        <f t="shared" ref="BE306" si="996">BB306+BD306</f>
        <v>27000</v>
      </c>
      <c r="BG306" s="15"/>
      <c r="BH306" s="15">
        <f t="shared" ref="BH306" si="997">BE306+BG306</f>
        <v>27000</v>
      </c>
      <c r="BJ306" s="15">
        <v>22751</v>
      </c>
      <c r="BK306" s="235">
        <f t="shared" ref="BK306" si="998">BJ306/BH306</f>
        <v>0.84262962962962962</v>
      </c>
      <c r="BM306" s="15">
        <v>23000</v>
      </c>
      <c r="BN306" s="235">
        <f t="shared" ref="BN306" si="999">BM306/BJ306</f>
        <v>1.010944573864885</v>
      </c>
      <c r="BO306" s="235">
        <f t="shared" ref="BO306" si="1000">BM306/BH306</f>
        <v>0.85185185185185186</v>
      </c>
      <c r="BQ306" s="227">
        <v>-50</v>
      </c>
      <c r="BR306" s="15">
        <f t="shared" ref="BR306" si="1001">BM306+BQ306</f>
        <v>22950</v>
      </c>
      <c r="BU306" s="15">
        <f>BR306+BT306</f>
        <v>22950</v>
      </c>
      <c r="BX306" s="15">
        <f>BU306+BW306</f>
        <v>22950</v>
      </c>
      <c r="CA306" s="15">
        <f>BX306+BZ306</f>
        <v>22950</v>
      </c>
      <c r="CD306" s="15">
        <f>CA306+CC306</f>
        <v>22950</v>
      </c>
      <c r="CG306" s="15">
        <f>CD306+CF306</f>
        <v>22950</v>
      </c>
      <c r="CJ306" s="15">
        <f>CG306+CI306</f>
        <v>22950</v>
      </c>
      <c r="CM306" s="15">
        <f>CJ306+CL306</f>
        <v>22950</v>
      </c>
      <c r="CP306" s="15">
        <f>CM306+CO306</f>
        <v>22950</v>
      </c>
      <c r="CS306" s="15">
        <f>CP306+CR306</f>
        <v>22950</v>
      </c>
      <c r="CV306" s="15">
        <f>CS306+CU306</f>
        <v>22950</v>
      </c>
      <c r="CY306" s="15">
        <f>CV306+CX306</f>
        <v>22950</v>
      </c>
      <c r="DA306" s="15">
        <v>20265</v>
      </c>
      <c r="DC306" s="15">
        <v>20000</v>
      </c>
      <c r="DE306" s="15"/>
      <c r="DF306" s="15">
        <f t="shared" ref="DF306" si="1002">DC306+DE306</f>
        <v>20000</v>
      </c>
      <c r="DH306" s="15"/>
      <c r="DI306" s="15">
        <f t="shared" ref="DI306" si="1003">DF306+DH306</f>
        <v>20000</v>
      </c>
      <c r="DK306" s="15"/>
      <c r="DL306" s="15">
        <f t="shared" ref="DL306" si="1004">DI306+DK306</f>
        <v>20000</v>
      </c>
      <c r="DN306" s="15"/>
      <c r="DO306" s="15">
        <f t="shared" ref="DO306" si="1005">DL306+DN306</f>
        <v>20000</v>
      </c>
      <c r="DQ306" s="15"/>
      <c r="DR306" s="15">
        <f t="shared" ref="DR306" si="1006">DO306+DQ306</f>
        <v>20000</v>
      </c>
      <c r="DT306" s="227">
        <v>4100</v>
      </c>
      <c r="DU306" s="15">
        <f t="shared" ref="DU306" si="1007">DR306+DT306</f>
        <v>24100</v>
      </c>
      <c r="DW306" s="15"/>
      <c r="DX306" s="15">
        <f t="shared" ref="DX306" si="1008">DU306+DW306</f>
        <v>24100</v>
      </c>
      <c r="DZ306" s="15"/>
      <c r="EA306" s="15">
        <f t="shared" ref="EA306" si="1009">DX306+DZ306</f>
        <v>24100</v>
      </c>
      <c r="EC306" s="15"/>
      <c r="ED306" s="15">
        <f t="shared" ref="ED306" si="1010">EA306+EC306</f>
        <v>24100</v>
      </c>
      <c r="EF306" s="15"/>
      <c r="EG306" s="15">
        <f t="shared" ref="EG306" si="1011">ED306+EF306</f>
        <v>24100</v>
      </c>
      <c r="EI306" s="15">
        <v>4025</v>
      </c>
      <c r="EK306" s="15">
        <v>10000</v>
      </c>
    </row>
    <row r="307" spans="1:142" outlineLevel="2">
      <c r="A307" s="1" t="s">
        <v>247</v>
      </c>
      <c r="B307" s="1" t="s">
        <v>250</v>
      </c>
      <c r="C307" s="4" t="s">
        <v>251</v>
      </c>
      <c r="D307" s="43">
        <v>0</v>
      </c>
      <c r="E307" s="34">
        <v>0</v>
      </c>
      <c r="F307" s="43">
        <v>38380</v>
      </c>
      <c r="G307" s="34">
        <v>100</v>
      </c>
      <c r="H307" s="46">
        <v>38380</v>
      </c>
      <c r="I307" s="15">
        <v>38380</v>
      </c>
      <c r="K307" t="s">
        <v>333</v>
      </c>
      <c r="L307" s="118">
        <v>40000</v>
      </c>
      <c r="M307" s="17">
        <f>L307/F307-1</f>
        <v>4.2209484106305428E-2</v>
      </c>
      <c r="N307" s="17">
        <f>L307/I307-1</f>
        <v>4.2209484106305428E-2</v>
      </c>
      <c r="Q307" s="118">
        <v>0</v>
      </c>
      <c r="R307" s="15">
        <v>0</v>
      </c>
      <c r="S307" s="118">
        <v>0</v>
      </c>
      <c r="T307" s="15">
        <f>S307-Q307</f>
        <v>0</v>
      </c>
      <c r="U307" s="16" t="e">
        <f>S307/Q307-1</f>
        <v>#DIV/0!</v>
      </c>
      <c r="Y307" s="118">
        <v>0</v>
      </c>
      <c r="AE307" s="118">
        <v>38600</v>
      </c>
      <c r="AF307" s="182">
        <f>AE307-AA307</f>
        <v>38600</v>
      </c>
      <c r="AH307" s="15">
        <v>38570</v>
      </c>
      <c r="AI307" s="17">
        <f t="shared" si="987"/>
        <v>0.99922279792746116</v>
      </c>
      <c r="AX307" s="15"/>
      <c r="BD307" s="15"/>
      <c r="BG307" s="15"/>
      <c r="DE307" s="15"/>
      <c r="DH307" s="15"/>
      <c r="DK307" s="15"/>
      <c r="DN307" s="15"/>
      <c r="DQ307" s="15"/>
      <c r="DT307" s="15"/>
      <c r="DW307" s="15"/>
      <c r="DZ307" s="15"/>
      <c r="EC307" s="15"/>
      <c r="EF307" s="15"/>
      <c r="EK307" s="15"/>
    </row>
    <row r="308" spans="1:142" outlineLevel="2">
      <c r="A308" s="1" t="s">
        <v>247</v>
      </c>
      <c r="B308" s="4" t="s">
        <v>46</v>
      </c>
      <c r="C308" s="4" t="s">
        <v>252</v>
      </c>
      <c r="D308" s="43">
        <v>75000</v>
      </c>
      <c r="E308" s="34">
        <v>68.62</v>
      </c>
      <c r="F308" s="43">
        <v>113380</v>
      </c>
      <c r="G308" s="34">
        <v>45.39</v>
      </c>
      <c r="H308" s="46">
        <v>51464</v>
      </c>
      <c r="Y308" s="118"/>
      <c r="AF308" s="182"/>
      <c r="AH308" s="15"/>
      <c r="AX308" s="15"/>
      <c r="BD308" s="15"/>
      <c r="BG308" s="15"/>
      <c r="DE308" s="15"/>
      <c r="DH308" s="15"/>
      <c r="DK308" s="15"/>
      <c r="DN308" s="15"/>
      <c r="DQ308" s="15"/>
      <c r="DT308" s="15"/>
      <c r="DW308" s="15"/>
      <c r="DZ308" s="15"/>
      <c r="EC308" s="15"/>
      <c r="EF308" s="15"/>
      <c r="EK308" s="15"/>
    </row>
    <row r="309" spans="1:142" ht="14.25" customHeight="1" outlineLevel="2">
      <c r="A309" s="1" t="s">
        <v>253</v>
      </c>
      <c r="B309" s="4" t="s">
        <v>48</v>
      </c>
      <c r="C309" s="4" t="s">
        <v>252</v>
      </c>
      <c r="D309" s="43">
        <v>75000</v>
      </c>
      <c r="E309" s="34">
        <v>68.62</v>
      </c>
      <c r="F309" s="43">
        <v>113380</v>
      </c>
      <c r="G309" s="34">
        <v>45.39</v>
      </c>
      <c r="H309" s="46">
        <v>51464</v>
      </c>
      <c r="Y309" s="118"/>
      <c r="AF309" s="182"/>
      <c r="AH309" s="15"/>
      <c r="AX309" s="15"/>
      <c r="BD309" s="15"/>
      <c r="BG309" s="15"/>
      <c r="DE309" s="15"/>
      <c r="DH309" s="15"/>
      <c r="DK309" s="15"/>
      <c r="DN309" s="15"/>
      <c r="DQ309" s="15"/>
      <c r="DT309" s="15"/>
      <c r="DW309" s="15"/>
      <c r="DZ309" s="15"/>
      <c r="EC309" s="15"/>
      <c r="EF309" s="15"/>
      <c r="EK309" s="15"/>
    </row>
    <row r="310" spans="1:142" ht="15" customHeight="1" thickBot="1">
      <c r="A310" s="54" t="s">
        <v>253</v>
      </c>
      <c r="B310" s="55" t="s">
        <v>317</v>
      </c>
      <c r="C310" s="56" t="s">
        <v>357</v>
      </c>
      <c r="D310" s="57">
        <f>SUM(D306:D307)</f>
        <v>75000</v>
      </c>
      <c r="E310" s="58"/>
      <c r="F310" s="57">
        <f>SUM(F306:F307)</f>
        <v>113380</v>
      </c>
      <c r="G310" s="58"/>
      <c r="H310" s="57"/>
      <c r="I310" s="57">
        <f>SUM(I306:I307)</f>
        <v>51464</v>
      </c>
      <c r="J310" s="138" t="e">
        <f>I310/$I$324</f>
        <v>#REF!</v>
      </c>
      <c r="K310" s="60"/>
      <c r="L310" s="122">
        <f>SUM(L306:L307)</f>
        <v>60000</v>
      </c>
      <c r="M310" s="61">
        <f>L310/F310-1</f>
        <v>-0.47080613864879173</v>
      </c>
      <c r="N310" s="61">
        <f>L310/I310-1</f>
        <v>0.16586351624436491</v>
      </c>
      <c r="O310" s="17">
        <f>L310/$L$324</f>
        <v>1.3921113947491674E-2</v>
      </c>
      <c r="P310" s="17"/>
      <c r="Q310" s="122">
        <f>SUM(Q306:Q307)</f>
        <v>60000</v>
      </c>
      <c r="R310" s="122">
        <f>SUM(R306:R307)</f>
        <v>7570</v>
      </c>
      <c r="S310" s="122">
        <f>SUM(S306:S307)</f>
        <v>30000</v>
      </c>
      <c r="T310" s="122">
        <f>SUM(T306:T307)</f>
        <v>-30000</v>
      </c>
      <c r="U310" s="155">
        <f>S310/Q310-1</f>
        <v>-0.5</v>
      </c>
      <c r="Y310" s="122">
        <f>SUM(Y306:Y307)</f>
        <v>30000</v>
      </c>
      <c r="AA310" s="122">
        <f>SUM(AA306:AA307)</f>
        <v>20000</v>
      </c>
      <c r="AB310" s="122">
        <f>SUM(AB306:AB307)</f>
        <v>-10000</v>
      </c>
      <c r="AE310" s="122">
        <f>SUM(AE306:AE307)</f>
        <v>58600</v>
      </c>
      <c r="AF310" s="182"/>
      <c r="AH310" s="122">
        <f>SUM(AH306:AH307)</f>
        <v>52874</v>
      </c>
      <c r="AI310" s="17">
        <f t="shared" ref="AI310:AI311" si="1012">AH310/AE310</f>
        <v>0.90228668941979517</v>
      </c>
      <c r="AK310" s="122">
        <f>SUM(AK306:AK307)</f>
        <v>20000</v>
      </c>
      <c r="AL310" s="193">
        <f>AK310/L310</f>
        <v>0.33333333333333331</v>
      </c>
      <c r="AM310" s="17">
        <f>AK310/AE310</f>
        <v>0.34129692832764508</v>
      </c>
      <c r="AN310" s="17">
        <f>AK310/AH310</f>
        <v>0.37825774482732533</v>
      </c>
      <c r="AS310" s="122">
        <f>SUM(AS306:AS307)</f>
        <v>20000</v>
      </c>
      <c r="AU310" s="122">
        <f>SUM(AU306:AU307)</f>
        <v>0</v>
      </c>
      <c r="AV310" s="122">
        <f>SUM(AV306:AV307)</f>
        <v>20000</v>
      </c>
      <c r="AX310" s="122">
        <f>SUM(AX306:AX307)</f>
        <v>0</v>
      </c>
      <c r="AY310" s="122">
        <f>SUM(AY306:AY307)</f>
        <v>20000</v>
      </c>
      <c r="BA310" s="122">
        <f>SUM(BA306:BA307)</f>
        <v>0</v>
      </c>
      <c r="BB310" s="122">
        <f>SUM(BB306:BB307)</f>
        <v>20000</v>
      </c>
      <c r="BD310" s="122">
        <f>SUM(BD306:BD307)</f>
        <v>7000</v>
      </c>
      <c r="BE310" s="122">
        <f>SUM(BE306:BE307)</f>
        <v>27000</v>
      </c>
      <c r="BG310" s="122">
        <f>SUM(BG306:BG307)</f>
        <v>0</v>
      </c>
      <c r="BH310" s="122">
        <f>SUM(BH306:BH307)</f>
        <v>27000</v>
      </c>
      <c r="BJ310" s="122">
        <f>SUM(BJ306:BJ307)</f>
        <v>22751</v>
      </c>
      <c r="BK310" s="236">
        <f t="shared" ref="BK310" si="1013">BJ310/BH310</f>
        <v>0.84262962962962962</v>
      </c>
      <c r="BM310" s="122">
        <f>SUM(BM306:BM307)</f>
        <v>23000</v>
      </c>
      <c r="BN310" s="236">
        <f t="shared" ref="BN310" si="1014">BM310/BJ310</f>
        <v>1.010944573864885</v>
      </c>
      <c r="BO310" s="236">
        <f t="shared" ref="BO310" si="1015">BM310/BH310</f>
        <v>0.85185185185185186</v>
      </c>
      <c r="BQ310" s="122">
        <f>SUM(BQ306:BQ307)</f>
        <v>-50</v>
      </c>
      <c r="BR310" s="122">
        <f>SUM(BR306:BR307)</f>
        <v>22950</v>
      </c>
      <c r="BT310" s="122">
        <f>SUM(BT306:BT307)</f>
        <v>0</v>
      </c>
      <c r="BU310" s="122">
        <f>SUM(BU306:BU307)</f>
        <v>22950</v>
      </c>
      <c r="BW310" s="122">
        <f>SUM(BW306:BW307)</f>
        <v>0</v>
      </c>
      <c r="BX310" s="122">
        <f>SUM(BX306:BX307)</f>
        <v>22950</v>
      </c>
      <c r="BZ310" s="122">
        <f>SUM(BZ306:BZ307)</f>
        <v>0</v>
      </c>
      <c r="CA310" s="122">
        <f>SUM(CA306:CA307)</f>
        <v>22950</v>
      </c>
      <c r="CC310" s="122">
        <f>SUM(CC306:CC307)</f>
        <v>0</v>
      </c>
      <c r="CD310" s="122">
        <f>SUM(CD306:CD307)</f>
        <v>22950</v>
      </c>
      <c r="CF310" s="122">
        <f>SUM(CF306:CF307)</f>
        <v>0</v>
      </c>
      <c r="CG310" s="122">
        <f>SUM(CG306:CG307)</f>
        <v>22950</v>
      </c>
      <c r="CI310" s="122">
        <f>SUM(CI306:CI307)</f>
        <v>0</v>
      </c>
      <c r="CJ310" s="122">
        <f>SUM(CJ306:CJ307)</f>
        <v>22950</v>
      </c>
      <c r="CL310" s="319">
        <f>SUM(CL306:CL307)</f>
        <v>0</v>
      </c>
      <c r="CM310" s="122">
        <f>SUM(CM306:CM307)</f>
        <v>22950</v>
      </c>
      <c r="CO310" s="122">
        <f>SUM(CO306:CO307)</f>
        <v>0</v>
      </c>
      <c r="CP310" s="122">
        <f>SUM(CP306:CP307)</f>
        <v>22950</v>
      </c>
      <c r="CR310" s="122">
        <f>SUM(CR306:CR307)</f>
        <v>0</v>
      </c>
      <c r="CS310" s="122">
        <f>SUM(CS306:CS307)</f>
        <v>22950</v>
      </c>
      <c r="CU310" s="122">
        <f>SUM(CU306:CU307)</f>
        <v>0</v>
      </c>
      <c r="CV310" s="122">
        <f>SUM(CV306:CV307)</f>
        <v>22950</v>
      </c>
      <c r="CX310" s="122">
        <f>SUM(CX306:CX307)</f>
        <v>0</v>
      </c>
      <c r="CY310" s="122">
        <f>SUM(CY306:CY307)</f>
        <v>22950</v>
      </c>
      <c r="DA310" s="122">
        <f>SUM(DA306:DA307)</f>
        <v>20265</v>
      </c>
      <c r="DC310" s="122">
        <f>SUM(DC306:DC307)</f>
        <v>20000</v>
      </c>
      <c r="DE310" s="122">
        <f>SUM(DE306:DE307)</f>
        <v>0</v>
      </c>
      <c r="DF310" s="122">
        <f>SUM(DF306:DF307)</f>
        <v>20000</v>
      </c>
      <c r="DH310" s="122">
        <f>SUM(DH306:DH307)</f>
        <v>0</v>
      </c>
      <c r="DI310" s="122">
        <f>SUM(DI306:DI307)</f>
        <v>20000</v>
      </c>
      <c r="DK310" s="122">
        <f>SUM(DK306:DK307)</f>
        <v>0</v>
      </c>
      <c r="DL310" s="122">
        <f>SUM(DL306:DL307)</f>
        <v>20000</v>
      </c>
      <c r="DN310" s="122">
        <f>SUM(DN306:DN307)</f>
        <v>0</v>
      </c>
      <c r="DO310" s="122">
        <f>SUM(DO306:DO307)</f>
        <v>20000</v>
      </c>
      <c r="DQ310" s="122">
        <f>SUM(DQ306:DQ307)</f>
        <v>0</v>
      </c>
      <c r="DR310" s="122">
        <f>SUM(DR306:DR307)</f>
        <v>20000</v>
      </c>
      <c r="DT310" s="122">
        <f>SUM(DT306:DT307)</f>
        <v>4100</v>
      </c>
      <c r="DU310" s="122">
        <f>SUM(DU306:DU307)</f>
        <v>24100</v>
      </c>
      <c r="DW310" s="122">
        <f>SUM(DW306:DW307)</f>
        <v>0</v>
      </c>
      <c r="DX310" s="122">
        <f>SUM(DX306:DX307)</f>
        <v>24100</v>
      </c>
      <c r="DZ310" s="122">
        <f>SUM(DZ306:DZ307)</f>
        <v>0</v>
      </c>
      <c r="EA310" s="122">
        <f>SUM(EA306:EA307)</f>
        <v>24100</v>
      </c>
      <c r="EC310" s="122">
        <f>SUM(EC306:EC307)</f>
        <v>0</v>
      </c>
      <c r="ED310" s="122">
        <f>SUM(ED306:ED307)</f>
        <v>24100</v>
      </c>
      <c r="EF310" s="122">
        <f>SUM(EF306:EF307)</f>
        <v>0</v>
      </c>
      <c r="EG310" s="122">
        <f>SUM(EG306:EG307)</f>
        <v>24100</v>
      </c>
      <c r="EI310" s="122">
        <f>SUM(EI306:EI307)</f>
        <v>4025</v>
      </c>
      <c r="EK310" s="122">
        <f>SUM(EK306:EK307)</f>
        <v>10000</v>
      </c>
    </row>
    <row r="311" spans="1:142" outlineLevel="2">
      <c r="A311" s="1" t="s">
        <v>254</v>
      </c>
      <c r="B311" s="1" t="s">
        <v>255</v>
      </c>
      <c r="C311" s="4" t="s">
        <v>256</v>
      </c>
      <c r="D311" s="43">
        <v>0</v>
      </c>
      <c r="E311" s="34">
        <v>0</v>
      </c>
      <c r="F311" s="43">
        <v>30126</v>
      </c>
      <c r="G311" s="34">
        <v>100</v>
      </c>
      <c r="H311" s="46">
        <v>30126</v>
      </c>
      <c r="I311" s="15">
        <v>30126</v>
      </c>
      <c r="L311" s="118">
        <v>0</v>
      </c>
      <c r="M311" s="17">
        <f>L311/F311-1</f>
        <v>-1</v>
      </c>
      <c r="N311" s="17">
        <f>L311/I311-1</f>
        <v>-1</v>
      </c>
      <c r="Q311" s="118">
        <v>15800</v>
      </c>
      <c r="R311" s="15">
        <v>15717</v>
      </c>
      <c r="S311" s="118">
        <v>15800</v>
      </c>
      <c r="T311" s="15">
        <f>S311-Q311</f>
        <v>0</v>
      </c>
      <c r="U311" s="16">
        <f>S311/Q311-1</f>
        <v>0</v>
      </c>
      <c r="V311" s="140">
        <v>15800</v>
      </c>
      <c r="W311" s="15">
        <f>V311-L321</f>
        <v>5600</v>
      </c>
      <c r="Y311" s="118">
        <v>15800</v>
      </c>
      <c r="AA311" s="118">
        <v>15800</v>
      </c>
      <c r="AB311" s="185">
        <f t="shared" ref="AB311" si="1016">AA311-Y311</f>
        <v>0</v>
      </c>
      <c r="AC311" s="187">
        <f t="shared" ref="AC311" si="1017">AA311-Y311</f>
        <v>0</v>
      </c>
      <c r="AD311" s="187"/>
      <c r="AE311" s="118">
        <v>15800</v>
      </c>
      <c r="AF311" s="182"/>
      <c r="AH311" s="15">
        <v>15717</v>
      </c>
      <c r="AI311" s="17">
        <f t="shared" si="1012"/>
        <v>0.99474683544303799</v>
      </c>
      <c r="AK311" s="118">
        <v>11000</v>
      </c>
      <c r="AP311" s="220">
        <v>11000</v>
      </c>
      <c r="AS311" s="15">
        <f>AR311+AK311</f>
        <v>11000</v>
      </c>
      <c r="AV311" s="15">
        <f t="shared" ref="AV311" si="1018">AS311+AU311</f>
        <v>11000</v>
      </c>
      <c r="AX311" s="15"/>
      <c r="AY311" s="15">
        <f t="shared" ref="AY311" si="1019">AV311+AX311</f>
        <v>11000</v>
      </c>
      <c r="BB311" s="15">
        <f t="shared" ref="BB311" si="1020">AY311+BA311</f>
        <v>11000</v>
      </c>
      <c r="BD311" s="15"/>
      <c r="BE311" s="15">
        <f t="shared" ref="BE311" si="1021">BB311+BD311</f>
        <v>11000</v>
      </c>
      <c r="BG311" s="15"/>
      <c r="BH311" s="15">
        <f t="shared" ref="BH311" si="1022">BE311+BG311</f>
        <v>11000</v>
      </c>
      <c r="BJ311" s="15">
        <v>10534</v>
      </c>
      <c r="BK311" s="235">
        <f t="shared" ref="BK311" si="1023">BJ311/BH311</f>
        <v>0.95763636363636362</v>
      </c>
      <c r="BM311" s="15">
        <v>14500</v>
      </c>
      <c r="BN311" s="235">
        <f t="shared" ref="BN311:BN318" si="1024">BM311/BJ311</f>
        <v>1.37649515853427</v>
      </c>
      <c r="BO311" s="235">
        <f t="shared" ref="BO311:BO318" si="1025">BM311/BH311</f>
        <v>1.3181818181818181</v>
      </c>
      <c r="BQ311" s="15"/>
      <c r="BR311" s="15">
        <f t="shared" ref="BR311" si="1026">BM311+BQ311</f>
        <v>14500</v>
      </c>
      <c r="BT311" s="15"/>
      <c r="BU311" s="15">
        <f>BR311+BT311</f>
        <v>14500</v>
      </c>
      <c r="BW311" s="15"/>
      <c r="BX311" s="15">
        <f>BU311+BW311</f>
        <v>14500</v>
      </c>
      <c r="BZ311" s="15"/>
      <c r="CA311" s="15">
        <f>BX311+BZ311</f>
        <v>14500</v>
      </c>
      <c r="CC311" s="15"/>
      <c r="CD311" s="15">
        <f>CA311+CC311</f>
        <v>14500</v>
      </c>
      <c r="CF311" s="15"/>
      <c r="CG311" s="15">
        <f>CD311+CF311</f>
        <v>14500</v>
      </c>
      <c r="CI311" s="15"/>
      <c r="CJ311" s="15">
        <f>CG311+CI311</f>
        <v>14500</v>
      </c>
      <c r="CM311" s="15">
        <f>CJ311+CL311</f>
        <v>14500</v>
      </c>
      <c r="CP311" s="15">
        <f>CM311+CO311</f>
        <v>14500</v>
      </c>
      <c r="CS311" s="15">
        <f>CP311+CR311</f>
        <v>14500</v>
      </c>
      <c r="CV311" s="15">
        <f>CS311+CU311</f>
        <v>14500</v>
      </c>
      <c r="CY311" s="15">
        <f>CV311+CX311</f>
        <v>14500</v>
      </c>
      <c r="DA311" s="15">
        <v>14424</v>
      </c>
      <c r="DC311" s="15">
        <v>30000</v>
      </c>
      <c r="DE311" s="227">
        <v>200</v>
      </c>
      <c r="DF311" s="15">
        <f t="shared" ref="DF311" si="1027">DC311+DE311</f>
        <v>30200</v>
      </c>
      <c r="DH311" s="15"/>
      <c r="DI311" s="15">
        <f t="shared" ref="DI311" si="1028">DF311+DH311</f>
        <v>30200</v>
      </c>
      <c r="DK311" s="15"/>
      <c r="DL311" s="15">
        <f t="shared" ref="DL311" si="1029">DI311+DK311</f>
        <v>30200</v>
      </c>
      <c r="DN311" s="15"/>
      <c r="DO311" s="15">
        <f t="shared" ref="DO311" si="1030">DL311+DN311</f>
        <v>30200</v>
      </c>
      <c r="DQ311" s="15"/>
      <c r="DR311" s="15">
        <f t="shared" ref="DR311" si="1031">DO311+DQ311</f>
        <v>30200</v>
      </c>
      <c r="DT311" s="15"/>
      <c r="DU311" s="15">
        <f t="shared" ref="DU311" si="1032">DR311+DT311</f>
        <v>30200</v>
      </c>
      <c r="DW311" s="15"/>
      <c r="DX311" s="15">
        <f t="shared" ref="DX311" si="1033">DU311+DW311</f>
        <v>30200</v>
      </c>
      <c r="DZ311" s="227">
        <v>480</v>
      </c>
      <c r="EA311" s="15">
        <f t="shared" ref="EA311" si="1034">DX311+DZ311</f>
        <v>30680</v>
      </c>
      <c r="EC311" s="15"/>
      <c r="ED311" s="15">
        <f t="shared" ref="ED311" si="1035">EA311+EC311</f>
        <v>30680</v>
      </c>
      <c r="EF311" s="227">
        <f>30138-30680</f>
        <v>-542</v>
      </c>
      <c r="EG311" s="15">
        <f t="shared" ref="EG311" si="1036">ED311+EF311</f>
        <v>30138</v>
      </c>
      <c r="EI311" s="15">
        <v>30138</v>
      </c>
      <c r="EK311" s="15">
        <v>21242</v>
      </c>
    </row>
    <row r="312" spans="1:142" outlineLevel="2">
      <c r="A312" s="1" t="s">
        <v>254</v>
      </c>
      <c r="B312" s="4" t="s">
        <v>46</v>
      </c>
      <c r="C312" s="4" t="s">
        <v>257</v>
      </c>
      <c r="D312" s="43">
        <v>0</v>
      </c>
      <c r="E312" s="34">
        <v>0</v>
      </c>
      <c r="F312" s="43">
        <v>30126</v>
      </c>
      <c r="G312" s="34">
        <v>100</v>
      </c>
      <c r="H312" s="46">
        <v>30126</v>
      </c>
      <c r="Y312" s="118"/>
      <c r="AF312" s="182"/>
      <c r="AH312" s="15"/>
      <c r="AX312" s="15"/>
      <c r="BD312" s="15"/>
      <c r="BG312" s="15"/>
      <c r="BN312" s="235" t="e">
        <f t="shared" si="1024"/>
        <v>#DIV/0!</v>
      </c>
      <c r="BO312" s="235" t="e">
        <f t="shared" si="1025"/>
        <v>#DIV/0!</v>
      </c>
      <c r="DE312" s="15"/>
      <c r="DH312" s="15"/>
      <c r="DK312" s="15"/>
      <c r="DN312" s="15"/>
      <c r="DQ312" s="15"/>
      <c r="DT312" s="15"/>
      <c r="DW312" s="15"/>
      <c r="DZ312" s="15"/>
      <c r="EC312" s="15"/>
      <c r="EF312" s="15"/>
      <c r="EK312" s="15"/>
      <c r="EL312" t="s">
        <v>458</v>
      </c>
    </row>
    <row r="313" spans="1:142" outlineLevel="2">
      <c r="A313" s="1" t="s">
        <v>254</v>
      </c>
      <c r="B313" s="1" t="s">
        <v>423</v>
      </c>
      <c r="C313" s="4" t="s">
        <v>424</v>
      </c>
      <c r="D313" s="43"/>
      <c r="E313" s="34"/>
      <c r="F313" s="43"/>
      <c r="G313" s="34"/>
      <c r="H313" s="46"/>
      <c r="Y313" s="118"/>
      <c r="AF313" s="182"/>
      <c r="AH313" s="15"/>
      <c r="AX313" s="15"/>
      <c r="BD313" s="15"/>
      <c r="BG313" s="15"/>
      <c r="BN313" s="235"/>
      <c r="BO313" s="235"/>
      <c r="CF313">
        <v>10</v>
      </c>
      <c r="CG313" s="15">
        <f>CD313+CF313</f>
        <v>10</v>
      </c>
      <c r="CJ313" s="15">
        <f>CG313+CI313</f>
        <v>10</v>
      </c>
      <c r="CM313" s="15">
        <f>CJ313+CL313</f>
        <v>10</v>
      </c>
      <c r="CP313" s="15">
        <f>CM313+CO313</f>
        <v>10</v>
      </c>
      <c r="CS313" s="15">
        <f>CP313+CR313</f>
        <v>10</v>
      </c>
      <c r="CV313" s="15">
        <f>CS313+CU313</f>
        <v>10</v>
      </c>
      <c r="CY313" s="15">
        <f>CV313+CX313</f>
        <v>10</v>
      </c>
      <c r="DA313" s="15">
        <v>6</v>
      </c>
      <c r="DE313" s="15"/>
      <c r="DH313" s="15"/>
      <c r="DK313" s="15"/>
      <c r="DN313" s="15"/>
      <c r="DQ313" s="15"/>
      <c r="DT313" s="15"/>
      <c r="DW313" s="15"/>
      <c r="DZ313" s="15"/>
      <c r="EC313" s="15"/>
      <c r="EF313" s="15"/>
      <c r="EK313" s="15"/>
    </row>
    <row r="314" spans="1:142" outlineLevel="2">
      <c r="A314" s="1" t="s">
        <v>100</v>
      </c>
      <c r="B314" s="1" t="s">
        <v>116</v>
      </c>
      <c r="C314" s="4" t="s">
        <v>117</v>
      </c>
      <c r="D314" s="43"/>
      <c r="E314" s="34"/>
      <c r="F314" s="43"/>
      <c r="G314" s="34"/>
      <c r="H314" s="46"/>
      <c r="Y314" s="118"/>
      <c r="AF314" s="182"/>
      <c r="AH314" s="15"/>
      <c r="AX314" s="15"/>
      <c r="BD314" s="15"/>
      <c r="BG314" s="15"/>
      <c r="BN314" s="235"/>
      <c r="BO314" s="235"/>
      <c r="BQ314">
        <v>5000</v>
      </c>
      <c r="BR314" s="15">
        <f t="shared" ref="BR314:BR318" si="1037">BM314+BQ314</f>
        <v>5000</v>
      </c>
      <c r="BU314" s="15">
        <f>BR314+BT314</f>
        <v>5000</v>
      </c>
      <c r="BX314" s="15">
        <f>BU314+BW314</f>
        <v>5000</v>
      </c>
      <c r="CA314" s="15">
        <f>BX314+BZ314</f>
        <v>5000</v>
      </c>
      <c r="CD314" s="15">
        <f>CA314+CC314</f>
        <v>5000</v>
      </c>
      <c r="CG314" s="15">
        <f>CD314+CF314</f>
        <v>5000</v>
      </c>
      <c r="CJ314" s="15">
        <f>CG314+CI314</f>
        <v>5000</v>
      </c>
      <c r="CM314" s="15">
        <f>CJ314+CL314</f>
        <v>5000</v>
      </c>
      <c r="CO314" s="15">
        <v>-2000</v>
      </c>
      <c r="CP314" s="15">
        <f>CM314+CO314</f>
        <v>3000</v>
      </c>
      <c r="CS314" s="15">
        <f>CP314+CR314</f>
        <v>3000</v>
      </c>
      <c r="CV314" s="15">
        <f>CS314+CU314</f>
        <v>3000</v>
      </c>
      <c r="CY314" s="15">
        <f>CV314+CX314</f>
        <v>3000</v>
      </c>
      <c r="DA314" s="15">
        <v>2100</v>
      </c>
      <c r="DC314" s="15">
        <v>2500</v>
      </c>
      <c r="DE314" s="227">
        <v>-200</v>
      </c>
      <c r="DF314" s="15">
        <f t="shared" ref="DF314:DF318" si="1038">DC314+DE314</f>
        <v>2300</v>
      </c>
      <c r="DH314" s="15"/>
      <c r="DI314" s="15">
        <f t="shared" ref="DI314:DI318" si="1039">DF314+DH314</f>
        <v>2300</v>
      </c>
      <c r="DK314" s="15"/>
      <c r="DL314" s="15">
        <f t="shared" ref="DL314:DL318" si="1040">DI314+DK314</f>
        <v>2300</v>
      </c>
      <c r="DN314" s="15"/>
      <c r="DO314" s="15">
        <f t="shared" ref="DO314:DO318" si="1041">DL314+DN314</f>
        <v>2300</v>
      </c>
      <c r="DQ314" s="15"/>
      <c r="DR314" s="15">
        <f t="shared" ref="DR314:DR318" si="1042">DO314+DQ314</f>
        <v>2300</v>
      </c>
      <c r="DT314" s="15"/>
      <c r="DU314" s="15">
        <f t="shared" ref="DU314:DU318" si="1043">DR314+DT314</f>
        <v>2300</v>
      </c>
      <c r="DW314" s="15"/>
      <c r="DX314" s="15">
        <f t="shared" ref="DX314:DX318" si="1044">DU314+DW314</f>
        <v>2300</v>
      </c>
      <c r="DZ314" s="15"/>
      <c r="EA314" s="15">
        <f t="shared" ref="EA314:EA318" si="1045">DX314+DZ314</f>
        <v>2300</v>
      </c>
      <c r="EC314" s="15"/>
      <c r="ED314" s="15">
        <f t="shared" ref="ED314:ED318" si="1046">EA314+EC314</f>
        <v>2300</v>
      </c>
      <c r="EF314" s="15"/>
      <c r="EG314" s="15">
        <f t="shared" ref="EG314:EG318" si="1047">ED314+EF314</f>
        <v>2300</v>
      </c>
      <c r="EI314" s="15">
        <v>2050</v>
      </c>
      <c r="EK314" s="15">
        <v>0</v>
      </c>
    </row>
    <row r="315" spans="1:142" outlineLevel="2">
      <c r="A315" s="1" t="s">
        <v>100</v>
      </c>
      <c r="B315" s="1" t="s">
        <v>108</v>
      </c>
      <c r="C315" s="4" t="s">
        <v>109</v>
      </c>
      <c r="D315" s="36"/>
      <c r="E315" s="51"/>
      <c r="F315" s="36"/>
      <c r="G315" s="51"/>
      <c r="H315" s="36"/>
      <c r="Y315" s="118"/>
      <c r="AF315" s="182"/>
      <c r="AH315" s="15"/>
      <c r="AX315" s="15"/>
      <c r="BD315" s="15"/>
      <c r="BG315" s="15"/>
      <c r="BN315" s="235"/>
      <c r="BO315" s="235"/>
      <c r="BR315" s="15"/>
      <c r="BU315" s="15"/>
      <c r="BX315" s="15"/>
      <c r="CA315" s="15"/>
      <c r="CD315" s="15"/>
      <c r="CG315" s="15"/>
      <c r="CJ315" s="15"/>
      <c r="CM315" s="15"/>
      <c r="CP315" s="15"/>
      <c r="CS315" s="15"/>
      <c r="CV315" s="15"/>
      <c r="CY315" s="15"/>
      <c r="DE315" s="227"/>
      <c r="DF315" s="15"/>
      <c r="DH315" s="15"/>
      <c r="DI315" s="15"/>
      <c r="DK315" s="15"/>
      <c r="DL315" s="15"/>
      <c r="DN315" s="227">
        <v>3600</v>
      </c>
      <c r="DO315" s="15">
        <f t="shared" si="1041"/>
        <v>3600</v>
      </c>
      <c r="DQ315" s="15"/>
      <c r="DR315" s="15">
        <f t="shared" si="1042"/>
        <v>3600</v>
      </c>
      <c r="DT315" s="15"/>
      <c r="DU315" s="15">
        <f t="shared" si="1043"/>
        <v>3600</v>
      </c>
      <c r="DW315" s="15"/>
      <c r="DX315" s="15">
        <f t="shared" si="1044"/>
        <v>3600</v>
      </c>
      <c r="DZ315" s="15"/>
      <c r="EA315" s="15">
        <f t="shared" si="1045"/>
        <v>3600</v>
      </c>
      <c r="EC315" s="227">
        <v>-140</v>
      </c>
      <c r="ED315" s="15">
        <f t="shared" si="1046"/>
        <v>3460</v>
      </c>
      <c r="EF315" s="15"/>
      <c r="EG315" s="15">
        <f t="shared" si="1047"/>
        <v>3460</v>
      </c>
      <c r="EI315" s="15">
        <v>3460</v>
      </c>
      <c r="EK315" s="15">
        <v>3460</v>
      </c>
    </row>
    <row r="316" spans="1:142" outlineLevel="2">
      <c r="A316" s="1" t="s">
        <v>100</v>
      </c>
      <c r="B316" s="1" t="s">
        <v>258</v>
      </c>
      <c r="C316" s="4" t="s">
        <v>259</v>
      </c>
      <c r="D316" s="43">
        <v>10000</v>
      </c>
      <c r="E316" s="34">
        <v>65.69</v>
      </c>
      <c r="F316" s="43">
        <v>6569</v>
      </c>
      <c r="G316" s="34">
        <v>100</v>
      </c>
      <c r="H316" s="46">
        <v>6569</v>
      </c>
      <c r="I316" s="15">
        <v>6569</v>
      </c>
      <c r="K316" t="s">
        <v>333</v>
      </c>
      <c r="L316" s="118">
        <v>6700</v>
      </c>
      <c r="M316" s="17">
        <f>L316/F316-1</f>
        <v>1.9942152534632385E-2</v>
      </c>
      <c r="N316" s="17">
        <f>L316/I316-1</f>
        <v>1.9942152534632385E-2</v>
      </c>
      <c r="Q316" s="118">
        <v>6720</v>
      </c>
      <c r="R316" s="15">
        <v>6678</v>
      </c>
      <c r="S316" s="118">
        <v>6720</v>
      </c>
      <c r="T316" s="15">
        <f>S316-Q316</f>
        <v>0</v>
      </c>
      <c r="U316" s="16">
        <f>S316/Q316-1</f>
        <v>0</v>
      </c>
      <c r="V316" s="140">
        <v>3300</v>
      </c>
      <c r="W316">
        <v>3300</v>
      </c>
      <c r="Y316" s="118">
        <v>6720</v>
      </c>
      <c r="AA316" s="118">
        <v>6720</v>
      </c>
      <c r="AB316" s="185">
        <f t="shared" ref="AB316:AB317" si="1048">AA316-Y316</f>
        <v>0</v>
      </c>
      <c r="AC316" s="187">
        <f t="shared" ref="AC316:AC317" si="1049">AA316-Y316</f>
        <v>0</v>
      </c>
      <c r="AD316" s="187"/>
      <c r="AE316" s="118">
        <v>6720</v>
      </c>
      <c r="AF316" s="182"/>
      <c r="AH316" s="15">
        <v>6678.76</v>
      </c>
      <c r="AI316" s="17">
        <f t="shared" ref="AI316:AI317" si="1050">AH316/AE316</f>
        <v>0.99386309523809524</v>
      </c>
      <c r="AK316" s="118">
        <v>6800</v>
      </c>
      <c r="AS316" s="15">
        <f t="shared" ref="AS316:AS317" si="1051">AR316+AK316</f>
        <v>6800</v>
      </c>
      <c r="AV316" s="15">
        <f t="shared" ref="AV316:AV317" si="1052">AS316+AU316</f>
        <v>6800</v>
      </c>
      <c r="AX316" s="15"/>
      <c r="AY316" s="15">
        <f t="shared" ref="AY316:AY317" si="1053">AV316+AX316</f>
        <v>6800</v>
      </c>
      <c r="BB316" s="15">
        <f t="shared" ref="BB316:BB317" si="1054">AY316+BA316</f>
        <v>6800</v>
      </c>
      <c r="BD316" s="15"/>
      <c r="BE316" s="15">
        <f t="shared" ref="BE316:BE317" si="1055">BB316+BD316</f>
        <v>6800</v>
      </c>
      <c r="BG316" s="15"/>
      <c r="BH316" s="15">
        <f t="shared" ref="BH316:BH318" si="1056">BE316+BG316</f>
        <v>6800</v>
      </c>
      <c r="BJ316" s="15">
        <v>6690.08</v>
      </c>
      <c r="BK316" s="235">
        <f t="shared" ref="BK316:BK318" si="1057">BJ316/BH316</f>
        <v>0.98383529411764703</v>
      </c>
      <c r="BM316" s="15">
        <v>6700</v>
      </c>
      <c r="BN316" s="235">
        <f t="shared" si="1024"/>
        <v>1.0014827924329754</v>
      </c>
      <c r="BO316" s="235">
        <f t="shared" si="1025"/>
        <v>0.98529411764705888</v>
      </c>
      <c r="BQ316" s="227">
        <v>50</v>
      </c>
      <c r="BR316" s="15">
        <f t="shared" si="1037"/>
        <v>6750</v>
      </c>
      <c r="BU316" s="15">
        <f>BR316+BT316</f>
        <v>6750</v>
      </c>
      <c r="BX316" s="15">
        <f>BU316+BW316</f>
        <v>6750</v>
      </c>
      <c r="CA316" s="15">
        <f>BX316+BZ316</f>
        <v>6750</v>
      </c>
      <c r="CD316" s="15">
        <f>CA316+CC316</f>
        <v>6750</v>
      </c>
      <c r="CG316" s="15">
        <f>CD316+CF316</f>
        <v>6750</v>
      </c>
      <c r="CJ316" s="15">
        <f>CG316+CI316</f>
        <v>6750</v>
      </c>
      <c r="CM316" s="15">
        <f>CJ316+CL316</f>
        <v>6750</v>
      </c>
      <c r="CP316" s="15">
        <f>CM316+CO316</f>
        <v>6750</v>
      </c>
      <c r="CS316" s="15">
        <f>CP316+CR316</f>
        <v>6750</v>
      </c>
      <c r="CV316" s="15">
        <f>CS316+CU316</f>
        <v>6750</v>
      </c>
      <c r="CY316" s="15">
        <f>CV316+CX316</f>
        <v>6750</v>
      </c>
      <c r="DA316" s="15">
        <v>6735.72</v>
      </c>
      <c r="DC316" s="15">
        <v>6750</v>
      </c>
      <c r="DE316" s="15"/>
      <c r="DF316" s="15">
        <f t="shared" si="1038"/>
        <v>6750</v>
      </c>
      <c r="DH316" s="15"/>
      <c r="DI316" s="15">
        <f t="shared" si="1039"/>
        <v>6750</v>
      </c>
      <c r="DK316" s="15"/>
      <c r="DL316" s="15">
        <f t="shared" si="1040"/>
        <v>6750</v>
      </c>
      <c r="DN316" s="15"/>
      <c r="DO316" s="15">
        <f t="shared" si="1041"/>
        <v>6750</v>
      </c>
      <c r="DQ316" s="15"/>
      <c r="DR316" s="15">
        <f t="shared" si="1042"/>
        <v>6750</v>
      </c>
      <c r="DT316" s="15"/>
      <c r="DU316" s="15">
        <f t="shared" si="1043"/>
        <v>6750</v>
      </c>
      <c r="DW316" s="15"/>
      <c r="DX316" s="15">
        <f t="shared" si="1044"/>
        <v>6750</v>
      </c>
      <c r="DZ316" s="15"/>
      <c r="EA316" s="15">
        <f t="shared" si="1045"/>
        <v>6750</v>
      </c>
      <c r="EC316" s="15"/>
      <c r="ED316" s="15">
        <f t="shared" si="1046"/>
        <v>6750</v>
      </c>
      <c r="EF316" s="15"/>
      <c r="EG316" s="15">
        <f t="shared" si="1047"/>
        <v>6750</v>
      </c>
      <c r="EI316" s="15">
        <v>3301.6</v>
      </c>
      <c r="EK316" s="15">
        <v>3400</v>
      </c>
    </row>
    <row r="317" spans="1:142" outlineLevel="2">
      <c r="A317" s="1" t="s">
        <v>100</v>
      </c>
      <c r="B317" s="1" t="s">
        <v>130</v>
      </c>
      <c r="C317" s="4" t="s">
        <v>131</v>
      </c>
      <c r="D317" s="43">
        <v>0</v>
      </c>
      <c r="E317" s="34">
        <v>0</v>
      </c>
      <c r="F317" s="43">
        <v>3480</v>
      </c>
      <c r="G317" s="34">
        <v>100</v>
      </c>
      <c r="H317" s="46">
        <v>3480</v>
      </c>
      <c r="I317" s="15">
        <v>3480</v>
      </c>
      <c r="K317" t="s">
        <v>333</v>
      </c>
      <c r="L317" s="118">
        <v>3500</v>
      </c>
      <c r="M317" s="17">
        <f>L317/F317-1</f>
        <v>5.7471264367816577E-3</v>
      </c>
      <c r="N317" s="17">
        <f>L317/I317-1</f>
        <v>5.7471264367816577E-3</v>
      </c>
      <c r="Q317" s="118">
        <v>3590</v>
      </c>
      <c r="R317" s="15">
        <v>3590</v>
      </c>
      <c r="S317" s="118">
        <v>3590</v>
      </c>
      <c r="T317" s="15">
        <f>S317-Q317</f>
        <v>0</v>
      </c>
      <c r="U317" s="16">
        <f>S317/Q317-1</f>
        <v>0</v>
      </c>
      <c r="V317" s="140">
        <v>0</v>
      </c>
      <c r="Y317" s="118">
        <v>3590</v>
      </c>
      <c r="AA317" s="118">
        <v>3590</v>
      </c>
      <c r="AB317" s="185">
        <f t="shared" si="1048"/>
        <v>0</v>
      </c>
      <c r="AC317" s="187">
        <f t="shared" si="1049"/>
        <v>0</v>
      </c>
      <c r="AD317" s="187"/>
      <c r="AE317" s="118">
        <v>3590</v>
      </c>
      <c r="AF317" s="182"/>
      <c r="AH317" s="15">
        <v>3590</v>
      </c>
      <c r="AI317" s="17">
        <f t="shared" si="1050"/>
        <v>1</v>
      </c>
      <c r="AK317" s="118">
        <v>3600</v>
      </c>
      <c r="AS317" s="15">
        <f t="shared" si="1051"/>
        <v>3600</v>
      </c>
      <c r="AV317" s="15">
        <f t="shared" si="1052"/>
        <v>3600</v>
      </c>
      <c r="AX317" s="15"/>
      <c r="AY317" s="15">
        <f t="shared" si="1053"/>
        <v>3600</v>
      </c>
      <c r="BB317" s="15">
        <f t="shared" si="1054"/>
        <v>3600</v>
      </c>
      <c r="BD317" s="15"/>
      <c r="BE317" s="15">
        <f t="shared" si="1055"/>
        <v>3600</v>
      </c>
      <c r="BG317" s="15"/>
      <c r="BH317" s="15">
        <f t="shared" si="1056"/>
        <v>3600</v>
      </c>
      <c r="BJ317" s="15">
        <v>3550</v>
      </c>
      <c r="BK317" s="235">
        <f t="shared" si="1057"/>
        <v>0.98611111111111116</v>
      </c>
      <c r="BM317" s="15">
        <v>3600</v>
      </c>
      <c r="BN317" s="235">
        <f t="shared" si="1024"/>
        <v>1.0140845070422535</v>
      </c>
      <c r="BO317" s="235">
        <f t="shared" si="1025"/>
        <v>1</v>
      </c>
      <c r="BQ317" s="15"/>
      <c r="BR317" s="15">
        <f t="shared" si="1037"/>
        <v>3600</v>
      </c>
      <c r="BU317" s="15">
        <f>BR317+BT317</f>
        <v>3600</v>
      </c>
      <c r="BX317" s="15">
        <f>BU317+BW317</f>
        <v>3600</v>
      </c>
      <c r="CA317" s="15">
        <f>BX317+BZ317</f>
        <v>3600</v>
      </c>
      <c r="CD317" s="15">
        <f>CA317+CC317</f>
        <v>3600</v>
      </c>
      <c r="CG317" s="15">
        <f>CD317+CF317</f>
        <v>3600</v>
      </c>
      <c r="CJ317" s="15">
        <f>CG317+CI317</f>
        <v>3600</v>
      </c>
      <c r="CM317" s="15">
        <f>CJ317+CL317</f>
        <v>3600</v>
      </c>
      <c r="CP317" s="15">
        <f>CM317+CO317</f>
        <v>3600</v>
      </c>
      <c r="CS317" s="15">
        <f>CP317+CR317</f>
        <v>3600</v>
      </c>
      <c r="CV317" s="15">
        <f>CS317+CU317</f>
        <v>3600</v>
      </c>
      <c r="CY317" s="15">
        <f>CV317+CX317</f>
        <v>3600</v>
      </c>
      <c r="DA317" s="15">
        <v>3590</v>
      </c>
      <c r="DC317" s="15">
        <v>3600</v>
      </c>
      <c r="DE317" s="15"/>
      <c r="DF317" s="15">
        <f t="shared" si="1038"/>
        <v>3600</v>
      </c>
      <c r="DH317" s="15"/>
      <c r="DI317" s="15">
        <f t="shared" si="1039"/>
        <v>3600</v>
      </c>
      <c r="DK317" s="15"/>
      <c r="DL317" s="15">
        <f t="shared" si="1040"/>
        <v>3600</v>
      </c>
      <c r="DN317" s="227">
        <v>-3600</v>
      </c>
      <c r="DO317" s="15">
        <f t="shared" si="1041"/>
        <v>0</v>
      </c>
      <c r="DQ317" s="227">
        <v>5300</v>
      </c>
      <c r="DR317" s="15">
        <f t="shared" si="1042"/>
        <v>5300</v>
      </c>
      <c r="DT317" s="15"/>
      <c r="DU317" s="15">
        <f t="shared" si="1043"/>
        <v>5300</v>
      </c>
      <c r="DW317" s="15"/>
      <c r="DX317" s="15">
        <f t="shared" si="1044"/>
        <v>5300</v>
      </c>
      <c r="DZ317" s="15"/>
      <c r="EA317" s="15">
        <f t="shared" si="1045"/>
        <v>5300</v>
      </c>
      <c r="EC317" s="15"/>
      <c r="ED317" s="15">
        <f t="shared" si="1046"/>
        <v>5300</v>
      </c>
      <c r="EF317" s="227">
        <v>-5</v>
      </c>
      <c r="EG317" s="15">
        <f t="shared" si="1047"/>
        <v>5295</v>
      </c>
      <c r="EI317" s="15">
        <v>5295</v>
      </c>
      <c r="EK317" s="15">
        <v>5300</v>
      </c>
    </row>
    <row r="318" spans="1:142" outlineLevel="2">
      <c r="A318" s="1" t="s">
        <v>100</v>
      </c>
      <c r="B318" s="1" t="s">
        <v>498</v>
      </c>
      <c r="C318" s="4" t="s">
        <v>499</v>
      </c>
      <c r="D318" s="43"/>
      <c r="E318" s="34"/>
      <c r="F318" s="43"/>
      <c r="G318" s="34"/>
      <c r="H318" s="46"/>
      <c r="M318" s="17"/>
      <c r="N318" s="17"/>
      <c r="U318" s="16"/>
      <c r="Y318" s="118"/>
      <c r="AB318" s="185"/>
      <c r="AC318" s="187"/>
      <c r="AD318" s="187"/>
      <c r="AF318" s="182"/>
      <c r="AH318" s="15"/>
      <c r="AI318" s="17"/>
      <c r="AS318" s="15"/>
      <c r="AV318" s="15"/>
      <c r="AX318" s="15"/>
      <c r="AY318" s="15"/>
      <c r="BB318" s="15"/>
      <c r="BD318" s="15"/>
      <c r="BE318" s="15"/>
      <c r="BG318" s="15">
        <v>1300</v>
      </c>
      <c r="BH318" s="15">
        <f t="shared" si="1056"/>
        <v>1300</v>
      </c>
      <c r="BJ318" s="15">
        <v>1281.0999999999999</v>
      </c>
      <c r="BK318" s="235">
        <f t="shared" si="1057"/>
        <v>0.98546153846153839</v>
      </c>
      <c r="BM318" s="15">
        <v>0</v>
      </c>
      <c r="BN318" s="235">
        <f t="shared" si="1024"/>
        <v>0</v>
      </c>
      <c r="BO318" s="235">
        <f t="shared" si="1025"/>
        <v>0</v>
      </c>
      <c r="BQ318" s="15"/>
      <c r="BR318" s="15">
        <f t="shared" si="1037"/>
        <v>0</v>
      </c>
      <c r="BT318" s="15"/>
      <c r="BU318" s="15">
        <f>BR318+BT318</f>
        <v>0</v>
      </c>
      <c r="BW318" s="15"/>
      <c r="BX318" s="15">
        <f>BU318+BW318</f>
        <v>0</v>
      </c>
      <c r="BZ318" s="15"/>
      <c r="CA318" s="15">
        <f>BX318+BZ318</f>
        <v>0</v>
      </c>
      <c r="CC318" s="15"/>
      <c r="CD318" s="15">
        <f>CA318+CC318</f>
        <v>0</v>
      </c>
      <c r="CF318" s="15"/>
      <c r="CG318" s="15">
        <f>CD318+CF318</f>
        <v>0</v>
      </c>
      <c r="CI318" s="15"/>
      <c r="CJ318" s="15">
        <f>CG318+CI318</f>
        <v>0</v>
      </c>
      <c r="CM318" s="15">
        <f>CJ318+CL318</f>
        <v>0</v>
      </c>
      <c r="CP318" s="15">
        <f>CM318+CO318</f>
        <v>0</v>
      </c>
      <c r="CS318" s="15">
        <f>CP318+CR318</f>
        <v>0</v>
      </c>
      <c r="CV318" s="15">
        <f>CS318+CU318</f>
        <v>0</v>
      </c>
      <c r="CY318" s="15">
        <f>CV318+CX318</f>
        <v>0</v>
      </c>
      <c r="DE318" s="15"/>
      <c r="DF318" s="15">
        <f t="shared" si="1038"/>
        <v>0</v>
      </c>
      <c r="DH318" s="15"/>
      <c r="DI318" s="15">
        <f t="shared" si="1039"/>
        <v>0</v>
      </c>
      <c r="DK318" s="15"/>
      <c r="DL318" s="15">
        <f t="shared" si="1040"/>
        <v>0</v>
      </c>
      <c r="DN318" s="15"/>
      <c r="DO318" s="15">
        <f t="shared" si="1041"/>
        <v>0</v>
      </c>
      <c r="DQ318" s="15"/>
      <c r="DR318" s="15">
        <f t="shared" si="1042"/>
        <v>0</v>
      </c>
      <c r="DT318" s="15"/>
      <c r="DU318" s="15">
        <f t="shared" si="1043"/>
        <v>0</v>
      </c>
      <c r="DW318" s="15"/>
      <c r="DX318" s="15">
        <f t="shared" si="1044"/>
        <v>0</v>
      </c>
      <c r="DZ318" s="15"/>
      <c r="EA318" s="15">
        <f t="shared" si="1045"/>
        <v>0</v>
      </c>
      <c r="EC318" s="15"/>
      <c r="ED318" s="15">
        <f t="shared" si="1046"/>
        <v>0</v>
      </c>
      <c r="EF318" s="15"/>
      <c r="EG318" s="15">
        <f t="shared" si="1047"/>
        <v>0</v>
      </c>
      <c r="EK318" s="15">
        <v>0</v>
      </c>
    </row>
    <row r="319" spans="1:142" outlineLevel="2">
      <c r="A319" s="1" t="s">
        <v>100</v>
      </c>
      <c r="B319" s="4" t="s">
        <v>46</v>
      </c>
      <c r="C319" s="4" t="s">
        <v>103</v>
      </c>
      <c r="D319" s="43">
        <v>10000</v>
      </c>
      <c r="E319" s="34">
        <v>100.49</v>
      </c>
      <c r="F319" s="43">
        <v>10049</v>
      </c>
      <c r="G319" s="34">
        <v>100</v>
      </c>
      <c r="H319" s="46">
        <v>10049</v>
      </c>
      <c r="Y319" s="118"/>
      <c r="AF319" s="182"/>
      <c r="AH319" s="15"/>
      <c r="AX319" s="15"/>
      <c r="BD319" s="15"/>
      <c r="BG319" s="15"/>
      <c r="DE319" s="15"/>
      <c r="DH319" s="15"/>
      <c r="DK319" s="15"/>
      <c r="DN319" s="15"/>
      <c r="DQ319" s="15"/>
      <c r="DT319" s="15"/>
      <c r="DW319" s="15"/>
      <c r="DZ319" s="15"/>
      <c r="EC319" s="15"/>
      <c r="EF319" s="15"/>
      <c r="EK319" s="15"/>
    </row>
    <row r="320" spans="1:142" outlineLevel="2">
      <c r="A320" s="1" t="s">
        <v>104</v>
      </c>
      <c r="B320" s="4" t="s">
        <v>48</v>
      </c>
      <c r="C320" s="4" t="s">
        <v>105</v>
      </c>
      <c r="D320" s="43">
        <v>10000</v>
      </c>
      <c r="E320" s="34">
        <v>401.75</v>
      </c>
      <c r="F320" s="43">
        <v>40175</v>
      </c>
      <c r="G320" s="34">
        <v>100</v>
      </c>
      <c r="H320" s="46">
        <v>40175</v>
      </c>
      <c r="Y320" s="118"/>
      <c r="AF320" s="182"/>
      <c r="AH320" s="15"/>
      <c r="AX320" s="15"/>
      <c r="BD320" s="15"/>
      <c r="BG320" s="15"/>
      <c r="DE320" s="15"/>
      <c r="DH320" s="15"/>
      <c r="DK320" s="15"/>
      <c r="DN320" s="15"/>
      <c r="DQ320" s="15"/>
      <c r="DT320" s="15"/>
      <c r="DW320" s="15"/>
      <c r="DZ320" s="15"/>
      <c r="EC320" s="15"/>
      <c r="EF320" s="15"/>
      <c r="EK320" s="15"/>
    </row>
    <row r="321" spans="1:141" ht="14.25" customHeight="1" thickBot="1">
      <c r="A321" s="54" t="s">
        <v>104</v>
      </c>
      <c r="B321" s="55" t="s">
        <v>317</v>
      </c>
      <c r="C321" s="56" t="s">
        <v>356</v>
      </c>
      <c r="D321" s="57">
        <f>D311+D316+D317</f>
        <v>10000</v>
      </c>
      <c r="E321" s="58"/>
      <c r="F321" s="57">
        <f>F311+F316+F317</f>
        <v>40175</v>
      </c>
      <c r="G321" s="58"/>
      <c r="H321" s="57"/>
      <c r="I321" s="57">
        <f>I311+I316+I317</f>
        <v>40175</v>
      </c>
      <c r="J321" s="59"/>
      <c r="K321" s="60"/>
      <c r="L321" s="122">
        <f>L311+L316+L317</f>
        <v>10200</v>
      </c>
      <c r="M321" s="61">
        <f>L321/F321-1</f>
        <v>-0.746110765401369</v>
      </c>
      <c r="N321" s="61">
        <f>L321/I321-1</f>
        <v>-0.746110765401369</v>
      </c>
      <c r="Q321" s="122">
        <f>Q311+Q316+Q317</f>
        <v>26110</v>
      </c>
      <c r="R321" s="122">
        <f>R311+R316+R317</f>
        <v>25985</v>
      </c>
      <c r="S321" s="122">
        <f>S311+S316+S317</f>
        <v>26110</v>
      </c>
      <c r="T321" s="122">
        <f>T311+T316+T317</f>
        <v>0</v>
      </c>
      <c r="U321" s="155">
        <f>S321/Q321-1</f>
        <v>0</v>
      </c>
      <c r="Y321" s="122">
        <f>Y311+Y316+Y317</f>
        <v>26110</v>
      </c>
      <c r="AA321" s="122">
        <f>AA311+AA316+AA317</f>
        <v>26110</v>
      </c>
      <c r="AB321" s="122">
        <f>AB311+AB316+AB317</f>
        <v>0</v>
      </c>
      <c r="AE321" s="122">
        <f>AE311+AE316+AE317</f>
        <v>26110</v>
      </c>
      <c r="AF321" s="182"/>
      <c r="AH321" s="122">
        <f>AH311+AH316+AH317</f>
        <v>25985.760000000002</v>
      </c>
      <c r="AI321" s="17">
        <f t="shared" ref="AI321" si="1058">AH321/AE321</f>
        <v>0.99524166985829188</v>
      </c>
      <c r="AK321" s="122">
        <f>AK311+AK316+AK317</f>
        <v>21400</v>
      </c>
      <c r="AL321" s="193">
        <f>AK321/L321</f>
        <v>2.0980392156862746</v>
      </c>
      <c r="AM321" s="17">
        <f>AK321/AE321</f>
        <v>0.81960934507851402</v>
      </c>
      <c r="AN321" s="17">
        <f>AK321/AH321</f>
        <v>0.8235279630074317</v>
      </c>
      <c r="AS321" s="122">
        <f>AS311+AS316+AS317</f>
        <v>21400</v>
      </c>
      <c r="AU321" s="122">
        <f>AU311+AU316+AU317</f>
        <v>0</v>
      </c>
      <c r="AV321" s="122">
        <f>AV311+AV316+AV317</f>
        <v>21400</v>
      </c>
      <c r="AX321" s="122">
        <f>AX311+AX316+AX317</f>
        <v>0</v>
      </c>
      <c r="AY321" s="122">
        <f>AY311+AY316+AY317</f>
        <v>21400</v>
      </c>
      <c r="BA321" s="122">
        <f>BA311+BA316+BA317</f>
        <v>0</v>
      </c>
      <c r="BB321" s="122">
        <f>BB311+BB316+BB317</f>
        <v>21400</v>
      </c>
      <c r="BD321" s="122">
        <f>BD311+BD316+BD317</f>
        <v>0</v>
      </c>
      <c r="BE321" s="122">
        <f>BE311+BE316+BE317</f>
        <v>21400</v>
      </c>
      <c r="BG321" s="122">
        <f>BG311+BG316+BG317+BG318</f>
        <v>1300</v>
      </c>
      <c r="BH321" s="122">
        <f>BH311+BH316+BH317+BH318</f>
        <v>22700</v>
      </c>
      <c r="BJ321" s="122">
        <f>BJ311+BJ316+BJ317+BJ318</f>
        <v>22055.18</v>
      </c>
      <c r="BK321" s="236">
        <f t="shared" ref="BK321" si="1059">BJ321/BH321</f>
        <v>0.97159383259911891</v>
      </c>
      <c r="BM321" s="122">
        <f>BM311+BM316+BM317+BM318</f>
        <v>24800</v>
      </c>
      <c r="BN321" s="236">
        <f t="shared" ref="BN321" si="1060">BM321/BJ321</f>
        <v>1.1244523962171245</v>
      </c>
      <c r="BO321" s="236">
        <f t="shared" ref="BO321" si="1061">BM321/BH321</f>
        <v>1.0925110132158591</v>
      </c>
      <c r="BQ321" s="122">
        <f>BQ311+BQ316+BQ317+BQ318+BQ314</f>
        <v>5050</v>
      </c>
      <c r="BR321" s="122">
        <f>BR311+BR316+BR317+BR318+BR314</f>
        <v>29850</v>
      </c>
      <c r="BT321" s="122">
        <f>BT311+BT316+BT317+BT318+BT314</f>
        <v>0</v>
      </c>
      <c r="BU321" s="122">
        <f>BU311+BU316+BU317+BU318+BU314</f>
        <v>29850</v>
      </c>
      <c r="BW321" s="122">
        <f>BW311+BW316+BW317+BW318+BW314</f>
        <v>0</v>
      </c>
      <c r="BX321" s="122">
        <f>BX311+BX316+BX317+BX318+BX314</f>
        <v>29850</v>
      </c>
      <c r="BZ321" s="122">
        <f>BZ311+BZ316+BZ317+BZ318+BZ314</f>
        <v>0</v>
      </c>
      <c r="CA321" s="122">
        <f>CA311+CA316+CA317+CA318+CA314</f>
        <v>29850</v>
      </c>
      <c r="CC321" s="122">
        <f>CC311+CC316+CC317+CC318+CC314</f>
        <v>0</v>
      </c>
      <c r="CD321" s="122">
        <f>CD311+CD316+CD317+CD318+CD314</f>
        <v>29850</v>
      </c>
      <c r="CF321" s="122">
        <f>CF311+CF316+CF317+CF318+CF314+CF313</f>
        <v>10</v>
      </c>
      <c r="CG321" s="122">
        <f>CG311+CG316+CG317+CG318+CG314+CG313</f>
        <v>29860</v>
      </c>
      <c r="CI321" s="122">
        <f>CI311+CI316+CI317+CI318+CI314+CI313</f>
        <v>0</v>
      </c>
      <c r="CJ321" s="122">
        <f>CJ311+CJ316+CJ317+CJ318+CJ314+CJ313</f>
        <v>29860</v>
      </c>
      <c r="CL321" s="319">
        <f>CL311+CL316+CL317+CL318+CL314+CL313</f>
        <v>0</v>
      </c>
      <c r="CM321" s="122">
        <f>CM311+CM316+CM317+CM318+CM314+CM313</f>
        <v>29860</v>
      </c>
      <c r="CO321" s="122">
        <f>CO311+CO316+CO317+CO318+CO314+CO313</f>
        <v>-2000</v>
      </c>
      <c r="CP321" s="122">
        <f>CP311+CP316+CP317+CP318+CP314+CP313</f>
        <v>27860</v>
      </c>
      <c r="CR321" s="122">
        <f>CR311+CR316+CR317+CR318+CR314+CR313</f>
        <v>0</v>
      </c>
      <c r="CS321" s="122">
        <f>CS311+CS316+CS317+CS318+CS314+CS313</f>
        <v>27860</v>
      </c>
      <c r="CU321" s="122">
        <f>CU311+CU316+CU317+CU318+CU314+CU313</f>
        <v>0</v>
      </c>
      <c r="CV321" s="122">
        <f>CV311+CV316+CV317+CV318+CV314+CV313</f>
        <v>27860</v>
      </c>
      <c r="CX321" s="122">
        <f>CX311+CX316+CX317+CX318+CX314+CX313</f>
        <v>0</v>
      </c>
      <c r="CY321" s="122">
        <f>CY311+CY316+CY317+CY318+CY314+CY313</f>
        <v>27860</v>
      </c>
      <c r="DA321" s="122">
        <f>DA311+DA316+DA317+DA318+DA314+DA313</f>
        <v>26855.72</v>
      </c>
      <c r="DC321" s="122">
        <f>DC311+DC316+DC317+DC318+DC314+DC313</f>
        <v>42850</v>
      </c>
      <c r="DE321" s="122">
        <f>DE311+DE316+DE317+DE318+DE314</f>
        <v>0</v>
      </c>
      <c r="DF321" s="122">
        <f>DF311+DF316+DF317+DF318+DF314</f>
        <v>42850</v>
      </c>
      <c r="DH321" s="122">
        <f>DH311+DH316+DH317+DH318+DH314</f>
        <v>0</v>
      </c>
      <c r="DI321" s="122">
        <f>DI311+DI316+DI317+DI318+DI314</f>
        <v>42850</v>
      </c>
      <c r="DK321" s="122">
        <f>DK311+DK316+DK317+DK318+DK314</f>
        <v>0</v>
      </c>
      <c r="DL321" s="122">
        <f>DL311+DL316+DL317+DL318+DL314</f>
        <v>42850</v>
      </c>
      <c r="DN321" s="122">
        <f>DN311+DN316+DN317+DN318+DN314+DN315</f>
        <v>0</v>
      </c>
      <c r="DO321" s="122">
        <f>DO311+DO316+DO317+DO318+DO314+DO315</f>
        <v>42850</v>
      </c>
      <c r="DQ321" s="122">
        <f>DQ311+DQ316+DQ317+DQ318+DQ314+DQ315</f>
        <v>5300</v>
      </c>
      <c r="DR321" s="122">
        <f>DR311+DR316+DR317+DR318+DR314+DR315</f>
        <v>48150</v>
      </c>
      <c r="DT321" s="122">
        <f>DT311+DT316+DT317+DT318+DT314+DT315</f>
        <v>0</v>
      </c>
      <c r="DU321" s="122">
        <f>DU311+DU316+DU317+DU318+DU314+DU315</f>
        <v>48150</v>
      </c>
      <c r="DW321" s="122">
        <f>DW311+DW316+DW317+DW318+DW314+DW315</f>
        <v>0</v>
      </c>
      <c r="DX321" s="122">
        <f>DX311+DX316+DX317+DX318+DX314+DX315</f>
        <v>48150</v>
      </c>
      <c r="DZ321" s="122">
        <f>DZ311+DZ316+DZ317+DZ318+DZ314+DZ315</f>
        <v>480</v>
      </c>
      <c r="EA321" s="122">
        <f>EA311+EA316+EA317+EA318+EA314+EA315</f>
        <v>48630</v>
      </c>
      <c r="EC321" s="122">
        <f>EC311+EC316+EC317+EC318+EC314+EC315</f>
        <v>-140</v>
      </c>
      <c r="ED321" s="122">
        <f>ED311+ED316+ED317+ED318+ED314+ED315</f>
        <v>48490</v>
      </c>
      <c r="EF321" s="122">
        <f>EF311+EF316+EF317+EF318+EF314+EF315</f>
        <v>-547</v>
      </c>
      <c r="EG321" s="122">
        <f>EG311+EG316+EG317+EG318+EG314+EG315</f>
        <v>47943</v>
      </c>
      <c r="EI321" s="122">
        <f>EI311+EI316+EI317+EI318+EI314+EI315</f>
        <v>44244.6</v>
      </c>
      <c r="EK321" s="122">
        <f>EK311+EK316+EK317+EK318+EK314+EK315</f>
        <v>33402</v>
      </c>
    </row>
    <row r="322" spans="1:141" ht="14.25" customHeight="1" thickTop="1">
      <c r="A322" s="417" t="s">
        <v>260</v>
      </c>
      <c r="B322" s="416"/>
      <c r="C322" s="418"/>
      <c r="D322" s="43">
        <v>6607000</v>
      </c>
      <c r="E322" s="34">
        <v>75.77</v>
      </c>
      <c r="F322" s="43">
        <v>6836574.3399999999</v>
      </c>
      <c r="G322" s="34">
        <v>73.23</v>
      </c>
      <c r="H322" s="46">
        <v>5006207.7699999996</v>
      </c>
      <c r="AF322" s="182"/>
      <c r="AH322" s="15"/>
      <c r="AX322" s="15"/>
      <c r="BD322" s="15"/>
      <c r="BG322" s="15"/>
      <c r="BN322" s="235"/>
      <c r="BO322" s="235"/>
      <c r="DE322" s="15"/>
      <c r="DF322" s="15"/>
      <c r="DH322" s="15"/>
      <c r="DI322" s="15"/>
      <c r="DK322" s="15"/>
      <c r="DL322" s="15"/>
      <c r="DN322" s="15"/>
      <c r="DO322" s="15"/>
      <c r="DQ322" s="15"/>
      <c r="DR322" s="15"/>
      <c r="DT322" s="15"/>
      <c r="DU322" s="15"/>
      <c r="DW322" s="15"/>
      <c r="DX322" s="15"/>
      <c r="DZ322" s="15"/>
      <c r="EA322" s="15"/>
      <c r="EC322" s="15"/>
      <c r="ED322" s="15"/>
      <c r="EF322" s="15"/>
      <c r="EG322" s="15"/>
      <c r="EK322" s="15"/>
    </row>
    <row r="323" spans="1:141">
      <c r="AF323" s="182"/>
      <c r="AH323" s="15"/>
      <c r="AX323" s="15"/>
      <c r="BD323" s="15"/>
      <c r="BG323" s="15"/>
      <c r="BN323" s="235"/>
      <c r="BO323" s="235"/>
      <c r="DE323" s="15"/>
      <c r="DF323" s="15"/>
      <c r="DH323" s="15"/>
      <c r="DI323" s="15"/>
      <c r="DK323" s="15"/>
      <c r="DL323" s="15"/>
      <c r="DN323" s="15"/>
      <c r="DO323" s="15"/>
      <c r="DQ323" s="15"/>
      <c r="DR323" s="15"/>
      <c r="DT323" s="15"/>
      <c r="DU323" s="15"/>
      <c r="DW323" s="15"/>
      <c r="DX323" s="15"/>
      <c r="DZ323" s="15"/>
      <c r="EA323" s="15"/>
      <c r="EC323" s="15"/>
      <c r="ED323" s="15"/>
      <c r="EF323" s="15"/>
      <c r="EG323" s="15"/>
      <c r="EK323" s="15"/>
    </row>
    <row r="324" spans="1:141" ht="15.75" thickBot="1">
      <c r="A324" s="60"/>
      <c r="B324" s="60" t="s">
        <v>317</v>
      </c>
      <c r="C324" s="283" t="s">
        <v>318</v>
      </c>
      <c r="D324" s="62" t="e">
        <f>D8+D21+D29+D35+D40+D49+D63+D75+D82+D96+D110+D115+D124+D133+D145+D156+D180+D216+D223+D253+D286+D294+D298+D305+D310+D321</f>
        <v>#REF!</v>
      </c>
      <c r="E324" s="63"/>
      <c r="F324" s="62" t="e">
        <f>F8+F21+F29+F35+F40+F49+F63+F75+F82+F96+F110+F115+F124+F133+F145+F156+F180+F216+F223+F253+F286+F294+F298+F305+F310+F321</f>
        <v>#REF!</v>
      </c>
      <c r="G324" s="63"/>
      <c r="H324" s="62"/>
      <c r="I324" s="62" t="e">
        <f>I8+I21+I29+I35+I40+I49+I63+I75+I82+I96+I110+I115+I124+I133+I145+I156+I180+I216+I223+I253+I286+I294+I298+I305+I310+I321</f>
        <v>#REF!</v>
      </c>
      <c r="J324" s="60"/>
      <c r="K324" s="60"/>
      <c r="L324" s="127">
        <f>L8+L21+L29+L35+L40+L49+L63+L75+L82+L96+L110+L115+L124+L133+L145+L156+L180+L216+L223+L253+L286+L294+L298+L305+L310+L321</f>
        <v>4309999.92</v>
      </c>
      <c r="M324" s="61" t="e">
        <f>L324/F324-1</f>
        <v>#REF!</v>
      </c>
      <c r="N324" s="61" t="e">
        <f>L324/I324-1</f>
        <v>#REF!</v>
      </c>
      <c r="Q324" s="127">
        <f>Q8+Q21+Q29+Q35+Q40+Q49+Q63+Q75+Q82+Q96+Q110+Q115+Q124+Q133+Q145+Q156+Q180+Q216+Q223+Q253+Q286+Q294+Q298+Q305+Q310+Q321+Q189</f>
        <v>4914400</v>
      </c>
      <c r="R324" s="127">
        <f>R8+R21+R29+R35+R40+R49+R63+R75+R82+R96+R110+R115+R124+R133+R145+R156+R180+R216+R223+R253+R286+R294+R298+R305+R310+R321+R189</f>
        <v>2486906</v>
      </c>
      <c r="S324" s="127">
        <f>S8+S21+S29+S35+S40+S49+S63+S75+S82+S96+S110+S115+S124+S133+S145+S156+S180+S216+S223+S253+S286+S294+S298+S305+S310+S321+S189</f>
        <v>4536500</v>
      </c>
      <c r="T324" s="127">
        <f>T8+T21+T29+T35+T40+T49+T63+T75+T82+T96+T110+T115+T124+T133+T145+T156+T180+T216+T223+T253+T286+T294+T298+T305+T310+T321</f>
        <v>-387400</v>
      </c>
      <c r="U324" s="155">
        <f>S324/Q324-1</f>
        <v>-7.6896467524011025E-2</v>
      </c>
      <c r="Y324" s="127">
        <f>Y8+Y21+Y29+Y35+Y40+Y49+Y63+Y75+Y82+Y96+Y110+Y115+Y124+Y133+Y145+Y156+Y180+Y216+Y223+Y253+Y286+Y294+Y298+Y305+Y310+Y321+Y189</f>
        <v>4572200</v>
      </c>
      <c r="Z324" s="127"/>
      <c r="AA324" s="127">
        <f>AA8+AA21+AA29+AA35+AA40+AA49+AA63+AA75+AA82+AA96+AA110+AA115+AA124+AA133+AA145+AA156+AA180+AA216+AA223+AA253+AA286+AA294+AA298+AA305+AA310+AA321+AA189</f>
        <v>4854900</v>
      </c>
      <c r="AB324" s="127">
        <f>AB8+AB21+AB29+AB35+AB40+AB49+AB63+AB75+AB82+AB96+AB110+AB115+AB124+AB133+AB145+AB156+AB180+AB216+AB223+AB253+AB286+AB294+AB298+AB305+AB310+AB321+AB189</f>
        <v>282700</v>
      </c>
      <c r="AE324" s="127">
        <f>AE8+AE21+AE29+AE35+AE40+AE49+AE63+AE75+AE82+AE96+AE110+AE115+AE124+AE133+AE145+AE156+AE180+AE216+AE223+AE253+AE286+AE294+AE298+AE305+AE310+AE321+AE189</f>
        <v>4954150</v>
      </c>
      <c r="AH324" s="127">
        <f>AH8+AH21+AH29+AH35+AH40+AH49+AH63+AH75+AH82+AH96+AH110+AH115+AH124+AH133+AH145+AH156+AH180+AH216+AH223+AH253+AH286+AH294+AH298+AH305+AH310+AH321+AH189</f>
        <v>4665142.3800000008</v>
      </c>
      <c r="AI324" s="17">
        <f t="shared" ref="AI324:AI325" si="1062">AH324/AE324</f>
        <v>0.94166353057537633</v>
      </c>
      <c r="AK324" s="127">
        <f>AK8+AK21+AK29+AK35+AK40+AK49+AK63+AK75+AK82+AK96+AK110+AK115+AK124+AK133+AK145+AK156+AK180+AK216+AK223+AK253+AK286+AK294+AK298+AK305+AK310+AK321+AK189</f>
        <v>4265000</v>
      </c>
      <c r="AL324" s="193">
        <f t="shared" ref="AL324:AL325" si="1063">AK324/L324</f>
        <v>0.98955918310086655</v>
      </c>
      <c r="AM324" s="17">
        <f t="shared" ref="AM324:AM325" si="1064">AK324/AE324</f>
        <v>0.86089440166325204</v>
      </c>
      <c r="AN324" s="17">
        <f t="shared" ref="AN324:AN325" si="1065">AK324/AH324</f>
        <v>0.91422718806708725</v>
      </c>
      <c r="AR324" s="127">
        <f>AR8+AR21+AR29+AR35+AR40+AR49+AR63+AR75+AR82+AR96+AR110+AR115+AR124+AR133+AR145+AR156+AR180+AR216+AR223+AR253+AR286+AR294+AR298+AR305+AR310+AR321+AR189</f>
        <v>100000</v>
      </c>
      <c r="AS324" s="127">
        <f>AS8+AS21+AS29+AS35+AS40+AS49+AS63+AS75+AS82+AS96+AS110+AS115+AS124+AS133+AS145+AS156+AS180+AS216+AS223+AS253+AS286+AS294+AS298+AS305+AS310+AS321+AS189</f>
        <v>4365000</v>
      </c>
      <c r="AU324" s="127">
        <f>AU8+AU21+AU29+AU35+AU40+AU49+AU63+AU75+AU82+AU96+AU110+AU115+AU124+AU133+AU145+AU156+AU180+AU216+AU223+AU253+AU286+AU294+AU298+AU305+AU310+AU321+AU189+AU193</f>
        <v>150300</v>
      </c>
      <c r="AV324" s="127">
        <f>AV8+AV21+AV29+AV35+AV40+AV49+AV63+AV75+AV82+AV96+AV110+AV115+AV124+AV133+AV145+AV156+AV180+AV216+AV223+AV253+AV286+AV294+AV298+AV305+AV310+AV321+AV189+AV193</f>
        <v>4515300</v>
      </c>
      <c r="AX324" s="127">
        <f>AX8+AX21+AX29+AX35+AX40+AX49+AX63+AX75+AX82+AX96+AX110+AX115+AX124+AX133+AX145+AX156+AX180+AX216+AX223+AX253+AX286+AX294+AX298+AX305+AX310+AX321+AX189+AX193</f>
        <v>49297.26</v>
      </c>
      <c r="AY324" s="127">
        <f>AY8+AY21+AY29+AY35+AY40+AY49+AY63+AY75+AY82+AY96+AY110+AY115+AY124+AY133+AY145+AY156+AY180+AY216+AY223+AY253+AY286+AY294+AY298+AY305+AY310+AY321+AY189+AY193</f>
        <v>4564597.26</v>
      </c>
      <c r="BA324" s="127">
        <f>BA8+BA21+BA29+BA35+BA40+BA49+BA63+BA75+BA82+BA96+BA110+BA115+BA124+BA133+BA145+BA156+BA180+BA216+BA223+BA253+BA286+BA294+BA298+BA305+BA310+BA321+BA189+BA193</f>
        <v>0</v>
      </c>
      <c r="BB324" s="127">
        <f>BB8+BB21+BB29+BB35+BB40+BB49+BB63+BB75+BB82+BB96+BB110+BB115+BB124+BB133+BB145+BB156+BB180+BB216+BB223+BB253+BB286+BB294+BB298+BB305+BB310+BB321+BB189+BB193</f>
        <v>4564597.26</v>
      </c>
      <c r="BD324" s="127">
        <f>BD8+BD21+BD29+BD35+BD40+BD49+BD63+BD75+BD82+BD96+BD110+BD115+BD124+BD133+BD145+BD156+BD180+BD216+BD223+BD253+BD286+BD294+BD298+BD305+BD310+BD321+BD189+BD193</f>
        <v>845803</v>
      </c>
      <c r="BE324" s="127">
        <f>BE8+BE21+BE29+BE35+BE40+BE49+BE63+BE75+BE82+BE96+BE110+BE115+BE124+BE133+BE145+BE156+BE180+BE216+BE223+BE253+BE286+BE294+BE298+BE305+BE310+BE321+BE189+BE193</f>
        <v>5410400.2599999998</v>
      </c>
      <c r="BG324" s="127">
        <f>BG8+BG21+BG29+BG35+BG40+BG49+BG63+BG75+BG82+BG96+BG110+BG115+BG124+BG133+BG145+BG156+BG180+BG216+BG223+BG253+BG286+BG294+BG298+BG305+BG310+BG321+BG189+BG193</f>
        <v>0</v>
      </c>
      <c r="BH324" s="127">
        <f>BH8+BH21+BH29+BH35+BH40+BH49+BH63+BH75+BH82+BH96+BH110+BH115+BH124+BH133+BH145+BH156+BH180+BH216+BH223+BH253+BH286+BH294+BH298+BH305+BH310+BH321+BH189+BH193</f>
        <v>5410400.2599999998</v>
      </c>
      <c r="BJ324" s="127">
        <f>BJ8+BJ21+BJ29+BJ35+BJ40+BJ49+BJ63+BJ75+BJ82+BJ96+BJ110+BJ115+BJ124+BJ133+BJ145+BJ156+BJ180+BJ216+BJ223+BJ253+BJ286+BJ294+BJ298+BJ305+BJ310+BJ321+BJ189+BJ193</f>
        <v>5053214.4800000004</v>
      </c>
      <c r="BK324" s="236">
        <f t="shared" ref="BK324:BK325" si="1066">BJ324/BH324</f>
        <v>0.93398163484488683</v>
      </c>
      <c r="BM324" s="127">
        <f>BM8+BM21+BM29+BM35+BM40+BM49+BM63+BM75+BM82+BM96+BM110+BM115+BM124+BM133+BM145+BM156+BM180+BM216+BM223+BM253+BM286+BM294+BM298+BM305+BM310+BM321+BM189+BM193+BM137</f>
        <v>7195600</v>
      </c>
      <c r="BN324" s="236">
        <f t="shared" ref="BN324" si="1067">BM324/BJ324</f>
        <v>1.4239648897705208</v>
      </c>
      <c r="BO324" s="236">
        <f t="shared" ref="BO324" si="1068">BM324/BH324</f>
        <v>1.3299570557095901</v>
      </c>
      <c r="BQ324" s="127">
        <f>BQ8+BQ21+BQ29+BQ35+BQ40+BQ49+BQ63+BQ75+BQ82+BQ96+BQ110+BQ115+BQ124+BQ133+BQ145+BQ156+BQ180+BQ216+BQ223+BQ253+BQ286+BQ294+BQ298+BQ305+BQ310+BQ321+BQ189+BQ193+BQ137+BQ191</f>
        <v>0</v>
      </c>
      <c r="BR324" s="127">
        <f>BR8+BR21+BR29+BR35+BR40+BR49+BR63+BR75+BR82+BR96+BR110+BR115+BR124+BR133+BR145+BR156+BR180+BR216+BR223+BR253+BR286+BR294+BR298+BR305+BR310+BR321+BR189+BR193+BR137+BR191</f>
        <v>7195600</v>
      </c>
      <c r="BT324" s="127">
        <f>BT8+BT21+BT29+BT35+BT40+BT49+BT63+BT75+BT82+BT96+BT110+BT115+BT124+BT133+BT145+BT156+BT180+BT216+BT223+BT253+BT286+BT294+BT298+BT305+BT310+BT321+BT189+BT193+BT137+BT191</f>
        <v>0</v>
      </c>
      <c r="BU324" s="127">
        <f>BU8+BU21+BU29+BU35+BU40+BU49+BU63+BU75+BU82+BU96+BU110+BU115+BU124+BU133+BU145+BU156+BU180+BU216+BU223+BU253+BU286+BU294+BU298+BU305+BU310+BU321+BU189+BU193+BU137+BU191</f>
        <v>7195600</v>
      </c>
      <c r="BW324" s="127">
        <f>BW8+BW21+BW29+BW35+BW40+BW49+BW63+BW75+BW82+BW96+BW110+BW115+BW124+BW133+BW145+BW156+BW180+BW216+BW223+BW253+BW286+BW294+BW298+BW305+BW310+BW321+BW189+BW193+BW137+BW191</f>
        <v>110366</v>
      </c>
      <c r="BX324" s="127">
        <f>BX8+BX21+BX29+BX35+BX40+BX49+BX63+BX75+BX82+BX96+BX110+BX115+BX124+BX133+BX145+BX156+BX180+BX216+BX223+BX253+BX286+BX294+BX298+BX305+BX310+BX321+BX189+BX193+BX137+BX191</f>
        <v>7305966</v>
      </c>
      <c r="BZ324" s="127">
        <f>BZ8+BZ21+BZ29+BZ35+BZ40+BZ49+BZ63+BZ75+BZ82+BZ96+BZ110+BZ115+BZ124+BZ133+BZ145+BZ156+BZ180+BZ216+BZ223+BZ253+BZ286+BZ294+BZ298+BZ305+BZ310+BZ321+BZ189+BZ193+BZ137+BZ191</f>
        <v>26000</v>
      </c>
      <c r="CA324" s="127">
        <f>CA8+CA21+CA29+CA35+CA40+CA49+CA63+CA75+CA82+CA96+CA110+CA115+CA124+CA133+CA145+CA156+CA180+CA216+CA223+CA253+CA286+CA294+CA298+CA305+CA310+CA321+CA189+CA193+CA137+CA191</f>
        <v>7331966</v>
      </c>
      <c r="CC324" s="127">
        <f>CC8+CC21+CC29+CC35+CC40+CC49+CC63+CC75+CC82+CC96+CC110+CC115+CC124+CC133+CC145+CC156+CC180+CC216+CC223+CC253+CC286+CC294+CC298+CC305+CC310+CC321+CC189+CC193+CC137+CC191</f>
        <v>241888.89</v>
      </c>
      <c r="CD324" s="127">
        <f>CD8+CD21+CD29+CD35+CD40+CD49+CD63+CD75+CD82+CD96+CD110+CD115+CD124+CD133+CD145+CD156+CD180+CD216+CD223+CD253+CD286+CD294+CD298+CD305+CD310+CD321+CD189+CD193+CD137+CD191</f>
        <v>7573854.8900000006</v>
      </c>
      <c r="CF324" s="127">
        <f>CF8+CF21+CF29+CF35+CF40+CF49+CF63+CF75+CF82+CF96+CF110+CF115+CF124+CF133+CF145+CF156+CF180+CF216+CF223+CF253+CF286+CF294+CF298+CF305+CF310+CF321+CF189+CF193+CF137+CF191</f>
        <v>0</v>
      </c>
      <c r="CG324" s="127">
        <f>CG8+CG21+CG29+CG35+CG40+CG49+CG63+CG75+CG82+CG96+CG110+CG115+CG124+CG133+CG145+CG156+CG180+CG216+CG223+CG253+CG286+CG294+CG298+CG305+CG310+CG321+CG189+CG193+CG137+CG191</f>
        <v>7573854.8900000006</v>
      </c>
      <c r="CI324" s="127">
        <f>CI8+CI21+CI29+CI35+CI40+CI49+CI63+CI75+CI82+CI96+CI110+CI115+CI124+CI133+CI145+CI156+CI180+CI216+CI223+CI253+CI286+CI294+CI298+CI305+CI310+CI321+CI189+CI193+CI137+CI191</f>
        <v>0</v>
      </c>
      <c r="CJ324" s="127">
        <f>CJ8+CJ21+CJ29+CJ35+CJ40+CJ49+CJ63+CJ75+CJ82+CJ96+CJ110+CJ115+CJ124+CJ133+CJ145+CJ156+CJ180+CJ216+CJ223+CJ253+CJ286+CJ294+CJ298+CJ305+CJ310+CJ321+CJ189+CJ193+CJ137+CJ191</f>
        <v>7573854.8900000006</v>
      </c>
      <c r="CL324" s="321">
        <f>CL8+CL21+CL29+CL35+CL40+CL49+CL63+CL75+CL82+CL96+CL110+CL115+CL124+CL133+CL145+CL156+CL180+CL216+CL223+CL253+CL286+CL294+CL298+CL305+CL310+CL321+CL189+CL193+CL137+CL191</f>
        <v>0</v>
      </c>
      <c r="CM324" s="127">
        <f>CM8+CM21+CM29+CM35+CM40+CM49+CM63+CM75+CM82+CM96+CM110+CM115+CM124+CM133+CM145+CM156+CM180+CM216+CM223+CM253+CM286+CM294+CM298+CM305+CM310+CM321+CM189+CM193+CM137+CM191</f>
        <v>7573854.8900000006</v>
      </c>
      <c r="CO324" s="127">
        <f>CO8+CO21+CO29+CO35+CO40+CO49+CO63+CO75+CO82+CO96+CO110+CO115+CO124+CO133+CO145+CO156+CO180+CO216+CO223+CO253+CO286+CO294+CO298+CO305+CO310+CO321+CO189+CO193+CO137+CO191</f>
        <v>152000</v>
      </c>
      <c r="CP324" s="127">
        <f>CP8+CP21+CP29+CP35+CP40+CP49+CP63+CP75+CP82+CP96+CP110+CP115+CP124+CP133+CP145+CP156+CP180+CP216+CP223+CP253+CP286+CP294+CP298+CP305+CP310+CP321+CP189+CP193+CP137+CP191</f>
        <v>7725854.8900000006</v>
      </c>
      <c r="CR324" s="127">
        <f>CR8+CR21+CR29+CR35+CR40+CR49+CR63+CR75+CR82+CR96+CR110+CR115+CR124+CR133+CR145+CR156+CR180+CR216+CR223+CR253+CR286+CR294+CR298+CR305+CR310+CR321+CR189+CR193+CR137+CR191</f>
        <v>0</v>
      </c>
      <c r="CS324" s="127">
        <f>CS8+CS21+CS29+CS35+CS40+CS49+CS63+CS75+CS82+CS96+CS110+CS115+CS124+CS133+CS145+CS156+CS180+CS216+CS223+CS253+CS286+CS294+CS298+CS305+CS310+CS321+CS189+CS193+CS137+CS191</f>
        <v>7725854.8900000006</v>
      </c>
      <c r="CU324" s="127">
        <f>CU8+CU21+CU29+CU35+CU40+CU49+CU63+CU75+CU82+CU96+CU110+CU115+CU124+CU133+CU145+CU156+CU180+CU216+CU223+CU253+CU286+CU294+CU298+CU305+CU310+CU321+CU189+CU193+CU137+CU191</f>
        <v>-246000</v>
      </c>
      <c r="CV324" s="127">
        <f>CV8+CV21+CV29+CV35+CV40+CV49+CV63+CV75+CV82+CV96+CV110+CV115+CV124+CV133+CV145+CV156+CV180+CV216+CV223+CV253+CV286+CV294+CV298+CV305+CV310+CV321+CV189+CV193+CV137+CV191</f>
        <v>7479854.8899999997</v>
      </c>
      <c r="CX324" s="127">
        <f>CX8+CX21+CX29+CX35+CX40+CX49+CX63+CX75+CX82+CX96+CX110+CX115+CX124+CX133+CX145+CX156+CX180+CX216+CX223+CX253+CX286+CX294+CX298+CX305+CX310+CX321+CX189+CX193+CX137+CX191</f>
        <v>0</v>
      </c>
      <c r="CY324" s="127">
        <f>CY8+CY21+CY29+CY35+CY40+CY49+CY63+CY75+CY82+CY96+CY110+CY115+CY124+CY133+CY145+CY156+CY180+CY216+CY223+CY253+CY286+CY294+CY298+CY305+CY310+CY321+CY189+CY193+CY137+CY191</f>
        <v>7479854.8899999997</v>
      </c>
      <c r="DA324" s="127">
        <f>DA8+DA21+DA29+DA35+DA40+DA49+DA63+DA75+DA82+DA96+DA110+DA115+DA124+DA133+DA145+DA156+DA180+DA216+DA223+DA253+DA286+DA294+DA298+DA305+DA310+DA321+DA189+DA193+DA137+DA191</f>
        <v>7594747.4400000004</v>
      </c>
      <c r="DC324" s="127">
        <f>DC8+DC21+DC29+DC35+DC40+DC49+DC63+DC75+DC82+DC96+DC110+DC115+DC124+DC133+DC145+DC156+DC180+DC216+DC223+DC253+DC286+DC294+DC298+DC305+DC310+DC321+DC189+DC193+DC137+DC191</f>
        <v>6251689.0999999996</v>
      </c>
      <c r="DE324" s="127">
        <f>DE290+DE8+DE21+DE29+DE35+DE40+DE49+DE63+DE75+DE82+DE96+DE110+DE115+DE124+DE133+DE145+DE156+DE180+DE216+DE223+DE253+DE286+DE294+DE298+DE305+DE310+DE321+DE189+DE193+DE137+DE191</f>
        <v>0</v>
      </c>
      <c r="DF324" s="127">
        <f>DF290+DF8+DF21+DF29+DF35+DF40+DF49+DF63+DF75+DF82+DF96+DF110+DF115+DF124+DF133+DF145+DF156+DF180+DF216+DF223+DF253+DF286+DF294+DF298+DF305+DF310+DF321+DF189+DF193+DF137+DF191</f>
        <v>6251689.0999999996</v>
      </c>
      <c r="DH324" s="127">
        <f>DH290+DH8+DH21+DH29+DH35+DH40+DH49+DH63+DH75+DH82+DH96+DH110+DH115+DH124+DH133+DH145+DH156+DH180+DH216+DH223+DH253+DH286+DH294+DH298+DH305+DH310+DH321+DH189+DH193+DH137+DH191</f>
        <v>57325</v>
      </c>
      <c r="DI324" s="127">
        <f>DI290+DI8+DI21+DI29+DI35+DI40+DI49+DI63+DI75+DI82+DI96+DI110+DI115+DI124+DI133+DI145+DI156+DI180+DI216+DI223+DI253+DI286+DI294+DI298+DI305+DI310+DI321+DI189+DI193+DI137+DI191</f>
        <v>6309014.0999999996</v>
      </c>
      <c r="DK324" s="127">
        <f>DK290+DK8+DK21+DK29+DK35+DK40+DK49+DK63+DK75+DK82+DK96+DK110+DK115+DK124+DK133+DK145+DK156+DK180+DK216+DK223+DK253+DK286+DK294+DK298+DK305+DK310+DK321+DK189+DK193+DK137+DK191</f>
        <v>249450</v>
      </c>
      <c r="DL324" s="127">
        <f>DL290+DL8+DL21+DL29+DL35+DL40+DL49+DL63+DL75+DL82+DL96+DL110+DL115+DL124+DL133+DL145+DL156+DL180+DL216+DL223+DL253+DL286+DL294+DL298+DL305+DL310+DL321+DL189+DL193+DL137+DL191</f>
        <v>6558464.0999999996</v>
      </c>
      <c r="DN324" s="127">
        <f>DN290+DN8+DN21+DN29+DN35+DN40+DN49+DN63+DN75+DN82+DN96+DN110+DN115+DN124+DN133+DN145+DN156+DN180+DN216+DN223+DN253+DN286+DN294+DN298+DN305+DN310+DN321+DN189+DN193+DN137+DN191</f>
        <v>0</v>
      </c>
      <c r="DO324" s="127">
        <f>DO290+DO8+DO21+DO29+DO35+DO40+DO49+DO63+DO75+DO82+DO96+DO110+DO115+DO124+DO133+DO145+DO156+DO180+DO216+DO223+DO253+DO286+DO294+DO298+DO305+DO310+DO321+DO189+DO193+DO137+DO191</f>
        <v>6558464.0999999996</v>
      </c>
      <c r="DQ324" s="127">
        <f>DQ290+DQ8+DQ21+DQ29+DQ35+DQ40+DQ49+DQ63+DQ75+DQ82+DQ96+DQ110+DQ115+DQ124+DQ133+DQ145+DQ156+DQ180+DQ216+DQ223+DQ253+DQ286+DQ294+DQ298+DQ305+DQ310+DQ321+DQ189+DQ193+DQ137+DQ191</f>
        <v>116300</v>
      </c>
      <c r="DR324" s="127">
        <f>DR290+DR8+DR21+DR29+DR35+DR40+DR49+DR63+DR75+DR82+DR96+DR110+DR115+DR124+DR133+DR145+DR156+DR180+DR216+DR223+DR253+DR286+DR294+DR298+DR305+DR310+DR321+DR189+DR193+DR137+DR191</f>
        <v>6674764.0999999996</v>
      </c>
      <c r="DT324" s="127">
        <f>DT290+DT8+DT21+DT29+DT35+DT40+DT49+DT63+DT75+DT82+DT96+DT110+DT115+DT124+DT133+DT145+DT156+DT180+DT216+DT223+DT253+DT286+DT294+DT298+DT305+DT310+DT321+DT189+DT193+DT137+DT191</f>
        <v>101900</v>
      </c>
      <c r="DU324" s="127">
        <f>DU290+DU8+DU21+DU29+DU35+DU40+DU49+DU63+DU75+DU82+DU96+DU110+DU115+DU124+DU133+DU145+DU156+DU180+DU216+DU223+DU253+DU286+DU294+DU298+DU305+DU310+DU321+DU189+DU193+DU137+DU191</f>
        <v>6776664.0999999996</v>
      </c>
      <c r="DW324" s="127">
        <f>DW290+DW8+DW21+DW29+DW35+DW40+DW49+DW63+DW75+DW82+DW96+DW110+DW115+DW124+DW133+DW145+DW156+DW180+DW216+DW223+DW253+DW286+DW294+DW298+DW305+DW310+DW321+DW189+DW193+DW137+DW191</f>
        <v>286100</v>
      </c>
      <c r="DX324" s="127">
        <f>DX290+DX8+DX21+DX29+DX35+DX40+DX49+DX63+DX75+DX82+DX96+DX110+DX115+DX124+DX133+DX145+DX156+DX180+DX216+DX223+DX253+DX286+DX294+DX298+DX305+DX310+DX321+DX189+DX193+DX137+DX191</f>
        <v>7062764.0999999996</v>
      </c>
      <c r="DZ324" s="127">
        <f>DZ290+DZ8+DZ21+DZ29+DZ35+DZ40+DZ49+DZ63+DZ75+DZ82+DZ96+DZ110+DZ115+DZ124+DZ133+DZ145+DZ156+DZ180+DZ216+DZ223+DZ253+DZ286+DZ294+DZ298+DZ305+DZ310+DZ321+DZ189+DZ193+DZ137+DZ191+DZ79</f>
        <v>0</v>
      </c>
      <c r="EA324" s="127">
        <f>EA290+EA8+EA21+EA29+EA35+EA40+EA49+EA63+EA75+EA82+EA96+EA110+EA115+EA124+EA133+EA145+EA156+EA180+EA216+EA223+EA253+EA286+EA294+EA298+EA305+EA310+EA321+EA189+EA193+EA137+EA191+EA79</f>
        <v>7062764.0999999996</v>
      </c>
      <c r="EC324" s="127">
        <f>EC290+EC8+EC21+EC29+EC35+EC40+EC49+EC63+EC75+EC82+EC96+EC110+EC115+EC124+EC133+EC145+EC156+EC180+EC216+EC223+EC253+EC286+EC294+EC298+EC305+EC310+EC321+EC189+EC193+EC137+EC191+EC79</f>
        <v>18300</v>
      </c>
      <c r="ED324" s="127">
        <f>ED290+ED8+ED21+ED29+ED35+ED40+ED49+ED63+ED75+ED82+ED96+ED110+ED115+ED124+ED133+ED145+ED156+ED180+ED216+ED223+ED253+ED286+ED294+ED298+ED305+ED310+ED321+ED189+ED193+ED137+ED191+ED79</f>
        <v>7081064.0999999996</v>
      </c>
      <c r="EF324" s="127">
        <f>EF290+EF8+EF21+EF29+EF35+EF40+EF49+EF63+EF75+EF82+EF96+EF110+EF115+EF124+EF133+EF145+EF156+EF180+EF216+EF223+EF253+EF286+EF294+EF298+EF305+EF310+EF321+EF189+EF193+EF137+EF191+EF79</f>
        <v>-3905</v>
      </c>
      <c r="EG324" s="127">
        <f>EG290+EG8+EG21+EG29+EG35+EG40+EG49+EG63+EG75+EG82+EG96+EG110+EG115+EG124+EG133+EG145+EG156+EG180+EG216+EG223+EG253+EG286+EG294+EG298+EG305+EG310+EG321+EG189+EG193+EG137+EG191+EG79</f>
        <v>7077159.0999999996</v>
      </c>
      <c r="EI324" s="127">
        <f>EI290+EI8+EI21+EI29+EI35+EI40+EI49+EI63+EI75+EI82+EI96+EI110+EI115+EI124+EI133+EI145+EI156+EI180+EI216+EI223+EI253+EI286+EI294+EI298+EI305+EI310+EI321+EI189+EI193+EI137+EI191+EI79</f>
        <v>6909647.4500000002</v>
      </c>
      <c r="EK324" s="127">
        <f>EK290+EK8+EK21+EK29+EK35+EK40+EK49+EK63+EK75+EK82+EK96+EK110+EK115+EK124+EK133+EK145+EK156+EK180+EK216+EK223+EK253+EK286+EK294+EK298+EK305+EK310+EK321+EK189+EK193+EK137+EK191+EK79</f>
        <v>5939880.0999999996</v>
      </c>
    </row>
    <row r="325" spans="1:141" ht="16.5" thickTop="1" thickBot="1">
      <c r="A325" s="71"/>
      <c r="B325" s="72" t="s">
        <v>358</v>
      </c>
      <c r="C325" s="287" t="s">
        <v>319</v>
      </c>
      <c r="D325" s="73">
        <f>D22+D76+D97+D111+D125+D134+D181+D217+D287</f>
        <v>895000</v>
      </c>
      <c r="E325" s="74"/>
      <c r="F325" s="73">
        <f>F22+F76+F97+F111+F125+F134+F181+F217+F287</f>
        <v>777393</v>
      </c>
      <c r="G325" s="74"/>
      <c r="H325" s="73"/>
      <c r="I325" s="73">
        <f>I22+I76+I97+I111+I125+I134+I181+I217+I287</f>
        <v>159585</v>
      </c>
      <c r="J325" s="71"/>
      <c r="K325" s="71"/>
      <c r="L325" s="128">
        <f>L22+L76+L97+L111+L125+L134+L181+L217+L287</f>
        <v>446000</v>
      </c>
      <c r="M325" s="70">
        <f>L325/F325-1</f>
        <v>-0.42628760485365835</v>
      </c>
      <c r="N325" s="70">
        <f>L325/I325-1</f>
        <v>1.7947488799072593</v>
      </c>
      <c r="Q325" s="128">
        <f>Q22+Q76+Q97+Q111+Q125+Q134+Q181+Q217+Q287</f>
        <v>810000</v>
      </c>
      <c r="R325" s="128">
        <f>R22+R76+R97+R111+R125+R134+R181+R217+R287</f>
        <v>621154</v>
      </c>
      <c r="S325" s="128">
        <f>S22+S76+S97+S111+S125+S134+S181+S217+S287</f>
        <v>874000</v>
      </c>
      <c r="T325" s="128">
        <f>T22+T76+T97+T111+T125+T134+T181+T217+T287</f>
        <v>64000</v>
      </c>
      <c r="U325" s="155">
        <f>S325/Q325-1</f>
        <v>7.9012345679012386E-2</v>
      </c>
      <c r="Y325" s="128">
        <f>Y22+Y76+Y97+Y111+Y125+Y134+Y181+Y217+Y287</f>
        <v>874000</v>
      </c>
      <c r="Z325" s="128"/>
      <c r="AA325" s="128">
        <f>AA22+AA76+AA97+AA111+AA125+AA134+AA181+AA217+AA287</f>
        <v>903850</v>
      </c>
      <c r="AB325" s="128">
        <f>AB22+AB76+AB97+AB111+AB125+AB134+AB181+AB217+AB287</f>
        <v>29850</v>
      </c>
      <c r="AE325" s="128">
        <f>AE22+AE76+AE97+AE111+AE125+AE134+AE181+AE217+AE287</f>
        <v>935250</v>
      </c>
      <c r="AH325" s="128">
        <f>AH22+AH76+AH97+AH111+AH125+AH134+AH181+AH217+AH287</f>
        <v>897748.58000000007</v>
      </c>
      <c r="AI325" s="17">
        <f t="shared" si="1062"/>
        <v>0.95990225073509761</v>
      </c>
      <c r="AK325" s="128">
        <f>AK22+AK76+AK97+AK111+AK125+AK134+AK181+AK217+AK287</f>
        <v>400000</v>
      </c>
      <c r="AL325" s="193">
        <f t="shared" si="1063"/>
        <v>0.89686098654708524</v>
      </c>
      <c r="AM325" s="17">
        <f t="shared" si="1064"/>
        <v>0.42769313017909649</v>
      </c>
      <c r="AN325" s="17">
        <f t="shared" si="1065"/>
        <v>0.44555904505022997</v>
      </c>
      <c r="AR325" s="128">
        <f>AR22+AR76+AR97+AR111+AR125+AR134+AR181+AR217+AR287</f>
        <v>0</v>
      </c>
      <c r="AS325" s="128">
        <f>AS22+AS76+AS97+AS111+AS125+AS134+AS181+AS217+AS287</f>
        <v>400000</v>
      </c>
      <c r="AU325" s="128">
        <f>AU22+AU76+AU97+AU111+AU125+AU134+AU181+AU217+AU287</f>
        <v>0</v>
      </c>
      <c r="AV325" s="128">
        <f>AV22+AV76+AV97+AV111+AV125+AV134+AV181+AV217+AV287</f>
        <v>400000</v>
      </c>
      <c r="AX325" s="128">
        <f>AX22+AX76+AX97+AX111+AX125+AX134+AX181+AX217+AX287</f>
        <v>49297.26</v>
      </c>
      <c r="AY325" s="128">
        <f>AY22+AY76+AY97+AY111+AY125+AY134+AY181+AY217+AY287</f>
        <v>449297.26</v>
      </c>
      <c r="BA325" s="128">
        <f>BA22+BA76+BA97+BA111+BA125+BA134+BA181+BA217+BA287</f>
        <v>0</v>
      </c>
      <c r="BB325" s="128">
        <f>BB22+BB76+BB97+BB111+BB125+BB134+BB181+BB217+BB287</f>
        <v>449297.26</v>
      </c>
      <c r="BD325" s="128">
        <f>BD22+BD76+BD97+BD111+BD125+BD134+BD181+BD217+BD287</f>
        <v>491203</v>
      </c>
      <c r="BE325" s="128">
        <f>BE22+BE76+BE97+BE111+BE125+BE134+BE181+BE217+BE287</f>
        <v>940500.26</v>
      </c>
      <c r="BG325" s="128">
        <f>BG22+BG76+BG97+BG111+BG125+BG134+BG181+BG217+BG287</f>
        <v>0</v>
      </c>
      <c r="BH325" s="128">
        <f>BH22+BH76+BH97+BH111+BH125+BH134+BH181+BH217+BH287</f>
        <v>940500.26</v>
      </c>
      <c r="BJ325" s="128">
        <f>BJ22+BJ76+BJ97+BJ111+BJ125+BJ134+BJ181+BJ217+BJ287</f>
        <v>891391.18000000017</v>
      </c>
      <c r="BK325" s="236">
        <f t="shared" si="1066"/>
        <v>0.94778408673698844</v>
      </c>
      <c r="BM325" s="243">
        <f>BM22+BM76+BM97+BM111+BM125+BM134+BM181+BM217+BM287</f>
        <v>2002000</v>
      </c>
      <c r="BN325" s="236">
        <f t="shared" ref="BN325:BN329" si="1069">BM325/BJ325</f>
        <v>2.2459275399157526</v>
      </c>
      <c r="BO325" s="236">
        <f t="shared" ref="BO325:BO329" si="1070">BM325/BH325</f>
        <v>2.1286543822965025</v>
      </c>
      <c r="BQ325" s="243">
        <f>BQ22+BQ76+BQ97+BQ111+BQ125+BQ134+BQ181+BQ217+BQ287</f>
        <v>0</v>
      </c>
      <c r="BR325" s="243">
        <f>BR22+BR76+BR97+BR111+BR125+BR134+BR181+BR217+BR287</f>
        <v>2002000</v>
      </c>
      <c r="BT325" s="243">
        <f>BT22+BT76+BT97+BT111+BT125+BT134+BT181+BT217+BT287</f>
        <v>0</v>
      </c>
      <c r="BU325" s="243">
        <f>BU22+BU76+BU97+BU111+BU125+BU134+BU181+BU217+BU287</f>
        <v>2002000</v>
      </c>
      <c r="BW325" s="243">
        <f>BW22+BW76+BW97+BW111+BW125+BW134+BW181+BW217+BW287</f>
        <v>220000</v>
      </c>
      <c r="BX325" s="243">
        <f>BX22+BX76+BX97+BX111+BX125+BX134+BX181+BX217+BX287</f>
        <v>2222000</v>
      </c>
      <c r="BZ325" s="243">
        <f>BZ22+BZ76+BZ97+BZ111+BZ125+BZ134+BZ181+BZ217+BZ287</f>
        <v>1000</v>
      </c>
      <c r="CA325" s="243">
        <f>CA22+CA76+CA97+CA111+CA125+CA134+CA181+CA217+CA287</f>
        <v>2223000</v>
      </c>
      <c r="CC325" s="243">
        <f>CC22+CC76+CC97+CC111+CC125+CC134+CC181+CC217+CC287</f>
        <v>0</v>
      </c>
      <c r="CD325" s="243">
        <f>CD22+CD76+CD97+CD111+CD125+CD134+CD181+CD217+CD287</f>
        <v>2223000</v>
      </c>
      <c r="CF325" s="243">
        <f>CF22+CF76+CF97+CF111+CF125+CF134+CF181+CF217+CF287</f>
        <v>0</v>
      </c>
      <c r="CG325" s="243">
        <f>CG22+CG76+CG97+CG111+CG125+CG134+CG181+CG217+CG287</f>
        <v>2223000</v>
      </c>
      <c r="CI325" s="243">
        <f>CI22+CI76+CI97+CI111+CI125+CI134+CI181+CI217+CI287</f>
        <v>0</v>
      </c>
      <c r="CJ325" s="243">
        <f>CJ22+CJ76+CJ97+CJ111+CJ125+CJ134+CJ181+CJ217+CJ287</f>
        <v>2223000</v>
      </c>
      <c r="CL325" s="322">
        <f>CL22+CL76+CL97+CL111+CL125+CL134+CL181+CL217+CL287</f>
        <v>0</v>
      </c>
      <c r="CM325" s="243">
        <f>CM22+CM76+CM97+CM111+CM125+CM134+CM181+CM217+CM287</f>
        <v>2223000</v>
      </c>
      <c r="CO325" s="243">
        <f>CO22+CO76+CO97+CO111+CO125+CO134+CO181+CO217+CO287</f>
        <v>0</v>
      </c>
      <c r="CP325" s="243">
        <f>CP22+CP76+CP97+CP111+CP125+CP134+CP181+CP217+CP287</f>
        <v>2223000</v>
      </c>
      <c r="CR325" s="243">
        <f>CR22+CR76+CR97+CR111+CR125+CR134+CR181+CR217+CR287</f>
        <v>0</v>
      </c>
      <c r="CS325" s="243">
        <f>CS22+CS76+CS97+CS111+CS125+CS134+CS181+CS217+CS287</f>
        <v>2223000</v>
      </c>
      <c r="CU325" s="243">
        <f>CU22+CU76+CU97+CU111+CU125+CU134+CU181+CU217+CU287</f>
        <v>-106000</v>
      </c>
      <c r="CV325" s="243">
        <f>CV22+CV76+CV97+CV111+CV125+CV134+CV181+CV217+CV287</f>
        <v>2117000</v>
      </c>
      <c r="CX325" s="243">
        <f>CX22+CX76+CX97+CX111+CX125+CX134+CX181+CX217+CX287</f>
        <v>0</v>
      </c>
      <c r="CY325" s="243">
        <f>CY22+CY76+CY97+CY111+CY125+CY134+CY181+CY217+CY287</f>
        <v>2117000</v>
      </c>
      <c r="DA325" s="243">
        <f>DA22+DA76+DA97+DA111+DA125+DA134+DA181+DA217+DA287</f>
        <v>2115232.5699999998</v>
      </c>
      <c r="DC325" s="243">
        <f>DC22+DC76+DC97+DC111+DC125+DC134+DC181+DC217+DC287</f>
        <v>247048</v>
      </c>
      <c r="DE325" s="243">
        <f>DE22+DE76+DE97+DE111+DE125+DE134+DE181+DE217+DE287</f>
        <v>0</v>
      </c>
      <c r="DF325" s="128">
        <f>DF22+DF76+DF97+DF111+DF125+DF134+DF181+DF217+DF287</f>
        <v>247048</v>
      </c>
      <c r="DH325" s="243">
        <f>DH22+DH76+DH97+DH111+DH125+DH134+DH181+DH217+DH287</f>
        <v>0</v>
      </c>
      <c r="DI325" s="128">
        <f>DI22+DI76+DI97+DI111+DI125+DI134+DI181+DI217+DI287</f>
        <v>247048</v>
      </c>
      <c r="DK325" s="243">
        <f>DK22+DK76+DK97+DK111+DK125+DK134+DK181+DK217+DK287</f>
        <v>0</v>
      </c>
      <c r="DL325" s="128">
        <f>DL22+DL76+DL97+DL111+DL125+DL134+DL181+DL217+DL287</f>
        <v>247048</v>
      </c>
      <c r="DN325" s="243">
        <f>DN22+DN76+DN97+DN111+DN125+DN134+DN181+DN217+DN287</f>
        <v>-8000</v>
      </c>
      <c r="DO325" s="128">
        <f>DO22+DO76+DO97+DO111+DO125+DO134+DO181+DO217+DO287</f>
        <v>239048</v>
      </c>
      <c r="DQ325" s="243">
        <f>DQ22+DQ76+DQ97+DQ111+DQ125+DQ134+DQ181+DQ217+DQ287</f>
        <v>77000</v>
      </c>
      <c r="DR325" s="128">
        <f>DR22+DR76+DR97+DR111+DR125+DR134+DR181+DR217+DR287</f>
        <v>316048</v>
      </c>
      <c r="DT325" s="243">
        <f>DT22+DT76+DT97+DT111+DT125+DT134+DT181+DT217+DT287</f>
        <v>5000</v>
      </c>
      <c r="DU325" s="128">
        <f>DU22+DU76+DU97+DU111+DU125+DU134+DU181+DU217+DU287</f>
        <v>321048</v>
      </c>
      <c r="DW325" s="243">
        <f>DW22+DW76+DW97+DW111+DW125+DW134+DW181+DW217+DW287</f>
        <v>0</v>
      </c>
      <c r="DX325" s="128">
        <f>DX22+DX76+DX97+DX111+DX125+DX134+DX181+DX217+DX287</f>
        <v>321048</v>
      </c>
      <c r="DZ325" s="243">
        <f>DZ22+DZ76+DZ97+DZ111+DZ125+DZ134+DZ181+DZ217+DZ287+DZ78</f>
        <v>30000</v>
      </c>
      <c r="EA325" s="243">
        <f>EA22+EA76+EA97+EA111+EA125+EA134+EA181+EA217+EA287+EA78</f>
        <v>351048</v>
      </c>
      <c r="EC325" s="243">
        <f>EC22+EC76+EC97+EC111+EC125+EC134+EC181+EC217+EC287+EC78</f>
        <v>-6090</v>
      </c>
      <c r="ED325" s="243">
        <f>ED22+ED76+ED97+ED111+ED125+ED134+ED181+ED217+ED287+ED78</f>
        <v>344958</v>
      </c>
      <c r="EF325" s="243">
        <f>EF22+EF76+EF97+EF111+EF125+EF134+EF181+EF217+EF287+EF78</f>
        <v>7980</v>
      </c>
      <c r="EG325" s="243">
        <f>EG22+EG76+EG97+EG111+EG125+EG134+EG181+EG217+EG287+EG78</f>
        <v>352938</v>
      </c>
      <c r="EI325" s="243">
        <f>EI22+EI76+EI97+EI111+EI125+EI134+EI181+EI217+EI287+EI78</f>
        <v>349820.73</v>
      </c>
      <c r="EK325" s="243">
        <f>EK22+EK76+EK97+EK111+EK125+EK134+EK181+EK217+EK287+EK78</f>
        <v>565000</v>
      </c>
    </row>
    <row r="326" spans="1:141" ht="15.75" thickTop="1">
      <c r="Y326" s="118"/>
      <c r="Z326" s="118"/>
      <c r="AH326" s="118"/>
      <c r="AL326" s="118"/>
      <c r="AR326" s="118"/>
      <c r="AS326" s="118"/>
      <c r="AU326" s="118"/>
      <c r="AV326" s="118"/>
      <c r="AX326" s="118"/>
      <c r="AY326" s="118"/>
      <c r="BA326" s="118"/>
      <c r="BB326" s="118"/>
      <c r="BD326" s="118"/>
      <c r="BE326" s="118"/>
      <c r="BG326" s="118"/>
      <c r="BH326" s="118"/>
      <c r="BJ326" s="118"/>
      <c r="BM326" s="118"/>
      <c r="BN326" s="235"/>
      <c r="BO326" s="235"/>
      <c r="BQ326" s="118"/>
      <c r="BR326" s="118"/>
      <c r="BT326" s="118"/>
      <c r="BU326" s="118"/>
      <c r="BW326" s="118"/>
      <c r="BX326" s="118"/>
      <c r="BZ326" s="118"/>
      <c r="CA326" s="118"/>
      <c r="CC326" s="118"/>
      <c r="CD326" s="118"/>
      <c r="CF326" s="118"/>
      <c r="CG326" s="118"/>
      <c r="CI326" s="118"/>
      <c r="CJ326" s="118"/>
      <c r="CL326" s="118"/>
      <c r="CM326" s="118"/>
      <c r="CO326" s="118"/>
      <c r="CP326" s="118"/>
      <c r="CR326" s="118"/>
      <c r="CS326" s="118"/>
      <c r="CU326" s="118"/>
      <c r="CV326" s="118"/>
      <c r="CX326" s="118"/>
      <c r="CY326" s="118"/>
      <c r="DA326" s="118"/>
      <c r="DC326" s="118"/>
      <c r="DE326" s="118"/>
      <c r="DF326" s="118"/>
      <c r="DG326" t="s">
        <v>464</v>
      </c>
      <c r="DH326" s="118"/>
      <c r="DI326" s="118"/>
      <c r="DK326" s="118"/>
      <c r="DL326" s="118"/>
      <c r="DN326" s="118"/>
      <c r="DO326" s="118"/>
      <c r="DQ326" s="118"/>
      <c r="DR326" s="118"/>
      <c r="DT326" s="118"/>
      <c r="DU326" s="118"/>
      <c r="DW326" s="118"/>
      <c r="DX326" s="118"/>
      <c r="DZ326" s="118"/>
      <c r="EA326" s="118"/>
      <c r="EC326" s="118"/>
      <c r="ED326" s="118"/>
      <c r="EF326" s="118"/>
      <c r="EG326" s="118"/>
      <c r="EI326" s="118"/>
      <c r="EK326" s="118"/>
    </row>
    <row r="327" spans="1:141" ht="15.75" thickBot="1">
      <c r="A327" s="77"/>
      <c r="B327" s="77" t="s">
        <v>278</v>
      </c>
      <c r="C327" s="285" t="s">
        <v>320</v>
      </c>
      <c r="D327" s="82">
        <f>D218+D182+D157+D146+D126+D116+D23</f>
        <v>900000</v>
      </c>
      <c r="E327" s="83"/>
      <c r="F327" s="82">
        <f>F218+F182+F157+F146+F126+F116+F23</f>
        <v>470400</v>
      </c>
      <c r="G327" s="83"/>
      <c r="H327" s="82"/>
      <c r="I327" s="82">
        <f>I218+I182+I157+I146+I126+I116+I23</f>
        <v>624582.71</v>
      </c>
      <c r="J327" s="77"/>
      <c r="K327" s="77"/>
      <c r="L327" s="129">
        <f>L218+L182+L157+L146+L126+L116+L23</f>
        <v>1760000</v>
      </c>
      <c r="M327" s="81">
        <f>L327/F327-1</f>
        <v>2.7414965986394559</v>
      </c>
      <c r="N327" s="81">
        <f>L327/I327-1</f>
        <v>1.8178813979656914</v>
      </c>
      <c r="Q327" s="129">
        <f>Q218+Q182+Q157+Q146+Q126+Q116+Q23</f>
        <v>1808000</v>
      </c>
      <c r="R327" s="129">
        <f>R218+R182+R157+R146+R126+R116+R23</f>
        <v>264855</v>
      </c>
      <c r="S327" s="129">
        <f>S218+S182+S157+S146+S126+S116+S23</f>
        <v>1348500</v>
      </c>
      <c r="T327" s="129">
        <f>T218+T182+T157+T146+T126+T116+T23</f>
        <v>-459500</v>
      </c>
      <c r="Y327" s="129">
        <f>Y288+Y218+Y182+Y157+Y146+Y126+Y116+Y23</f>
        <v>1356500</v>
      </c>
      <c r="Z327" s="129"/>
      <c r="AA327" s="129">
        <f>AA288+AA218+AA182+AA157+AA146+AA126+AA116+AA23</f>
        <v>1365610</v>
      </c>
      <c r="AB327" s="129">
        <f>AB288+AB218+AB182+AB157+AB146+AB126+AB116+AB23</f>
        <v>9110</v>
      </c>
      <c r="AE327" s="129">
        <f>AE288+AE218+AE182+AE157+AE146+AE126+AE116+AE23</f>
        <v>1365610</v>
      </c>
      <c r="AF327" s="15"/>
      <c r="AH327" s="129">
        <f>AH288+AH218+AH182+AH157+AH146+AH126+AH116+AH23</f>
        <v>1363785.12</v>
      </c>
      <c r="AI327" s="17">
        <f t="shared" ref="AI327" si="1071">AH327/AE327</f>
        <v>0.99866368875447609</v>
      </c>
      <c r="AK327" s="129">
        <f>AK288+AK218+AK182+AK157+AK146+AK126+AK116+AK23</f>
        <v>564000</v>
      </c>
      <c r="AL327" s="193">
        <f>AK327/L327</f>
        <v>0.32045454545454544</v>
      </c>
      <c r="AM327" s="17">
        <f>AK327/AE327</f>
        <v>0.41300224807961278</v>
      </c>
      <c r="AN327" s="17">
        <f>AK327/AH327</f>
        <v>0.41355488612458241</v>
      </c>
      <c r="AR327" s="129">
        <f>AR288+AR218+AR182+AR157+AR146+AR126+AR116+AR23</f>
        <v>0</v>
      </c>
      <c r="AS327" s="129">
        <f>AS288+AS218+AS182+AS157+AS146+AS126+AS116+AS23</f>
        <v>564000</v>
      </c>
      <c r="AU327" s="129">
        <f>AU288+AU218+AU182+AU157+AU146+AU126+AU116+AU23</f>
        <v>0</v>
      </c>
      <c r="AV327" s="129">
        <f>AV288+AV218+AV182+AV157+AV146+AV126+AV116+AV23</f>
        <v>564000</v>
      </c>
      <c r="AX327" s="129">
        <f>AX288+AX218+AX182+AX157+AX146+AX126+AX116+AX23</f>
        <v>0</v>
      </c>
      <c r="AY327" s="129">
        <f>AY288+AY218+AY182+AY157+AY146+AY126+AY116+AY23</f>
        <v>564000</v>
      </c>
      <c r="BA327" s="129">
        <f>BA288+BA218+BA182+BA157+BA146+BA126+BA116+BA23</f>
        <v>0</v>
      </c>
      <c r="BB327" s="129">
        <f>BB288+BB218+BB182+BB157+BB146+BB126+BB116+BB23</f>
        <v>564000</v>
      </c>
      <c r="BD327" s="129">
        <f>BD288+BD218+BD182+BD157+BD146+BD126+BD116+BD23</f>
        <v>-416900</v>
      </c>
      <c r="BE327" s="129">
        <f>BE288+BE218+BE182+BE157+BE146+BE126+BE116+BE23</f>
        <v>147100</v>
      </c>
      <c r="BG327" s="129">
        <f>BG288+BG218+BG182+BG157+BG146+BG126+BG116+BG23+BG135</f>
        <v>0</v>
      </c>
      <c r="BH327" s="129">
        <f>BH288+BH218+BH182+BH157+BH146+BH126+BH116+BH23+BH135</f>
        <v>147100</v>
      </c>
      <c r="BJ327" s="129">
        <f>BJ288+BJ218+BJ182+BJ157+BJ146+BJ126+BJ116+BJ23+BJ135</f>
        <v>146088</v>
      </c>
      <c r="BK327" s="237">
        <f t="shared" ref="BK327" si="1072">BJ327/BH327</f>
        <v>0.99312032630863356</v>
      </c>
      <c r="BM327" s="129">
        <f>BM288+BM218+BM182+BM157+BM146+BM126+BM116+BM23+BM138</f>
        <v>2057900</v>
      </c>
      <c r="BN327" s="237">
        <f t="shared" ref="BN327" si="1073">BM327/BJ327</f>
        <v>14.086714856798642</v>
      </c>
      <c r="BO327" s="237">
        <f t="shared" ref="BO327" si="1074">BM327/BH327</f>
        <v>13.989802855200544</v>
      </c>
      <c r="BQ327" s="129">
        <f>BQ288+BQ218+BQ182+BQ157+BQ146+BQ126+BQ116+BQ23+BQ138</f>
        <v>0</v>
      </c>
      <c r="BR327" s="129">
        <f>BR288+BR218+BR182+BR157+BR146+BR126+BR116+BR23+BR138</f>
        <v>2057900</v>
      </c>
      <c r="BT327" s="129">
        <f>BT288+BT218+BT182+BT157+BT146+BT126+BT116+BT23+BT138</f>
        <v>0</v>
      </c>
      <c r="BU327" s="129">
        <f>BU288+BU218+BU182+BU157+BU146+BU126+BU116+BU23+BU138</f>
        <v>2057900</v>
      </c>
      <c r="BW327" s="129">
        <f>BW288+BW218+BW182+BW157+BW146+BW126+BW116+BW23+BW138</f>
        <v>60000</v>
      </c>
      <c r="BX327" s="129">
        <f>BX288+BX218+BX182+BX157+BX146+BX126+BX116+BX23+BX138</f>
        <v>2117900</v>
      </c>
      <c r="BZ327" s="129">
        <f>BZ288+BZ218+BZ182+BZ157+BZ146+BZ126+BZ116+BZ23+BZ138</f>
        <v>0</v>
      </c>
      <c r="CA327" s="129">
        <f>CA288+CA218+CA182+CA157+CA146+CA126+CA116+CA23+CA138</f>
        <v>2117900</v>
      </c>
      <c r="CC327" s="129">
        <f>CC288+CC218+CC182+CC157+CC146+CC126+CC116+CC23+CC138</f>
        <v>0</v>
      </c>
      <c r="CD327" s="129">
        <f>CD288+CD218+CD182+CD157+CD146+CD126+CD116+CD23+CD138</f>
        <v>2117900</v>
      </c>
      <c r="CF327" s="129">
        <f>CF288+CF218+CF182+CF157+CF146+CF126+CF116+CF23+CF138</f>
        <v>0</v>
      </c>
      <c r="CG327" s="129">
        <f>CG288+CG218+CG182+CG157+CG146+CG126+CG116+CG23+CG138</f>
        <v>2117900</v>
      </c>
      <c r="CI327" s="129">
        <f>CI288+CI218+CI182+CI157+CI146+CI126+CI116+CI23+CI138</f>
        <v>0</v>
      </c>
      <c r="CJ327" s="129">
        <f>CJ288+CJ218+CJ182+CJ157+CJ146+CJ126+CJ116+CJ23+CJ138</f>
        <v>2117900</v>
      </c>
      <c r="CL327" s="321">
        <f>CL288+CL218+CL182+CL157+CL146+CL126+CL116+CL23+CL138</f>
        <v>0</v>
      </c>
      <c r="CM327" s="129">
        <f>CM288+CM218+CM182+CM157+CM146+CM126+CM116+CM23+CM138</f>
        <v>2117900</v>
      </c>
      <c r="CO327" s="129">
        <f>CO288+CO218+CO182+CO157+CO146+CO126+CO116+CO23+CO138+CO64</f>
        <v>0</v>
      </c>
      <c r="CP327" s="129">
        <f>CP288+CP218+CP182+CP157+CP146+CP126+CP116+CP23+CP138+CP64</f>
        <v>2117900</v>
      </c>
      <c r="CR327" s="129">
        <f>CR288+CR218+CR182+CR157+CR146+CR126+CR116+CR23+CR138+CR64</f>
        <v>242000</v>
      </c>
      <c r="CS327" s="129">
        <f>CS288+CS218+CS182+CS157+CS146+CS126+CS116+CS23+CS138+CS64</f>
        <v>2359900</v>
      </c>
      <c r="CU327" s="129">
        <f>CU288+CU218+CU182+CU157+CU146+CU126+CU116+CU23+CU138+CU64</f>
        <v>122700</v>
      </c>
      <c r="CV327" s="129">
        <f>CV288+CV218+CV182+CV157+CV146+CV126+CV116+CV23+CV138+CV64</f>
        <v>2482600</v>
      </c>
      <c r="CX327" s="129">
        <f>CX288+CX218+CX182+CX157+CX146+CX126+CX116+CX23+CX138+CX64</f>
        <v>0</v>
      </c>
      <c r="CY327" s="129">
        <f>CY288+CY218+CY182+CY157+CY146+CY126+CY116+CY23+CY138+CY64</f>
        <v>2482600</v>
      </c>
      <c r="DA327" s="129">
        <f>DA288+DA218+DA182+DA157+DA146+DA126+DA116+DA23+DA138+DA64</f>
        <v>2481231</v>
      </c>
      <c r="DC327" s="129">
        <f>DC288+DC218+DC182+DC157+DC146+DC126+DC116+DC23+DC138+DC64+DC98</f>
        <v>539700</v>
      </c>
      <c r="DE327" s="129">
        <f>DE288+DE218+DE182+DE157+DE146+DE126+DE116+DE23+DE135</f>
        <v>0</v>
      </c>
      <c r="DF327" s="129">
        <f>DF288+DF218+DF182+DF157+DF146+DF126+DF116+DF23+DF138+DF64+DF98</f>
        <v>539700</v>
      </c>
      <c r="DH327" s="129">
        <f>DH288+DH218+DH182+DH157+DH146+DH126+DH116+DH23+DH135</f>
        <v>0</v>
      </c>
      <c r="DI327" s="129">
        <f>DI288+DI218+DI182+DI157+DI146+DI126+DI116+DI23+DI138+DI64+DI98</f>
        <v>539700</v>
      </c>
      <c r="DK327" s="129">
        <f>DK288+DK218+DK182+DK157+DK146+DK126+DK116+DK23+DK135+DK98+DK64</f>
        <v>866540.65999999992</v>
      </c>
      <c r="DL327" s="129">
        <f>DL288+DL218+DL182+DL157+DL146+DL126+DL116+DL23+DL138+DL64+DL98</f>
        <v>1406240.66</v>
      </c>
      <c r="DN327" s="129">
        <f>DN288+DN218+DN182+DN157+DN146+DN126+DN116+DN23+DN135+DN98+DN64</f>
        <v>0</v>
      </c>
      <c r="DO327" s="129">
        <f>DO288+DO218+DO182+DO157+DO146+DO126+DO116+DO23+DO138+DO64+DO98</f>
        <v>1406240.66</v>
      </c>
      <c r="DQ327" s="129">
        <f>DQ288+DQ218+DQ182+DQ157+DQ146+DQ126+DQ116+DQ23+DQ135+DQ98+DQ64</f>
        <v>99000</v>
      </c>
      <c r="DR327" s="129">
        <f>DR288+DR218+DR182+DR157+DR146+DR126+DR116+DR23+DR138+DR64+DR98</f>
        <v>1505240.66</v>
      </c>
      <c r="DT327" s="129">
        <f>DT288+DT218+DT182+DT157+DT146+DT126+DT116+DT23+DT135+DT98+DT64</f>
        <v>2000</v>
      </c>
      <c r="DU327" s="129">
        <f>DU288+DU218+DU182+DU157+DU146+DU126+DU116+DU23+DU138+DU64+DU98</f>
        <v>1507240.66</v>
      </c>
      <c r="DW327" s="129">
        <f>DW288+DW218+DW182+DW157+DW146+DW126+DW116+DW23+DW135+DW98+DW64</f>
        <v>584000</v>
      </c>
      <c r="DX327" s="129">
        <f>DX288+DX218+DX182+DX157+DX146+DX126+DX116+DX23+DX138+DX64+DX98</f>
        <v>2091240.66</v>
      </c>
      <c r="DZ327" s="129">
        <f>DZ288+DZ218+DZ182+DZ157+DZ146+DZ126+DZ116+DZ23+DZ135+DZ98+DZ64</f>
        <v>0</v>
      </c>
      <c r="EA327" s="129">
        <f>EA288+EA218+EA182+EA157+EA146+EA126+EA116+EA23+EA138+EA64+EA98</f>
        <v>2091240.66</v>
      </c>
      <c r="EC327" s="129">
        <f>EC288+EC218+EC182+EC157+EC146+EC126+EC116+EC23+EC135+EC98+EC64</f>
        <v>-100000</v>
      </c>
      <c r="ED327" s="129">
        <f>ED288+ED218+ED182+ED157+ED146+ED126+ED116+ED23+ED138+ED64+ED98</f>
        <v>1991240.66</v>
      </c>
      <c r="EF327" s="129">
        <f>EF288+EF218+EF182+EF157+EF146+EF126+EF116+EF23+EF135+EF98+EF64</f>
        <v>-200000</v>
      </c>
      <c r="EG327" s="129">
        <f>EG288+EG218+EG182+EG157+EG146+EG126+EG116+EG23+EG138+EG64+EG98</f>
        <v>1791240.66</v>
      </c>
      <c r="EI327" s="129">
        <f>EI288+EI218+EI182+EI157+EI146+EI126+EI116+EI23+EI135+EI98+EI64</f>
        <v>1491803.66</v>
      </c>
      <c r="EK327" s="129">
        <f>EK288+EK218+EK182+EK157+EK146+EK126+EK116+EK23+EK135+EK98+EK64+EK50</f>
        <v>2258340</v>
      </c>
    </row>
    <row r="328" spans="1:141" ht="16.5" thickTop="1" thickBot="1">
      <c r="R328" s="118"/>
      <c r="T328" s="118"/>
      <c r="Y328" s="118"/>
      <c r="Z328" s="118"/>
      <c r="AH328" s="15"/>
      <c r="AR328" s="118"/>
      <c r="AS328" s="118"/>
      <c r="AU328" s="118"/>
      <c r="AV328" s="118"/>
      <c r="AX328" s="118"/>
      <c r="AY328" s="118"/>
      <c r="BA328" s="118"/>
      <c r="BB328" s="118"/>
      <c r="BD328" s="118"/>
      <c r="BE328" s="118"/>
      <c r="BG328" s="118"/>
      <c r="BH328" s="118"/>
      <c r="BJ328" s="118"/>
      <c r="BM328" s="118"/>
      <c r="BN328" s="235"/>
      <c r="BO328" s="235"/>
      <c r="BQ328" s="118"/>
      <c r="BR328" s="118"/>
      <c r="BT328" s="118"/>
      <c r="BU328" s="118"/>
      <c r="BW328" s="118"/>
      <c r="BX328" s="118"/>
      <c r="BZ328" s="118"/>
      <c r="CA328" s="118"/>
      <c r="CC328" s="118"/>
      <c r="CD328" s="118"/>
      <c r="CF328" s="118"/>
      <c r="CG328" s="118"/>
      <c r="CI328" s="118"/>
      <c r="CJ328" s="118"/>
      <c r="CL328" s="118"/>
      <c r="CM328" s="118"/>
      <c r="CO328" s="118"/>
      <c r="CP328" s="118"/>
      <c r="CR328" s="118"/>
      <c r="CS328" s="118"/>
      <c r="CU328" s="118"/>
      <c r="CV328" s="118"/>
      <c r="CX328" s="118"/>
      <c r="CY328" s="118"/>
      <c r="DA328" s="118"/>
      <c r="DC328" s="118"/>
      <c r="DE328" s="118"/>
      <c r="DF328" s="118"/>
      <c r="DH328" s="118"/>
      <c r="DI328" s="118"/>
      <c r="DK328" s="118"/>
      <c r="DL328" s="118"/>
      <c r="DN328" s="118"/>
      <c r="DO328" s="118"/>
      <c r="DQ328" s="118"/>
      <c r="DR328" s="118"/>
      <c r="DT328" s="118"/>
      <c r="DU328" s="118"/>
      <c r="DW328" s="118"/>
      <c r="DX328" s="118"/>
      <c r="DZ328" s="118"/>
      <c r="EA328" s="118"/>
      <c r="EC328" s="118"/>
      <c r="ED328" s="118"/>
      <c r="EF328" s="118"/>
      <c r="EG328" s="118"/>
      <c r="EI328" s="118"/>
      <c r="EK328" s="118"/>
    </row>
    <row r="329" spans="1:141" ht="15.75" thickBot="1">
      <c r="A329" s="159"/>
      <c r="B329" s="159"/>
      <c r="C329" s="288" t="s">
        <v>263</v>
      </c>
      <c r="D329" s="160"/>
      <c r="E329" s="161"/>
      <c r="F329" s="160"/>
      <c r="G329" s="161"/>
      <c r="H329" s="160"/>
      <c r="I329" s="160"/>
      <c r="J329" s="159"/>
      <c r="K329" s="159"/>
      <c r="L329" s="162">
        <f>L324+L327</f>
        <v>6069999.9199999999</v>
      </c>
      <c r="M329" s="159"/>
      <c r="N329" s="159"/>
      <c r="Q329" s="162">
        <f>Q324+Q327</f>
        <v>6722400</v>
      </c>
      <c r="R329" s="162">
        <f>R324+R327</f>
        <v>2751761</v>
      </c>
      <c r="S329" s="162">
        <f>S324+S327</f>
        <v>5885000</v>
      </c>
      <c r="T329" s="162">
        <f>T324+T327</f>
        <v>-846900</v>
      </c>
      <c r="U329" s="163">
        <f>S329/Q329-1</f>
        <v>-0.12456860645007739</v>
      </c>
      <c r="Y329" s="162">
        <f>Y324+Y327</f>
        <v>5928700</v>
      </c>
      <c r="Z329" s="162"/>
      <c r="AA329" s="162">
        <f>AA324+AA327</f>
        <v>6220510</v>
      </c>
      <c r="AB329" s="162">
        <f>AB324+AB327</f>
        <v>291810</v>
      </c>
      <c r="AE329" s="162">
        <f>AE324+AE327</f>
        <v>6319760</v>
      </c>
      <c r="AF329" s="182">
        <f t="shared" ref="AF329" si="1075">AE329-AA329</f>
        <v>99250</v>
      </c>
      <c r="AH329" s="162">
        <f>AH324+AH327</f>
        <v>6028927.5000000009</v>
      </c>
      <c r="AI329" s="17">
        <f t="shared" ref="AI329" si="1076">AH329/AE329</f>
        <v>0.95398045178930857</v>
      </c>
      <c r="AK329" s="162">
        <f>AK324+AK327</f>
        <v>4829000</v>
      </c>
      <c r="AL329" s="193">
        <f>AK329/L329</f>
        <v>0.79555190504846007</v>
      </c>
      <c r="AM329" s="17">
        <f>AK329/AE329</f>
        <v>0.76411129536564681</v>
      </c>
      <c r="AN329" s="17">
        <f>AK329/AH329</f>
        <v>0.80097164877169269</v>
      </c>
      <c r="AR329" s="162">
        <f>AR324+AR327</f>
        <v>100000</v>
      </c>
      <c r="AS329" s="162">
        <f>AS324+AS327</f>
        <v>4929000</v>
      </c>
      <c r="AU329" s="162">
        <f>AU324+AU327</f>
        <v>150300</v>
      </c>
      <c r="AV329" s="162">
        <f>AV324+AV327</f>
        <v>5079300</v>
      </c>
      <c r="AX329" s="162">
        <f>AX324+AX327</f>
        <v>49297.26</v>
      </c>
      <c r="AY329" s="162">
        <f>AY324+AY327</f>
        <v>5128597.26</v>
      </c>
      <c r="BA329" s="162">
        <f>BA324+BA327</f>
        <v>0</v>
      </c>
      <c r="BB329" s="162">
        <f>BB324+BB327</f>
        <v>5128597.26</v>
      </c>
      <c r="BD329" s="162">
        <f>BD324+BD327</f>
        <v>428903</v>
      </c>
      <c r="BE329" s="162">
        <f>BE324+BE327</f>
        <v>5557500.2599999998</v>
      </c>
      <c r="BG329" s="162">
        <f>BG324+BG327</f>
        <v>0</v>
      </c>
      <c r="BH329" s="162">
        <f>BH324+BH327</f>
        <v>5557500.2599999998</v>
      </c>
      <c r="BJ329" s="162">
        <f>BJ324+BJ327</f>
        <v>5199302.4800000004</v>
      </c>
      <c r="BK329" s="239">
        <f t="shared" ref="BK329" si="1077">BJ329/BH329</f>
        <v>0.93554696117998937</v>
      </c>
      <c r="BM329" s="162">
        <f>BM324+BM327</f>
        <v>9253500</v>
      </c>
      <c r="BN329" s="239">
        <f t="shared" si="1069"/>
        <v>1.779757964764535</v>
      </c>
      <c r="BO329" s="239">
        <f t="shared" si="1070"/>
        <v>1.6650471555713433</v>
      </c>
      <c r="BQ329" s="162">
        <f>BQ324+BQ327</f>
        <v>0</v>
      </c>
      <c r="BR329" s="162">
        <f>BR324+BR327</f>
        <v>9253500</v>
      </c>
      <c r="BT329" s="162">
        <f>BT324+BT327</f>
        <v>0</v>
      </c>
      <c r="BU329" s="162">
        <f>BU324+BU327</f>
        <v>9253500</v>
      </c>
      <c r="BW329" s="162">
        <f>BW324+BW327</f>
        <v>170366</v>
      </c>
      <c r="BX329" s="162">
        <f>BX324+BX327</f>
        <v>9423866</v>
      </c>
      <c r="BZ329" s="162">
        <f>BZ324+BZ327</f>
        <v>26000</v>
      </c>
      <c r="CA329" s="162">
        <f>CA324+CA327</f>
        <v>9449866</v>
      </c>
      <c r="CC329" s="162">
        <f>CC324+CC327</f>
        <v>241888.89</v>
      </c>
      <c r="CD329" s="162">
        <f>CD324+CD327</f>
        <v>9691754.8900000006</v>
      </c>
      <c r="CF329" s="162">
        <f>CF324+CF327</f>
        <v>0</v>
      </c>
      <c r="CG329" s="162">
        <f>CG324+CG327</f>
        <v>9691754.8900000006</v>
      </c>
      <c r="CI329" s="162">
        <f>CI324+CI327</f>
        <v>0</v>
      </c>
      <c r="CJ329" s="162">
        <f>CJ324+CJ327</f>
        <v>9691754.8900000006</v>
      </c>
      <c r="CL329" s="118">
        <f>CL324+CL327</f>
        <v>0</v>
      </c>
      <c r="CM329" s="162">
        <f>CM324+CM327</f>
        <v>9691754.8900000006</v>
      </c>
      <c r="CO329" s="162">
        <f>CO324+CO327</f>
        <v>152000</v>
      </c>
      <c r="CP329" s="162">
        <f>CP324+CP327</f>
        <v>9843754.8900000006</v>
      </c>
      <c r="CR329" s="162">
        <f>CR324+CR327</f>
        <v>242000</v>
      </c>
      <c r="CS329" s="162">
        <f>CS324+CS327</f>
        <v>10085754.890000001</v>
      </c>
      <c r="CU329" s="162">
        <f>CU324+CU327</f>
        <v>-123300</v>
      </c>
      <c r="CV329" s="162">
        <f>CV324+CV327</f>
        <v>9962454.8900000006</v>
      </c>
      <c r="CX329" s="162">
        <f>CX324+CX327</f>
        <v>0</v>
      </c>
      <c r="CY329" s="162">
        <f>CY324+CY327</f>
        <v>9962454.8900000006</v>
      </c>
      <c r="DA329" s="162">
        <f>DA324+DA327</f>
        <v>10075978.440000001</v>
      </c>
      <c r="DC329" s="162">
        <f>DC324+DC327</f>
        <v>6791389.0999999996</v>
      </c>
      <c r="DE329" s="162">
        <f>DE324+DE327</f>
        <v>0</v>
      </c>
      <c r="DF329" s="162">
        <f>DF324+DF327</f>
        <v>6791389.0999999996</v>
      </c>
      <c r="DH329" s="162">
        <f>DH324+DH327</f>
        <v>57325</v>
      </c>
      <c r="DI329" s="162">
        <f>DI324+DI327</f>
        <v>6848714.0999999996</v>
      </c>
      <c r="DK329" s="162">
        <f>DK324+DK327</f>
        <v>1115990.6599999999</v>
      </c>
      <c r="DL329" s="162">
        <f>DL324+DL327</f>
        <v>7964704.7599999998</v>
      </c>
      <c r="DN329" s="162">
        <f>DN324+DN327</f>
        <v>0</v>
      </c>
      <c r="DO329" s="162">
        <f>DO324+DO327</f>
        <v>7964704.7599999998</v>
      </c>
      <c r="DQ329" s="162">
        <f>DQ324+DQ327</f>
        <v>215300</v>
      </c>
      <c r="DR329" s="162">
        <f>DR324+DR327</f>
        <v>8180004.7599999998</v>
      </c>
      <c r="DT329" s="162">
        <f>DT324+DT327</f>
        <v>103900</v>
      </c>
      <c r="DU329" s="162">
        <f>DU324+DU327</f>
        <v>8283904.7599999998</v>
      </c>
      <c r="DW329" s="162">
        <f>DW324+DW327</f>
        <v>870100</v>
      </c>
      <c r="DX329" s="162">
        <f>DX324+DX327</f>
        <v>9154004.7599999998</v>
      </c>
      <c r="DZ329" s="162">
        <f>DZ324+DZ327</f>
        <v>0</v>
      </c>
      <c r="EA329" s="162">
        <f>EA324+EA327</f>
        <v>9154004.7599999998</v>
      </c>
      <c r="EC329" s="162">
        <f>EC324+EC327</f>
        <v>-81700</v>
      </c>
      <c r="ED329" s="162">
        <f>ED324+ED327</f>
        <v>9072304.7599999998</v>
      </c>
      <c r="EF329" s="162">
        <f>EF324+EF327</f>
        <v>-203905</v>
      </c>
      <c r="EG329" s="162">
        <f>EG324+EG327</f>
        <v>8868399.7599999998</v>
      </c>
      <c r="EI329" s="162">
        <f>EI324+EI327</f>
        <v>8401451.1099999994</v>
      </c>
      <c r="EK329" s="162">
        <f>EK324+EK327</f>
        <v>8198220.0999999996</v>
      </c>
    </row>
    <row r="330" spans="1:141">
      <c r="R330" s="118"/>
      <c r="T330" s="118"/>
      <c r="Y330" s="118"/>
      <c r="AH330" s="15"/>
    </row>
    <row r="331" spans="1:141" ht="15.75">
      <c r="B331" s="362" t="s">
        <v>317</v>
      </c>
      <c r="C331" s="363" t="s">
        <v>327</v>
      </c>
      <c r="D331" s="40"/>
      <c r="E331" s="53"/>
      <c r="F331" s="40"/>
      <c r="G331" s="53"/>
      <c r="H331" s="40"/>
      <c r="I331" s="40"/>
      <c r="J331" s="52"/>
      <c r="K331" s="52" t="s">
        <v>333</v>
      </c>
      <c r="L331" s="130">
        <v>3181800</v>
      </c>
      <c r="M331" s="40">
        <f>SUBTOTAL(9,L5:L322)</f>
        <v>12585999.84</v>
      </c>
      <c r="Q331" s="130"/>
      <c r="R331" s="130"/>
      <c r="S331" s="130"/>
      <c r="T331" s="130"/>
      <c r="Y331" s="130"/>
      <c r="AH331" s="15"/>
      <c r="BJ331" s="15">
        <v>5199303</v>
      </c>
      <c r="BM331" s="347"/>
      <c r="CY331" s="347">
        <f>CY269+CY277+CY295+CY284+CY194+CY195+CY83+CY84+CY315+CY289+CY311+CY32+CY317+CY316+CY314+CY306+CY291+CY281+CY273+CY270+CY268+CY267+CY266+CY260+CY258+CY257+CY256+CY255+CY254+CY221+CY220+CY219+CY202+CY201+CY200+CY199+CY183+CY174+CY168+CY167+CY161+CY160+CY159+CY158+CY149+CY152+CY147+CY129+CY102+CY101+CY100+CY90+CY89+CY69+CY68+CY70+CY65+CY51+CY46+CY37+CY31+(ROZPOČET23návrh!B22)*(-1)</f>
        <v>3667226</v>
      </c>
      <c r="DA331" s="347">
        <f>DA269+DA277+DA295+DA284+DA194+DA195+DA83+DA84+DA315+DA289+DA311+DA32+DA317+DA316+DA314+DA306+DA291+DA281+DA273+DA270+DA268+DA267+DA266+DA260+DA258+DA257+DA256+DA255+DA254+DA221+DA220+DA219+DA202+DA201+DA200+DA199+DA183+DA174+DA168+DA167+DA161+DA160+DA159+DA158+DA149+DA152+DA147+DA129+DA102+DA101+DA100+DA90+DA89+DA69+DA68+DA70+DA65+DA51+DA46+DA37+DA31+(ROZPOČET23návrh!D22)*(-1)</f>
        <v>3783676.7399999998</v>
      </c>
      <c r="DC331" s="347">
        <f>DC269+DC277+DC295+DC284+DC194+DC195+DC83+DC84+DC315+DC289+DC311+DC32+DC317+DC316+DC314+DC306+DC291+DC281+DC273+DC270+DC268+DC267+DC266+DC260+DC258+DC257+DC256+DC255+DC254+DC221+DC220+DC219+DC202+DC201+DC200+DC199+DC183+DC174+DC168+DC167+DC161+DC160+DC159+DC158+DC149+DC152+DC147+DC129+DC102+DC101+DC100+DC90+DC89+DC69+DC68+DC70+DC65+DC51+DC46+DC37+DC31+(ROZPOČET23návrh!F22)*(-1)</f>
        <v>4422141.0999999996</v>
      </c>
      <c r="DD331" s="348">
        <f>DC331/ROZPOČET23návrh!F5</f>
        <v>0.72181723361190908</v>
      </c>
      <c r="DE331" s="347">
        <f>DE269+DE277+DE295+DE284+DE194+DE195+DE83+DE84+DE315+DE289+DE311+DE32+DE317+DE316+DE314+DE306+DE291+DE281+DE273+DE270+DE268+DE267+DE266+DE260+DE258+DE257+DE256+DE255+DE254+DE221+DE220+DE219+DE202+DE201+DE200+DE199+DE183+DE174+DE168+DE167+DE161+DE160+DE159+DE158+DE149+DE152+DE147+DE129+DE102+DE101+DE100+DE90+DE89+DE69+DE68+DE70+DE65+DE51+DE46+DE37+DE31+(ROZPOČET23návrh!H22)*(-1)</f>
        <v>0</v>
      </c>
      <c r="DF331" s="347">
        <f>DF269+DF277+DF295+DF284+DF194+DF195+DF83+DF84+DF315+DF289+DF311+DF32+DF317+DF316+DF314+DF306+DF291+DF281+DF273+DF270+DF268+DF267+DF266+DF260+DF258+DF257+DF256+DF255+DF254+DF221+DF220+DF219+DF202+DF201+DF200+DF199+DF183+DF174+DF168+DF167+DF161+DF160+DF159+DF158+DF149+DF152+DF147+DF129+DF102+DF101+DF100+DF90+DF89+DF69+DF68+DF70+DF65+DF51+DF46+DF37+DF31+(ROZPOČET23návrh!I22)*(-1)</f>
        <v>4177141.1</v>
      </c>
      <c r="DH331" s="347">
        <f>DH269+DH277+DH295+DH284+DH194+DH195+DH83+DH84+DH315+DH289+DH311+DH32+DH317+DH316+DH314+DH306+DH291+DH281+DH273+DH270+DH268+DH267+DH266+DH260+DH258+DH257+DH256+DH255+DH254+DH221+DH220+DH219+DH202+DH201+DH200+DH199+DH183+DH174+DH168+DH167+DH161+DH160+DH159+DH158+DH149+DH152+DH147+DH129+DH102+DH101+DH100+DH90+DH89+DH69+DH68+DH70+DH65+DH51+DH46+DH37+DH31+(ROZPOČET23návrh!K22)*(-1)</f>
        <v>21000</v>
      </c>
      <c r="DI331" s="347">
        <f>DI269+DI277+DI295+DI284+DI194+DI195+DI83+DI84+DI315+DI289+DI311+DI32+DI317+DI316+DI314+DI306+DI291+DI281+DI273+DI270+DI268+DI267+DI266+DI260+DI258+DI257+DI256+DI255+DI254+DI221+DI220+DI219+DI202+DI201+DI200+DI199+DI183+DI174+DI168+DI167+DI161+DI160+DI159+DI158+DI149+DI152+DI147+DI129+DI102+DI101+DI100+DI90+DI89+DI69+DI68+DI70+DI65+DI51+DI46+DI37+DI31+(ROZPOČET23návrh!L22)*(-1)</f>
        <v>4198141.0999999996</v>
      </c>
      <c r="DK331" s="347">
        <f>DK269+DK277+DK295+DK284+DK194+DK195+DK83+DK84+DK315+DK289+DK311+DK32+DK317+DK316+DK314+DK306+DK291+DK281+DK273+DK270+DK268+DK267+DK266+DK260+DK258+DK257+DK256+DK255+DK254+DK221+DK220+DK219+DK202+DK201+DK200+DK199+DK183+DK174+DK168+DK167+DK161+DK160+DK159+DK158+DK149+DK152+DK147+DK129+DK102+DK101+DK100+DK90+DK89+DK69+DK68+DK70+DK65+DK51+DK46+DK37+DK31+(ROZPOČET23návrh!N22)*(-1)</f>
        <v>0</v>
      </c>
      <c r="DL331" s="347">
        <f>DL269+DL277+DL295+DL284+DL194+DL195+DL83+DL84+DL315+DL289+DL311+DL32+DL317+DL316+DL314+DL306+DL291+DL281+DL273+DL270+DL268+DL267+DL266+DL260+DL258+DL257+DL256+DL255+DL254+DL221+DL220+DL219+DL202+DL201+DL200+DL199+DL183+DL174+DL168+DL167+DL161+DL160+DL159+DL158+DL149+DL152+DL147+DL129+DL102+DL101+DL100+DL90+DL89+DL69+DL68+DL70+DL65+DL51+DL46+DL37+DL31+(ROZPOČET23návrh!O22)*(-1)</f>
        <v>4198141.0999999996</v>
      </c>
      <c r="DN331" s="347">
        <f>DN269+DN277+DN295+DN284+DN194+DN195+DN83+DN84+DN315+DN289+DN311+DN32+DN317+DN316+DN314+DN306+DN291+DN281+DN273+DN270+DN268+DN267+DN266+DN260+DN258+DN257+DN256+DN255+DN254+DN221+DN220+DN219+DN202+DN201+DN200+DN199+DN183+DN174+DN168+DN167+DN161+DN160+DN159+DN158+DN149+DN152+DN147+DN129+DN102+DN101+DN100+DN90+DN89+DN69+DN68+DN70+DN65+DN51+DN46+DN37+DN31+(ROZPOČET23návrh!Q22)*(-1)</f>
        <v>0</v>
      </c>
      <c r="DO331" s="347">
        <f>DO269+DO277+DO295+DO284+DO194+DO195+DO83+DO84+DO315+DO289+DO311+DO32+DO317+DO316+DO314+DO306+DO291+DO281+DO273+DO270+DO268+DO267+DO266+DO260+DO258+DO257+DO256+DO255+DO254+DO221+DO220+DO219+DO202+DO201+DO200+DO199+DO183+DO174+DO168+DO167+DO161+DO160+DO159+DO158+DO149+DO152+DO147+DO129+DO102+DO101+DO100+DO90+DO89+DO69+DO68+DO70+DO65+DO51+DO46+DO37+DO31+(ROZPOČET23návrh!R22)*(-1)</f>
        <v>4198141.0999999996</v>
      </c>
      <c r="DQ331" s="347">
        <f>DQ269+DQ277+DQ295+DQ284+DQ194+DQ195+DQ83+DQ84+DQ315+DQ289+DQ311+DQ32+DQ317+DQ316+DQ314+DQ306+DQ291+DQ281+DQ273+DQ270+DQ268+DQ267+DQ266+DQ260+DQ258+DQ257+DQ256+DQ255+DQ254+DQ221+DQ220+DQ219+DQ202+DQ201+DQ200+DQ199+DQ183+DQ174+DQ168+DQ167+DQ161+DQ160+DQ159+DQ158+DQ149+DQ152+DQ147+DQ129+DQ102+DQ101+DQ100+DQ90+DQ89+DQ69+DQ68+DQ70+DQ65+DQ51+DQ46+DQ37+DQ31+(ROZPOČET23návrh!T22)*(-1)</f>
        <v>5100</v>
      </c>
      <c r="DR331" s="347">
        <f>DR269+DR277+DR295+DR284+DR194+DR195+DR83+DR84+DR315+DR289+DR311+DR32+DR317+DR316+DR314+DR306+DR291+DR281+DR273+DR270+DR268+DR267+DR266+DR260+DR258+DR257+DR256+DR255+DR254+DR221+DR220+DR219+DR202+DR201+DR200+DR199+DR183+DR174+DR168+DR167+DR161+DR160+DR159+DR158+DR149+DR152+DR147+DR129+DR102+DR101+DR100+DR90+DR89+DR69+DR68+DR70+DR65+DR51+DR46+DR37+DR31+(ROZPOČET23návrh!U22)*(-1)</f>
        <v>4203241.0999999996</v>
      </c>
      <c r="DT331" s="347">
        <f>DT269+DT277+DT295+DT284+DT194+DT195+DT83+DT84+DT315+DT289+DT311+DT32+DT317+DT316+DT314+DT306+DT291+DT281+DT273+DT270+DT268+DT267+DT266+DT260+DT258+DT257+DT256+DT255+DT254+DT221+DT220+DT219+DT202+DT201+DT200+DT199+DT183+DT174+DT168+DT167+DT161+DT160+DT159+DT158+DT149+DT152+DT147+DT129+DT102+DT101+DT100+DT90+DT89+DT69+DT68+DT70+DT65+DT51+DT46+DT37+DT31+(ROZPOČET23návrh!W22)*(-1)</f>
        <v>16200</v>
      </c>
      <c r="DU331" s="347">
        <f>DU269+DU277+DU295+DU284+DU194+DU195+DU83+DU84+DU315+DU289+DU311+DU32+DU317+DU316+DU314+DU306+DU291+DU281+DU273+DU270+DU268+DU267+DU266+DU260+DU258+DU257+DU256+DU255+DU254+DU221+DU220+DU219+DU202+DU201+DU200+DU199+DU183+DU174+DU168+DU167+DU161+DU160+DU159+DU158+DU149+DU152+DU147+DU129+DU102+DU101+DU100+DU90+DU89+DU69+DU68+DU70+DU65+DU51+DU46+DU37+DU31+(ROZPOČET23návrh!X22)*(-1)</f>
        <v>4219441.0999999996</v>
      </c>
      <c r="DW331" s="347">
        <f>DW269+DW277+DW295+DW284+DW194+DW195+DW83+DW84+DW315+DW289+DW311+DW32+DW317+DW316+DW314+DW306+DW291+DW281+DW273+DW270+DW268+DW267+DW266+DW260+DW258+DW257+DW256+DW255+DW254+DW221+DW220+DW219+DW202+DW201+DW200+DW199+DW183+DW174+DW168+DW167+DW161+DW160+DW159+DW158+DW149+DW152+DW147+DW129+DW102+DW101+DW100+DW90+DW89+DW69+DW68+DW70+DW65+DW51+DW46+DW37+DW31+(ROZPOČET23návrh!Z22)*(-1)</f>
        <v>4000</v>
      </c>
      <c r="DX331" s="347">
        <f>DX269+DX277+DX295+DX284+DX194+DX195+DX83+DX84+DX315+DX289+DX311+DX32+DX317+DX316+DX314+DX306+DX291+DX281+DX273+DX270+DX268+DX267+DX266+DX260+DX258+DX257+DX256+DX255+DX254+DX221+DX220+DX219+DX202+DX201+DX200+DX199+DX183+DX174+DX168+DX167+DX161+DX160+DX159+DX158+DX149+DX152+DX147+DX129+DX102+DX101+DX100+DX90+DX89+DX69+DX68+DX70+DX65+DX51+DX46+DX37+DX31+(ROZPOČET23návrh!AA22)*(-1)</f>
        <v>4223441.0999999996</v>
      </c>
      <c r="DZ331" s="347">
        <f>DZ269+DZ277+DZ295+DZ284+DZ194+DZ195+DZ83+DZ84+DZ315+DZ289+DZ311+DZ32+DZ317+DZ316+DZ314+DZ306+DZ291+DZ281+DZ273+DZ270+DZ268+DZ267+DZ266+DZ260+DZ258+DZ257+DZ256+DZ255+DZ254+DZ221+DZ220+DZ219+DZ202+DZ201+DZ200+DZ199+DZ183+DZ174+DZ168+DZ167+DZ161+DZ160+DZ159+DZ158+DZ149+DZ152+DZ147+DZ129+DZ102+DZ101+DZ100+DZ90+DZ89+DZ69+DZ68+DZ70+DZ65+DZ51+DZ46+DZ37+DZ31+(ROZPOČET23návrh!AC22)*(-1)</f>
        <v>-39000</v>
      </c>
      <c r="EA331" s="347">
        <f>EA269+EA277+EA295+EA284+EA194+EA195+EA83+EA84+EA315+EA289+EA311+EA32+EA317+EA316+EA314+EA306+EA291+EA281+EA273+EA270+EA268+EA267+EA266+EA260+EA258+EA257+EA256+EA255+EA254+EA221+EA220+EA219+EA202+EA201+EA200+EA199+EA183+EA174+EA168+EA167+EA161+EA160+EA159+EA158+EA149+EA152+EA147+EA129+EA102+EA101+EA100+EA90+EA89+EA69+EA68+EA70+EA65+EA51+EA46+EA37+EA31+(ROZPOČET23návrh!AD22)*(-1)</f>
        <v>4184441.1</v>
      </c>
      <c r="EC331" s="347">
        <f>EC269+EC277+EC295+EC284+EC194+EC195+EC83+EC84+EC315+EC289+EC311+EC32+EC317+EC316+EC314+EC306+EC291+EC281+EC273+EC270+EC268+EC267+EC266+EC260+EC258+EC257+EC256+EC255+EC254+EC221+EC220+EC219+EC202+EC201+EC200+EC199+EC183+EC174+EC168+EC167+EC161+EC160+EC159+EC158+EC149+EC152+EC147+EC129+EC102+EC101+EC100+EC90+EC89+EC69+EC68+EC70+EC65+EC51+EC46+EC37+EC31+(ROZPOČET23návrh!AF22)*(-1)</f>
        <v>186980</v>
      </c>
      <c r="ED331" s="347">
        <f>ED269+ED277+ED295+ED284+ED194+ED195+ED83+ED84+ED315+ED289+ED311+ED32+ED317+ED316+ED314+ED306+ED291+ED281+ED273+ED270+ED268+ED267+ED266+ED260+ED258+ED257+ED256+ED255+ED254+ED221+ED220+ED219+ED202+ED201+ED200+ED199+ED183+ED174+ED168+ED167+ED161+ED160+ED159+ED158+ED149+ED152+ED147+ED129+ED102+ED101+ED100+ED90+ED89+ED69+ED68+ED70+ED65+ED51+ED46+ED37+ED31+(ROZPOČET23návrh!AG22)*(-1)</f>
        <v>4371421.0999999996</v>
      </c>
      <c r="EF331" s="347">
        <f>EF269+EF277+EF295+EF284+EF194+EF195+EF83+EF84+EF315+EF289+EF311+EF32+EF317+EF316+EF314+EF306+EF291+EF281+EF273+EF270+EF268+EF267+EF266+EF260+EF258+EF257+EF256+EF255+EF254+EF221+EF220+EF219+EF202+EF201+EF200+EF199+EF183+EF174+EF168+EF167+EF161+EF160+EF159+EF158+EF149+EF152+EF147+EF129+EF102+EF101+EF100+EF90+EF89+EF69+EF68+EF70+EF65+EF51+EF46+EF37+EF31+(ROZPOČET23návrh!AI22)*(-1)</f>
        <v>43365</v>
      </c>
      <c r="EG331" s="347">
        <f>EG269+EG277+EG295+EG284+EG194+EG195+EG83+EG84+EG315+EG289+EG311+EG32+EG317+EG316+EG314+EG306+EG291+EG281+EG273+EG270+EG268+EG267+EG266+EG260+EG258+EG257+EG256+EG255+EG254+EG221+EG220+EG219+EG202+EG201+EG200+EG199+EG183+EG174+EG168+EG167+EG161+EG160+EG159+EG158+EG149+EG152+EG147+EG129+EG102+EG101+EG100+EG90+EG89+EG69+EG68+EG70+EG65+EG51+EG46+EG37+EG31+(ROZPOČET23návrh!AJ22)*(-1)</f>
        <v>4414786.0999999996</v>
      </c>
      <c r="EI331" s="347">
        <f>EI269+EI277+EI295+EI284+EI194+EI195+EI83+EI84+EI315+EI289+EI311+EI32+EI317+EI316+EI314+EI306+EI291+EI281+EI273+EI270+EI268+EI267+EI266+EI260+EI258+EI257+EI256+EI255+EI254+EI221+EI220+EI219+EI202+EI201+EI200+EI199+EI183+EI174+EI168+EI167+EI161+EI160+EI159+EI158+EI149+EI152+EI147+EI129+EI102+EI101+EI100+EI90+EI89+EI69+EI68+EI70+EI65+EI51+EI46+EI37+EI31+(ROZPOČET23návrh!AL22)*(-1)</f>
        <v>4295084.17</v>
      </c>
      <c r="EK331" s="347">
        <f>EK269+EK277+EK295+EK284+EK194+EK195+EK83+EK84+EK315+EK289+EK311+EK32+EK317+EK316+EK314+EK306+EK291+EK281+EK273+EK270+EK268+EK267+EK266+EK260+EK258+EK257+EK256+EK255+EK254+EK221+EK220+EK219+EK202+EK201+EK200+EK199+EK183+EK174+EK168+EK167+EK161+EK160+EK159+EK158+EK149+EK152+EK147+EK129+EK102+EK101+EK100+EK90+EK89+EK69+EK68+EK70+EK65+EK51+EK46+EK37+EK31+(ROZPOČET23návrh!AN22)*(-1)</f>
        <v>4522680.0999999996</v>
      </c>
    </row>
    <row r="332" spans="1:141">
      <c r="AH332" s="15">
        <f>AH301+AH302</f>
        <v>1269500</v>
      </c>
    </row>
    <row r="333" spans="1:141">
      <c r="AC333" s="185">
        <f>SUM(AC5:AC332)</f>
        <v>291810</v>
      </c>
      <c r="AD333" s="185"/>
      <c r="AF333" s="184">
        <f>SUM(AF5:AF323)</f>
        <v>97550</v>
      </c>
      <c r="AH333" s="15"/>
      <c r="BJ333" s="15">
        <f>BJ324+BJ301+BJ302</f>
        <v>5454014.4800000004</v>
      </c>
    </row>
  </sheetData>
  <autoFilter ref="A4:GG322" xr:uid="{00000000-0009-0000-0000-00000C000000}">
    <filterColumn colId="126">
      <colorFilter dxfId="0"/>
    </filterColumn>
  </autoFilter>
  <mergeCells count="8">
    <mergeCell ref="AE3:AF3"/>
    <mergeCell ref="AA3:AB3"/>
    <mergeCell ref="A1:H1"/>
    <mergeCell ref="D2:H2"/>
    <mergeCell ref="A322:C322"/>
    <mergeCell ref="O224:O229"/>
    <mergeCell ref="C87:Q87"/>
    <mergeCell ref="C79:W79"/>
  </mergeCells>
  <pageMargins left="0.17" right="0.17" top="0.23" bottom="0.21" header="0.17" footer="0.17"/>
  <pageSetup paperSize="9"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29"/>
  <sheetViews>
    <sheetView workbookViewId="0"/>
  </sheetViews>
  <sheetFormatPr defaultRowHeight="15"/>
  <cols>
    <col min="2" max="2" width="20" bestFit="1" customWidth="1"/>
    <col min="3" max="3" width="9.140625" style="15"/>
    <col min="7" max="7" width="9.140625" style="15"/>
  </cols>
  <sheetData>
    <row r="2" spans="1:8">
      <c r="A2" t="s">
        <v>546</v>
      </c>
      <c r="G2" s="15" t="s">
        <v>538</v>
      </c>
    </row>
    <row r="3" spans="1:8">
      <c r="A3">
        <v>221</v>
      </c>
      <c r="B3" s="4" t="s">
        <v>122</v>
      </c>
      <c r="C3" s="15">
        <v>30000</v>
      </c>
      <c r="D3" t="s">
        <v>537</v>
      </c>
    </row>
    <row r="4" spans="1:8">
      <c r="C4" s="15">
        <v>100000</v>
      </c>
      <c r="D4" t="s">
        <v>536</v>
      </c>
    </row>
    <row r="5" spans="1:8">
      <c r="C5" s="289">
        <v>115000</v>
      </c>
      <c r="D5" t="s">
        <v>535</v>
      </c>
      <c r="G5" s="15">
        <v>54000</v>
      </c>
      <c r="H5" t="s">
        <v>524</v>
      </c>
    </row>
    <row r="7" spans="1:8">
      <c r="A7">
        <v>3319</v>
      </c>
      <c r="B7" t="s">
        <v>534</v>
      </c>
      <c r="C7" s="15">
        <v>0</v>
      </c>
      <c r="D7" t="s">
        <v>533</v>
      </c>
    </row>
    <row r="9" spans="1:8">
      <c r="A9">
        <v>3613</v>
      </c>
      <c r="B9" t="s">
        <v>175</v>
      </c>
      <c r="C9" s="289">
        <v>1720000</v>
      </c>
      <c r="D9" t="s">
        <v>532</v>
      </c>
      <c r="G9" s="141">
        <v>1145000</v>
      </c>
      <c r="H9" t="s">
        <v>531</v>
      </c>
    </row>
    <row r="10" spans="1:8">
      <c r="C10" s="289">
        <v>315000</v>
      </c>
      <c r="D10" t="s">
        <v>530</v>
      </c>
    </row>
    <row r="12" spans="1:8">
      <c r="A12">
        <v>3636</v>
      </c>
      <c r="B12" t="s">
        <v>508</v>
      </c>
      <c r="C12" s="289">
        <v>311000</v>
      </c>
      <c r="D12" t="s">
        <v>529</v>
      </c>
      <c r="G12" s="15">
        <v>155500</v>
      </c>
      <c r="H12" t="s">
        <v>524</v>
      </c>
    </row>
    <row r="14" spans="1:8">
      <c r="A14">
        <v>3639</v>
      </c>
      <c r="B14" t="s">
        <v>541</v>
      </c>
      <c r="C14" s="15">
        <f>Rozpis_Výdaje!BM139</f>
        <v>500000</v>
      </c>
      <c r="D14" t="s">
        <v>542</v>
      </c>
      <c r="H14" t="s">
        <v>543</v>
      </c>
    </row>
    <row r="17" spans="1:8">
      <c r="A17">
        <v>3745</v>
      </c>
      <c r="B17" t="s">
        <v>528</v>
      </c>
      <c r="C17" s="289">
        <v>1590000</v>
      </c>
      <c r="D17" t="s">
        <v>527</v>
      </c>
      <c r="G17" s="15">
        <v>1400000</v>
      </c>
      <c r="H17" t="s">
        <v>547</v>
      </c>
    </row>
    <row r="18" spans="1:8">
      <c r="C18" s="289">
        <v>35400</v>
      </c>
      <c r="D18" t="s">
        <v>539</v>
      </c>
      <c r="H18" s="15" t="s">
        <v>540</v>
      </c>
    </row>
    <row r="19" spans="1:8">
      <c r="H19" s="15"/>
    </row>
    <row r="20" spans="1:8">
      <c r="A20">
        <v>5512</v>
      </c>
      <c r="B20" t="s">
        <v>526</v>
      </c>
      <c r="C20" s="141">
        <v>29000</v>
      </c>
      <c r="D20" t="s">
        <v>525</v>
      </c>
      <c r="G20" s="15">
        <v>28500</v>
      </c>
      <c r="H20" t="s">
        <v>524</v>
      </c>
    </row>
    <row r="22" spans="1:8">
      <c r="A22">
        <v>6330</v>
      </c>
      <c r="B22" t="s">
        <v>523</v>
      </c>
      <c r="C22" s="227">
        <v>350000</v>
      </c>
      <c r="D22" t="s">
        <v>522</v>
      </c>
      <c r="G22" s="15">
        <v>90400</v>
      </c>
      <c r="H22" t="s">
        <v>521</v>
      </c>
    </row>
    <row r="25" spans="1:8">
      <c r="B25" t="s">
        <v>520</v>
      </c>
      <c r="C25" s="15">
        <f>SUM(C3:C24)</f>
        <v>5095400</v>
      </c>
      <c r="G25" s="15">
        <f>SUM(G3:G24)</f>
        <v>2873400</v>
      </c>
    </row>
    <row r="29" spans="1:8">
      <c r="B29" t="s">
        <v>544</v>
      </c>
      <c r="C29" s="15" t="s">
        <v>545</v>
      </c>
    </row>
  </sheetData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C7"/>
  <sheetViews>
    <sheetView workbookViewId="0"/>
  </sheetViews>
  <sheetFormatPr defaultRowHeight="15"/>
  <sheetData>
    <row r="2" spans="1:3">
      <c r="A2" s="15" t="s">
        <v>584</v>
      </c>
      <c r="B2" s="15">
        <v>53068</v>
      </c>
      <c r="C2" s="15">
        <f>B2*12</f>
        <v>636816</v>
      </c>
    </row>
    <row r="3" spans="1:3">
      <c r="A3" s="15" t="s">
        <v>585</v>
      </c>
      <c r="B3" s="15">
        <v>13026</v>
      </c>
      <c r="C3" s="15">
        <f t="shared" ref="C3:C6" si="0">B3*12</f>
        <v>156312</v>
      </c>
    </row>
    <row r="4" spans="1:3">
      <c r="A4" s="15" t="s">
        <v>586</v>
      </c>
      <c r="B4" s="15">
        <v>650</v>
      </c>
      <c r="C4" s="15">
        <f t="shared" si="0"/>
        <v>7800</v>
      </c>
    </row>
    <row r="5" spans="1:3">
      <c r="A5" s="15" t="s">
        <v>587</v>
      </c>
      <c r="B5" s="15">
        <v>650</v>
      </c>
      <c r="C5" s="15">
        <f t="shared" si="0"/>
        <v>7800</v>
      </c>
    </row>
    <row r="6" spans="1:3">
      <c r="A6" s="15" t="s">
        <v>588</v>
      </c>
      <c r="B6" s="15">
        <v>500</v>
      </c>
      <c r="C6" s="15">
        <f t="shared" si="0"/>
        <v>6000</v>
      </c>
    </row>
    <row r="7" spans="1:3">
      <c r="A7" s="15"/>
      <c r="B7" s="15"/>
      <c r="C7" s="15">
        <f>SUM(C2:C6)</f>
        <v>814728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L33"/>
  <sheetViews>
    <sheetView workbookViewId="0"/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7109375" style="105" customWidth="1"/>
    <col min="8" max="8" width="11.42578125" style="105" bestFit="1" customWidth="1"/>
    <col min="9" max="9" width="14.42578125" style="105" bestFit="1" customWidth="1"/>
    <col min="10" max="10" width="1.5703125" style="105" customWidth="1"/>
    <col min="11" max="11" width="15.28515625" style="105" customWidth="1"/>
    <col min="12" max="12" width="12.140625" style="105" customWidth="1"/>
    <col min="13" max="16384" width="9.140625" style="105"/>
  </cols>
  <sheetData>
    <row r="2" spans="1:12" ht="23.25">
      <c r="A2" s="405" t="s">
        <v>465</v>
      </c>
      <c r="B2" s="405"/>
      <c r="C2" s="405"/>
      <c r="D2" s="405"/>
      <c r="E2" s="405"/>
      <c r="F2" s="405"/>
    </row>
    <row r="3" spans="1:12" ht="15.75">
      <c r="H3" s="117" t="s">
        <v>470</v>
      </c>
      <c r="I3" s="117"/>
      <c r="K3" s="117" t="s">
        <v>479</v>
      </c>
      <c r="L3" s="117"/>
    </row>
    <row r="4" spans="1:12" ht="45">
      <c r="A4" s="111" t="s">
        <v>264</v>
      </c>
      <c r="B4" s="111" t="s">
        <v>5</v>
      </c>
      <c r="C4" s="112" t="s">
        <v>450</v>
      </c>
      <c r="D4" s="112" t="s">
        <v>452</v>
      </c>
      <c r="E4" s="112" t="s">
        <v>451</v>
      </c>
      <c r="F4" s="112" t="s">
        <v>472</v>
      </c>
      <c r="H4" s="222" t="s">
        <v>473</v>
      </c>
      <c r="I4" s="222" t="s">
        <v>474</v>
      </c>
      <c r="K4" s="222" t="s">
        <v>473</v>
      </c>
      <c r="L4" s="222" t="s">
        <v>474</v>
      </c>
    </row>
    <row r="5" spans="1:12">
      <c r="A5" s="105" t="s">
        <v>266</v>
      </c>
      <c r="B5" s="105" t="s">
        <v>267</v>
      </c>
      <c r="C5" s="106">
        <f>Rozpis_Příjmy!L20</f>
        <v>4972000</v>
      </c>
      <c r="D5" s="106">
        <f>Rozpis_Příjmy!AH20</f>
        <v>4661600</v>
      </c>
      <c r="E5" s="106">
        <f>Rozpis_Příjmy!AL20</f>
        <v>4655908.6900000004</v>
      </c>
      <c r="F5" s="106">
        <f>Rozpis_Příjmy!AN20</f>
        <v>4104000</v>
      </c>
      <c r="H5" s="106">
        <f>Rozpis_Příjmy!AZ20</f>
        <v>0</v>
      </c>
      <c r="I5" s="106">
        <f>Rozpis_Příjmy!BA20</f>
        <v>4104000</v>
      </c>
      <c r="K5" s="106">
        <f>Rozpis_Příjmy!BC20</f>
        <v>0</v>
      </c>
      <c r="L5" s="106">
        <f>Rozpis_Příjmy!BD20</f>
        <v>4104000</v>
      </c>
    </row>
    <row r="6" spans="1:12">
      <c r="A6" s="105" t="s">
        <v>268</v>
      </c>
      <c r="B6" s="105" t="s">
        <v>269</v>
      </c>
      <c r="C6" s="106">
        <f>Rozpis_Příjmy!L96</f>
        <v>241200</v>
      </c>
      <c r="D6" s="106">
        <f>Rozpis_Příjmy!AH96</f>
        <v>240800</v>
      </c>
      <c r="E6" s="106">
        <f>Rozpis_Příjmy!AL96</f>
        <v>219140.41</v>
      </c>
      <c r="F6" s="106">
        <f>Rozpis_Příjmy!AN96</f>
        <v>203000</v>
      </c>
      <c r="H6" s="106">
        <f>Rozpis_Příjmy!AZ96</f>
        <v>0</v>
      </c>
      <c r="I6" s="106">
        <f>Rozpis_Příjmy!BA96</f>
        <v>203000</v>
      </c>
      <c r="K6" s="106">
        <f>Rozpis_Příjmy!BC96</f>
        <v>0</v>
      </c>
      <c r="L6" s="106">
        <f>Rozpis_Příjmy!BD96</f>
        <v>203000</v>
      </c>
    </row>
    <row r="7" spans="1:12">
      <c r="A7" s="105" t="s">
        <v>270</v>
      </c>
      <c r="B7" s="105" t="s">
        <v>271</v>
      </c>
      <c r="C7" s="106">
        <f>Rozpis_Příjmy!L74</f>
        <v>1000</v>
      </c>
      <c r="D7" s="106">
        <f>Rozpis_Příjmy!AH74</f>
        <v>28590</v>
      </c>
      <c r="E7" s="106">
        <f>Rozpis_Příjmy!AL74</f>
        <v>28557</v>
      </c>
      <c r="F7" s="106">
        <f>Rozpis_Příjmy!AN74</f>
        <v>1000</v>
      </c>
      <c r="H7" s="106">
        <f>Rozpis_Příjmy!AZ74</f>
        <v>0</v>
      </c>
      <c r="I7" s="106">
        <f>Rozpis_Příjmy!BA74</f>
        <v>1000</v>
      </c>
      <c r="K7" s="106">
        <f>Rozpis_Příjmy!BC74</f>
        <v>0</v>
      </c>
      <c r="L7" s="106">
        <f>Rozpis_Příjmy!BD74</f>
        <v>1000</v>
      </c>
    </row>
    <row r="8" spans="1:12">
      <c r="A8" s="105" t="s">
        <v>272</v>
      </c>
      <c r="B8" s="105" t="s">
        <v>273</v>
      </c>
      <c r="C8" s="106">
        <f>Rozpis_Příjmy!L31</f>
        <v>76800</v>
      </c>
      <c r="D8" s="106">
        <f>Rozpis_Příjmy!AH31</f>
        <v>1304250</v>
      </c>
      <c r="E8" s="106">
        <f>Rozpis_Příjmy!AL31</f>
        <v>1296911</v>
      </c>
      <c r="F8" s="106">
        <f>Rozpis_Příjmy!AN31</f>
        <v>84000</v>
      </c>
      <c r="H8" s="106">
        <f>Rozpis_Příjmy!AZ31</f>
        <v>211541.07</v>
      </c>
      <c r="I8" s="106">
        <f>Rozpis_Příjmy!BA31</f>
        <v>295541.07</v>
      </c>
      <c r="K8" s="106">
        <f>Rozpis_Příjmy!BC31</f>
        <v>0</v>
      </c>
      <c r="L8" s="106">
        <f>Rozpis_Příjmy!BD31</f>
        <v>295541.07</v>
      </c>
    </row>
    <row r="9" spans="1:12" s="117" customFormat="1" ht="16.5" thickBot="1">
      <c r="A9" s="115" t="s">
        <v>262</v>
      </c>
      <c r="B9" s="115"/>
      <c r="C9" s="116">
        <f>SUM(C5:C8)</f>
        <v>5291000</v>
      </c>
      <c r="D9" s="116">
        <f>SUM(D5:D8)</f>
        <v>6235240</v>
      </c>
      <c r="E9" s="116">
        <f>SUM(E5:E8)</f>
        <v>6200517.1000000006</v>
      </c>
      <c r="F9" s="116">
        <f>SUM(F5:F8)</f>
        <v>4392000</v>
      </c>
      <c r="H9" s="116">
        <f>SUM(H5:H8)</f>
        <v>211541.07</v>
      </c>
      <c r="I9" s="116">
        <f>SUM(I5:I8)</f>
        <v>4603541.07</v>
      </c>
      <c r="K9" s="116">
        <f>SUM(K5:K8)</f>
        <v>0</v>
      </c>
      <c r="L9" s="116">
        <f>SUM(L5:L8)</f>
        <v>4603541.07</v>
      </c>
    </row>
    <row r="11" spans="1:12" ht="15.75">
      <c r="A11" s="111" t="s">
        <v>274</v>
      </c>
      <c r="B11" s="111" t="s">
        <v>5</v>
      </c>
      <c r="C11" s="111"/>
      <c r="D11" s="111"/>
      <c r="E11" s="111"/>
      <c r="F11" s="114"/>
      <c r="H11" s="221"/>
      <c r="I11" s="221"/>
      <c r="K11" s="221"/>
      <c r="L11" s="221"/>
    </row>
    <row r="12" spans="1:12">
      <c r="A12" s="105" t="s">
        <v>275</v>
      </c>
      <c r="B12" s="105" t="s">
        <v>276</v>
      </c>
      <c r="C12" s="106">
        <f>Rozpis_Výdaje!L324</f>
        <v>4309999.92</v>
      </c>
      <c r="D12" s="106">
        <f>Rozpis_Výdaje!AE324</f>
        <v>4954150</v>
      </c>
      <c r="E12" s="106">
        <f>Rozpis_Výdaje!AH324</f>
        <v>4665142.3800000008</v>
      </c>
      <c r="F12" s="106">
        <f>Rozpis_Výdaje!AK324</f>
        <v>4265000</v>
      </c>
      <c r="H12" s="106">
        <f>Rozpis_Výdaje!AR324</f>
        <v>100000</v>
      </c>
      <c r="I12" s="106">
        <f>Rozpis_Výdaje!AS324</f>
        <v>4365000</v>
      </c>
      <c r="K12" s="106">
        <f>Rozpis_Výdaje!AU324</f>
        <v>150300</v>
      </c>
      <c r="L12" s="106">
        <f>Rozpis_Výdaje!AV324</f>
        <v>4515300</v>
      </c>
    </row>
    <row r="13" spans="1:12">
      <c r="A13" s="213" t="s">
        <v>459</v>
      </c>
      <c r="B13" s="105">
        <v>5171</v>
      </c>
      <c r="C13" s="106">
        <f>Rozpis_Výdaje!L325</f>
        <v>446000</v>
      </c>
      <c r="D13" s="106">
        <f>Rozpis_Výdaje!AE325</f>
        <v>935250</v>
      </c>
      <c r="E13" s="106">
        <f>Rozpis_Výdaje!AH325</f>
        <v>897748.58000000007</v>
      </c>
      <c r="F13" s="106">
        <f>Rozpis_Výdaje!AK325</f>
        <v>400000</v>
      </c>
      <c r="H13" s="106">
        <f>Rozpis_Výdaje!AR325</f>
        <v>0</v>
      </c>
      <c r="I13" s="106">
        <f>Rozpis_Výdaje!AS325</f>
        <v>400000</v>
      </c>
      <c r="K13" s="106">
        <f>Rozpis_Výdaje!AU325</f>
        <v>0</v>
      </c>
      <c r="L13" s="106">
        <f>Rozpis_Výdaje!AV325</f>
        <v>400000</v>
      </c>
    </row>
    <row r="14" spans="1:12">
      <c r="A14" s="105" t="s">
        <v>277</v>
      </c>
      <c r="B14" s="105" t="s">
        <v>278</v>
      </c>
      <c r="C14" s="106">
        <f>Rozpis_Výdaje!L327</f>
        <v>1760000</v>
      </c>
      <c r="D14" s="106">
        <f>Rozpis_Výdaje!AE327</f>
        <v>1365610</v>
      </c>
      <c r="E14" s="106">
        <f>Rozpis_Výdaje!AH327</f>
        <v>1363785.12</v>
      </c>
      <c r="F14" s="106">
        <f>Rozpis_Výdaje!AK327</f>
        <v>564000</v>
      </c>
      <c r="G14" s="105" t="s">
        <v>458</v>
      </c>
      <c r="H14" s="106">
        <f>Rozpis_Výdaje!AR327</f>
        <v>0</v>
      </c>
      <c r="I14" s="106">
        <f>Rozpis_Výdaje!AS327</f>
        <v>564000</v>
      </c>
      <c r="K14" s="106">
        <f>Rozpis_Výdaje!AU327</f>
        <v>0</v>
      </c>
      <c r="L14" s="106">
        <f>Rozpis_Výdaje!AV327</f>
        <v>564000</v>
      </c>
    </row>
    <row r="15" spans="1:12" s="117" customFormat="1" ht="16.5" thickBot="1">
      <c r="A15" s="115" t="s">
        <v>263</v>
      </c>
      <c r="B15" s="115"/>
      <c r="C15" s="116">
        <f>C12+C14</f>
        <v>6069999.9199999999</v>
      </c>
      <c r="D15" s="116">
        <f>D12+D14</f>
        <v>6319760</v>
      </c>
      <c r="E15" s="116">
        <f>E12+E14</f>
        <v>6028927.5000000009</v>
      </c>
      <c r="F15" s="116">
        <f>F12+F14</f>
        <v>4829000</v>
      </c>
      <c r="H15" s="116">
        <f t="shared" ref="H15:I15" si="0">H12+H14</f>
        <v>100000</v>
      </c>
      <c r="I15" s="116">
        <f t="shared" si="0"/>
        <v>4929000</v>
      </c>
      <c r="K15" s="116">
        <f t="shared" ref="K15:L15" si="1">K12+K14</f>
        <v>150300</v>
      </c>
      <c r="L15" s="116">
        <f t="shared" si="1"/>
        <v>5079300</v>
      </c>
    </row>
    <row r="17" spans="1:12" ht="15.75" thickBot="1">
      <c r="A17" s="107" t="s">
        <v>279</v>
      </c>
      <c r="B17" s="107"/>
      <c r="C17" s="108">
        <f>C9-C15</f>
        <v>-778999.91999999993</v>
      </c>
      <c r="D17" s="108">
        <f>D9-D15</f>
        <v>-84520</v>
      </c>
      <c r="E17" s="108">
        <f>E9-E15</f>
        <v>171589.59999999963</v>
      </c>
      <c r="F17" s="108">
        <f>F9-F15</f>
        <v>-437000</v>
      </c>
      <c r="H17" s="108">
        <f>H9-H15</f>
        <v>111541.07</v>
      </c>
      <c r="I17" s="108">
        <f t="shared" ref="I17" si="2">I9-I15</f>
        <v>-325458.9299999997</v>
      </c>
      <c r="K17" s="108">
        <f>K9-K15</f>
        <v>-150300</v>
      </c>
      <c r="L17" s="108">
        <f t="shared" ref="L17" si="3">L9-L15</f>
        <v>-475758.9299999997</v>
      </c>
    </row>
    <row r="19" spans="1:12" ht="15.75">
      <c r="A19" s="111" t="s">
        <v>280</v>
      </c>
      <c r="B19" s="111" t="s">
        <v>5</v>
      </c>
      <c r="C19" s="111"/>
      <c r="D19" s="111"/>
      <c r="E19" s="111"/>
      <c r="F19" s="114"/>
      <c r="H19" s="221"/>
      <c r="I19" s="221"/>
      <c r="K19" s="221"/>
      <c r="L19" s="221"/>
    </row>
    <row r="20" spans="1:12">
      <c r="A20" s="105" t="s">
        <v>281</v>
      </c>
      <c r="B20" s="105">
        <v>8115</v>
      </c>
      <c r="C20" s="106">
        <v>779000</v>
      </c>
      <c r="D20" s="106">
        <v>84520</v>
      </c>
      <c r="E20" s="106">
        <v>0</v>
      </c>
      <c r="F20" s="106">
        <v>437000</v>
      </c>
      <c r="H20" s="106">
        <v>0</v>
      </c>
      <c r="I20" s="106">
        <f>F20+H21</f>
        <v>325459</v>
      </c>
      <c r="K20" s="106">
        <v>150300</v>
      </c>
      <c r="L20" s="106">
        <f>I20+K20</f>
        <v>475759</v>
      </c>
    </row>
    <row r="21" spans="1:12">
      <c r="A21" s="105" t="s">
        <v>363</v>
      </c>
      <c r="B21" s="105">
        <v>8115</v>
      </c>
      <c r="C21" s="106">
        <v>0</v>
      </c>
      <c r="D21" s="106">
        <v>0</v>
      </c>
      <c r="E21" s="106">
        <f>-E17</f>
        <v>-171589.59999999963</v>
      </c>
      <c r="F21" s="106">
        <v>0</v>
      </c>
      <c r="H21" s="106">
        <v>-111541</v>
      </c>
      <c r="I21" s="106">
        <v>0</v>
      </c>
      <c r="K21" s="106">
        <v>0</v>
      </c>
      <c r="L21" s="106">
        <v>0</v>
      </c>
    </row>
    <row r="22" spans="1:12">
      <c r="A22" s="105" t="s">
        <v>359</v>
      </c>
      <c r="B22" s="105">
        <v>8123</v>
      </c>
      <c r="C22" s="106">
        <v>0</v>
      </c>
      <c r="D22" s="106">
        <v>0</v>
      </c>
      <c r="E22" s="106">
        <v>0</v>
      </c>
      <c r="F22" s="106">
        <v>0</v>
      </c>
      <c r="H22" s="106">
        <v>0</v>
      </c>
      <c r="I22" s="106">
        <v>0</v>
      </c>
      <c r="K22" s="106">
        <v>0</v>
      </c>
      <c r="L22" s="106">
        <v>0</v>
      </c>
    </row>
    <row r="23" spans="1:12" s="117" customFormat="1" ht="17.25" customHeight="1" thickBot="1">
      <c r="A23" s="115" t="s">
        <v>360</v>
      </c>
      <c r="B23" s="115"/>
      <c r="C23" s="116">
        <f>SUM(C20:C22)</f>
        <v>779000</v>
      </c>
      <c r="D23" s="116">
        <f>SUM(D20:D22)</f>
        <v>84520</v>
      </c>
      <c r="E23" s="116">
        <f>SUM(E20:E22)</f>
        <v>-171589.59999999963</v>
      </c>
      <c r="F23" s="116">
        <f>SUM(F20:F22)</f>
        <v>437000</v>
      </c>
      <c r="H23" s="116">
        <f>SUM(H20:H22)</f>
        <v>-111541</v>
      </c>
      <c r="I23" s="116">
        <f>SUM(I20:I22)</f>
        <v>325459</v>
      </c>
      <c r="K23" s="116">
        <f>SUM(K20:K22)</f>
        <v>150300</v>
      </c>
      <c r="L23" s="116">
        <f>SUM(L20:L22)</f>
        <v>475759</v>
      </c>
    </row>
    <row r="24" spans="1:12">
      <c r="H24" s="106"/>
      <c r="I24" s="106"/>
      <c r="K24" s="106"/>
      <c r="L24" s="106"/>
    </row>
    <row r="25" spans="1:12" ht="15.75" thickBot="1">
      <c r="A25" s="109" t="s">
        <v>361</v>
      </c>
      <c r="B25" s="109"/>
      <c r="C25" s="110">
        <f>C9-C15+C23</f>
        <v>8.0000000074505806E-2</v>
      </c>
      <c r="D25" s="110">
        <f>D9-D15+D23</f>
        <v>0</v>
      </c>
      <c r="E25" s="110">
        <f>E9-E15+E23</f>
        <v>0</v>
      </c>
      <c r="F25" s="110">
        <f>F9-F15+F23</f>
        <v>0</v>
      </c>
      <c r="H25" s="110">
        <f>H9-H15+H23</f>
        <v>7.0000000006984919E-2</v>
      </c>
      <c r="I25" s="110">
        <f>I9-I15+I23</f>
        <v>7.0000000298023224E-2</v>
      </c>
      <c r="K25" s="110">
        <f>K9-K15+K23</f>
        <v>0</v>
      </c>
      <c r="L25" s="110">
        <f>L9-L15+L23</f>
        <v>7.0000000298023224E-2</v>
      </c>
    </row>
    <row r="27" spans="1:12">
      <c r="A27" s="105" t="s">
        <v>475</v>
      </c>
    </row>
    <row r="28" spans="1:12">
      <c r="A28" s="105" t="s">
        <v>471</v>
      </c>
      <c r="J28" s="219" t="s">
        <v>462</v>
      </c>
    </row>
    <row r="29" spans="1:12">
      <c r="A29" s="105" t="s">
        <v>478</v>
      </c>
      <c r="B29" s="132"/>
      <c r="J29" s="219" t="s">
        <v>463</v>
      </c>
    </row>
    <row r="31" spans="1:12">
      <c r="A31" s="104" t="s">
        <v>480</v>
      </c>
    </row>
    <row r="32" spans="1:12">
      <c r="A32" s="104"/>
    </row>
    <row r="33" spans="1:1">
      <c r="A33" s="104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4"/>
  <sheetViews>
    <sheetView workbookViewId="0">
      <selection sqref="A1:F1"/>
    </sheetView>
  </sheetViews>
  <sheetFormatPr defaultRowHeight="15"/>
  <cols>
    <col min="2" max="2" width="23.42578125" bestFit="1" customWidth="1"/>
    <col min="3" max="3" width="16.140625" customWidth="1"/>
    <col min="4" max="4" width="14.85546875" customWidth="1"/>
    <col min="5" max="5" width="16.42578125" customWidth="1"/>
    <col min="6" max="6" width="18.42578125" customWidth="1"/>
  </cols>
  <sheetData>
    <row r="1" spans="1:7" ht="23.25">
      <c r="A1" s="405" t="s">
        <v>466</v>
      </c>
      <c r="B1" s="405"/>
      <c r="C1" s="405"/>
      <c r="D1" s="405"/>
      <c r="E1" s="405"/>
      <c r="F1" s="405"/>
    </row>
    <row r="2" spans="1:7" ht="23.25">
      <c r="A2" s="405" t="s">
        <v>509</v>
      </c>
      <c r="B2" s="405"/>
      <c r="C2" s="405"/>
      <c r="D2" s="405"/>
      <c r="E2" s="405"/>
      <c r="F2" s="405"/>
    </row>
    <row r="3" spans="1:7" ht="15.75" thickBot="1"/>
    <row r="4" spans="1:7" ht="15.75">
      <c r="A4" s="84"/>
      <c r="B4" s="85"/>
      <c r="C4" s="407" t="s">
        <v>515</v>
      </c>
      <c r="D4" s="408"/>
      <c r="E4" s="407" t="s">
        <v>385</v>
      </c>
      <c r="F4" s="408"/>
      <c r="G4" s="208"/>
    </row>
    <row r="5" spans="1:7" ht="30.75" thickBot="1">
      <c r="A5" s="86"/>
      <c r="B5" s="87" t="s">
        <v>261</v>
      </c>
      <c r="C5" s="245" t="str">
        <f>ROZPOČET23návrh!E4</f>
        <v>skutečnost 2022</v>
      </c>
      <c r="D5" s="246">
        <v>2022</v>
      </c>
      <c r="E5" s="247">
        <v>2023</v>
      </c>
      <c r="F5" s="246">
        <v>2024</v>
      </c>
    </row>
    <row r="6" spans="1:7">
      <c r="A6" s="89" t="s">
        <v>365</v>
      </c>
      <c r="B6" s="90" t="s">
        <v>366</v>
      </c>
      <c r="C6" s="250">
        <f>VÝHLED23návrh!E6</f>
        <v>6300000</v>
      </c>
      <c r="D6" s="251">
        <f>VÝHLED23návrh!F6</f>
        <v>6600000</v>
      </c>
      <c r="E6" s="251" t="e">
        <f>VÝHLED23návrh!#REF!</f>
        <v>#REF!</v>
      </c>
      <c r="F6" s="252" t="e">
        <f>VÝHLED23návrh!#REF!</f>
        <v>#REF!</v>
      </c>
    </row>
    <row r="7" spans="1:7">
      <c r="A7" s="93" t="s">
        <v>367</v>
      </c>
      <c r="B7" s="94" t="s">
        <v>368</v>
      </c>
      <c r="C7" s="253">
        <f>VÝHLED23návrh!E7</f>
        <v>500000</v>
      </c>
      <c r="D7" s="248">
        <f>VÝHLED23návrh!F7</f>
        <v>500000</v>
      </c>
      <c r="E7" s="248" t="e">
        <f>VÝHLED23návrh!#REF!</f>
        <v>#REF!</v>
      </c>
      <c r="F7" s="254" t="e">
        <f>VÝHLED23návrh!#REF!</f>
        <v>#REF!</v>
      </c>
    </row>
    <row r="8" spans="1:7">
      <c r="A8" s="93" t="s">
        <v>369</v>
      </c>
      <c r="B8" s="94" t="s">
        <v>370</v>
      </c>
      <c r="C8" s="253">
        <f>VÝHLED23návrh!E8</f>
        <v>50000</v>
      </c>
      <c r="D8" s="248">
        <f>VÝHLED23návrh!F8</f>
        <v>50000</v>
      </c>
      <c r="E8" s="248" t="e">
        <f>VÝHLED23návrh!#REF!</f>
        <v>#REF!</v>
      </c>
      <c r="F8" s="254" t="e">
        <f>VÝHLED23návrh!#REF!</f>
        <v>#REF!</v>
      </c>
    </row>
    <row r="9" spans="1:7" ht="15.75" thickBot="1">
      <c r="A9" s="96" t="s">
        <v>371</v>
      </c>
      <c r="B9" s="97" t="s">
        <v>372</v>
      </c>
      <c r="C9" s="257">
        <f>VÝHLED23návrh!E9</f>
        <v>88000</v>
      </c>
      <c r="D9" s="258">
        <f>VÝHLED23návrh!F9</f>
        <v>90000</v>
      </c>
      <c r="E9" s="258" t="e">
        <f>VÝHLED23návrh!#REF!</f>
        <v>#REF!</v>
      </c>
      <c r="F9" s="259" t="e">
        <f>VÝHLED23návrh!#REF!</f>
        <v>#REF!</v>
      </c>
    </row>
    <row r="10" spans="1:7" ht="16.5" thickBot="1">
      <c r="A10" s="267"/>
      <c r="B10" s="263" t="s">
        <v>373</v>
      </c>
      <c r="C10" s="264">
        <f>SUM(C6:C9)</f>
        <v>6938000</v>
      </c>
      <c r="D10" s="265">
        <f>SUM(D6:D9)</f>
        <v>7240000</v>
      </c>
      <c r="E10" s="265" t="e">
        <f>SUM(E6:E9)</f>
        <v>#REF!</v>
      </c>
      <c r="F10" s="266" t="e">
        <f>SUM(F6:F9)</f>
        <v>#REF!</v>
      </c>
    </row>
    <row r="11" spans="1:7">
      <c r="A11" s="89" t="s">
        <v>374</v>
      </c>
      <c r="B11" s="90" t="s">
        <v>375</v>
      </c>
      <c r="C11" s="255">
        <f>VÝHLED23návrh!E11</f>
        <v>6193000</v>
      </c>
      <c r="D11" s="249">
        <f>VÝHLED23návrh!F11</f>
        <v>6025000</v>
      </c>
      <c r="E11" s="249" t="e">
        <f>VÝHLED23návrh!#REF!</f>
        <v>#REF!</v>
      </c>
      <c r="F11" s="256" t="e">
        <f>VÝHLED23návrh!#REF!</f>
        <v>#REF!</v>
      </c>
    </row>
    <row r="12" spans="1:7" ht="15.75" thickBot="1">
      <c r="A12" s="96" t="s">
        <v>376</v>
      </c>
      <c r="B12" s="97" t="s">
        <v>377</v>
      </c>
      <c r="C12" s="257">
        <f>VÝHLED23návrh!E12</f>
        <v>500000</v>
      </c>
      <c r="D12" s="258">
        <f>VÝHLED23návrh!F12</f>
        <v>970000</v>
      </c>
      <c r="E12" s="258" t="e">
        <f>VÝHLED23návrh!#REF!</f>
        <v>#REF!</v>
      </c>
      <c r="F12" s="259" t="e">
        <f>VÝHLED23návrh!#REF!</f>
        <v>#REF!</v>
      </c>
    </row>
    <row r="13" spans="1:7" ht="16.5" thickBot="1">
      <c r="A13" s="267"/>
      <c r="B13" s="263" t="s">
        <v>378</v>
      </c>
      <c r="C13" s="264">
        <f>SUM(C11:C12)</f>
        <v>6693000</v>
      </c>
      <c r="D13" s="265">
        <f>SUM(D11:D12)</f>
        <v>6995000</v>
      </c>
      <c r="E13" s="265" t="e">
        <f>SUM(E11:E12)</f>
        <v>#REF!</v>
      </c>
      <c r="F13" s="266" t="e">
        <f>SUM(F11:F12)</f>
        <v>#REF!</v>
      </c>
    </row>
    <row r="14" spans="1:7">
      <c r="A14" s="89" t="s">
        <v>379</v>
      </c>
      <c r="B14" s="90" t="s">
        <v>380</v>
      </c>
      <c r="C14" s="244">
        <f>VÝHLED23návrh!E14</f>
        <v>0</v>
      </c>
      <c r="D14" s="268">
        <f>VÝHLED23návrh!F14</f>
        <v>0</v>
      </c>
      <c r="E14" s="268" t="e">
        <f>VÝHLED23návrh!#REF!</f>
        <v>#REF!</v>
      </c>
      <c r="F14" s="269" t="e">
        <f>VÝHLED23návrh!#REF!</f>
        <v>#REF!</v>
      </c>
    </row>
    <row r="15" spans="1:7" ht="15.75" thickBot="1">
      <c r="A15" s="96" t="s">
        <v>379</v>
      </c>
      <c r="B15" s="97" t="s">
        <v>387</v>
      </c>
      <c r="C15" s="260">
        <f>VÝHLED23návrh!E15</f>
        <v>-245000</v>
      </c>
      <c r="D15" s="261">
        <f>VÝHLED23návrh!F15</f>
        <v>-245000</v>
      </c>
      <c r="E15" s="261" t="e">
        <f>VÝHLED23návrh!#REF!</f>
        <v>#REF!</v>
      </c>
      <c r="F15" s="262" t="e">
        <f>VÝHLED23návrh!#REF!</f>
        <v>#REF!</v>
      </c>
    </row>
    <row r="16" spans="1:7" ht="16.5" thickBot="1">
      <c r="A16" s="267"/>
      <c r="B16" s="263" t="s">
        <v>381</v>
      </c>
      <c r="C16" s="264">
        <f>SUM(C14:C15)</f>
        <v>-245000</v>
      </c>
      <c r="D16" s="266">
        <f>SUM(D14:D15)</f>
        <v>-245000</v>
      </c>
      <c r="E16" s="264" t="e">
        <f>SUM(E15:E15)</f>
        <v>#REF!</v>
      </c>
      <c r="F16" s="266" t="e">
        <f>SUM(F15:F15)</f>
        <v>#REF!</v>
      </c>
    </row>
    <row r="17" spans="1:6" ht="16.5" thickBot="1">
      <c r="A17" s="270"/>
      <c r="B17" s="271" t="s">
        <v>382</v>
      </c>
      <c r="C17" s="272">
        <f>VÝHLED23návrh!E17</f>
        <v>0</v>
      </c>
      <c r="D17" s="272">
        <f>VÝHLED23návrh!F17</f>
        <v>0</v>
      </c>
      <c r="E17" s="272" t="e">
        <f>VÝHLED23návrh!#REF!</f>
        <v>#REF!</v>
      </c>
      <c r="F17" s="273" t="e">
        <f>VÝHLED23návrh!#REF!</f>
        <v>#REF!</v>
      </c>
    </row>
    <row r="19" spans="1:6" ht="15.75">
      <c r="A19" s="105" t="s">
        <v>516</v>
      </c>
    </row>
    <row r="20" spans="1:6" ht="15.75">
      <c r="A20" s="105"/>
    </row>
    <row r="21" spans="1:6" ht="15.75">
      <c r="A21" s="105"/>
    </row>
    <row r="22" spans="1:6" ht="15.75">
      <c r="A22" s="104" t="s">
        <v>514</v>
      </c>
      <c r="C22" s="131"/>
      <c r="E22" s="219" t="s">
        <v>462</v>
      </c>
    </row>
    <row r="23" spans="1:6" ht="15.75">
      <c r="A23" s="104"/>
      <c r="E23" s="219" t="s">
        <v>463</v>
      </c>
    </row>
    <row r="24" spans="1:6">
      <c r="A24" s="104" t="s">
        <v>383</v>
      </c>
      <c r="F24" t="s">
        <v>464</v>
      </c>
    </row>
  </sheetData>
  <mergeCells count="4">
    <mergeCell ref="A1:F1"/>
    <mergeCell ref="A2:F2"/>
    <mergeCell ref="C4:D4"/>
    <mergeCell ref="E4:F4"/>
  </mergeCells>
  <pageMargins left="0.7" right="0.7" top="0.78740157499999996" bottom="0.78740157499999996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I31"/>
  <sheetViews>
    <sheetView workbookViewId="0"/>
  </sheetViews>
  <sheetFormatPr defaultColWidth="9.140625" defaultRowHeight="15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3.140625" style="204" customWidth="1"/>
    <col min="8" max="8" width="10.7109375" style="200" customWidth="1"/>
    <col min="9" max="16384" width="9.140625" style="105"/>
  </cols>
  <sheetData>
    <row r="2" spans="1:9" ht="23.25">
      <c r="A2" s="405" t="s">
        <v>511</v>
      </c>
      <c r="B2" s="405"/>
      <c r="C2" s="405"/>
      <c r="D2" s="405"/>
      <c r="E2" s="405"/>
      <c r="F2" s="405"/>
      <c r="G2" s="199"/>
    </row>
    <row r="4" spans="1:9" ht="31.5">
      <c r="A4" s="111" t="s">
        <v>264</v>
      </c>
      <c r="B4" s="111" t="s">
        <v>5</v>
      </c>
      <c r="C4" s="112" t="s">
        <v>472</v>
      </c>
      <c r="D4" s="112" t="s">
        <v>504</v>
      </c>
      <c r="E4" s="112" t="s">
        <v>505</v>
      </c>
      <c r="F4" s="113" t="s">
        <v>512</v>
      </c>
      <c r="G4" s="211" t="s">
        <v>506</v>
      </c>
      <c r="H4" s="212" t="s">
        <v>507</v>
      </c>
    </row>
    <row r="5" spans="1:9">
      <c r="A5" s="105" t="s">
        <v>266</v>
      </c>
      <c r="B5" s="105" t="s">
        <v>267</v>
      </c>
      <c r="C5" s="106">
        <f>ROZPOČET23návrh!C5</f>
        <v>5423700</v>
      </c>
      <c r="D5" s="106">
        <f>ROZPOČET23návrh!D5</f>
        <v>5759500</v>
      </c>
      <c r="E5" s="106">
        <f>ROZPOČET23návrh!E5</f>
        <v>5723404.6900000004</v>
      </c>
      <c r="F5" s="106">
        <f>ROZPOČET23návrh!F5</f>
        <v>6126400</v>
      </c>
      <c r="G5" s="201">
        <f>F5/C5-1</f>
        <v>0.12956100079281674</v>
      </c>
      <c r="H5" s="201">
        <f>F5/E5-1</f>
        <v>7.0411814615191748E-2</v>
      </c>
    </row>
    <row r="6" spans="1:9">
      <c r="A6" s="105" t="s">
        <v>268</v>
      </c>
      <c r="B6" s="105" t="s">
        <v>269</v>
      </c>
      <c r="C6" s="106">
        <f>ROZPOČET23návrh!C6</f>
        <v>514500</v>
      </c>
      <c r="D6" s="106">
        <f>ROZPOČET23návrh!D6</f>
        <v>593640</v>
      </c>
      <c r="E6" s="106">
        <f>ROZPOČET23návrh!E6</f>
        <v>435708.33</v>
      </c>
      <c r="F6" s="106">
        <f>ROZPOČET23návrh!F6</f>
        <v>514800</v>
      </c>
      <c r="G6" s="201">
        <f t="shared" ref="G6:G9" si="0">F6/C6-1</f>
        <v>5.8309037900872163E-4</v>
      </c>
      <c r="H6" s="201">
        <f t="shared" ref="H6:H15" si="1">F6/E6-1</f>
        <v>0.18152434680328455</v>
      </c>
    </row>
    <row r="7" spans="1:9">
      <c r="A7" s="105" t="s">
        <v>270</v>
      </c>
      <c r="B7" s="105" t="s">
        <v>271</v>
      </c>
      <c r="C7" s="106">
        <f>ROZPOČET23návrh!C7</f>
        <v>40000</v>
      </c>
      <c r="D7" s="106">
        <f>ROZPOČET23návrh!D7</f>
        <v>70000</v>
      </c>
      <c r="E7" s="106">
        <f>ROZPOČET23návrh!E7</f>
        <v>59144</v>
      </c>
      <c r="F7" s="106">
        <f>ROZPOČET23návrh!F7</f>
        <v>30000</v>
      </c>
      <c r="G7" s="201">
        <f>F7/C7-1</f>
        <v>-0.25</v>
      </c>
      <c r="H7" s="201">
        <f t="shared" si="1"/>
        <v>-0.49276342486135538</v>
      </c>
    </row>
    <row r="8" spans="1:9">
      <c r="A8" s="105" t="s">
        <v>272</v>
      </c>
      <c r="B8" s="105" t="s">
        <v>273</v>
      </c>
      <c r="C8" s="106">
        <f>ROZPOČET23návrh!C8</f>
        <v>1228300</v>
      </c>
      <c r="D8" s="106">
        <f>ROZPOČET23návrh!D8</f>
        <v>1377347.88</v>
      </c>
      <c r="E8" s="106">
        <f>ROZPOČET23návrh!E8</f>
        <v>1377347.92</v>
      </c>
      <c r="F8" s="106">
        <f>ROZPOČET23návrh!F8</f>
        <v>365188.89</v>
      </c>
      <c r="G8" s="201">
        <f t="shared" si="0"/>
        <v>-0.7026875437596678</v>
      </c>
      <c r="H8" s="201">
        <f t="shared" si="1"/>
        <v>-0.73486082586889157</v>
      </c>
    </row>
    <row r="9" spans="1:9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G9" s="202">
        <f t="shared" si="0"/>
        <v>-2.3605232775966156E-2</v>
      </c>
      <c r="H9" s="203">
        <f t="shared" si="1"/>
        <v>-7.362363556522733E-2</v>
      </c>
    </row>
    <row r="10" spans="1:9">
      <c r="H10" s="201"/>
    </row>
    <row r="11" spans="1:9" ht="15.75">
      <c r="A11" s="111" t="s">
        <v>274</v>
      </c>
      <c r="B11" s="111" t="s">
        <v>5</v>
      </c>
      <c r="C11" s="111"/>
      <c r="D11" s="111"/>
      <c r="E11" s="111"/>
      <c r="F11" s="114" t="s">
        <v>265</v>
      </c>
      <c r="G11" s="209"/>
      <c r="H11" s="210"/>
    </row>
    <row r="12" spans="1:9">
      <c r="A12" s="105" t="s">
        <v>275</v>
      </c>
      <c r="B12" s="105" t="s">
        <v>276</v>
      </c>
      <c r="C12" s="106">
        <f>ROZPOČET23návrh!C12</f>
        <v>7195600</v>
      </c>
      <c r="D12" s="106">
        <f>ROZPOČET23návrh!D12</f>
        <v>7479854.8899999997</v>
      </c>
      <c r="E12" s="106">
        <f>ROZPOČET23návrh!E12</f>
        <v>7594747.4400000004</v>
      </c>
      <c r="F12" s="106">
        <f>ROZPOČET23návrh!F12</f>
        <v>6251689.0999999996</v>
      </c>
      <c r="G12" s="201">
        <f t="shared" ref="G12:G15" si="2">F12/C12-1</f>
        <v>-0.13117890099505258</v>
      </c>
      <c r="H12" s="201">
        <f t="shared" si="1"/>
        <v>-0.17684042170071168</v>
      </c>
    </row>
    <row r="13" spans="1:9">
      <c r="A13" s="213" t="s">
        <v>459</v>
      </c>
      <c r="B13" s="105">
        <v>5171</v>
      </c>
      <c r="C13" s="106" t="e">
        <f>ROZPOČET23návrh!#REF!</f>
        <v>#REF!</v>
      </c>
      <c r="D13" s="106" t="e">
        <f>ROZPOČET23návrh!#REF!</f>
        <v>#REF!</v>
      </c>
      <c r="E13" s="106" t="e">
        <f>ROZPOČET23návrh!#REF!</f>
        <v>#REF!</v>
      </c>
      <c r="F13" s="106" t="e">
        <f>ROZPOČET23návrh!#REF!</f>
        <v>#REF!</v>
      </c>
      <c r="G13" s="201" t="e">
        <f t="shared" si="2"/>
        <v>#REF!</v>
      </c>
      <c r="H13" s="201" t="e">
        <f t="shared" si="1"/>
        <v>#REF!</v>
      </c>
    </row>
    <row r="14" spans="1:9">
      <c r="A14" s="105" t="s">
        <v>277</v>
      </c>
      <c r="B14" s="105" t="s">
        <v>278</v>
      </c>
      <c r="C14" s="106">
        <f>ROZPOČET23návrh!C13</f>
        <v>2057900</v>
      </c>
      <c r="D14" s="106">
        <f>ROZPOČET23návrh!D13</f>
        <v>2482600</v>
      </c>
      <c r="E14" s="106">
        <f>ROZPOČET23návrh!E13</f>
        <v>2481231</v>
      </c>
      <c r="F14" s="106">
        <f>ROZPOČET23návrh!F13</f>
        <v>539700</v>
      </c>
      <c r="G14" s="201">
        <f t="shared" si="2"/>
        <v>-0.73774235871519511</v>
      </c>
      <c r="H14" s="201">
        <f t="shared" si="1"/>
        <v>-0.78248699939667044</v>
      </c>
      <c r="I14" s="105" t="s">
        <v>458</v>
      </c>
    </row>
    <row r="15" spans="1:9" s="117" customFormat="1" ht="16.5" thickBot="1">
      <c r="A15" s="115" t="s">
        <v>263</v>
      </c>
      <c r="B15" s="115"/>
      <c r="C15" s="116">
        <f>C12+C14</f>
        <v>9253500</v>
      </c>
      <c r="D15" s="116">
        <f>D12+D14</f>
        <v>9962454.8900000006</v>
      </c>
      <c r="E15" s="116">
        <f>E12+E14</f>
        <v>10075978.440000001</v>
      </c>
      <c r="F15" s="116">
        <f>F12+F14</f>
        <v>6791389.0999999996</v>
      </c>
      <c r="G15" s="202">
        <f t="shared" si="2"/>
        <v>-0.26607347490138866</v>
      </c>
      <c r="H15" s="203">
        <f t="shared" si="1"/>
        <v>-0.32598217230802262</v>
      </c>
    </row>
    <row r="17" spans="1:8" ht="15.75" thickBot="1">
      <c r="A17" s="107" t="s">
        <v>279</v>
      </c>
      <c r="B17" s="107"/>
      <c r="C17" s="108">
        <f>C9-C15</f>
        <v>-2047000</v>
      </c>
      <c r="D17" s="108">
        <f>D9-D15</f>
        <v>-2161967.0100000007</v>
      </c>
      <c r="E17" s="108">
        <f>E9-E15</f>
        <v>-2480373.5000000009</v>
      </c>
      <c r="F17" s="108">
        <f>F9-F15</f>
        <v>244999.79000000004</v>
      </c>
      <c r="G17" s="206"/>
    </row>
    <row r="19" spans="1:8" ht="15.75">
      <c r="A19" s="111" t="s">
        <v>280</v>
      </c>
      <c r="B19" s="111" t="s">
        <v>5</v>
      </c>
      <c r="C19" s="111"/>
      <c r="D19" s="111"/>
      <c r="E19" s="111"/>
      <c r="F19" s="114" t="s">
        <v>265</v>
      </c>
      <c r="G19" s="205"/>
    </row>
    <row r="20" spans="1:8">
      <c r="A20" s="105" t="s">
        <v>281</v>
      </c>
      <c r="B20" s="105">
        <v>8115</v>
      </c>
      <c r="C20" s="106">
        <f>ROZPOČET23návrh!C19</f>
        <v>457000</v>
      </c>
      <c r="D20" s="106">
        <f>ROZPOČET23návrh!D19</f>
        <v>690667</v>
      </c>
      <c r="E20" s="106">
        <f>ROZPOČET23návrh!E19</f>
        <v>976079</v>
      </c>
      <c r="F20" s="106">
        <f>ROZPOČET23návrh!F19</f>
        <v>0</v>
      </c>
    </row>
    <row r="21" spans="1:8">
      <c r="A21" s="105" t="s">
        <v>363</v>
      </c>
      <c r="B21" s="105">
        <v>8115</v>
      </c>
      <c r="C21" s="106">
        <f>ROZPOČET23návrh!C20</f>
        <v>0</v>
      </c>
      <c r="D21" s="106">
        <f>ROZPOČET23návrh!D20</f>
        <v>0</v>
      </c>
      <c r="E21" s="106">
        <f>ROZPOČET23návrh!E20</f>
        <v>0</v>
      </c>
      <c r="F21" s="106">
        <f>ROZPOČET23návrh!F20</f>
        <v>0</v>
      </c>
    </row>
    <row r="22" spans="1:8">
      <c r="A22" s="105" t="s">
        <v>359</v>
      </c>
      <c r="B22" s="105">
        <v>8123</v>
      </c>
      <c r="C22" s="106">
        <f>ROZPOČET23návrh!C21</f>
        <v>1590000</v>
      </c>
      <c r="D22" s="106">
        <f>ROZPOČET23návrh!D21</f>
        <v>1625000</v>
      </c>
      <c r="E22" s="106">
        <f>ROZPOČET23návrh!E21</f>
        <v>1624667</v>
      </c>
      <c r="F22" s="106">
        <f>ROZPOČET23návrh!F21</f>
        <v>0</v>
      </c>
    </row>
    <row r="23" spans="1:8" s="117" customFormat="1" ht="17.25" customHeight="1" thickBot="1">
      <c r="A23" s="115" t="s">
        <v>360</v>
      </c>
      <c r="B23" s="115"/>
      <c r="C23" s="116">
        <f>SUM(C20:C22)</f>
        <v>2047000</v>
      </c>
      <c r="D23" s="116">
        <f>SUM(D20:D22)</f>
        <v>2315667</v>
      </c>
      <c r="E23" s="116">
        <f>SUM(E20:E22)</f>
        <v>2600746</v>
      </c>
      <c r="F23" s="116">
        <f>SUM(F20:F22)</f>
        <v>0</v>
      </c>
      <c r="G23" s="207"/>
      <c r="H23" s="208"/>
    </row>
    <row r="25" spans="1:8" ht="15.75" thickBot="1">
      <c r="A25" s="109" t="s">
        <v>361</v>
      </c>
      <c r="B25" s="109"/>
      <c r="C25" s="110">
        <f>C9-C15+C23</f>
        <v>0</v>
      </c>
      <c r="D25" s="110">
        <f>D9-D15+D23</f>
        <v>153699.98999999929</v>
      </c>
      <c r="E25" s="110">
        <f>E9-E15+E23</f>
        <v>120372.49999999907</v>
      </c>
      <c r="F25" s="110">
        <f>F9-F15+F23</f>
        <v>244999.79000000004</v>
      </c>
    </row>
    <row r="27" spans="1:8">
      <c r="A27" s="105" t="s">
        <v>513</v>
      </c>
    </row>
    <row r="29" spans="1:8">
      <c r="A29" s="104" t="s">
        <v>510</v>
      </c>
      <c r="B29" s="132"/>
      <c r="E29" s="219" t="s">
        <v>462</v>
      </c>
    </row>
    <row r="30" spans="1:8">
      <c r="A30" s="104"/>
      <c r="E30" s="219" t="s">
        <v>463</v>
      </c>
    </row>
    <row r="31" spans="1:8">
      <c r="A31" s="104" t="s">
        <v>383</v>
      </c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4"/>
  <sheetViews>
    <sheetView workbookViewId="0">
      <selection sqref="A1:F1"/>
    </sheetView>
  </sheetViews>
  <sheetFormatPr defaultRowHeight="15"/>
  <cols>
    <col min="2" max="2" width="23.42578125" bestFit="1" customWidth="1"/>
    <col min="3" max="3" width="16.42578125" customWidth="1"/>
    <col min="4" max="4" width="18.28515625" customWidth="1"/>
    <col min="5" max="5" width="16.28515625" customWidth="1"/>
    <col min="6" max="6" width="17.85546875" customWidth="1"/>
  </cols>
  <sheetData>
    <row r="1" spans="1:7" ht="23.25" customHeight="1">
      <c r="A1" s="413" t="s">
        <v>466</v>
      </c>
      <c r="B1" s="413"/>
      <c r="C1" s="413"/>
      <c r="D1" s="413"/>
      <c r="E1" s="413"/>
      <c r="F1" s="413"/>
      <c r="G1" s="334"/>
    </row>
    <row r="2" spans="1:7" ht="23.25">
      <c r="A2" s="405" t="s">
        <v>567</v>
      </c>
      <c r="B2" s="405"/>
      <c r="C2" s="405"/>
      <c r="D2" s="405"/>
      <c r="E2" s="405"/>
      <c r="F2" s="405"/>
    </row>
    <row r="3" spans="1:7" ht="15.75" thickBot="1"/>
    <row r="4" spans="1:7" ht="15.75">
      <c r="A4" s="409"/>
      <c r="B4" s="411" t="s">
        <v>261</v>
      </c>
      <c r="C4" s="364" t="s">
        <v>591</v>
      </c>
      <c r="D4" s="366" t="s">
        <v>599</v>
      </c>
      <c r="E4" s="407" t="s">
        <v>600</v>
      </c>
      <c r="F4" s="408"/>
    </row>
    <row r="5" spans="1:7" ht="16.5" thickBot="1">
      <c r="A5" s="410"/>
      <c r="B5" s="412"/>
      <c r="C5" s="365">
        <v>2022</v>
      </c>
      <c r="D5" s="365">
        <v>2023</v>
      </c>
      <c r="E5" s="216">
        <v>2024</v>
      </c>
      <c r="F5" s="88">
        <v>2025</v>
      </c>
    </row>
    <row r="6" spans="1:7">
      <c r="A6" s="89" t="s">
        <v>365</v>
      </c>
      <c r="B6" s="356" t="s">
        <v>366</v>
      </c>
      <c r="C6" s="352">
        <f>ROZPOČETschváleno!E5</f>
        <v>5723404.6900000004</v>
      </c>
      <c r="D6" s="352">
        <f>ROZPOČETschváleno!F5</f>
        <v>6126400</v>
      </c>
      <c r="E6" s="91">
        <v>6300000</v>
      </c>
      <c r="F6" s="92">
        <v>6600000</v>
      </c>
    </row>
    <row r="7" spans="1:7">
      <c r="A7" s="93" t="s">
        <v>367</v>
      </c>
      <c r="B7" s="357" t="s">
        <v>368</v>
      </c>
      <c r="C7" s="352">
        <f>ROZPOČETschváleno!E6</f>
        <v>435708.33</v>
      </c>
      <c r="D7" s="352">
        <f>ROZPOČETschváleno!F6</f>
        <v>514800</v>
      </c>
      <c r="E7" s="95">
        <v>500000</v>
      </c>
      <c r="F7" s="217">
        <v>500000</v>
      </c>
    </row>
    <row r="8" spans="1:7">
      <c r="A8" s="93" t="s">
        <v>369</v>
      </c>
      <c r="B8" s="357" t="s">
        <v>370</v>
      </c>
      <c r="C8" s="352">
        <f>ROZPOČETschváleno!E7</f>
        <v>59144</v>
      </c>
      <c r="D8" s="352">
        <f>ROZPOČETschváleno!F7</f>
        <v>30000</v>
      </c>
      <c r="E8" s="95">
        <v>50000</v>
      </c>
      <c r="F8" s="217">
        <v>50000</v>
      </c>
    </row>
    <row r="9" spans="1:7" ht="15.75" thickBot="1">
      <c r="A9" s="96" t="s">
        <v>371</v>
      </c>
      <c r="B9" s="358" t="s">
        <v>372</v>
      </c>
      <c r="C9" s="352">
        <f>ROZPOČETschváleno!E8</f>
        <v>1377347.92</v>
      </c>
      <c r="D9" s="352">
        <f>ROZPOČETschváleno!F8</f>
        <v>365188.89</v>
      </c>
      <c r="E9" s="98">
        <v>88000</v>
      </c>
      <c r="F9" s="99">
        <v>90000</v>
      </c>
    </row>
    <row r="10" spans="1:7" ht="17.25" thickTop="1" thickBot="1">
      <c r="A10" s="100"/>
      <c r="B10" s="359" t="s">
        <v>373</v>
      </c>
      <c r="C10" s="353">
        <f>SUM(C6:C9)</f>
        <v>7595604.9400000004</v>
      </c>
      <c r="D10" s="102">
        <f>SUM(D6:D9)</f>
        <v>7036388.8899999997</v>
      </c>
      <c r="E10" s="101">
        <f>SUM(E6:E9)</f>
        <v>6938000</v>
      </c>
      <c r="F10" s="102">
        <f>SUM(F6:F9)</f>
        <v>7240000</v>
      </c>
    </row>
    <row r="11" spans="1:7" ht="15.75" thickTop="1">
      <c r="A11" s="89" t="s">
        <v>374</v>
      </c>
      <c r="B11" s="356" t="s">
        <v>375</v>
      </c>
      <c r="C11" s="352">
        <f>ROZPOČETschváleno!E12</f>
        <v>7594747.4400000004</v>
      </c>
      <c r="D11" s="352">
        <f>ROZPOČETschváleno!F12</f>
        <v>6251689.0999999996</v>
      </c>
      <c r="E11" s="91">
        <f>5758000+435000</f>
        <v>6193000</v>
      </c>
      <c r="F11" s="92">
        <f>267000+5758000</f>
        <v>6025000</v>
      </c>
    </row>
    <row r="12" spans="1:7" ht="15.75" thickBot="1">
      <c r="A12" s="96" t="s">
        <v>376</v>
      </c>
      <c r="B12" s="358" t="s">
        <v>377</v>
      </c>
      <c r="C12" s="352">
        <f>ROZPOČETschváleno!E13</f>
        <v>2481231</v>
      </c>
      <c r="D12" s="352">
        <f>ROZPOČETschváleno!F13</f>
        <v>539700</v>
      </c>
      <c r="E12" s="98">
        <v>500000</v>
      </c>
      <c r="F12" s="99">
        <v>970000</v>
      </c>
    </row>
    <row r="13" spans="1:7" ht="17.25" thickTop="1" thickBot="1">
      <c r="A13" s="100"/>
      <c r="B13" s="359" t="s">
        <v>378</v>
      </c>
      <c r="C13" s="353">
        <f>SUM(C11:C12)</f>
        <v>10075978.440000001</v>
      </c>
      <c r="D13" s="102">
        <f>SUM(D11:D12)</f>
        <v>6791389.0999999996</v>
      </c>
      <c r="E13" s="101">
        <f>SUM(E11:E12)</f>
        <v>6693000</v>
      </c>
      <c r="F13" s="102">
        <f>SUM(F11:F12)</f>
        <v>6995000</v>
      </c>
    </row>
    <row r="14" spans="1:7" ht="15.75" thickTop="1">
      <c r="A14" s="89" t="s">
        <v>379</v>
      </c>
      <c r="B14" s="356" t="s">
        <v>380</v>
      </c>
      <c r="C14" s="352">
        <f>ROZPOČETschváleno!E19+ROZPOČETschváleno!E21</f>
        <v>2600746</v>
      </c>
      <c r="D14" s="351"/>
      <c r="E14" s="215">
        <v>0</v>
      </c>
      <c r="F14" s="218">
        <v>0</v>
      </c>
    </row>
    <row r="15" spans="1:7" ht="15.75" thickBot="1">
      <c r="A15" s="96" t="s">
        <v>379</v>
      </c>
      <c r="B15" s="358" t="s">
        <v>387</v>
      </c>
      <c r="C15" s="361">
        <f>ROZPOČETschváleno!E22</f>
        <v>-120372</v>
      </c>
      <c r="D15" s="361">
        <f>ROZPOČETschváleno!F22</f>
        <v>-245000</v>
      </c>
      <c r="E15" s="91">
        <v>-245000</v>
      </c>
      <c r="F15" s="92">
        <v>-245000</v>
      </c>
      <c r="G15" t="s">
        <v>568</v>
      </c>
    </row>
    <row r="16" spans="1:7" ht="17.25" thickTop="1" thickBot="1">
      <c r="A16" s="100"/>
      <c r="B16" s="359" t="s">
        <v>381</v>
      </c>
      <c r="C16" s="354">
        <f>SUM(C15:C15)</f>
        <v>-120372</v>
      </c>
      <c r="D16" s="102">
        <f>SUM(D15:D15)</f>
        <v>-245000</v>
      </c>
      <c r="E16" s="102">
        <f>SUM(E15:E15)</f>
        <v>-245000</v>
      </c>
      <c r="F16" s="102">
        <f>SUM(F15:F15)</f>
        <v>-245000</v>
      </c>
    </row>
    <row r="17" spans="1:6" ht="17.25" thickTop="1" thickBot="1">
      <c r="A17" s="103"/>
      <c r="B17" s="360" t="s">
        <v>382</v>
      </c>
      <c r="C17" s="355">
        <f>C10+C16-C13+C14</f>
        <v>0.49999999906867743</v>
      </c>
      <c r="D17" s="355">
        <f t="shared" ref="D17:F17" si="0">D10+D16-D13+D14</f>
        <v>-0.2099999999627471</v>
      </c>
      <c r="E17" s="355">
        <f>E10+E16-E13+E14</f>
        <v>0</v>
      </c>
      <c r="F17" s="355">
        <f t="shared" si="0"/>
        <v>0</v>
      </c>
    </row>
    <row r="19" spans="1:6" ht="15.75">
      <c r="A19" s="105" t="s">
        <v>598</v>
      </c>
    </row>
    <row r="20" spans="1:6" ht="15.75">
      <c r="A20" s="105"/>
    </row>
    <row r="21" spans="1:6">
      <c r="A21" s="104" t="s">
        <v>597</v>
      </c>
    </row>
    <row r="22" spans="1:6" ht="15.75">
      <c r="A22" s="104"/>
      <c r="E22" s="131"/>
      <c r="F22" s="219" t="s">
        <v>462</v>
      </c>
    </row>
    <row r="23" spans="1:6" ht="15.75">
      <c r="A23" s="104"/>
      <c r="F23" s="219" t="s">
        <v>463</v>
      </c>
    </row>
    <row r="24" spans="1:6">
      <c r="A24" s="104" t="s">
        <v>383</v>
      </c>
    </row>
  </sheetData>
  <mergeCells count="5">
    <mergeCell ref="A2:F2"/>
    <mergeCell ref="A4:A5"/>
    <mergeCell ref="B4:B5"/>
    <mergeCell ref="E4:F4"/>
    <mergeCell ref="A1:F1"/>
  </mergeCells>
  <pageMargins left="0.7" right="0.7" top="0.78740157499999996" bottom="0.78740157499999996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A76B0-F71F-4F33-A23E-D8F50EDD1E80}">
  <sheetPr>
    <tabColor rgb="FF92D050"/>
    <pageSetUpPr fitToPage="1"/>
  </sheetPr>
  <dimension ref="A2:AA41"/>
  <sheetViews>
    <sheetView workbookViewId="0"/>
  </sheetViews>
  <sheetFormatPr defaultColWidth="9.140625" defaultRowHeight="15" outlineLevelCol="1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hidden="1" customWidth="1" outlineLevel="1"/>
    <col min="9" max="9" width="16.5703125" style="105" hidden="1" customWidth="1" outlineLevel="1"/>
    <col min="10" max="10" width="1.28515625" style="105" hidden="1" customWidth="1" outlineLevel="1"/>
    <col min="11" max="11" width="12.7109375" style="105" hidden="1" customWidth="1" outlineLevel="1"/>
    <col min="12" max="12" width="15.5703125" style="105" hidden="1" customWidth="1" outlineLevel="1"/>
    <col min="13" max="13" width="1.7109375" style="105" hidden="1" customWidth="1" outlineLevel="1"/>
    <col min="14" max="14" width="12.7109375" style="105" hidden="1" customWidth="1" outlineLevel="1"/>
    <col min="15" max="15" width="14.7109375" style="105" hidden="1" customWidth="1" outlineLevel="1"/>
    <col min="16" max="16" width="3.5703125" style="105" hidden="1" customWidth="1" outlineLevel="1"/>
    <col min="17" max="17" width="16.140625" style="105" hidden="1" customWidth="1" outlineLevel="1"/>
    <col min="18" max="18" width="16" style="105" hidden="1" customWidth="1" outlineLevel="1"/>
    <col min="19" max="19" width="6" style="105" hidden="1" customWidth="1" outlineLevel="1"/>
    <col min="20" max="20" width="15.7109375" style="105" hidden="1" customWidth="1" outlineLevel="1"/>
    <col min="21" max="21" width="16.5703125" style="105" hidden="1" customWidth="1" outlineLevel="1"/>
    <col min="22" max="22" width="3.42578125" style="105" customWidth="1" collapsed="1"/>
    <col min="23" max="23" width="16.28515625" style="105" customWidth="1"/>
    <col min="24" max="24" width="15.7109375" style="105" customWidth="1"/>
    <col min="25" max="25" width="3.140625" style="105" customWidth="1"/>
    <col min="26" max="26" width="16.28515625" style="105" customWidth="1"/>
    <col min="27" max="27" width="15.7109375" style="105" customWidth="1"/>
    <col min="28" max="16384" width="9.140625" style="105"/>
  </cols>
  <sheetData>
    <row r="2" spans="1:27" ht="15.75">
      <c r="A2" s="414" t="s">
        <v>595</v>
      </c>
      <c r="B2" s="414"/>
      <c r="C2" s="414"/>
      <c r="D2" s="414"/>
      <c r="E2" s="414"/>
      <c r="F2" s="414"/>
    </row>
    <row r="3" spans="1:27" ht="15.75">
      <c r="H3" s="117" t="s">
        <v>470</v>
      </c>
      <c r="I3" s="117"/>
      <c r="K3" s="117" t="s">
        <v>479</v>
      </c>
      <c r="L3" s="117"/>
      <c r="N3" s="117" t="s">
        <v>483</v>
      </c>
      <c r="O3" s="117"/>
      <c r="Q3" s="117" t="s">
        <v>490</v>
      </c>
      <c r="R3" s="117"/>
      <c r="T3" s="117" t="s">
        <v>624</v>
      </c>
      <c r="U3" s="117"/>
      <c r="W3" s="117" t="s">
        <v>628</v>
      </c>
      <c r="X3" s="117"/>
      <c r="Z3" s="117" t="s">
        <v>636</v>
      </c>
      <c r="AA3" s="117"/>
    </row>
    <row r="4" spans="1:27" ht="47.2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368" t="s">
        <v>473</v>
      </c>
      <c r="I4" s="368" t="s">
        <v>474</v>
      </c>
      <c r="K4" s="368" t="s">
        <v>473</v>
      </c>
      <c r="L4" s="368" t="s">
        <v>474</v>
      </c>
      <c r="N4" s="368" t="s">
        <v>473</v>
      </c>
      <c r="O4" s="368" t="s">
        <v>474</v>
      </c>
      <c r="Q4" s="368" t="s">
        <v>473</v>
      </c>
      <c r="R4" s="368" t="s">
        <v>474</v>
      </c>
      <c r="T4" s="368" t="s">
        <v>473</v>
      </c>
      <c r="U4" s="368" t="s">
        <v>474</v>
      </c>
      <c r="W4" s="368" t="s">
        <v>473</v>
      </c>
      <c r="X4" s="368" t="s">
        <v>474</v>
      </c>
      <c r="Z4" s="368" t="s">
        <v>473</v>
      </c>
      <c r="AA4" s="368" t="s">
        <v>474</v>
      </c>
    </row>
    <row r="5" spans="1:27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  <c r="K5" s="106">
        <f>Rozpis_Příjmy!CX20</f>
        <v>0</v>
      </c>
      <c r="L5" s="106">
        <f>Rozpis_Příjmy!CY20</f>
        <v>6126400</v>
      </c>
      <c r="N5" s="106">
        <f>Rozpis_Příjmy!DA20</f>
        <v>0</v>
      </c>
      <c r="O5" s="106">
        <f>Rozpis_Příjmy!DB20</f>
        <v>6126400</v>
      </c>
      <c r="Q5" s="106">
        <f>Rozpis_Příjmy!DD20</f>
        <v>14000</v>
      </c>
      <c r="R5" s="106">
        <f>Rozpis_Příjmy!DE20</f>
        <v>6140400</v>
      </c>
      <c r="T5" s="106">
        <f>Rozpis_Příjmy!DG20</f>
        <v>0</v>
      </c>
      <c r="U5" s="106">
        <f>Rozpis_Příjmy!DH20</f>
        <v>6140400</v>
      </c>
      <c r="W5" s="106">
        <f>Rozpis_Příjmy!DJ20</f>
        <v>120000</v>
      </c>
      <c r="X5" s="106">
        <f>Rozpis_Příjmy!DK20</f>
        <v>6260400</v>
      </c>
      <c r="Z5" s="106">
        <f>Rozpis_Příjmy!DM20</f>
        <v>-105648</v>
      </c>
      <c r="AA5" s="106">
        <f>Rozpis_Příjmy!DN20</f>
        <v>6154752</v>
      </c>
    </row>
    <row r="6" spans="1:27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  <c r="K6" s="106">
        <f>Rozpis_Příjmy!CX96</f>
        <v>13000</v>
      </c>
      <c r="L6" s="106">
        <f>Rozpis_Příjmy!CY96</f>
        <v>377800</v>
      </c>
      <c r="N6" s="106">
        <f>Rozpis_Příjmy!DA96</f>
        <v>249450</v>
      </c>
      <c r="O6" s="106">
        <f>Rozpis_Příjmy!DB96</f>
        <v>627250</v>
      </c>
      <c r="Q6" s="106">
        <f>Rozpis_Příjmy!DD96</f>
        <v>16500</v>
      </c>
      <c r="R6" s="106">
        <f>Rozpis_Příjmy!DE96</f>
        <v>643750</v>
      </c>
      <c r="T6" s="106">
        <f>Rozpis_Příjmy!DG96</f>
        <v>155000</v>
      </c>
      <c r="U6" s="106">
        <f>Rozpis_Příjmy!DH96</f>
        <v>798750</v>
      </c>
      <c r="W6" s="106">
        <f>Rozpis_Příjmy!DJ96</f>
        <v>15000</v>
      </c>
      <c r="X6" s="106">
        <f>Rozpis_Příjmy!DK96</f>
        <v>813750</v>
      </c>
      <c r="Z6" s="106">
        <f>Rozpis_Příjmy!DM96</f>
        <v>8000</v>
      </c>
      <c r="AA6" s="106">
        <f>Rozpis_Příjmy!DN96</f>
        <v>821750</v>
      </c>
    </row>
    <row r="7" spans="1:27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  <c r="K7" s="106">
        <f>Rozpis_Příjmy!CX74</f>
        <v>0</v>
      </c>
      <c r="L7" s="106">
        <f>Rozpis_Příjmy!CY74</f>
        <v>180000</v>
      </c>
      <c r="N7" s="106">
        <f>Rozpis_Příjmy!DA74</f>
        <v>0</v>
      </c>
      <c r="O7" s="106">
        <f>Rozpis_Příjmy!DB74</f>
        <v>180000</v>
      </c>
      <c r="Q7" s="106">
        <f>Rozpis_Příjmy!DD74</f>
        <v>11500</v>
      </c>
      <c r="R7" s="106">
        <f>Rozpis_Příjmy!DE74</f>
        <v>191500</v>
      </c>
      <c r="T7" s="106">
        <f>Rozpis_Příjmy!DG74</f>
        <v>0</v>
      </c>
      <c r="U7" s="106">
        <f>Rozpis_Příjmy!DH74</f>
        <v>191500</v>
      </c>
      <c r="W7" s="106">
        <f>Rozpis_Příjmy!DJ74</f>
        <v>0</v>
      </c>
      <c r="X7" s="106">
        <f>Rozpis_Příjmy!DK74</f>
        <v>191500</v>
      </c>
      <c r="Z7" s="106">
        <f>Rozpis_Příjmy!DM74</f>
        <v>0</v>
      </c>
      <c r="AA7" s="106">
        <f>Rozpis_Příjmy!DN74</f>
        <v>191500</v>
      </c>
    </row>
    <row r="8" spans="1:27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  <c r="K8" s="106">
        <f>Rozpis_Příjmy!CX31</f>
        <v>129761</v>
      </c>
      <c r="L8" s="106">
        <f>Rozpis_Příjmy!CY31</f>
        <v>494949.89</v>
      </c>
      <c r="N8" s="106">
        <f>Rozpis_Příjmy!DA31</f>
        <v>995684</v>
      </c>
      <c r="O8" s="106">
        <f>Rozpis_Příjmy!DB31</f>
        <v>1490633.8900000001</v>
      </c>
      <c r="Q8" s="106">
        <f>Rozpis_Příjmy!DD31</f>
        <v>96000</v>
      </c>
      <c r="R8" s="106">
        <f>Rozpis_Příjmy!DE31</f>
        <v>1586633.8900000001</v>
      </c>
      <c r="T8" s="106">
        <f>Rozpis_Příjmy!DG31</f>
        <v>22000</v>
      </c>
      <c r="U8" s="106">
        <f>Rozpis_Příjmy!DH31</f>
        <v>1608633.8900000001</v>
      </c>
      <c r="W8" s="106">
        <f>Rozpis_Příjmy!DJ31</f>
        <v>0</v>
      </c>
      <c r="X8" s="106">
        <f>Rozpis_Příjmy!DK31</f>
        <v>1608633.8900000001</v>
      </c>
      <c r="Z8" s="106">
        <f>Rozpis_Příjmy!DM31</f>
        <v>15948</v>
      </c>
      <c r="AA8" s="106">
        <f>Rozpis_Příjmy!DN31</f>
        <v>1624581.8900000001</v>
      </c>
    </row>
    <row r="9" spans="1:27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  <c r="K9" s="116">
        <f>SUM(K5:K8)</f>
        <v>142761</v>
      </c>
      <c r="L9" s="116">
        <f>SUM(L5:L8)</f>
        <v>7179149.8899999997</v>
      </c>
      <c r="N9" s="116">
        <f>SUM(N5:N8)</f>
        <v>1245134</v>
      </c>
      <c r="O9" s="116">
        <f>SUM(O5:O8)</f>
        <v>8424283.8900000006</v>
      </c>
      <c r="Q9" s="116">
        <f>SUM(Q5:Q8)</f>
        <v>138000</v>
      </c>
      <c r="R9" s="116">
        <f>SUM(R5:R8)</f>
        <v>8562283.8900000006</v>
      </c>
      <c r="T9" s="116">
        <f>SUM(T5:T8)</f>
        <v>177000</v>
      </c>
      <c r="U9" s="116">
        <f>SUM(U5:U8)</f>
        <v>8739283.8900000006</v>
      </c>
      <c r="W9" s="116">
        <f>SUM(W5:W8)</f>
        <v>135000</v>
      </c>
      <c r="X9" s="116">
        <f>SUM(X5:X8)</f>
        <v>8874283.8900000006</v>
      </c>
      <c r="Z9" s="116">
        <f>SUM(Z5:Z8)</f>
        <v>-81700</v>
      </c>
      <c r="AA9" s="116">
        <f>SUM(AA5:AA8)</f>
        <v>8792583.8900000006</v>
      </c>
    </row>
    <row r="10" spans="1:27">
      <c r="H10" s="106"/>
      <c r="I10" s="106"/>
      <c r="K10" s="106"/>
      <c r="L10" s="106"/>
      <c r="N10" s="106"/>
      <c r="O10" s="106"/>
      <c r="Q10" s="106"/>
      <c r="R10" s="106"/>
      <c r="T10" s="106"/>
      <c r="U10" s="106"/>
      <c r="W10" s="106"/>
      <c r="X10" s="106"/>
      <c r="Z10" s="106"/>
      <c r="AA10" s="106"/>
    </row>
    <row r="11" spans="1:27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  <c r="K11" s="114"/>
      <c r="L11" s="114"/>
      <c r="N11" s="114"/>
      <c r="O11" s="114"/>
      <c r="Q11" s="114"/>
      <c r="R11" s="114"/>
      <c r="T11" s="114"/>
      <c r="U11" s="114"/>
      <c r="W11" s="114"/>
      <c r="X11" s="114"/>
      <c r="Z11" s="114"/>
      <c r="AA11" s="114"/>
    </row>
    <row r="12" spans="1:27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  <c r="K12" s="106">
        <f>Rozpis_Výdaje!DH324</f>
        <v>57325</v>
      </c>
      <c r="L12" s="106">
        <f>Rozpis_Výdaje!DI324</f>
        <v>6309014.0999999996</v>
      </c>
      <c r="N12" s="106">
        <f>Rozpis_Výdaje!DK324</f>
        <v>249450</v>
      </c>
      <c r="O12" s="106">
        <f>Rozpis_Výdaje!DL324</f>
        <v>6558464.0999999996</v>
      </c>
      <c r="Q12" s="106">
        <f>Rozpis_Výdaje!DQ324</f>
        <v>116300</v>
      </c>
      <c r="R12" s="106">
        <f>Rozpis_Výdaje!DR324</f>
        <v>6674764.0999999996</v>
      </c>
      <c r="T12" s="106">
        <f>Rozpis_Výdaje!DT324</f>
        <v>101900</v>
      </c>
      <c r="U12" s="106">
        <f>Rozpis_Výdaje!DU324</f>
        <v>6776664.0999999996</v>
      </c>
      <c r="W12" s="106">
        <f>Rozpis_Výdaje!DW324</f>
        <v>286100</v>
      </c>
      <c r="X12" s="106">
        <f>Rozpis_Výdaje!DX324</f>
        <v>7062764.0999999996</v>
      </c>
      <c r="Z12" s="106">
        <f>Rozpis_Výdaje!EC324</f>
        <v>18300</v>
      </c>
      <c r="AA12" s="106">
        <f>Rozpis_Výdaje!ED324</f>
        <v>7081064.0999999996</v>
      </c>
    </row>
    <row r="13" spans="1:27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  <c r="K13" s="106">
        <f>Rozpis_Výdaje!DH327</f>
        <v>0</v>
      </c>
      <c r="L13" s="106">
        <f>Rozpis_Výdaje!DI327</f>
        <v>539700</v>
      </c>
      <c r="N13" s="106">
        <f>Rozpis_Výdaje!DK327</f>
        <v>866540.65999999992</v>
      </c>
      <c r="O13" s="106">
        <f>Rozpis_Výdaje!DL327</f>
        <v>1406240.66</v>
      </c>
      <c r="Q13" s="106">
        <f>Rozpis_Výdaje!DQ327</f>
        <v>99000</v>
      </c>
      <c r="R13" s="106">
        <f>Rozpis_Výdaje!DR327</f>
        <v>1505240.66</v>
      </c>
      <c r="T13" s="106">
        <f>Rozpis_Výdaje!DT327</f>
        <v>2000</v>
      </c>
      <c r="U13" s="106">
        <f>Rozpis_Výdaje!DU327</f>
        <v>1507240.66</v>
      </c>
      <c r="W13" s="106">
        <f>Rozpis_Výdaje!DW327</f>
        <v>584000</v>
      </c>
      <c r="X13" s="106">
        <f>Rozpis_Výdaje!DX327</f>
        <v>2091240.66</v>
      </c>
      <c r="Z13" s="106">
        <f>Rozpis_Výdaje!EC327</f>
        <v>-100000</v>
      </c>
      <c r="AA13" s="106">
        <f>Rozpis_Výdaje!ED327</f>
        <v>1991240.66</v>
      </c>
    </row>
    <row r="14" spans="1:27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  <c r="K14" s="116">
        <f>K12+K13</f>
        <v>57325</v>
      </c>
      <c r="L14" s="116">
        <f>L12+L13</f>
        <v>6848714.0999999996</v>
      </c>
      <c r="N14" s="116">
        <f>N12+N13</f>
        <v>1115990.6599999999</v>
      </c>
      <c r="O14" s="116">
        <f>O12+O13</f>
        <v>7964704.7599999998</v>
      </c>
      <c r="Q14" s="116">
        <f>Q12+Q13</f>
        <v>215300</v>
      </c>
      <c r="R14" s="116">
        <f>R12+R13</f>
        <v>8180004.7599999998</v>
      </c>
      <c r="T14" s="116">
        <f>T12+T13</f>
        <v>103900</v>
      </c>
      <c r="U14" s="116">
        <f>U12+U13</f>
        <v>8283904.7599999998</v>
      </c>
      <c r="W14" s="116">
        <f>W12+W13</f>
        <v>870100</v>
      </c>
      <c r="X14" s="116">
        <f>X12+X13</f>
        <v>9154004.7599999998</v>
      </c>
      <c r="Z14" s="116">
        <f>Z12+Z13</f>
        <v>-81700</v>
      </c>
      <c r="AA14" s="116">
        <f>AA12+AA13</f>
        <v>9072304.7599999998</v>
      </c>
    </row>
    <row r="15" spans="1:27">
      <c r="H15" s="106"/>
      <c r="I15" s="106"/>
      <c r="K15" s="106"/>
      <c r="L15" s="106"/>
      <c r="N15" s="106"/>
      <c r="O15" s="106"/>
      <c r="Q15" s="106"/>
      <c r="R15" s="106"/>
      <c r="T15" s="106"/>
      <c r="U15" s="106"/>
      <c r="W15" s="106"/>
      <c r="X15" s="106"/>
      <c r="Z15" s="106"/>
      <c r="AA15" s="106"/>
    </row>
    <row r="16" spans="1:27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  <c r="K16" s="108">
        <f>K9-K14</f>
        <v>85436</v>
      </c>
      <c r="L16" s="108">
        <f>L9-L14</f>
        <v>330435.79000000004</v>
      </c>
      <c r="N16" s="108">
        <f>N9-N14</f>
        <v>129143.34000000008</v>
      </c>
      <c r="O16" s="108">
        <f>O9-O14</f>
        <v>459579.13000000082</v>
      </c>
      <c r="Q16" s="108">
        <f>Q9-Q14</f>
        <v>-77300</v>
      </c>
      <c r="R16" s="108">
        <f>R9-R14</f>
        <v>382279.13000000082</v>
      </c>
      <c r="T16" s="108">
        <f>T9-T14</f>
        <v>73100</v>
      </c>
      <c r="U16" s="108">
        <f>U9-U14</f>
        <v>455379.13000000082</v>
      </c>
      <c r="W16" s="108">
        <f>W9-W14</f>
        <v>-735100</v>
      </c>
      <c r="X16" s="108">
        <f>X9-X14</f>
        <v>-279720.86999999918</v>
      </c>
      <c r="Z16" s="108">
        <f>Z9-Z14</f>
        <v>0</v>
      </c>
      <c r="AA16" s="108">
        <f>AA9-AA14</f>
        <v>-279720.86999999918</v>
      </c>
    </row>
    <row r="17" spans="1:27">
      <c r="H17" s="106"/>
      <c r="I17" s="106"/>
      <c r="K17" s="106"/>
      <c r="L17" s="106"/>
      <c r="N17" s="106"/>
      <c r="O17" s="106"/>
      <c r="Q17" s="106"/>
      <c r="R17" s="106"/>
      <c r="T17" s="106"/>
      <c r="U17" s="106"/>
      <c r="W17" s="106"/>
      <c r="X17" s="106"/>
      <c r="Z17" s="106"/>
      <c r="AA17" s="106"/>
    </row>
    <row r="18" spans="1:27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  <c r="K18" s="114"/>
      <c r="L18" s="114"/>
      <c r="N18" s="114"/>
      <c r="O18" s="114"/>
      <c r="Q18" s="114"/>
      <c r="R18" s="114"/>
      <c r="T18" s="114"/>
      <c r="U18" s="114"/>
      <c r="W18" s="114"/>
      <c r="X18" s="114"/>
      <c r="Z18" s="114"/>
      <c r="AA18" s="114"/>
    </row>
    <row r="19" spans="1:27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  <c r="K19" s="106"/>
      <c r="L19" s="106"/>
      <c r="N19" s="106"/>
      <c r="O19" s="106"/>
      <c r="Q19" s="106"/>
      <c r="R19" s="106"/>
      <c r="T19" s="106"/>
      <c r="U19" s="106"/>
      <c r="W19" s="106">
        <v>735100</v>
      </c>
      <c r="X19" s="106">
        <v>524721</v>
      </c>
      <c r="Z19" s="106">
        <v>0</v>
      </c>
      <c r="AA19" s="106">
        <f>X19+Z19</f>
        <v>524721</v>
      </c>
    </row>
    <row r="20" spans="1:27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  <c r="K20" s="106">
        <v>-85436</v>
      </c>
      <c r="L20" s="106">
        <v>-85436</v>
      </c>
      <c r="N20" s="106">
        <v>-129143</v>
      </c>
      <c r="O20" s="106">
        <f>N20+L20</f>
        <v>-214579</v>
      </c>
      <c r="Q20" s="106">
        <v>77300</v>
      </c>
      <c r="R20" s="106">
        <f>Q20+O20</f>
        <v>-137279</v>
      </c>
      <c r="T20" s="106">
        <v>-73100</v>
      </c>
      <c r="U20" s="106">
        <f>-85379-125000</f>
        <v>-210379</v>
      </c>
      <c r="W20" s="106"/>
      <c r="X20" s="106"/>
      <c r="Z20" s="106"/>
      <c r="AA20" s="106"/>
    </row>
    <row r="21" spans="1:27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  <c r="K21" s="106"/>
      <c r="L21" s="106"/>
      <c r="N21" s="106"/>
      <c r="O21" s="106"/>
      <c r="Q21" s="106"/>
      <c r="R21" s="106"/>
      <c r="T21" s="106"/>
      <c r="U21" s="106"/>
      <c r="W21" s="106"/>
      <c r="X21" s="106"/>
      <c r="Z21" s="106"/>
      <c r="AA21" s="106"/>
    </row>
    <row r="22" spans="1:27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  <c r="K22" s="106">
        <v>0</v>
      </c>
      <c r="L22" s="106">
        <v>-245000</v>
      </c>
      <c r="N22" s="106">
        <v>0</v>
      </c>
      <c r="O22" s="106">
        <v>-245000</v>
      </c>
      <c r="Q22" s="106">
        <v>0</v>
      </c>
      <c r="R22" s="106">
        <v>-245000</v>
      </c>
      <c r="T22" s="106">
        <v>0</v>
      </c>
      <c r="U22" s="106">
        <v>-245000</v>
      </c>
      <c r="W22" s="106">
        <v>0</v>
      </c>
      <c r="X22" s="106">
        <v>-245000</v>
      </c>
      <c r="Z22" s="106">
        <v>0</v>
      </c>
      <c r="AA22" s="106">
        <v>-245000</v>
      </c>
    </row>
    <row r="23" spans="1:27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  <c r="K23" s="116">
        <f>K19+K21+K22+K20</f>
        <v>-85436</v>
      </c>
      <c r="L23" s="116">
        <f>L19+L21+L22+L20</f>
        <v>-330436</v>
      </c>
      <c r="N23" s="116">
        <f>N19+N21+N22+N20</f>
        <v>-129143</v>
      </c>
      <c r="O23" s="116">
        <f>O19+O21+O22+O20</f>
        <v>-459579</v>
      </c>
      <c r="Q23" s="116">
        <f>Q19+Q21+Q22+Q20</f>
        <v>77300</v>
      </c>
      <c r="R23" s="116">
        <f>R19+R21+R22+R20</f>
        <v>-382279</v>
      </c>
      <c r="T23" s="116">
        <f>T19+T21+T22+T20</f>
        <v>-73100</v>
      </c>
      <c r="U23" s="116">
        <f>U19+U21+U22+U20</f>
        <v>-455379</v>
      </c>
      <c r="W23" s="116">
        <f>W19+W21+W22+W20</f>
        <v>735100</v>
      </c>
      <c r="X23" s="116">
        <f>X19+X21+X22+X20</f>
        <v>279721</v>
      </c>
      <c r="Z23" s="116">
        <f>Z19+Z21+Z22+Z20</f>
        <v>0</v>
      </c>
      <c r="AA23" s="116">
        <f>AA19+AA21+AA22+AA20</f>
        <v>279721</v>
      </c>
    </row>
    <row r="24" spans="1:27">
      <c r="H24" s="106"/>
      <c r="I24" s="106"/>
      <c r="K24" s="106"/>
      <c r="L24" s="106"/>
      <c r="N24" s="106"/>
      <c r="O24" s="106"/>
      <c r="Q24" s="106"/>
      <c r="R24" s="106"/>
      <c r="T24" s="106"/>
      <c r="U24" s="106"/>
      <c r="W24" s="106"/>
      <c r="X24" s="106"/>
      <c r="Z24" s="106"/>
      <c r="AA24" s="106"/>
    </row>
    <row r="25" spans="1:27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  <c r="K25" s="110">
        <f>K9-K14+K23</f>
        <v>0</v>
      </c>
      <c r="L25" s="110">
        <f>L9-L14+L23</f>
        <v>-0.2099999999627471</v>
      </c>
      <c r="N25" s="110">
        <f>N9-N14+N23</f>
        <v>0.34000000008381903</v>
      </c>
      <c r="O25" s="110">
        <f>O9-O14+O23</f>
        <v>0.13000000081956387</v>
      </c>
      <c r="Q25" s="110">
        <f>Q9-Q14+Q23</f>
        <v>0</v>
      </c>
      <c r="R25" s="110">
        <f>R9-R14+R23</f>
        <v>0.13000000081956387</v>
      </c>
      <c r="T25" s="110">
        <f>T9-T14+T23</f>
        <v>0</v>
      </c>
      <c r="U25" s="110">
        <f>U9-U14+U23</f>
        <v>0.13000000081956387</v>
      </c>
      <c r="W25" s="110">
        <f>W9-W14+W23</f>
        <v>0</v>
      </c>
      <c r="X25" s="110">
        <f>X9-X14+X23</f>
        <v>0.13000000081956387</v>
      </c>
      <c r="Z25" s="110">
        <f>Z9-Z14+Z23</f>
        <v>0</v>
      </c>
      <c r="AA25" s="110">
        <f>AA9-AA14+AA23</f>
        <v>0.13000000081956387</v>
      </c>
    </row>
    <row r="26" spans="1:27">
      <c r="D26" s="105" t="s">
        <v>458</v>
      </c>
    </row>
    <row r="27" spans="1:27">
      <c r="A27" s="105" t="s">
        <v>598</v>
      </c>
      <c r="F27" s="105" t="s">
        <v>597</v>
      </c>
    </row>
    <row r="28" spans="1:27">
      <c r="A28" s="105" t="s">
        <v>605</v>
      </c>
      <c r="F28" s="105" t="s">
        <v>608</v>
      </c>
    </row>
    <row r="29" spans="1:27">
      <c r="A29" s="105" t="s">
        <v>606</v>
      </c>
      <c r="F29" s="105" t="s">
        <v>607</v>
      </c>
    </row>
    <row r="30" spans="1:27">
      <c r="A30" s="105" t="s">
        <v>610</v>
      </c>
      <c r="F30" s="105" t="s">
        <v>618</v>
      </c>
    </row>
    <row r="31" spans="1:27">
      <c r="A31" s="105" t="s">
        <v>622</v>
      </c>
      <c r="F31" s="105" t="s">
        <v>623</v>
      </c>
    </row>
    <row r="32" spans="1:27">
      <c r="A32" s="105" t="s">
        <v>627</v>
      </c>
      <c r="F32" s="105" t="s">
        <v>626</v>
      </c>
    </row>
    <row r="33" spans="1:26">
      <c r="A33" s="105" t="s">
        <v>629</v>
      </c>
      <c r="F33" s="105" t="s">
        <v>630</v>
      </c>
    </row>
    <row r="34" spans="1:26">
      <c r="A34" s="105" t="s">
        <v>637</v>
      </c>
      <c r="F34" s="105" t="s">
        <v>638</v>
      </c>
    </row>
    <row r="35" spans="1:26">
      <c r="F35" s="105"/>
    </row>
    <row r="36" spans="1:26">
      <c r="B36" s="132"/>
      <c r="Z36" s="105" t="s">
        <v>462</v>
      </c>
    </row>
    <row r="37" spans="1:26">
      <c r="Z37" s="105" t="s">
        <v>463</v>
      </c>
    </row>
    <row r="38" spans="1:26">
      <c r="A38" s="105" t="s">
        <v>383</v>
      </c>
    </row>
    <row r="41" spans="1:26">
      <c r="F41" s="105"/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6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D7F5D-C8D2-44BA-A35E-34CFE8E8A027}">
  <sheetPr>
    <pageSetUpPr fitToPage="1"/>
  </sheetPr>
  <dimension ref="A2:X39"/>
  <sheetViews>
    <sheetView workbookViewId="0"/>
  </sheetViews>
  <sheetFormatPr defaultColWidth="9.140625" defaultRowHeight="15" outlineLevelCol="1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hidden="1" customWidth="1" outlineLevel="1"/>
    <col min="9" max="9" width="16.5703125" style="105" hidden="1" customWidth="1" outlineLevel="1"/>
    <col min="10" max="10" width="1.28515625" style="105" hidden="1" customWidth="1" outlineLevel="1"/>
    <col min="11" max="11" width="12.7109375" style="105" hidden="1" customWidth="1" outlineLevel="1"/>
    <col min="12" max="12" width="15.5703125" style="105" hidden="1" customWidth="1" outlineLevel="1"/>
    <col min="13" max="13" width="1.7109375" style="105" hidden="1" customWidth="1" outlineLevel="1"/>
    <col min="14" max="14" width="12.7109375" style="105" hidden="1" customWidth="1" outlineLevel="1"/>
    <col min="15" max="15" width="14.7109375" style="105" hidden="1" customWidth="1" outlineLevel="1"/>
    <col min="16" max="16" width="3.5703125" style="105" hidden="1" customWidth="1" outlineLevel="1"/>
    <col min="17" max="17" width="16.140625" style="105" hidden="1" customWidth="1" outlineLevel="1"/>
    <col min="18" max="18" width="16" style="105" hidden="1" customWidth="1" outlineLevel="1"/>
    <col min="19" max="19" width="6" style="105" customWidth="1" collapsed="1"/>
    <col min="20" max="20" width="15.7109375" style="105" customWidth="1"/>
    <col min="21" max="21" width="16.5703125" style="105" customWidth="1"/>
    <col min="22" max="22" width="9.140625" style="105"/>
    <col min="23" max="23" width="16.28515625" style="105" customWidth="1"/>
    <col min="24" max="24" width="15.7109375" style="105" customWidth="1"/>
    <col min="25" max="16384" width="9.140625" style="105"/>
  </cols>
  <sheetData>
    <row r="2" spans="1:24" ht="15.75">
      <c r="A2" s="414" t="s">
        <v>595</v>
      </c>
      <c r="B2" s="414"/>
      <c r="C2" s="414"/>
      <c r="D2" s="414"/>
      <c r="E2" s="414"/>
      <c r="F2" s="414"/>
    </row>
    <row r="3" spans="1:24" ht="15.75">
      <c r="H3" s="117" t="s">
        <v>470</v>
      </c>
      <c r="I3" s="117"/>
      <c r="K3" s="117" t="s">
        <v>479</v>
      </c>
      <c r="L3" s="117"/>
      <c r="N3" s="117" t="s">
        <v>483</v>
      </c>
      <c r="O3" s="117"/>
      <c r="Q3" s="117" t="s">
        <v>490</v>
      </c>
      <c r="R3" s="117"/>
      <c r="T3" s="117" t="s">
        <v>624</v>
      </c>
      <c r="U3" s="117"/>
      <c r="W3" s="117" t="s">
        <v>628</v>
      </c>
      <c r="X3" s="117"/>
    </row>
    <row r="4" spans="1:24" ht="47.2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368" t="s">
        <v>473</v>
      </c>
      <c r="I4" s="368" t="s">
        <v>474</v>
      </c>
      <c r="K4" s="368" t="s">
        <v>473</v>
      </c>
      <c r="L4" s="368" t="s">
        <v>474</v>
      </c>
      <c r="N4" s="368" t="s">
        <v>473</v>
      </c>
      <c r="O4" s="368" t="s">
        <v>474</v>
      </c>
      <c r="Q4" s="368" t="s">
        <v>473</v>
      </c>
      <c r="R4" s="368" t="s">
        <v>474</v>
      </c>
      <c r="T4" s="368" t="s">
        <v>473</v>
      </c>
      <c r="U4" s="368" t="s">
        <v>474</v>
      </c>
      <c r="W4" s="368" t="s">
        <v>473</v>
      </c>
      <c r="X4" s="368" t="s">
        <v>474</v>
      </c>
    </row>
    <row r="5" spans="1:24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  <c r="K5" s="106">
        <f>Rozpis_Příjmy!CX20</f>
        <v>0</v>
      </c>
      <c r="L5" s="106">
        <f>Rozpis_Příjmy!CY20</f>
        <v>6126400</v>
      </c>
      <c r="N5" s="106">
        <f>Rozpis_Příjmy!DA20</f>
        <v>0</v>
      </c>
      <c r="O5" s="106">
        <f>Rozpis_Příjmy!DB20</f>
        <v>6126400</v>
      </c>
      <c r="Q5" s="106">
        <f>Rozpis_Příjmy!DD20</f>
        <v>14000</v>
      </c>
      <c r="R5" s="106">
        <f>Rozpis_Příjmy!DE20</f>
        <v>6140400</v>
      </c>
      <c r="T5" s="106">
        <f>Rozpis_Příjmy!DG20</f>
        <v>0</v>
      </c>
      <c r="U5" s="106">
        <f>Rozpis_Příjmy!DH20</f>
        <v>6140400</v>
      </c>
      <c r="W5" s="106">
        <f>Rozpis_Příjmy!DJ20</f>
        <v>120000</v>
      </c>
      <c r="X5" s="106">
        <f>Rozpis_Příjmy!DK20</f>
        <v>6260400</v>
      </c>
    </row>
    <row r="6" spans="1:24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  <c r="K6" s="106">
        <f>Rozpis_Příjmy!CX96</f>
        <v>13000</v>
      </c>
      <c r="L6" s="106">
        <f>Rozpis_Příjmy!CY96</f>
        <v>377800</v>
      </c>
      <c r="N6" s="106">
        <f>Rozpis_Příjmy!DA96</f>
        <v>249450</v>
      </c>
      <c r="O6" s="106">
        <f>Rozpis_Příjmy!DB96</f>
        <v>627250</v>
      </c>
      <c r="Q6" s="106">
        <f>Rozpis_Příjmy!DD96</f>
        <v>16500</v>
      </c>
      <c r="R6" s="106">
        <f>Rozpis_Příjmy!DE96</f>
        <v>643750</v>
      </c>
      <c r="T6" s="106">
        <f>Rozpis_Příjmy!DG96</f>
        <v>155000</v>
      </c>
      <c r="U6" s="106">
        <f>Rozpis_Příjmy!DH96</f>
        <v>798750</v>
      </c>
      <c r="W6" s="106">
        <f>Rozpis_Příjmy!DJ96</f>
        <v>15000</v>
      </c>
      <c r="X6" s="106">
        <f>Rozpis_Příjmy!DK96</f>
        <v>813750</v>
      </c>
    </row>
    <row r="7" spans="1:24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  <c r="K7" s="106">
        <f>Rozpis_Příjmy!CX74</f>
        <v>0</v>
      </c>
      <c r="L7" s="106">
        <f>Rozpis_Příjmy!CY74</f>
        <v>180000</v>
      </c>
      <c r="N7" s="106">
        <f>Rozpis_Příjmy!DA74</f>
        <v>0</v>
      </c>
      <c r="O7" s="106">
        <f>Rozpis_Příjmy!DB74</f>
        <v>180000</v>
      </c>
      <c r="Q7" s="106">
        <f>Rozpis_Příjmy!DD74</f>
        <v>11500</v>
      </c>
      <c r="R7" s="106">
        <f>Rozpis_Příjmy!DE74</f>
        <v>191500</v>
      </c>
      <c r="T7" s="106">
        <f>Rozpis_Příjmy!DG74</f>
        <v>0</v>
      </c>
      <c r="U7" s="106">
        <f>Rozpis_Příjmy!DH74</f>
        <v>191500</v>
      </c>
      <c r="W7" s="106">
        <f>Rozpis_Příjmy!DJ74</f>
        <v>0</v>
      </c>
      <c r="X7" s="106">
        <f>Rozpis_Příjmy!DK74</f>
        <v>191500</v>
      </c>
    </row>
    <row r="8" spans="1:24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  <c r="K8" s="106">
        <f>Rozpis_Příjmy!CX31</f>
        <v>129761</v>
      </c>
      <c r="L8" s="106">
        <f>Rozpis_Příjmy!CY31</f>
        <v>494949.89</v>
      </c>
      <c r="N8" s="106">
        <f>Rozpis_Příjmy!DA31</f>
        <v>995684</v>
      </c>
      <c r="O8" s="106">
        <f>Rozpis_Příjmy!DB31</f>
        <v>1490633.8900000001</v>
      </c>
      <c r="Q8" s="106">
        <f>Rozpis_Příjmy!DD31</f>
        <v>96000</v>
      </c>
      <c r="R8" s="106">
        <f>Rozpis_Příjmy!DE31</f>
        <v>1586633.8900000001</v>
      </c>
      <c r="T8" s="106">
        <f>Rozpis_Příjmy!DG31</f>
        <v>22000</v>
      </c>
      <c r="U8" s="106">
        <f>Rozpis_Příjmy!DH31</f>
        <v>1608633.8900000001</v>
      </c>
      <c r="W8" s="106">
        <f>Rozpis_Příjmy!DJ31</f>
        <v>0</v>
      </c>
      <c r="X8" s="106">
        <f>Rozpis_Příjmy!DK31</f>
        <v>1608633.8900000001</v>
      </c>
    </row>
    <row r="9" spans="1:24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  <c r="K9" s="116">
        <f>SUM(K5:K8)</f>
        <v>142761</v>
      </c>
      <c r="L9" s="116">
        <f>SUM(L5:L8)</f>
        <v>7179149.8899999997</v>
      </c>
      <c r="N9" s="116">
        <f>SUM(N5:N8)</f>
        <v>1245134</v>
      </c>
      <c r="O9" s="116">
        <f>SUM(O5:O8)</f>
        <v>8424283.8900000006</v>
      </c>
      <c r="Q9" s="116">
        <f>SUM(Q5:Q8)</f>
        <v>138000</v>
      </c>
      <c r="R9" s="116">
        <f>SUM(R5:R8)</f>
        <v>8562283.8900000006</v>
      </c>
      <c r="T9" s="116">
        <f>SUM(T5:T8)</f>
        <v>177000</v>
      </c>
      <c r="U9" s="116">
        <f>SUM(U5:U8)</f>
        <v>8739283.8900000006</v>
      </c>
      <c r="W9" s="116">
        <f>SUM(W5:W8)</f>
        <v>135000</v>
      </c>
      <c r="X9" s="116">
        <f>SUM(X5:X8)</f>
        <v>8874283.8900000006</v>
      </c>
    </row>
    <row r="10" spans="1:24">
      <c r="H10" s="106"/>
      <c r="I10" s="106"/>
      <c r="K10" s="106"/>
      <c r="L10" s="106"/>
      <c r="N10" s="106"/>
      <c r="O10" s="106"/>
      <c r="Q10" s="106"/>
      <c r="R10" s="106"/>
      <c r="T10" s="106"/>
      <c r="U10" s="106"/>
      <c r="W10" s="106"/>
      <c r="X10" s="106"/>
    </row>
    <row r="11" spans="1:24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  <c r="K11" s="114"/>
      <c r="L11" s="114"/>
      <c r="N11" s="114"/>
      <c r="O11" s="114"/>
      <c r="Q11" s="114"/>
      <c r="R11" s="114"/>
      <c r="T11" s="114"/>
      <c r="U11" s="114"/>
      <c r="W11" s="114"/>
      <c r="X11" s="114"/>
    </row>
    <row r="12" spans="1:24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  <c r="K12" s="106">
        <f>Rozpis_Výdaje!DH324</f>
        <v>57325</v>
      </c>
      <c r="L12" s="106">
        <f>Rozpis_Výdaje!DI324</f>
        <v>6309014.0999999996</v>
      </c>
      <c r="N12" s="106">
        <f>Rozpis_Výdaje!DK324</f>
        <v>249450</v>
      </c>
      <c r="O12" s="106">
        <f>Rozpis_Výdaje!DL324</f>
        <v>6558464.0999999996</v>
      </c>
      <c r="Q12" s="106">
        <f>Rozpis_Výdaje!DQ324</f>
        <v>116300</v>
      </c>
      <c r="R12" s="106">
        <f>Rozpis_Výdaje!DR324</f>
        <v>6674764.0999999996</v>
      </c>
      <c r="T12" s="106">
        <f>Rozpis_Výdaje!DT324</f>
        <v>101900</v>
      </c>
      <c r="U12" s="106">
        <f>Rozpis_Výdaje!DU324</f>
        <v>6776664.0999999996</v>
      </c>
      <c r="W12" s="106">
        <f>Rozpis_Výdaje!DW324</f>
        <v>286100</v>
      </c>
      <c r="X12" s="106">
        <f>Rozpis_Výdaje!DX324</f>
        <v>7062764.0999999996</v>
      </c>
    </row>
    <row r="13" spans="1:24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  <c r="K13" s="106">
        <f>Rozpis_Výdaje!DH327</f>
        <v>0</v>
      </c>
      <c r="L13" s="106">
        <f>Rozpis_Výdaje!DI327</f>
        <v>539700</v>
      </c>
      <c r="N13" s="106">
        <f>Rozpis_Výdaje!DK327</f>
        <v>866540.65999999992</v>
      </c>
      <c r="O13" s="106">
        <f>Rozpis_Výdaje!DL327</f>
        <v>1406240.66</v>
      </c>
      <c r="Q13" s="106">
        <f>Rozpis_Výdaje!DQ327</f>
        <v>99000</v>
      </c>
      <c r="R13" s="106">
        <f>Rozpis_Výdaje!DR327</f>
        <v>1505240.66</v>
      </c>
      <c r="T13" s="106">
        <f>Rozpis_Výdaje!DT327</f>
        <v>2000</v>
      </c>
      <c r="U13" s="106">
        <f>Rozpis_Výdaje!DU327</f>
        <v>1507240.66</v>
      </c>
      <c r="W13" s="106">
        <f>Rozpis_Výdaje!DW327</f>
        <v>584000</v>
      </c>
      <c r="X13" s="106">
        <f>Rozpis_Výdaje!DX327</f>
        <v>2091240.66</v>
      </c>
    </row>
    <row r="14" spans="1:24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  <c r="K14" s="116">
        <f>K12+K13</f>
        <v>57325</v>
      </c>
      <c r="L14" s="116">
        <f>L12+L13</f>
        <v>6848714.0999999996</v>
      </c>
      <c r="N14" s="116">
        <f>N12+N13</f>
        <v>1115990.6599999999</v>
      </c>
      <c r="O14" s="116">
        <f>O12+O13</f>
        <v>7964704.7599999998</v>
      </c>
      <c r="Q14" s="116">
        <f>Q12+Q13</f>
        <v>215300</v>
      </c>
      <c r="R14" s="116">
        <f>R12+R13</f>
        <v>8180004.7599999998</v>
      </c>
      <c r="T14" s="116">
        <f>T12+T13</f>
        <v>103900</v>
      </c>
      <c r="U14" s="116">
        <f>U12+U13</f>
        <v>8283904.7599999998</v>
      </c>
      <c r="W14" s="116">
        <f>W12+W13</f>
        <v>870100</v>
      </c>
      <c r="X14" s="116">
        <f>X12+X13</f>
        <v>9154004.7599999998</v>
      </c>
    </row>
    <row r="15" spans="1:24">
      <c r="H15" s="106"/>
      <c r="I15" s="106"/>
      <c r="K15" s="106"/>
      <c r="L15" s="106"/>
      <c r="N15" s="106"/>
      <c r="O15" s="106"/>
      <c r="Q15" s="106"/>
      <c r="R15" s="106"/>
      <c r="T15" s="106"/>
      <c r="U15" s="106"/>
      <c r="W15" s="106"/>
      <c r="X15" s="106"/>
    </row>
    <row r="16" spans="1:24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  <c r="K16" s="108">
        <f>K9-K14</f>
        <v>85436</v>
      </c>
      <c r="L16" s="108">
        <f>L9-L14</f>
        <v>330435.79000000004</v>
      </c>
      <c r="N16" s="108">
        <f>N9-N14</f>
        <v>129143.34000000008</v>
      </c>
      <c r="O16" s="108">
        <f>O9-O14</f>
        <v>459579.13000000082</v>
      </c>
      <c r="Q16" s="108">
        <f>Q9-Q14</f>
        <v>-77300</v>
      </c>
      <c r="R16" s="108">
        <f>R9-R14</f>
        <v>382279.13000000082</v>
      </c>
      <c r="T16" s="108">
        <f>T9-T14</f>
        <v>73100</v>
      </c>
      <c r="U16" s="108">
        <f>U9-U14</f>
        <v>455379.13000000082</v>
      </c>
      <c r="W16" s="108">
        <f>W9-W14</f>
        <v>-735100</v>
      </c>
      <c r="X16" s="108">
        <f>X9-X14</f>
        <v>-279720.86999999918</v>
      </c>
    </row>
    <row r="17" spans="1:24">
      <c r="H17" s="106"/>
      <c r="I17" s="106"/>
      <c r="K17" s="106"/>
      <c r="L17" s="106"/>
      <c r="N17" s="106"/>
      <c r="O17" s="106"/>
      <c r="Q17" s="106"/>
      <c r="R17" s="106"/>
      <c r="T17" s="106"/>
      <c r="U17" s="106"/>
      <c r="W17" s="106"/>
      <c r="X17" s="106"/>
    </row>
    <row r="18" spans="1:24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  <c r="K18" s="114"/>
      <c r="L18" s="114"/>
      <c r="N18" s="114"/>
      <c r="O18" s="114"/>
      <c r="Q18" s="114"/>
      <c r="R18" s="114"/>
      <c r="T18" s="114"/>
      <c r="U18" s="114"/>
      <c r="W18" s="114"/>
      <c r="X18" s="114"/>
    </row>
    <row r="19" spans="1:24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  <c r="K19" s="106"/>
      <c r="L19" s="106"/>
      <c r="N19" s="106"/>
      <c r="O19" s="106"/>
      <c r="Q19" s="106"/>
      <c r="R19" s="106"/>
      <c r="T19" s="106"/>
      <c r="U19" s="106"/>
      <c r="W19" s="106">
        <v>735100</v>
      </c>
      <c r="X19" s="106">
        <v>524721</v>
      </c>
    </row>
    <row r="20" spans="1:24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  <c r="K20" s="106">
        <v>-85436</v>
      </c>
      <c r="L20" s="106">
        <v>-85436</v>
      </c>
      <c r="N20" s="106">
        <v>-129143</v>
      </c>
      <c r="O20" s="106">
        <f>N20+L20</f>
        <v>-214579</v>
      </c>
      <c r="Q20" s="106">
        <v>77300</v>
      </c>
      <c r="R20" s="106">
        <f>Q20+O20</f>
        <v>-137279</v>
      </c>
      <c r="T20" s="106">
        <v>-73100</v>
      </c>
      <c r="U20" s="106">
        <f>-85379-125000</f>
        <v>-210379</v>
      </c>
      <c r="W20" s="106"/>
      <c r="X20" s="106"/>
    </row>
    <row r="21" spans="1:24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  <c r="K21" s="106"/>
      <c r="L21" s="106"/>
      <c r="N21" s="106"/>
      <c r="O21" s="106"/>
      <c r="Q21" s="106"/>
      <c r="R21" s="106"/>
      <c r="T21" s="106"/>
      <c r="U21" s="106"/>
      <c r="W21" s="106"/>
      <c r="X21" s="106"/>
    </row>
    <row r="22" spans="1:24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  <c r="K22" s="106">
        <v>0</v>
      </c>
      <c r="L22" s="106">
        <v>-245000</v>
      </c>
      <c r="N22" s="106">
        <v>0</v>
      </c>
      <c r="O22" s="106">
        <v>-245000</v>
      </c>
      <c r="Q22" s="106">
        <v>0</v>
      </c>
      <c r="R22" s="106">
        <v>-245000</v>
      </c>
      <c r="T22" s="106">
        <v>0</v>
      </c>
      <c r="U22" s="106">
        <v>-245000</v>
      </c>
      <c r="W22" s="106">
        <v>0</v>
      </c>
      <c r="X22" s="106">
        <v>-245000</v>
      </c>
    </row>
    <row r="23" spans="1:24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  <c r="K23" s="116">
        <f>K19+K21+K22+K20</f>
        <v>-85436</v>
      </c>
      <c r="L23" s="116">
        <f>L19+L21+L22+L20</f>
        <v>-330436</v>
      </c>
      <c r="N23" s="116">
        <f>N19+N21+N22+N20</f>
        <v>-129143</v>
      </c>
      <c r="O23" s="116">
        <f>O19+O21+O22+O20</f>
        <v>-459579</v>
      </c>
      <c r="Q23" s="116">
        <f>Q19+Q21+Q22+Q20</f>
        <v>77300</v>
      </c>
      <c r="R23" s="116">
        <f>R19+R21+R22+R20</f>
        <v>-382279</v>
      </c>
      <c r="T23" s="116">
        <f>T19+T21+T22+T20</f>
        <v>-73100</v>
      </c>
      <c r="U23" s="116">
        <f>U19+U21+U22+U20</f>
        <v>-455379</v>
      </c>
      <c r="W23" s="116">
        <f>W19+W21+W22+W20</f>
        <v>735100</v>
      </c>
      <c r="X23" s="116">
        <f>X19+X21+X22+X20</f>
        <v>279721</v>
      </c>
    </row>
    <row r="24" spans="1:24">
      <c r="H24" s="106"/>
      <c r="I24" s="106"/>
      <c r="K24" s="106"/>
      <c r="L24" s="106"/>
      <c r="N24" s="106"/>
      <c r="O24" s="106"/>
      <c r="Q24" s="106"/>
      <c r="R24" s="106"/>
      <c r="T24" s="106"/>
      <c r="U24" s="106"/>
      <c r="W24" s="106"/>
      <c r="X24" s="106"/>
    </row>
    <row r="25" spans="1:24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  <c r="K25" s="110">
        <f>K9-K14+K23</f>
        <v>0</v>
      </c>
      <c r="L25" s="110">
        <f>L9-L14+L23</f>
        <v>-0.2099999999627471</v>
      </c>
      <c r="N25" s="110">
        <f>N9-N14+N23</f>
        <v>0.34000000008381903</v>
      </c>
      <c r="O25" s="110">
        <f>O9-O14+O23</f>
        <v>0.13000000081956387</v>
      </c>
      <c r="Q25" s="110">
        <f>Q9-Q14+Q23</f>
        <v>0</v>
      </c>
      <c r="R25" s="110">
        <f>R9-R14+R23</f>
        <v>0.13000000081956387</v>
      </c>
      <c r="T25" s="110">
        <f>T9-T14+T23</f>
        <v>0</v>
      </c>
      <c r="U25" s="110">
        <f>U9-U14+U23</f>
        <v>0.13000000081956387</v>
      </c>
      <c r="W25" s="110">
        <f>W9-W14+W23</f>
        <v>0</v>
      </c>
      <c r="X25" s="110">
        <f>X9-X14+X23</f>
        <v>0.13000000081956387</v>
      </c>
    </row>
    <row r="26" spans="1:24">
      <c r="D26" s="105" t="s">
        <v>458</v>
      </c>
    </row>
    <row r="27" spans="1:24">
      <c r="A27" s="105" t="s">
        <v>598</v>
      </c>
      <c r="F27" s="105" t="s">
        <v>597</v>
      </c>
    </row>
    <row r="28" spans="1:24">
      <c r="A28" s="105" t="s">
        <v>605</v>
      </c>
      <c r="F28" s="105" t="s">
        <v>608</v>
      </c>
    </row>
    <row r="29" spans="1:24">
      <c r="A29" s="105" t="s">
        <v>606</v>
      </c>
      <c r="F29" s="105" t="s">
        <v>607</v>
      </c>
    </row>
    <row r="30" spans="1:24">
      <c r="A30" s="105" t="s">
        <v>610</v>
      </c>
      <c r="F30" s="105" t="s">
        <v>618</v>
      </c>
    </row>
    <row r="31" spans="1:24">
      <c r="A31" s="105" t="s">
        <v>622</v>
      </c>
      <c r="F31" s="105" t="s">
        <v>623</v>
      </c>
    </row>
    <row r="32" spans="1:24">
      <c r="A32" s="105" t="s">
        <v>627</v>
      </c>
      <c r="F32" s="105" t="s">
        <v>626</v>
      </c>
    </row>
    <row r="33" spans="1:23">
      <c r="A33" s="105" t="s">
        <v>629</v>
      </c>
      <c r="F33" s="105" t="s">
        <v>630</v>
      </c>
    </row>
    <row r="34" spans="1:23">
      <c r="B34" s="132"/>
      <c r="W34" s="105" t="s">
        <v>462</v>
      </c>
    </row>
    <row r="35" spans="1:23">
      <c r="W35" s="105" t="s">
        <v>463</v>
      </c>
    </row>
    <row r="36" spans="1:23">
      <c r="A36" s="105" t="s">
        <v>383</v>
      </c>
    </row>
    <row r="39" spans="1:23">
      <c r="F39" s="105"/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6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37C01-445C-4FD8-8F0F-BBD0B16D6758}">
  <sheetPr>
    <pageSetUpPr fitToPage="1"/>
  </sheetPr>
  <dimension ref="A2:U39"/>
  <sheetViews>
    <sheetView workbookViewId="0"/>
  </sheetViews>
  <sheetFormatPr defaultColWidth="9.140625" defaultRowHeight="15" outlineLevelCol="1"/>
  <cols>
    <col min="1" max="1" width="35.7109375" style="105" customWidth="1"/>
    <col min="2" max="2" width="10.85546875" style="105" customWidth="1"/>
    <col min="3" max="5" width="18.28515625" style="105" customWidth="1"/>
    <col min="6" max="6" width="18.28515625" style="106" customWidth="1"/>
    <col min="7" max="7" width="1.5703125" style="105" customWidth="1"/>
    <col min="8" max="8" width="12.7109375" style="105" hidden="1" customWidth="1" outlineLevel="1"/>
    <col min="9" max="9" width="16.5703125" style="105" hidden="1" customWidth="1" outlineLevel="1"/>
    <col min="10" max="10" width="1.28515625" style="105" hidden="1" customWidth="1" outlineLevel="1"/>
    <col min="11" max="11" width="12.7109375" style="105" hidden="1" customWidth="1" outlineLevel="1"/>
    <col min="12" max="12" width="15.5703125" style="105" hidden="1" customWidth="1" outlineLevel="1"/>
    <col min="13" max="13" width="1.7109375" style="105" hidden="1" customWidth="1" outlineLevel="1"/>
    <col min="14" max="14" width="12.7109375" style="105" hidden="1" customWidth="1" outlineLevel="1"/>
    <col min="15" max="15" width="14.7109375" style="105" hidden="1" customWidth="1" outlineLevel="1"/>
    <col min="16" max="16" width="3.5703125" style="105" customWidth="1" collapsed="1"/>
    <col min="17" max="17" width="16.140625" style="105" customWidth="1"/>
    <col min="18" max="18" width="16" style="105" customWidth="1"/>
    <col min="19" max="19" width="6" style="105" customWidth="1"/>
    <col min="20" max="20" width="15.7109375" style="105" customWidth="1"/>
    <col min="21" max="21" width="16.5703125" style="105" customWidth="1"/>
    <col min="22" max="16384" width="9.140625" style="105"/>
  </cols>
  <sheetData>
    <row r="2" spans="1:21" ht="15.75">
      <c r="A2" s="414" t="s">
        <v>595</v>
      </c>
      <c r="B2" s="414"/>
      <c r="C2" s="414"/>
      <c r="D2" s="414"/>
      <c r="E2" s="414"/>
      <c r="F2" s="414"/>
    </row>
    <row r="3" spans="1:21" ht="15.75">
      <c r="H3" s="117" t="s">
        <v>470</v>
      </c>
      <c r="I3" s="117"/>
      <c r="K3" s="117" t="s">
        <v>479</v>
      </c>
      <c r="L3" s="117"/>
      <c r="N3" s="117" t="s">
        <v>483</v>
      </c>
      <c r="O3" s="117"/>
      <c r="Q3" s="117" t="s">
        <v>490</v>
      </c>
      <c r="R3" s="117"/>
      <c r="T3" s="117" t="s">
        <v>624</v>
      </c>
      <c r="U3" s="117"/>
    </row>
    <row r="4" spans="1:21" ht="47.25">
      <c r="A4" s="111" t="s">
        <v>264</v>
      </c>
      <c r="B4" s="111" t="s">
        <v>5</v>
      </c>
      <c r="C4" s="112" t="s">
        <v>571</v>
      </c>
      <c r="D4" s="112" t="s">
        <v>572</v>
      </c>
      <c r="E4" s="112" t="s">
        <v>573</v>
      </c>
      <c r="F4" s="113" t="s">
        <v>596</v>
      </c>
      <c r="H4" s="368" t="s">
        <v>473</v>
      </c>
      <c r="I4" s="368" t="s">
        <v>474</v>
      </c>
      <c r="K4" s="368" t="s">
        <v>473</v>
      </c>
      <c r="L4" s="368" t="s">
        <v>474</v>
      </c>
      <c r="N4" s="368" t="s">
        <v>473</v>
      </c>
      <c r="O4" s="368" t="s">
        <v>474</v>
      </c>
      <c r="Q4" s="368" t="s">
        <v>473</v>
      </c>
      <c r="R4" s="368" t="s">
        <v>474</v>
      </c>
      <c r="T4" s="368" t="s">
        <v>473</v>
      </c>
      <c r="U4" s="368" t="s">
        <v>474</v>
      </c>
    </row>
    <row r="5" spans="1:21">
      <c r="A5" s="105" t="s">
        <v>266</v>
      </c>
      <c r="B5" s="105" t="s">
        <v>267</v>
      </c>
      <c r="C5" s="106">
        <f>Rozpis_Příjmy!BO20</f>
        <v>5423700</v>
      </c>
      <c r="D5" s="106">
        <f>Rozpis_Příjmy!CN20</f>
        <v>5759500</v>
      </c>
      <c r="E5" s="106">
        <f>Rozpis_Příjmy!CP20</f>
        <v>5723404.6900000004</v>
      </c>
      <c r="F5" s="106">
        <f>Rozpis_Příjmy!CR20</f>
        <v>6126400</v>
      </c>
      <c r="H5" s="106">
        <f>Rozpis_Příjmy!CU20</f>
        <v>0</v>
      </c>
      <c r="I5" s="106">
        <f>Rozpis_Příjmy!CV20</f>
        <v>6126400</v>
      </c>
      <c r="K5" s="106">
        <f>Rozpis_Příjmy!CX20</f>
        <v>0</v>
      </c>
      <c r="L5" s="106">
        <f>Rozpis_Příjmy!CY20</f>
        <v>6126400</v>
      </c>
      <c r="N5" s="106">
        <f>Rozpis_Příjmy!DA20</f>
        <v>0</v>
      </c>
      <c r="O5" s="106">
        <f>Rozpis_Příjmy!DB20</f>
        <v>6126400</v>
      </c>
      <c r="Q5" s="106">
        <f>Rozpis_Příjmy!DD20</f>
        <v>14000</v>
      </c>
      <c r="R5" s="106">
        <f>Rozpis_Příjmy!DE20</f>
        <v>6140400</v>
      </c>
      <c r="T5" s="106">
        <f>Rozpis_Příjmy!DG20</f>
        <v>0</v>
      </c>
      <c r="U5" s="106">
        <f>Rozpis_Příjmy!DH20</f>
        <v>6140400</v>
      </c>
    </row>
    <row r="6" spans="1:21">
      <c r="A6" s="105" t="s">
        <v>268</v>
      </c>
      <c r="B6" s="105" t="s">
        <v>269</v>
      </c>
      <c r="C6" s="106">
        <f>Rozpis_Příjmy!BO96</f>
        <v>514500</v>
      </c>
      <c r="D6" s="106">
        <f>Rozpis_Příjmy!CN96</f>
        <v>593640</v>
      </c>
      <c r="E6" s="106">
        <f>Rozpis_Příjmy!CP96</f>
        <v>435708.33</v>
      </c>
      <c r="F6" s="106">
        <f>Rozpis_Příjmy!CR96</f>
        <v>514800</v>
      </c>
      <c r="H6" s="106">
        <f>Rozpis_Příjmy!CU96</f>
        <v>-150000</v>
      </c>
      <c r="I6" s="106">
        <f>Rozpis_Příjmy!CV96</f>
        <v>364800</v>
      </c>
      <c r="K6" s="106">
        <f>Rozpis_Příjmy!CX96</f>
        <v>13000</v>
      </c>
      <c r="L6" s="106">
        <f>Rozpis_Příjmy!CY96</f>
        <v>377800</v>
      </c>
      <c r="N6" s="106">
        <f>Rozpis_Příjmy!DA96</f>
        <v>249450</v>
      </c>
      <c r="O6" s="106">
        <f>Rozpis_Příjmy!DB96</f>
        <v>627250</v>
      </c>
      <c r="Q6" s="106">
        <f>Rozpis_Příjmy!DD96</f>
        <v>16500</v>
      </c>
      <c r="R6" s="106">
        <f>Rozpis_Příjmy!DE96</f>
        <v>643750</v>
      </c>
      <c r="T6" s="106">
        <f>Rozpis_Příjmy!DG96</f>
        <v>155000</v>
      </c>
      <c r="U6" s="106">
        <f>Rozpis_Příjmy!DH96</f>
        <v>798750</v>
      </c>
    </row>
    <row r="7" spans="1:21">
      <c r="A7" s="105" t="s">
        <v>270</v>
      </c>
      <c r="B7" s="105" t="s">
        <v>271</v>
      </c>
      <c r="C7" s="106">
        <f>Rozpis_Příjmy!BO74</f>
        <v>40000</v>
      </c>
      <c r="D7" s="106">
        <f>Rozpis_Příjmy!CN74</f>
        <v>70000</v>
      </c>
      <c r="E7" s="106">
        <f>Rozpis_Příjmy!CP74</f>
        <v>59144</v>
      </c>
      <c r="F7" s="106">
        <f>Rozpis_Příjmy!CR74</f>
        <v>30000</v>
      </c>
      <c r="H7" s="106">
        <f>Rozpis_Příjmy!CU74</f>
        <v>150000</v>
      </c>
      <c r="I7" s="106">
        <f>Rozpis_Příjmy!CV74</f>
        <v>180000</v>
      </c>
      <c r="K7" s="106">
        <f>Rozpis_Příjmy!CX74</f>
        <v>0</v>
      </c>
      <c r="L7" s="106">
        <f>Rozpis_Příjmy!CY74</f>
        <v>180000</v>
      </c>
      <c r="N7" s="106">
        <f>Rozpis_Příjmy!DA74</f>
        <v>0</v>
      </c>
      <c r="O7" s="106">
        <f>Rozpis_Příjmy!DB74</f>
        <v>180000</v>
      </c>
      <c r="Q7" s="106">
        <f>Rozpis_Příjmy!DD74</f>
        <v>11500</v>
      </c>
      <c r="R7" s="106">
        <f>Rozpis_Příjmy!DE74</f>
        <v>191500</v>
      </c>
      <c r="T7" s="106">
        <f>Rozpis_Příjmy!DG74</f>
        <v>0</v>
      </c>
      <c r="U7" s="106">
        <f>Rozpis_Příjmy!DH74</f>
        <v>191500</v>
      </c>
    </row>
    <row r="8" spans="1:21">
      <c r="A8" s="105" t="s">
        <v>272</v>
      </c>
      <c r="B8" s="105" t="s">
        <v>273</v>
      </c>
      <c r="C8" s="106">
        <f>Rozpis_Příjmy!BO31</f>
        <v>1228300</v>
      </c>
      <c r="D8" s="106">
        <f>Rozpis_Příjmy!CN31</f>
        <v>1377347.88</v>
      </c>
      <c r="E8" s="106">
        <f>Rozpis_Příjmy!CP31</f>
        <v>1377347.92</v>
      </c>
      <c r="F8" s="106">
        <f>Rozpis_Příjmy!CR31</f>
        <v>365188.89</v>
      </c>
      <c r="H8" s="106">
        <f>Rozpis_Příjmy!CU31</f>
        <v>0</v>
      </c>
      <c r="I8" s="106">
        <f>Rozpis_Příjmy!CV31</f>
        <v>365188.89</v>
      </c>
      <c r="K8" s="106">
        <f>Rozpis_Příjmy!CX31</f>
        <v>129761</v>
      </c>
      <c r="L8" s="106">
        <f>Rozpis_Příjmy!CY31</f>
        <v>494949.89</v>
      </c>
      <c r="N8" s="106">
        <f>Rozpis_Příjmy!DA31</f>
        <v>995684</v>
      </c>
      <c r="O8" s="106">
        <f>Rozpis_Příjmy!DB31</f>
        <v>1490633.8900000001</v>
      </c>
      <c r="Q8" s="106">
        <f>Rozpis_Příjmy!DD31</f>
        <v>96000</v>
      </c>
      <c r="R8" s="106">
        <f>Rozpis_Příjmy!DE31</f>
        <v>1586633.8900000001</v>
      </c>
      <c r="T8" s="106">
        <f>Rozpis_Příjmy!DG31</f>
        <v>22000</v>
      </c>
      <c r="U8" s="106">
        <f>Rozpis_Příjmy!DH31</f>
        <v>1608633.8900000001</v>
      </c>
    </row>
    <row r="9" spans="1:21" s="117" customFormat="1" ht="16.5" thickBot="1">
      <c r="A9" s="115" t="s">
        <v>262</v>
      </c>
      <c r="B9" s="115"/>
      <c r="C9" s="116">
        <f>SUM(C5:C8)</f>
        <v>7206500</v>
      </c>
      <c r="D9" s="116">
        <f>SUM(D5:D8)</f>
        <v>7800487.8799999999</v>
      </c>
      <c r="E9" s="116">
        <f>SUM(E5:E8)</f>
        <v>7595604.9400000004</v>
      </c>
      <c r="F9" s="116">
        <f>SUM(F5:F8)</f>
        <v>7036388.8899999997</v>
      </c>
      <c r="H9" s="116">
        <f>SUM(H5:H8)</f>
        <v>0</v>
      </c>
      <c r="I9" s="116">
        <f>SUM(I5:I8)</f>
        <v>7036388.8899999997</v>
      </c>
      <c r="K9" s="116">
        <f>SUM(K5:K8)</f>
        <v>142761</v>
      </c>
      <c r="L9" s="116">
        <f>SUM(L5:L8)</f>
        <v>7179149.8899999997</v>
      </c>
      <c r="N9" s="116">
        <f>SUM(N5:N8)</f>
        <v>1245134</v>
      </c>
      <c r="O9" s="116">
        <f>SUM(O5:O8)</f>
        <v>8424283.8900000006</v>
      </c>
      <c r="Q9" s="116">
        <f>SUM(Q5:Q8)</f>
        <v>138000</v>
      </c>
      <c r="R9" s="116">
        <f>SUM(R5:R8)</f>
        <v>8562283.8900000006</v>
      </c>
      <c r="T9" s="116">
        <f>SUM(T5:T8)</f>
        <v>177000</v>
      </c>
      <c r="U9" s="116">
        <f>SUM(U5:U8)</f>
        <v>8739283.8900000006</v>
      </c>
    </row>
    <row r="10" spans="1:21">
      <c r="H10" s="106"/>
      <c r="I10" s="106"/>
      <c r="K10" s="106"/>
      <c r="L10" s="106"/>
      <c r="N10" s="106"/>
      <c r="O10" s="106"/>
      <c r="Q10" s="106"/>
      <c r="R10" s="106"/>
      <c r="T10" s="106"/>
      <c r="U10" s="106"/>
    </row>
    <row r="11" spans="1:21" ht="15.75">
      <c r="A11" s="111" t="s">
        <v>274</v>
      </c>
      <c r="B11" s="111" t="s">
        <v>5</v>
      </c>
      <c r="C11" s="111"/>
      <c r="D11" s="111"/>
      <c r="E11" s="111"/>
      <c r="F11" s="114"/>
      <c r="H11" s="114"/>
      <c r="I11" s="114"/>
      <c r="K11" s="114"/>
      <c r="L11" s="114"/>
      <c r="N11" s="114"/>
      <c r="O11" s="114"/>
      <c r="Q11" s="114"/>
      <c r="R11" s="114"/>
      <c r="T11" s="114"/>
      <c r="U11" s="114"/>
    </row>
    <row r="12" spans="1:21">
      <c r="A12" s="105" t="s">
        <v>275</v>
      </c>
      <c r="B12" s="105" t="s">
        <v>276</v>
      </c>
      <c r="C12" s="106">
        <f>Rozpis_Výdaje!BM324</f>
        <v>7195600</v>
      </c>
      <c r="D12" s="106">
        <f>Rozpis_Výdaje!CY324</f>
        <v>7479854.8899999997</v>
      </c>
      <c r="E12" s="106">
        <f>Rozpis_Výdaje!DA324</f>
        <v>7594747.4400000004</v>
      </c>
      <c r="F12" s="106">
        <f>Rozpis_Výdaje!DC324</f>
        <v>6251689.0999999996</v>
      </c>
      <c r="H12" s="106">
        <f>Rozpis_Výdaje!DE324</f>
        <v>0</v>
      </c>
      <c r="I12" s="106">
        <f>Rozpis_Výdaje!DF324</f>
        <v>6251689.0999999996</v>
      </c>
      <c r="K12" s="106">
        <f>Rozpis_Výdaje!DH324</f>
        <v>57325</v>
      </c>
      <c r="L12" s="106">
        <f>Rozpis_Výdaje!DI324</f>
        <v>6309014.0999999996</v>
      </c>
      <c r="N12" s="106">
        <f>Rozpis_Výdaje!DK324</f>
        <v>249450</v>
      </c>
      <c r="O12" s="106">
        <f>Rozpis_Výdaje!DL324</f>
        <v>6558464.0999999996</v>
      </c>
      <c r="Q12" s="106">
        <f>Rozpis_Výdaje!DQ324</f>
        <v>116300</v>
      </c>
      <c r="R12" s="106">
        <f>Rozpis_Výdaje!DR324</f>
        <v>6674764.0999999996</v>
      </c>
      <c r="T12" s="106">
        <f>Rozpis_Výdaje!DT324</f>
        <v>101900</v>
      </c>
      <c r="U12" s="106">
        <f>Rozpis_Výdaje!DU324</f>
        <v>6776664.0999999996</v>
      </c>
    </row>
    <row r="13" spans="1:21">
      <c r="A13" s="105" t="s">
        <v>277</v>
      </c>
      <c r="B13" s="105" t="s">
        <v>278</v>
      </c>
      <c r="C13" s="106">
        <f>Rozpis_Výdaje!BM327</f>
        <v>2057900</v>
      </c>
      <c r="D13" s="106">
        <f>Rozpis_Výdaje!CY327</f>
        <v>2482600</v>
      </c>
      <c r="E13" s="106">
        <f>Rozpis_Výdaje!DA327</f>
        <v>2481231</v>
      </c>
      <c r="F13" s="106">
        <f>Rozpis_Výdaje!DC327</f>
        <v>539700</v>
      </c>
      <c r="G13" s="105" t="s">
        <v>458</v>
      </c>
      <c r="H13" s="106">
        <f>Rozpis_Výdaje!DE327</f>
        <v>0</v>
      </c>
      <c r="I13" s="106">
        <f>Rozpis_Výdaje!DF327</f>
        <v>539700</v>
      </c>
      <c r="K13" s="106">
        <f>Rozpis_Výdaje!DH327</f>
        <v>0</v>
      </c>
      <c r="L13" s="106">
        <f>Rozpis_Výdaje!DI327</f>
        <v>539700</v>
      </c>
      <c r="N13" s="106">
        <f>Rozpis_Výdaje!DK327</f>
        <v>866540.65999999992</v>
      </c>
      <c r="O13" s="106">
        <f>Rozpis_Výdaje!DL327</f>
        <v>1406240.66</v>
      </c>
      <c r="Q13" s="106">
        <f>Rozpis_Výdaje!DQ327</f>
        <v>99000</v>
      </c>
      <c r="R13" s="106">
        <f>Rozpis_Výdaje!DR327</f>
        <v>1505240.66</v>
      </c>
      <c r="T13" s="106">
        <f>Rozpis_Výdaje!DT327</f>
        <v>2000</v>
      </c>
      <c r="U13" s="106">
        <f>Rozpis_Výdaje!DU327</f>
        <v>1507240.66</v>
      </c>
    </row>
    <row r="14" spans="1:21" s="117" customFormat="1" ht="16.5" thickBot="1">
      <c r="A14" s="115" t="s">
        <v>263</v>
      </c>
      <c r="B14" s="115"/>
      <c r="C14" s="116">
        <f>C12+C13</f>
        <v>9253500</v>
      </c>
      <c r="D14" s="116">
        <f>D12+D13</f>
        <v>9962454.8900000006</v>
      </c>
      <c r="E14" s="116">
        <f>E12+E13</f>
        <v>10075978.440000001</v>
      </c>
      <c r="F14" s="116">
        <f>F12+F13</f>
        <v>6791389.0999999996</v>
      </c>
      <c r="H14" s="116">
        <f>H12+H13</f>
        <v>0</v>
      </c>
      <c r="I14" s="116">
        <f>I12+I13</f>
        <v>6791389.0999999996</v>
      </c>
      <c r="K14" s="116">
        <f>K12+K13</f>
        <v>57325</v>
      </c>
      <c r="L14" s="116">
        <f>L12+L13</f>
        <v>6848714.0999999996</v>
      </c>
      <c r="N14" s="116">
        <f>N12+N13</f>
        <v>1115990.6599999999</v>
      </c>
      <c r="O14" s="116">
        <f>O12+O13</f>
        <v>7964704.7599999998</v>
      </c>
      <c r="Q14" s="116">
        <f>Q12+Q13</f>
        <v>215300</v>
      </c>
      <c r="R14" s="116">
        <f>R12+R13</f>
        <v>8180004.7599999998</v>
      </c>
      <c r="T14" s="116">
        <f>T12+T13</f>
        <v>103900</v>
      </c>
      <c r="U14" s="116">
        <f>U12+U13</f>
        <v>8283904.7599999998</v>
      </c>
    </row>
    <row r="15" spans="1:21">
      <c r="H15" s="106"/>
      <c r="I15" s="106"/>
      <c r="K15" s="106"/>
      <c r="L15" s="106"/>
      <c r="N15" s="106"/>
      <c r="O15" s="106"/>
      <c r="Q15" s="106"/>
      <c r="R15" s="106"/>
      <c r="T15" s="106"/>
      <c r="U15" s="106"/>
    </row>
    <row r="16" spans="1:21" ht="15.75" thickBot="1">
      <c r="A16" s="107" t="s">
        <v>279</v>
      </c>
      <c r="B16" s="107"/>
      <c r="C16" s="108">
        <f>C9-C14</f>
        <v>-2047000</v>
      </c>
      <c r="D16" s="108">
        <f>D9-D14</f>
        <v>-2161967.0100000007</v>
      </c>
      <c r="E16" s="108">
        <f>E9-E14</f>
        <v>-2480373.5000000009</v>
      </c>
      <c r="F16" s="108">
        <f>F9-F14</f>
        <v>244999.79000000004</v>
      </c>
      <c r="H16" s="108">
        <f>H9-H14</f>
        <v>0</v>
      </c>
      <c r="I16" s="108">
        <f>I9-I14</f>
        <v>244999.79000000004</v>
      </c>
      <c r="K16" s="108">
        <f>K9-K14</f>
        <v>85436</v>
      </c>
      <c r="L16" s="108">
        <f>L9-L14</f>
        <v>330435.79000000004</v>
      </c>
      <c r="N16" s="108">
        <f>N9-N14</f>
        <v>129143.34000000008</v>
      </c>
      <c r="O16" s="108">
        <f>O9-O14</f>
        <v>459579.13000000082</v>
      </c>
      <c r="Q16" s="108">
        <f>Q9-Q14</f>
        <v>-77300</v>
      </c>
      <c r="R16" s="108">
        <f>R9-R14</f>
        <v>382279.13000000082</v>
      </c>
      <c r="T16" s="108">
        <f>T9-T14</f>
        <v>73100</v>
      </c>
      <c r="U16" s="108">
        <f>U9-U14</f>
        <v>455379.13000000082</v>
      </c>
    </row>
    <row r="17" spans="1:21">
      <c r="H17" s="106"/>
      <c r="I17" s="106"/>
      <c r="K17" s="106"/>
      <c r="L17" s="106"/>
      <c r="N17" s="106"/>
      <c r="O17" s="106"/>
      <c r="Q17" s="106"/>
      <c r="R17" s="106"/>
      <c r="T17" s="106"/>
      <c r="U17" s="106"/>
    </row>
    <row r="18" spans="1:21" ht="15.75">
      <c r="A18" s="111" t="s">
        <v>280</v>
      </c>
      <c r="B18" s="111" t="s">
        <v>5</v>
      </c>
      <c r="C18" s="111"/>
      <c r="D18" s="111"/>
      <c r="E18" s="111"/>
      <c r="F18" s="114"/>
      <c r="H18" s="114"/>
      <c r="I18" s="114"/>
      <c r="K18" s="114"/>
      <c r="L18" s="114"/>
      <c r="N18" s="114"/>
      <c r="O18" s="114"/>
      <c r="Q18" s="114"/>
      <c r="R18" s="114"/>
      <c r="T18" s="114"/>
      <c r="U18" s="114"/>
    </row>
    <row r="19" spans="1:21">
      <c r="A19" s="105" t="s">
        <v>281</v>
      </c>
      <c r="B19" s="105">
        <v>8115</v>
      </c>
      <c r="C19" s="106">
        <v>457000</v>
      </c>
      <c r="D19" s="106">
        <v>690667</v>
      </c>
      <c r="E19" s="106">
        <v>976079</v>
      </c>
      <c r="H19" s="106"/>
      <c r="I19" s="106"/>
      <c r="K19" s="106"/>
      <c r="L19" s="106"/>
      <c r="N19" s="106"/>
      <c r="O19" s="106"/>
      <c r="Q19" s="106"/>
      <c r="R19" s="106"/>
      <c r="T19" s="106"/>
      <c r="U19" s="106"/>
    </row>
    <row r="20" spans="1:21">
      <c r="A20" s="105" t="s">
        <v>363</v>
      </c>
      <c r="B20" s="105">
        <v>8115</v>
      </c>
      <c r="C20" s="106">
        <v>0</v>
      </c>
      <c r="D20" s="106">
        <v>0</v>
      </c>
      <c r="E20" s="106">
        <v>0</v>
      </c>
      <c r="H20" s="106"/>
      <c r="I20" s="106"/>
      <c r="K20" s="106">
        <v>-85436</v>
      </c>
      <c r="L20" s="106">
        <v>-85436</v>
      </c>
      <c r="N20" s="106">
        <v>-129143</v>
      </c>
      <c r="O20" s="106">
        <f>N20+L20</f>
        <v>-214579</v>
      </c>
      <c r="Q20" s="106">
        <v>77300</v>
      </c>
      <c r="R20" s="106">
        <f>Q20+O20</f>
        <v>-137279</v>
      </c>
      <c r="T20" s="106">
        <v>-73100</v>
      </c>
      <c r="U20" s="106">
        <f>-85379-125000</f>
        <v>-210379</v>
      </c>
    </row>
    <row r="21" spans="1:21">
      <c r="A21" s="105" t="s">
        <v>359</v>
      </c>
      <c r="B21" s="105">
        <v>8123</v>
      </c>
      <c r="C21" s="106">
        <v>1590000</v>
      </c>
      <c r="D21" s="106">
        <v>1625000</v>
      </c>
      <c r="E21" s="106">
        <v>1624667</v>
      </c>
      <c r="H21" s="106"/>
      <c r="I21" s="106"/>
      <c r="K21" s="106"/>
      <c r="L21" s="106"/>
      <c r="N21" s="106"/>
      <c r="O21" s="106"/>
      <c r="Q21" s="106"/>
      <c r="R21" s="106"/>
      <c r="T21" s="106"/>
      <c r="U21" s="106"/>
    </row>
    <row r="22" spans="1:21">
      <c r="A22" s="105" t="s">
        <v>578</v>
      </c>
      <c r="B22" s="105">
        <v>8124</v>
      </c>
      <c r="C22" s="106"/>
      <c r="D22" s="106">
        <v>-153700</v>
      </c>
      <c r="E22" s="106">
        <v>-120372</v>
      </c>
      <c r="F22" s="106">
        <v>-245000</v>
      </c>
      <c r="H22" s="106">
        <v>0</v>
      </c>
      <c r="I22" s="106">
        <v>-245000</v>
      </c>
      <c r="K22" s="106">
        <v>0</v>
      </c>
      <c r="L22" s="106">
        <v>-245000</v>
      </c>
      <c r="N22" s="106">
        <v>0</v>
      </c>
      <c r="O22" s="106">
        <v>-245000</v>
      </c>
      <c r="Q22" s="106">
        <v>0</v>
      </c>
      <c r="R22" s="106">
        <v>-245000</v>
      </c>
      <c r="T22" s="106">
        <v>0</v>
      </c>
      <c r="U22" s="106">
        <v>-245000</v>
      </c>
    </row>
    <row r="23" spans="1:21" s="117" customFormat="1" ht="17.25" customHeight="1" thickBot="1">
      <c r="A23" s="115" t="s">
        <v>360</v>
      </c>
      <c r="B23" s="115"/>
      <c r="C23" s="116">
        <f>SUM(C19:C22)</f>
        <v>2047000</v>
      </c>
      <c r="D23" s="116">
        <f t="shared" ref="D23:E23" si="0">SUM(D19:D22)</f>
        <v>2161967</v>
      </c>
      <c r="E23" s="116">
        <f t="shared" si="0"/>
        <v>2480374</v>
      </c>
      <c r="F23" s="116">
        <f>F19+F21+F22+F20</f>
        <v>-245000</v>
      </c>
      <c r="H23" s="116">
        <f>H19+H21+H22+H20</f>
        <v>0</v>
      </c>
      <c r="I23" s="116">
        <f>I19+I21+I22+I20</f>
        <v>-245000</v>
      </c>
      <c r="K23" s="116">
        <f>K19+K21+K22+K20</f>
        <v>-85436</v>
      </c>
      <c r="L23" s="116">
        <f>L19+L21+L22+L20</f>
        <v>-330436</v>
      </c>
      <c r="N23" s="116">
        <f>N19+N21+N22+N20</f>
        <v>-129143</v>
      </c>
      <c r="O23" s="116">
        <f>O19+O21+O22+O20</f>
        <v>-459579</v>
      </c>
      <c r="Q23" s="116">
        <f>Q19+Q21+Q22+Q20</f>
        <v>77300</v>
      </c>
      <c r="R23" s="116">
        <f>R19+R21+R22+R20</f>
        <v>-382279</v>
      </c>
      <c r="T23" s="116">
        <f>T19+T21+T22+T20</f>
        <v>-73100</v>
      </c>
      <c r="U23" s="116">
        <f>U19+U21+U22+U20</f>
        <v>-455379</v>
      </c>
    </row>
    <row r="24" spans="1:21">
      <c r="H24" s="106"/>
      <c r="I24" s="106"/>
      <c r="K24" s="106"/>
      <c r="L24" s="106"/>
      <c r="N24" s="106"/>
      <c r="O24" s="106"/>
      <c r="Q24" s="106"/>
      <c r="R24" s="106"/>
      <c r="T24" s="106"/>
      <c r="U24" s="106"/>
    </row>
    <row r="25" spans="1:21" ht="15.75" thickBot="1">
      <c r="A25" s="109" t="s">
        <v>361</v>
      </c>
      <c r="B25" s="109"/>
      <c r="C25" s="110">
        <f>C9-C14+C23</f>
        <v>0</v>
      </c>
      <c r="D25" s="110">
        <f>D9-D14+D23</f>
        <v>-1.0000000707805157E-2</v>
      </c>
      <c r="E25" s="110">
        <f>E9-E14+E23</f>
        <v>0.49999999906867743</v>
      </c>
      <c r="F25" s="110">
        <f>F9-F14+F23</f>
        <v>-0.2099999999627471</v>
      </c>
      <c r="H25" s="110">
        <f>H9-H14+H23</f>
        <v>0</v>
      </c>
      <c r="I25" s="110">
        <f>I9-I14+I23</f>
        <v>-0.2099999999627471</v>
      </c>
      <c r="K25" s="110">
        <f>K9-K14+K23</f>
        <v>0</v>
      </c>
      <c r="L25" s="110">
        <f>L9-L14+L23</f>
        <v>-0.2099999999627471</v>
      </c>
      <c r="N25" s="110">
        <f>N9-N14+N23</f>
        <v>0.34000000008381903</v>
      </c>
      <c r="O25" s="110">
        <f>O9-O14+O23</f>
        <v>0.13000000081956387</v>
      </c>
      <c r="Q25" s="110">
        <f>Q9-Q14+Q23</f>
        <v>0</v>
      </c>
      <c r="R25" s="110">
        <f>R9-R14+R23</f>
        <v>0.13000000081956387</v>
      </c>
      <c r="T25" s="110">
        <f>T9-T14+T23</f>
        <v>0</v>
      </c>
      <c r="U25" s="110">
        <f>U9-U14+U23</f>
        <v>0.13000000081956387</v>
      </c>
    </row>
    <row r="26" spans="1:21">
      <c r="D26" s="105" t="s">
        <v>458</v>
      </c>
    </row>
    <row r="27" spans="1:21">
      <c r="A27" s="105" t="s">
        <v>598</v>
      </c>
      <c r="F27" s="105" t="s">
        <v>597</v>
      </c>
    </row>
    <row r="28" spans="1:21">
      <c r="A28" s="105" t="s">
        <v>605</v>
      </c>
      <c r="F28" s="105" t="s">
        <v>608</v>
      </c>
    </row>
    <row r="29" spans="1:21">
      <c r="A29" s="105" t="s">
        <v>606</v>
      </c>
      <c r="F29" s="105" t="s">
        <v>607</v>
      </c>
    </row>
    <row r="30" spans="1:21">
      <c r="A30" s="105" t="s">
        <v>610</v>
      </c>
      <c r="F30" s="105" t="s">
        <v>618</v>
      </c>
    </row>
    <row r="31" spans="1:21">
      <c r="A31" s="105" t="s">
        <v>622</v>
      </c>
      <c r="F31" s="105" t="s">
        <v>623</v>
      </c>
    </row>
    <row r="32" spans="1:21">
      <c r="A32" s="105" t="s">
        <v>627</v>
      </c>
      <c r="F32" s="105" t="s">
        <v>626</v>
      </c>
    </row>
    <row r="33" spans="1:20">
      <c r="F33" s="105"/>
    </row>
    <row r="34" spans="1:20">
      <c r="B34" s="132"/>
      <c r="T34" s="105" t="s">
        <v>462</v>
      </c>
    </row>
    <row r="35" spans="1:20">
      <c r="T35" s="105" t="s">
        <v>463</v>
      </c>
    </row>
    <row r="36" spans="1:20">
      <c r="A36" s="105" t="s">
        <v>383</v>
      </c>
    </row>
    <row r="39" spans="1:20">
      <c r="F39" s="105"/>
    </row>
  </sheetData>
  <mergeCells count="1">
    <mergeCell ref="A2:F2"/>
  </mergeCells>
  <pageMargins left="0.70866141732283472" right="0.70866141732283472" top="0.78740157480314965" bottom="0.78740157480314965" header="0.31496062992125984" footer="0.31496062992125984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23</vt:i4>
      </vt:variant>
      <vt:variant>
        <vt:lpstr>Pojmenované oblasti</vt:lpstr>
      </vt:variant>
      <vt:variant>
        <vt:i4>16</vt:i4>
      </vt:variant>
    </vt:vector>
  </HeadingPairs>
  <TitlesOfParts>
    <vt:vector size="39" baseType="lpstr">
      <vt:lpstr>ROZPOČET_RO4</vt:lpstr>
      <vt:lpstr>ROZPOČET_RO3</vt:lpstr>
      <vt:lpstr>ROZPOČET_RO2</vt:lpstr>
      <vt:lpstr>VÝHLED_FINAL</vt:lpstr>
      <vt:lpstr>ROZPOČET_FINAL</vt:lpstr>
      <vt:lpstr>VÝHLEDschvaleno</vt:lpstr>
      <vt:lpstr>ROZPOČET_RO7_</vt:lpstr>
      <vt:lpstr>ROZPOČET_RO6_</vt:lpstr>
      <vt:lpstr>ROZPOČET_RO5_</vt:lpstr>
      <vt:lpstr>ROZPOČET_RO4_</vt:lpstr>
      <vt:lpstr>ROZPOČET_RO3_</vt:lpstr>
      <vt:lpstr>ROZPOČET_RO3_ navrh</vt:lpstr>
      <vt:lpstr>ROZPOČET_RO2_</vt:lpstr>
      <vt:lpstr>ROZPOČET_RO1</vt:lpstr>
      <vt:lpstr>ROZPOČETschváleno</vt:lpstr>
      <vt:lpstr>VÝHLED23návrh</vt:lpstr>
      <vt:lpstr>SVR_24návrh</vt:lpstr>
      <vt:lpstr>RO_24návrh</vt:lpstr>
      <vt:lpstr>ROZPOČET23návrh</vt:lpstr>
      <vt:lpstr>Rozpis_Příjmy</vt:lpstr>
      <vt:lpstr>Rozpis_Výdaje</vt:lpstr>
      <vt:lpstr>2023_vlastní aktivity</vt:lpstr>
      <vt:lpstr>odměny ZO 2023</vt:lpstr>
      <vt:lpstr>RO_24návrh!Oblast_tisku</vt:lpstr>
      <vt:lpstr>ROZPOČET_FINAL!Oblast_tisku</vt:lpstr>
      <vt:lpstr>ROZPOČET_RO1!Oblast_tisku</vt:lpstr>
      <vt:lpstr>ROZPOČET_RO2!Oblast_tisku</vt:lpstr>
      <vt:lpstr>ROZPOČET_RO2_!Oblast_tisku</vt:lpstr>
      <vt:lpstr>ROZPOČET_RO3!Oblast_tisku</vt:lpstr>
      <vt:lpstr>ROZPOČET_RO3_!Oblast_tisku</vt:lpstr>
      <vt:lpstr>'ROZPOČET_RO3_ navrh'!Oblast_tisku</vt:lpstr>
      <vt:lpstr>ROZPOČET_RO4!Oblast_tisku</vt:lpstr>
      <vt:lpstr>ROZPOČET_RO4_!Oblast_tisku</vt:lpstr>
      <vt:lpstr>ROZPOČET_RO5_!Oblast_tisku</vt:lpstr>
      <vt:lpstr>ROZPOČET_RO6_!Oblast_tisku</vt:lpstr>
      <vt:lpstr>ROZPOČET_RO7_!Oblast_tisku</vt:lpstr>
      <vt:lpstr>ROZPOČET23návrh!Oblast_tisku</vt:lpstr>
      <vt:lpstr>ROZPOČETschváleno!Oblast_tisku</vt:lpstr>
      <vt:lpstr>SVR_24návrh!Oblast_tisku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Ondratice</dc:creator>
  <cp:lastModifiedBy>Starosta</cp:lastModifiedBy>
  <cp:lastPrinted>2024-02-13T07:14:01Z</cp:lastPrinted>
  <dcterms:created xsi:type="dcterms:W3CDTF">2019-11-12T13:13:30Z</dcterms:created>
  <dcterms:modified xsi:type="dcterms:W3CDTF">2024-02-16T08:12:09Z</dcterms:modified>
</cp:coreProperties>
</file>