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059df1fd173b19c7/Dokumenty/AAA Obec/Silnice/Smlouva - silnice/Dodatek 2/"/>
    </mc:Choice>
  </mc:AlternateContent>
  <xr:revisionPtr revIDLastSave="0" documentId="8_{81DBB87E-56B7-4F0F-BA0E-7392926E1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" sheetId="8" r:id="rId1"/>
    <sheet name="CN" sheetId="9" r:id="rId2"/>
    <sheet name="přípojky skutečnost" sheetId="10" r:id="rId3"/>
    <sheet name="nová UV v km 0,2 na MK vlevo" sheetId="11" r:id="rId4"/>
    <sheet name="demontáž přístřešku BUS" sheetId="12" r:id="rId5"/>
    <sheet name="oprava vod.šoupěte" sheetId="13" r:id="rId6"/>
    <sheet name="KŠ monolit" sheetId="14" r:id="rId7"/>
    <sheet name="SO 301 - VCP - Obec Hruška" sheetId="2" r:id="rId8"/>
    <sheet name="SO 105 - MNP - Obec Hruška" sheetId="3" r:id="rId9"/>
    <sheet name="SO 302 - MNP - Obec Hruška" sheetId="15" r:id="rId10"/>
  </sheets>
  <definedNames>
    <definedName name="_xlnm._FilterDatabase" localSheetId="8" hidden="1">'SO 105 - MNP - Obec Hruška'!$C$117:$K$122</definedName>
    <definedName name="_xlnm._FilterDatabase" localSheetId="7" hidden="1">'SO 301 - VCP - Obec Hruška'!$C$121:$K$168</definedName>
    <definedName name="_xlnm.Print_Titles" localSheetId="8">'SO 105 - MNP - Obec Hruška'!$117:$117</definedName>
    <definedName name="_xlnm.Print_Titles" localSheetId="7">'SO 301 - VCP - Obec Hruška'!$121:$121</definedName>
    <definedName name="_xlnm.Print_Area" localSheetId="8">'SO 105 - MNP - Obec Hruška'!$C$4:$J$76,'SO 105 - MNP - Obec Hruška'!$C$82:$J$99,'SO 105 - MNP - Obec Hruška'!$C$105:$K$122</definedName>
    <definedName name="_xlnm.Print_Area" localSheetId="7">'SO 301 - VCP - Obec Hruška'!$C$4:$J$76,'SO 301 - VCP - Obec Hruška'!$C$82:$J$103,'SO 301 - VCP - Obec Hruška'!$C$109:$K$168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D18" i="8"/>
  <c r="E17" i="8"/>
  <c r="D17" i="8"/>
  <c r="C18" i="8"/>
  <c r="D15" i="8"/>
  <c r="E15" i="8" s="1"/>
  <c r="D16" i="8"/>
  <c r="E16" i="8" s="1"/>
  <c r="G5" i="14"/>
  <c r="G6" i="14" s="1"/>
  <c r="C14" i="8" s="1"/>
  <c r="G5" i="13"/>
  <c r="G6" i="13" s="1"/>
  <c r="C13" i="8" s="1"/>
  <c r="G5" i="12"/>
  <c r="G6" i="12" s="1"/>
  <c r="C12" i="8" s="1"/>
  <c r="H6" i="11"/>
  <c r="H7" i="11" s="1"/>
  <c r="C11" i="8" s="1"/>
  <c r="H5" i="11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20" i="10" s="1"/>
  <c r="H5" i="10"/>
  <c r="I59" i="9"/>
  <c r="I58" i="9"/>
  <c r="I61" i="9" s="1"/>
  <c r="I50" i="9"/>
  <c r="O50" i="9" s="1"/>
  <c r="O46" i="9"/>
  <c r="I46" i="9"/>
  <c r="I42" i="9"/>
  <c r="Q41" i="9" s="1"/>
  <c r="I41" i="9" s="1"/>
  <c r="I55" i="9" s="1"/>
  <c r="O37" i="9"/>
  <c r="I37" i="9"/>
  <c r="I33" i="9"/>
  <c r="O33" i="9" s="1"/>
  <c r="O29" i="9"/>
  <c r="I29" i="9"/>
  <c r="I25" i="9"/>
  <c r="O25" i="9" s="1"/>
  <c r="O21" i="9"/>
  <c r="I21" i="9"/>
  <c r="I17" i="9"/>
  <c r="O17" i="9" s="1"/>
  <c r="O13" i="9"/>
  <c r="I13" i="9"/>
  <c r="I9" i="9"/>
  <c r="Q8" i="9" s="1"/>
  <c r="I8" i="9" s="1"/>
  <c r="D10" i="8"/>
  <c r="E10" i="8" l="1"/>
  <c r="D11" i="8"/>
  <c r="D13" i="8"/>
  <c r="E13" i="8" s="1"/>
  <c r="D12" i="8"/>
  <c r="E12" i="8" s="1"/>
  <c r="D14" i="8"/>
  <c r="E14" i="8"/>
  <c r="O9" i="9"/>
  <c r="R8" i="9" s="1"/>
  <c r="O8" i="9" s="1"/>
  <c r="O42" i="9"/>
  <c r="R41" i="9" s="1"/>
  <c r="O41" i="9" s="1"/>
  <c r="O2" i="9" l="1"/>
  <c r="E11" i="8"/>
  <c r="J37" i="3" l="1"/>
  <c r="J36" i="3"/>
  <c r="J35" i="3"/>
  <c r="BI121" i="3"/>
  <c r="BH121" i="3"/>
  <c r="BG121" i="3"/>
  <c r="F35" i="3" s="1"/>
  <c r="BF121" i="3"/>
  <c r="T121" i="3"/>
  <c r="T120" i="3"/>
  <c r="T119" i="3"/>
  <c r="T118" i="3" s="1"/>
  <c r="R121" i="3"/>
  <c r="R120" i="3"/>
  <c r="R119" i="3"/>
  <c r="R118" i="3" s="1"/>
  <c r="P121" i="3"/>
  <c r="P120" i="3"/>
  <c r="P119" i="3"/>
  <c r="P118" i="3" s="1"/>
  <c r="F11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J17" i="3"/>
  <c r="J15" i="3"/>
  <c r="E15" i="3"/>
  <c r="F91" i="3" s="1"/>
  <c r="J14" i="3"/>
  <c r="J12" i="3"/>
  <c r="E7" i="3"/>
  <c r="J37" i="2"/>
  <c r="J36" i="2"/>
  <c r="J35" i="2"/>
  <c r="BG167" i="2"/>
  <c r="BF167" i="2"/>
  <c r="BE167" i="2"/>
  <c r="BD167" i="2"/>
  <c r="T167" i="2"/>
  <c r="R167" i="2"/>
  <c r="P167" i="2"/>
  <c r="BG164" i="2"/>
  <c r="BF164" i="2"/>
  <c r="BE164" i="2"/>
  <c r="BD164" i="2"/>
  <c r="T164" i="2"/>
  <c r="R164" i="2"/>
  <c r="P164" i="2"/>
  <c r="BG163" i="2"/>
  <c r="BF163" i="2"/>
  <c r="BE163" i="2"/>
  <c r="BD163" i="2"/>
  <c r="T163" i="2"/>
  <c r="R163" i="2"/>
  <c r="P163" i="2"/>
  <c r="BG160" i="2"/>
  <c r="BF160" i="2"/>
  <c r="BE160" i="2"/>
  <c r="BD160" i="2"/>
  <c r="T160" i="2"/>
  <c r="T159" i="2" s="1"/>
  <c r="R160" i="2"/>
  <c r="R159" i="2" s="1"/>
  <c r="P160" i="2"/>
  <c r="P159" i="2" s="1"/>
  <c r="BG157" i="2"/>
  <c r="BF157" i="2"/>
  <c r="BE157" i="2"/>
  <c r="BD157" i="2"/>
  <c r="T157" i="2"/>
  <c r="R157" i="2"/>
  <c r="P157" i="2"/>
  <c r="BG155" i="2"/>
  <c r="BF155" i="2"/>
  <c r="BE155" i="2"/>
  <c r="BD155" i="2"/>
  <c r="T155" i="2"/>
  <c r="R155" i="2"/>
  <c r="P155" i="2"/>
  <c r="BG151" i="2"/>
  <c r="BF151" i="2"/>
  <c r="BE151" i="2"/>
  <c r="BD151" i="2"/>
  <c r="T151" i="2"/>
  <c r="R151" i="2"/>
  <c r="P151" i="2"/>
  <c r="BG150" i="2"/>
  <c r="BF150" i="2"/>
  <c r="BE150" i="2"/>
  <c r="BD150" i="2"/>
  <c r="T150" i="2"/>
  <c r="R150" i="2"/>
  <c r="P150" i="2"/>
  <c r="BG148" i="2"/>
  <c r="BF148" i="2"/>
  <c r="BE148" i="2"/>
  <c r="BD148" i="2"/>
  <c r="T148" i="2"/>
  <c r="R148" i="2"/>
  <c r="P148" i="2"/>
  <c r="BG145" i="2"/>
  <c r="BF145" i="2"/>
  <c r="BE145" i="2"/>
  <c r="BD145" i="2"/>
  <c r="T145" i="2"/>
  <c r="R145" i="2"/>
  <c r="P145" i="2"/>
  <c r="BG143" i="2"/>
  <c r="BF143" i="2"/>
  <c r="BE143" i="2"/>
  <c r="BD143" i="2"/>
  <c r="T143" i="2"/>
  <c r="R143" i="2"/>
  <c r="P143" i="2"/>
  <c r="BG142" i="2"/>
  <c r="BF142" i="2"/>
  <c r="BE142" i="2"/>
  <c r="BD142" i="2"/>
  <c r="T142" i="2"/>
  <c r="R142" i="2"/>
  <c r="P142" i="2"/>
  <c r="BG140" i="2"/>
  <c r="BF140" i="2"/>
  <c r="BE140" i="2"/>
  <c r="BD140" i="2"/>
  <c r="T140" i="2"/>
  <c r="R140" i="2"/>
  <c r="P140" i="2"/>
  <c r="BG137" i="2"/>
  <c r="BF137" i="2"/>
  <c r="BE137" i="2"/>
  <c r="BD137" i="2"/>
  <c r="T137" i="2"/>
  <c r="R137" i="2"/>
  <c r="P137" i="2"/>
  <c r="BG134" i="2"/>
  <c r="BF134" i="2"/>
  <c r="BE134" i="2"/>
  <c r="BD134" i="2"/>
  <c r="T134" i="2"/>
  <c r="R134" i="2"/>
  <c r="P134" i="2"/>
  <c r="BG131" i="2"/>
  <c r="BF131" i="2"/>
  <c r="BE131" i="2"/>
  <c r="BD131" i="2"/>
  <c r="T131" i="2"/>
  <c r="R131" i="2"/>
  <c r="P131" i="2"/>
  <c r="BG129" i="2"/>
  <c r="BF129" i="2"/>
  <c r="BE129" i="2"/>
  <c r="BD129" i="2"/>
  <c r="T129" i="2"/>
  <c r="R129" i="2"/>
  <c r="P129" i="2"/>
  <c r="BG125" i="2"/>
  <c r="BF125" i="2"/>
  <c r="BE125" i="2"/>
  <c r="BD125" i="2"/>
  <c r="T125" i="2"/>
  <c r="R125" i="2"/>
  <c r="P125" i="2"/>
  <c r="F116" i="2"/>
  <c r="E114" i="2"/>
  <c r="F89" i="2"/>
  <c r="E87" i="2"/>
  <c r="J24" i="2"/>
  <c r="E24" i="2"/>
  <c r="J119" i="2" s="1"/>
  <c r="J23" i="2"/>
  <c r="J21" i="2"/>
  <c r="E21" i="2"/>
  <c r="J118" i="2" s="1"/>
  <c r="J20" i="2"/>
  <c r="J18" i="2"/>
  <c r="E18" i="2"/>
  <c r="F119" i="2" s="1"/>
  <c r="J17" i="2"/>
  <c r="J15" i="2"/>
  <c r="E15" i="2"/>
  <c r="F118" i="2" s="1"/>
  <c r="J14" i="2"/>
  <c r="J12" i="2"/>
  <c r="J116" i="2" s="1"/>
  <c r="E7" i="2"/>
  <c r="E112" i="2" s="1"/>
  <c r="BI151" i="2"/>
  <c r="J145" i="2"/>
  <c r="J140" i="2"/>
  <c r="BI125" i="2"/>
  <c r="J34" i="3"/>
  <c r="BI155" i="2"/>
  <c r="BI150" i="2"/>
  <c r="J143" i="2"/>
  <c r="J134" i="2"/>
  <c r="J125" i="2"/>
  <c r="F37" i="3"/>
  <c r="J155" i="2"/>
  <c r="J148" i="2"/>
  <c r="J142" i="2"/>
  <c r="BI131" i="2"/>
  <c r="BI167" i="2"/>
  <c r="J167" i="2"/>
  <c r="BI164" i="2"/>
  <c r="J164" i="2"/>
  <c r="BI163" i="2"/>
  <c r="J163" i="2"/>
  <c r="BI160" i="2"/>
  <c r="J160" i="2"/>
  <c r="J157" i="2"/>
  <c r="BI148" i="2"/>
  <c r="BI140" i="2"/>
  <c r="J137" i="2"/>
  <c r="BI129" i="2"/>
  <c r="BK121" i="3"/>
  <c r="BI157" i="2"/>
  <c r="J150" i="2"/>
  <c r="BI143" i="2"/>
  <c r="BI137" i="2"/>
  <c r="J131" i="2"/>
  <c r="J121" i="3"/>
  <c r="J151" i="2"/>
  <c r="BI145" i="2"/>
  <c r="BI142" i="2"/>
  <c r="BI134" i="2"/>
  <c r="J129" i="2"/>
  <c r="F36" i="3"/>
  <c r="F37" i="2" l="1"/>
  <c r="J34" i="2"/>
  <c r="F36" i="2"/>
  <c r="F35" i="2"/>
  <c r="F34" i="2"/>
  <c r="BI124" i="2"/>
  <c r="J124" i="2" s="1"/>
  <c r="J98" i="2" s="1"/>
  <c r="T124" i="2"/>
  <c r="BI147" i="2"/>
  <c r="J147" i="2"/>
  <c r="J99" i="2" s="1"/>
  <c r="T147" i="2"/>
  <c r="BI162" i="2"/>
  <c r="BI161" i="2" s="1"/>
  <c r="J161" i="2" s="1"/>
  <c r="J101" i="2" s="1"/>
  <c r="P162" i="2"/>
  <c r="P161" i="2" s="1"/>
  <c r="R162" i="2"/>
  <c r="R161" i="2" s="1"/>
  <c r="T162" i="2"/>
  <c r="T161" i="2"/>
  <c r="P124" i="2"/>
  <c r="P147" i="2"/>
  <c r="R124" i="2"/>
  <c r="R147" i="2"/>
  <c r="BI159" i="2"/>
  <c r="J159" i="2" s="1"/>
  <c r="J100" i="2" s="1"/>
  <c r="BK120" i="3"/>
  <c r="J120" i="3" s="1"/>
  <c r="J98" i="3" s="1"/>
  <c r="E85" i="3"/>
  <c r="BE121" i="3"/>
  <c r="F92" i="3"/>
  <c r="J89" i="3"/>
  <c r="E85" i="2"/>
  <c r="J89" i="2"/>
  <c r="F91" i="2"/>
  <c r="J91" i="2"/>
  <c r="F92" i="2"/>
  <c r="J92" i="2"/>
  <c r="BC125" i="2"/>
  <c r="BC129" i="2"/>
  <c r="BC131" i="2"/>
  <c r="BC134" i="2"/>
  <c r="BC137" i="2"/>
  <c r="BC140" i="2"/>
  <c r="BC142" i="2"/>
  <c r="BC143" i="2"/>
  <c r="BC145" i="2"/>
  <c r="BC148" i="2"/>
  <c r="BC150" i="2"/>
  <c r="BC151" i="2"/>
  <c r="BC155" i="2"/>
  <c r="BC157" i="2"/>
  <c r="BC160" i="2"/>
  <c r="BC163" i="2"/>
  <c r="BC164" i="2"/>
  <c r="BC167" i="2"/>
  <c r="F34" i="3"/>
  <c r="F33" i="3"/>
  <c r="J162" i="2" l="1"/>
  <c r="J102" i="2" s="1"/>
  <c r="R123" i="2"/>
  <c r="R122" i="2" s="1"/>
  <c r="T123" i="2"/>
  <c r="T122" i="2" s="1"/>
  <c r="P123" i="2"/>
  <c r="P122" i="2" s="1"/>
  <c r="BI123" i="2"/>
  <c r="BI122" i="2" s="1"/>
  <c r="J122" i="2" s="1"/>
  <c r="BK119" i="3"/>
  <c r="BK118" i="3" s="1"/>
  <c r="J118" i="3" s="1"/>
  <c r="J96" i="3" s="1"/>
  <c r="F33" i="2"/>
  <c r="J33" i="2"/>
  <c r="J33" i="3"/>
  <c r="J123" i="2" l="1"/>
  <c r="J97" i="2" s="1"/>
  <c r="J30" i="2"/>
  <c r="J39" i="2" s="1"/>
  <c r="J96" i="2"/>
  <c r="J119" i="3"/>
  <c r="J97" i="3" s="1"/>
  <c r="J30" i="3"/>
  <c r="J39" i="3" l="1"/>
</calcChain>
</file>

<file path=xl/sharedStrings.xml><?xml version="1.0" encoding="utf-8"?>
<sst xmlns="http://schemas.openxmlformats.org/spreadsheetml/2006/main" count="1447" uniqueCount="550">
  <si>
    <t/>
  </si>
  <si>
    <t>False</t>
  </si>
  <si>
    <t>&gt;&gt;  skryté sloupce  &lt;&lt;</t>
  </si>
  <si>
    <t>15</t>
  </si>
  <si>
    <t>v ---  níže se nacházejí doplnkové a pomocné údaje k sestavám  --- v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</si>
  <si>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</si>
  <si>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</si>
  <si>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</si>
  <si>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</si>
  <si>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</si>
  <si>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</si>
  <si>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</si>
  <si>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</si>
  <si>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</si>
  <si>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</si>
  <si>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</si>
  <si>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</si>
  <si>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</si>
  <si>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</si>
  <si>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</si>
  <si>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</si>
  <si>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</si>
  <si>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</si>
  <si>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</si>
  <si>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</si>
  <si>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</si>
  <si>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</si>
  <si>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</si>
  <si>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</si>
  <si>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</si>
  <si>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</si>
  <si>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</si>
  <si>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</si>
  <si>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</si>
  <si>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</si>
  <si>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</si>
  <si>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</si>
  <si>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</si>
  <si>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Kód</t>
  </si>
  <si>
    <t>Popis</t>
  </si>
  <si>
    <t>Typ</t>
  </si>
  <si>
    <t>D</t>
  </si>
  <si>
    <t>0</t>
  </si>
  <si>
    <t>1</t>
  </si>
  <si>
    <t>{6dc12864-c8b4-4452-8cb3-20902769973a}</t>
  </si>
  <si>
    <t>2</t>
  </si>
  <si>
    <t>{c7d4004a-64ad-45cc-bcd3-5edce6418cf5}</t>
  </si>
  <si>
    <t>KRYCÍ LIST SOUPISU PRACÍ</t>
  </si>
  <si>
    <t>Objekt:</t>
  </si>
  <si>
    <t>1 - Vícepráce - Obetonování kanalizace přímo do výkopu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</si>
  <si>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</si>
  <si>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</si>
  <si>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</si>
  <si>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</si>
  <si>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</si>
  <si>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</si>
  <si>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</si>
  <si>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</si>
  <si>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</si>
  <si>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</si>
  <si>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</si>
  <si>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</si>
  <si>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</si>
  <si>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</si>
  <si>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</si>
  <si>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</si>
  <si>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</si>
  <si>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</si>
  <si>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</si>
  <si>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</si>
  <si>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</si>
  <si>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</si>
  <si>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</si>
  <si>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</si>
  <si>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</si>
  <si>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</si>
  <si>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</si>
  <si>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</si>
  <si>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</si>
  <si>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132251255</t>
  </si>
  <si>
    <t>Hloubení rýh nezapažených š do 2000 mm v hornině třídy těžitelnosti I skupiny 3 objem do 1000 m3 strojně</t>
  </si>
  <si>
    <t>m3</t>
  </si>
  <si>
    <t>4</t>
  </si>
  <si>
    <t>1198714575</t>
  </si>
  <si>
    <t>VV</t>
  </si>
  <si>
    <t>"odkop podél trouby krytí hl. 430 mm" 2,0*102</t>
  </si>
  <si>
    <t>"odkop podél trouby krytí hl. 530 mm" 2,5*59</t>
  </si>
  <si>
    <t>Součet</t>
  </si>
  <si>
    <t>162751117</t>
  </si>
  <si>
    <t>Vodorovné přemístění přes 9 000 do 10000 m výkopku/sypaniny z horniny třídy těžitelnosti I skupiny 1 až 3</t>
  </si>
  <si>
    <t>993626788</t>
  </si>
  <si>
    <t>351,5</t>
  </si>
  <si>
    <t>3</t>
  </si>
  <si>
    <t>162751119</t>
  </si>
  <si>
    <t>Příplatek k vodorovnému přemístění výkopku/sypaniny z horniny třídy těžitelnosti I skupiny 1 až 3 ZKD 1000 m přes 10000 m</t>
  </si>
  <si>
    <t>-1348985618</t>
  </si>
  <si>
    <t>351,5*10 "Přepočtené koeficientem množství</t>
  </si>
  <si>
    <t>171201231</t>
  </si>
  <si>
    <t>Poplatek za uložení zeminy a kamení na recyklační skládce (skládkovné) kód odpadu 17 05 04</t>
  </si>
  <si>
    <t>t</t>
  </si>
  <si>
    <t>315415563</t>
  </si>
  <si>
    <t>351,50*1,60</t>
  </si>
  <si>
    <t>5</t>
  </si>
  <si>
    <t>171251201</t>
  </si>
  <si>
    <t>Uložení sypaniny na skládky nebo meziskládky</t>
  </si>
  <si>
    <t>1222287342</t>
  </si>
  <si>
    <t>6</t>
  </si>
  <si>
    <t>115101201</t>
  </si>
  <si>
    <t>Čerpání vody na dopravní výšku do 10 m s uvažovaným průměrným přítokem do 500 l/min</t>
  </si>
  <si>
    <t>hod</t>
  </si>
  <si>
    <t>CS ÚRS 2022 01</t>
  </si>
  <si>
    <t>16</t>
  </si>
  <si>
    <t>-673991366</t>
  </si>
  <si>
    <t>5*8</t>
  </si>
  <si>
    <t>7</t>
  </si>
  <si>
    <t>115101301</t>
  </si>
  <si>
    <t>Pohotovost záložní čerpací soupravy pro dopravní výšku do 10 m s uvažovaným průměrným přítokem do 500 l/min</t>
  </si>
  <si>
    <t>den</t>
  </si>
  <si>
    <t>-2045476680</t>
  </si>
  <si>
    <t>8</t>
  </si>
  <si>
    <t>938902122</t>
  </si>
  <si>
    <t>Čištění nádrží, ploch dřevěných nebo betonových konstrukcí, potrubí  ploch betonových konstrukcí tlakovou vodou</t>
  </si>
  <si>
    <t>m2</t>
  </si>
  <si>
    <t>110350881</t>
  </si>
  <si>
    <t>"stáv. trouby"(161*1,5)</t>
  </si>
  <si>
    <t>18</t>
  </si>
  <si>
    <t>977311112</t>
  </si>
  <si>
    <t>Řezání stávajících betonových mazanin bez vyztužení hloubky přes 50 do 100 mm</t>
  </si>
  <si>
    <t>m</t>
  </si>
  <si>
    <t>-1604556625</t>
  </si>
  <si>
    <t>161/6*2,1</t>
  </si>
  <si>
    <t>Zakládání</t>
  </si>
  <si>
    <t>9</t>
  </si>
  <si>
    <t>213141131</t>
  </si>
  <si>
    <t>Zřízení vrstvy z geotextilie  filtrační, separační, odvodňovací, ochranné, výztužné nebo protierozní ve sklonu přes 1:2 do 1:1, šířky do 3 m</t>
  </si>
  <si>
    <t>1772771340</t>
  </si>
  <si>
    <t>(1,5+1,5)*1,3*161</t>
  </si>
  <si>
    <t>10</t>
  </si>
  <si>
    <t>M</t>
  </si>
  <si>
    <t>69311082</t>
  </si>
  <si>
    <t>geotextilie netkaná separační, ochranná, filtrační, drenážní PP 500g/m2</t>
  </si>
  <si>
    <t>1056453050</t>
  </si>
  <si>
    <t>11</t>
  </si>
  <si>
    <t>272322611</t>
  </si>
  <si>
    <t>Základy z betonu železového (bez výztuže) klenby z betonu se zvýšenými nároky na prostředí tř. C 30/37</t>
  </si>
  <si>
    <t>-32238253</t>
  </si>
  <si>
    <t>1,32*102</t>
  </si>
  <si>
    <t>1,07*59</t>
  </si>
  <si>
    <t>12</t>
  </si>
  <si>
    <t>273361116</t>
  </si>
  <si>
    <t>Výztuž základových konstrukcí desek z betonářské oceli 10 505 (R) nebo BSt 500</t>
  </si>
  <si>
    <t>-820943604</t>
  </si>
  <si>
    <t>(0,00967+0,01244)*161</t>
  </si>
  <si>
    <t>13</t>
  </si>
  <si>
    <t>273361412</t>
  </si>
  <si>
    <t>Výztuž základových konstrukcí desek ze svařovaných sítí, hmotnosti přes 3,5 do 6 kg/m2</t>
  </si>
  <si>
    <t>860839265</t>
  </si>
  <si>
    <t>(0,00444+0,00178+0,01578)*1,25*161</t>
  </si>
  <si>
    <t>998</t>
  </si>
  <si>
    <t>Přesun hmot</t>
  </si>
  <si>
    <t>14</t>
  </si>
  <si>
    <t>998276101</t>
  </si>
  <si>
    <t>Přesun hmot pro trubní vedení z trub z plastických hmot otevřený výkop</t>
  </si>
  <si>
    <t>-127149263</t>
  </si>
  <si>
    <t>PSV</t>
  </si>
  <si>
    <t>Práce a dodávky PSV</t>
  </si>
  <si>
    <t>711</t>
  </si>
  <si>
    <t>Izolace proti vodě, vlhkosti a plynům</t>
  </si>
  <si>
    <t>711111001</t>
  </si>
  <si>
    <t>Provedení izolace proti zemní vlhkosti natěradly a tmely za studena  na ploše vodorovné V nátěrem penetračním</t>
  </si>
  <si>
    <t>725688859</t>
  </si>
  <si>
    <t>11163150</t>
  </si>
  <si>
    <t>lak penetrační asfaltový</t>
  </si>
  <si>
    <t>32</t>
  </si>
  <si>
    <t>18535089</t>
  </si>
  <si>
    <t>0,0004*483</t>
  </si>
  <si>
    <t>17</t>
  </si>
  <si>
    <t>11163152</t>
  </si>
  <si>
    <t>lak hydroizolační asfaltový</t>
  </si>
  <si>
    <t>-406702143</t>
  </si>
  <si>
    <t>0,0004*483*2</t>
  </si>
  <si>
    <t>2 - Méněpráce</t>
  </si>
  <si>
    <t>21451OA0</t>
  </si>
  <si>
    <t>SANAČNÍ VRSTVY Z LOMOVÉHO KAMENE</t>
  </si>
  <si>
    <t>-1013180418</t>
  </si>
  <si>
    <t>"dl.59"-23,6</t>
  </si>
  <si>
    <t>SOD</t>
  </si>
  <si>
    <t>Celkem</t>
  </si>
  <si>
    <t>ASPE10</t>
  </si>
  <si>
    <t xml:space="preserve">Firma: </t>
  </si>
  <si>
    <t>Příloha k formuláři pro ocenění nabídky</t>
  </si>
  <si>
    <t>S</t>
  </si>
  <si>
    <t xml:space="preserve">Stavba: </t>
  </si>
  <si>
    <t>0,00</t>
  </si>
  <si>
    <t>O</t>
  </si>
  <si>
    <t>15,00</t>
  </si>
  <si>
    <t>Rozpočet:</t>
  </si>
  <si>
    <t>21,00</t>
  </si>
  <si>
    <t>Poř. číslo</t>
  </si>
  <si>
    <t>Kód položky</t>
  </si>
  <si>
    <t>Varianta</t>
  </si>
  <si>
    <t>Název položky</t>
  </si>
  <si>
    <t>Cena</t>
  </si>
  <si>
    <t>Jednotková</t>
  </si>
  <si>
    <t>SD</t>
  </si>
  <si>
    <t>P</t>
  </si>
  <si>
    <t>M3</t>
  </si>
  <si>
    <t>PP</t>
  </si>
  <si>
    <t>TS</t>
  </si>
  <si>
    <t>SO 105 - ZASTÁVKOVÝ ZÁLIV - MÉNĚPRÁCE</t>
  </si>
  <si>
    <t>III/43321 HRUŠKA – TVOROVICE (SO104, SO105, SO106, SO301 A SO302) - DI k 25.7.</t>
  </si>
  <si>
    <t>KUS</t>
  </si>
  <si>
    <t>OTSKP 2022</t>
  </si>
  <si>
    <t>Soupis objektů s DPH</t>
  </si>
  <si>
    <t>Objekt</t>
  </si>
  <si>
    <t>OC</t>
  </si>
  <si>
    <t>OC+DPH</t>
  </si>
  <si>
    <t>VCP</t>
  </si>
  <si>
    <t>Připojky-  provedení komplet vč. napojení</t>
  </si>
  <si>
    <t>Nová UV v km 0,2 na MK vlevo</t>
  </si>
  <si>
    <t>demontáž přístřešku BUS</t>
  </si>
  <si>
    <t>oprava vodovod.šoupěte</t>
  </si>
  <si>
    <t>KŠ monolitické</t>
  </si>
  <si>
    <t>18Zak00028.P</t>
  </si>
  <si>
    <t>III/43321 Hruška - Tvorovice - přípojky</t>
  </si>
  <si>
    <t>SO 01</t>
  </si>
  <si>
    <t>Připojky</t>
  </si>
  <si>
    <t>Ceník</t>
  </si>
  <si>
    <t>Hloubení nezapažených rýh šířky do 800 mm v soudržných horninách třídy těžitelnosti I skupiny 3 ručně</t>
  </si>
  <si>
    <t>ÚRS 2022</t>
  </si>
  <si>
    <t>Celkem:1,0*0,8*1,5=1,200 [A]</t>
  </si>
  <si>
    <t>Celkem: 1,2=1,200 [A]</t>
  </si>
  <si>
    <t>1,2*10 Přepočtené koeficientem množství=12,000 [A] 
Celkem: A=12,000 [B]</t>
  </si>
  <si>
    <t>T</t>
  </si>
  <si>
    <t>1,2*1.60=1,920 [A] 
Celkem: A=1,920 [B]</t>
  </si>
  <si>
    <t>1,2-0,4=0,800 [A] 
Celkem: A=0,800 [B]</t>
  </si>
  <si>
    <t>174151101</t>
  </si>
  <si>
    <t>Zásyp jam, šachet rýh nebo kolem objektů sypaninou se zhutněním</t>
  </si>
  <si>
    <t>Celkem: 1,0*0,8*0,5=0,400 [A]</t>
  </si>
  <si>
    <t>175151101</t>
  </si>
  <si>
    <t>Obsypání potrubí strojně sypaninou bez prohození, uloženou do 3 m</t>
  </si>
  <si>
    <t>58331351</t>
  </si>
  <si>
    <t>kamenivo těžené drobné frakce 0/4</t>
  </si>
  <si>
    <t>0,4*2 Přepočtené koeficientem množství=0,800 [A] 
Celkem: A=0,800 [B]</t>
  </si>
  <si>
    <t>Potrubí</t>
  </si>
  <si>
    <t>871315221</t>
  </si>
  <si>
    <t>Kanalizační potrubí z tvrdého PVC jednovrstvé tuhost třídy SN8 DN 160, vč.tvarovek</t>
  </si>
  <si>
    <t>1=1,000 [A] 
Celkem: A=1,000 [B]</t>
  </si>
  <si>
    <t>871420410</t>
  </si>
  <si>
    <t>Montáž kanalizačního potrubí korugovaného SN 10 z polypropylenu DN 500</t>
  </si>
  <si>
    <t>Celkem: 1=1,000 [A]</t>
  </si>
  <si>
    <t>877315251</t>
  </si>
  <si>
    <t>Montáž samostatného hrdla z tvrdého PVC-systém KG DN 160</t>
  </si>
  <si>
    <t>Celkem za 1m přípojky bez přepojení na hlavní řad</t>
  </si>
  <si>
    <t>Přepojení přípojek</t>
  </si>
  <si>
    <t>SOD SSOK</t>
  </si>
  <si>
    <t>R</t>
  </si>
  <si>
    <t>Napojení stávající přípojky na novou DN 160</t>
  </si>
  <si>
    <t>nová položka</t>
  </si>
  <si>
    <t>Celkem za 1ks přepojení přípojky na hlavní řad</t>
  </si>
  <si>
    <t>Pozn.: Výše uvedené ceny platí při předpokladu  průměru stávající domovní přípojky do DN 160, Při realizaci většího DN bude cena aktualizována</t>
  </si>
  <si>
    <t>Soupis provedených přípojek</t>
  </si>
  <si>
    <t>Položka</t>
  </si>
  <si>
    <t>cena za 1 m bez připojení</t>
  </si>
  <si>
    <t>cena za 1 ks napojení</t>
  </si>
  <si>
    <t>Přípojka k č.p.45 dešť. Svod</t>
  </si>
  <si>
    <t>CN</t>
  </si>
  <si>
    <t>Přípojka k č.p.45 odpad z kanalizace</t>
  </si>
  <si>
    <t>Přípojka k č.p.14 dešť. svod</t>
  </si>
  <si>
    <t>Přípojka k č.p.14 odpad z kanalizace</t>
  </si>
  <si>
    <t>Přípojka k č.p.71</t>
  </si>
  <si>
    <t>Přípojka k č.p.13</t>
  </si>
  <si>
    <t>Přípojka k č.p.12</t>
  </si>
  <si>
    <t>Přípojka k č.p.10</t>
  </si>
  <si>
    <t>Přípojka k č.p.9 dešť. Svod</t>
  </si>
  <si>
    <t>Přípojka k č.p.9 odpad z kanalizace</t>
  </si>
  <si>
    <t>Přípojka k č.p.8 dešť. Svod</t>
  </si>
  <si>
    <t>Přípojka k č.p.8 odpad z kanalizace</t>
  </si>
  <si>
    <t>Přípojka k č.p.57 dešť. Svod</t>
  </si>
  <si>
    <t>Přípojka k č.p.57 odpad z kanalizace</t>
  </si>
  <si>
    <t>Přípojka k č.p.6</t>
  </si>
  <si>
    <t>CELKEM bez DPH</t>
  </si>
  <si>
    <t>UV v km 2,0 na MK vlevo</t>
  </si>
  <si>
    <t>Přípojka k UV</t>
  </si>
  <si>
    <t>Zřízení UV komplet</t>
  </si>
  <si>
    <t>KS</t>
  </si>
  <si>
    <t>SoD SSOK</t>
  </si>
  <si>
    <t>Demontáž přístřešku BUS vč. přesunu</t>
  </si>
  <si>
    <t>cena za m.j.</t>
  </si>
  <si>
    <t>cena celkem</t>
  </si>
  <si>
    <t>kpl</t>
  </si>
  <si>
    <t>kalkulace</t>
  </si>
  <si>
    <t>Oprava vodovod. šoupěte vč. zemních prací</t>
  </si>
  <si>
    <t>nové dna kanalizačních šachet</t>
  </si>
  <si>
    <t>šachty kanalizační ze ž.b. na potrubí DN do 400 vč. výztuže</t>
  </si>
  <si>
    <t>ks</t>
  </si>
  <si>
    <t>CELKEM</t>
  </si>
  <si>
    <t>MNP</t>
  </si>
  <si>
    <t>Obetonování kanalizace SO105</t>
  </si>
  <si>
    <t>Obetonování kanalizace SO301 50%</t>
  </si>
  <si>
    <t>SO 302 - Přeložka vodovodu - méněpráce</t>
  </si>
  <si>
    <t xml:space="preserve">Stavba: 18Zak00028.P - III/43321 Hruška - Tvorovice </t>
  </si>
  <si>
    <t>Přípojky a obetonování kanalizace</t>
  </si>
  <si>
    <t xml:space="preserve">Objekt: </t>
  </si>
  <si>
    <t>Značka</t>
  </si>
  <si>
    <t>Název</t>
  </si>
  <si>
    <t>JOC</t>
  </si>
  <si>
    <t>Cena[Kč]</t>
  </si>
  <si>
    <t>1 - Zemní práce</t>
  </si>
  <si>
    <t>23</t>
  </si>
  <si>
    <t>00572410</t>
  </si>
  <si>
    <t>osivo směs travní parková</t>
  </si>
  <si>
    <t>KG</t>
  </si>
  <si>
    <t>113106123</t>
  </si>
  <si>
    <t>Rozebrání dlažeb ze zámkových dlaždic komunikací pro pěší ručně</t>
  </si>
  <si>
    <t>M2</t>
  </si>
  <si>
    <t>113107312</t>
  </si>
  <si>
    <t>Odstranění podkladu z kameniva těženého tl přes 100 do 200 mm strojně pl do 50 m2</t>
  </si>
  <si>
    <t>113107322</t>
  </si>
  <si>
    <t>Odstranění podkladu z kameniva drceného tl přes 100 do 200 mm strojně pl do 50 m2</t>
  </si>
  <si>
    <t>113107323</t>
  </si>
  <si>
    <t>Odstranění podkladu z kameniva drceného tl přes 200 do 300 mm strojně pl do 50 m2</t>
  </si>
  <si>
    <t>113107342</t>
  </si>
  <si>
    <t>Odstranění podkladu živičného tl přes 50 do 100 mm strojně pl do 50 m2</t>
  </si>
  <si>
    <t>119003131</t>
  </si>
  <si>
    <t>Výstražná páska pro zabezpečení výkopu zřízení</t>
  </si>
  <si>
    <t>119003132</t>
  </si>
  <si>
    <t>Výstražná páska pro zabezpečení výkopu odstranění</t>
  </si>
  <si>
    <t>121151103</t>
  </si>
  <si>
    <t>Sejmutí ornice plochy do 100 m2 tl vrstvy do 200 mm strojně</t>
  </si>
  <si>
    <t>132254104</t>
  </si>
  <si>
    <t>Hloubení rýh zapažených š do 800 mm v hornině třídy těžitelnosti I skupiny 3 objem přes 100 m3 strojně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</si>
  <si>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</si>
  <si>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</si>
  <si>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</si>
  <si>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</si>
  <si>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174151101a</t>
  </si>
  <si>
    <t>19</t>
  </si>
  <si>
    <t>21</t>
  </si>
  <si>
    <t>181351003</t>
  </si>
  <si>
    <t>Rozprostření ornice tl vrstvy do 200 mm pl do 100 m2 v rovině nebo ve svahu do 1:5 strojně</t>
  </si>
  <si>
    <t>22</t>
  </si>
  <si>
    <t>181411131</t>
  </si>
  <si>
    <t>Založení parkového trávníku výsevem pl do 1000 m2 v rovině a ve svahu do 1:5</t>
  </si>
  <si>
    <t>24</t>
  </si>
  <si>
    <t>181912112</t>
  </si>
  <si>
    <t>Úprava pláně v hornině třídy těžitelnosti I skupiny 3 se zhutněním ručně</t>
  </si>
  <si>
    <t>20</t>
  </si>
  <si>
    <t>58343930</t>
  </si>
  <si>
    <t>kamenivo drcené hrubé frakce 16/32</t>
  </si>
  <si>
    <t>Celkem za SD 1 - Zemní práce</t>
  </si>
  <si>
    <t>4 - Vodorovné konstrukce</t>
  </si>
  <si>
    <t>25</t>
  </si>
  <si>
    <t>451573111</t>
  </si>
  <si>
    <t>Lože pod potrubí otevřený výkop ze štěrkopísku</t>
  </si>
  <si>
    <t>Celkem za SD 4 - Vodorovné konstrukce</t>
  </si>
  <si>
    <t>5 - Komunikace pozemní</t>
  </si>
  <si>
    <t>26</t>
  </si>
  <si>
    <t>564251011</t>
  </si>
  <si>
    <t>Podklad nebo podsyp ze štěrkopísku ŠP plochy do 100 m2 tl 150 mm</t>
  </si>
  <si>
    <t>27</t>
  </si>
  <si>
    <t>564750101</t>
  </si>
  <si>
    <t>Podklad z kameniva hrubého drceného vel. 16-32 mm plochy do 100 m2 tl 150 mm</t>
  </si>
  <si>
    <t>28</t>
  </si>
  <si>
    <t>564751101</t>
  </si>
  <si>
    <t>Podklad z kameniva hrubého drceného vel. 32-63 mm plochy do 100 m2 tl 150 mm</t>
  </si>
  <si>
    <t>29</t>
  </si>
  <si>
    <t>564851011</t>
  </si>
  <si>
    <t>Podklad ze štěrkodrtě ŠD plochy do 100 m2 tl 150 mm</t>
  </si>
  <si>
    <t>30</t>
  </si>
  <si>
    <t>565145101</t>
  </si>
  <si>
    <t>Asfaltový beton vrstva podkladní ACP 16 (obalované kamenivo OKS) tl 60 mm š do 1,5 m</t>
  </si>
  <si>
    <t>31</t>
  </si>
  <si>
    <t>573211109</t>
  </si>
  <si>
    <t>Postřik živičný spojovací z asfaltu v množství 0,50 kg/m2</t>
  </si>
  <si>
    <t>577134111</t>
  </si>
  <si>
    <t>Asfaltový beton vrstva obrusná ACO 11 (ABS) tř. I tl 40 mm š do 3 m z nemodifikovaného asfaltu</t>
  </si>
  <si>
    <t>34</t>
  </si>
  <si>
    <t>59245032</t>
  </si>
  <si>
    <t>dlažba zámková profilová 230x140x60mm přírodní</t>
  </si>
  <si>
    <t>33</t>
  </si>
  <si>
    <t>596211110</t>
  </si>
  <si>
    <t>Kladení zámkové dlažby komunikací pro pěší ručně tl 60 mm skupiny A pl do 50 m2</t>
  </si>
  <si>
    <t>Celkem za SD 5 - Komunikace pozemní</t>
  </si>
  <si>
    <t>722 - Zdravotechnika - vnitřní vodovod</t>
  </si>
  <si>
    <t>74</t>
  </si>
  <si>
    <t>722231074</t>
  </si>
  <si>
    <t>Ventil zpětný mosazný G 1" PN 10 do 110°C se dvěma závity</t>
  </si>
  <si>
    <t>75</t>
  </si>
  <si>
    <t>722232045R</t>
  </si>
  <si>
    <t>Kohout kulový přímý G 1" PN 42 do 185°C vnitřní závit, nezámrzný</t>
  </si>
  <si>
    <t>76</t>
  </si>
  <si>
    <t>722232063</t>
  </si>
  <si>
    <t>Kohout kulový přímý G 1" PN 42 do 185°C vnitřní závit s vypouštěním</t>
  </si>
  <si>
    <t>77</t>
  </si>
  <si>
    <t>998722201</t>
  </si>
  <si>
    <t>Přesun hmot procentní pro vnitřní vodovod v objektech v do 6 m</t>
  </si>
  <si>
    <t>%</t>
  </si>
  <si>
    <t>Celkem za SD 722 - Zdravotechnika - vnitřní vodovod</t>
  </si>
  <si>
    <t>8 - Trubní vedení</t>
  </si>
  <si>
    <t>38</t>
  </si>
  <si>
    <t>28613576</t>
  </si>
  <si>
    <t>potrubí dvouvrstvé PE100 RC SDR17 110x6,6 dl 12m</t>
  </si>
  <si>
    <t>42</t>
  </si>
  <si>
    <t>28653052</t>
  </si>
  <si>
    <t>elektrokoleno 90° PE 100 D 32mm</t>
  </si>
  <si>
    <t>46</t>
  </si>
  <si>
    <t>38821516</t>
  </si>
  <si>
    <t>vodoměr domovní tlak PN25 Qn 2,5 DN 20 190mm</t>
  </si>
  <si>
    <t>48</t>
  </si>
  <si>
    <t>42221551</t>
  </si>
  <si>
    <t>šoupátko domovní přípojky litinové vnitřní/vnitřní závit PN16 1"x1"</t>
  </si>
  <si>
    <t>51</t>
  </si>
  <si>
    <t>42273665</t>
  </si>
  <si>
    <t>hydrant podzemní DN 100 PN 16 dvojitý uzávěr s koulí krycí v 1500mm</t>
  </si>
  <si>
    <t>64</t>
  </si>
  <si>
    <t>42291452</t>
  </si>
  <si>
    <t>poklop litinový hydrantový DN 80</t>
  </si>
  <si>
    <t>60</t>
  </si>
  <si>
    <t>56230561</t>
  </si>
  <si>
    <t>šachta vodoměrná samonosná hranatá 0,5/0,4/1,2 m</t>
  </si>
  <si>
    <t>35</t>
  </si>
  <si>
    <t>871161141</t>
  </si>
  <si>
    <t>Montáž potrubí z PE100 SDR 11 otevřený výkop svařovaných na tupo D 32 x 3,0 mm</t>
  </si>
  <si>
    <t>37</t>
  </si>
  <si>
    <t>871251151</t>
  </si>
  <si>
    <t>Montáž potrubí z PE100 SDR 17 otevřený výkop svařovaných na tupo D 110 x 6,6 mm</t>
  </si>
  <si>
    <t>39</t>
  </si>
  <si>
    <t>877161101</t>
  </si>
  <si>
    <t>Montáž elektrospojek na vodovodním potrubí z PE trub d 32</t>
  </si>
  <si>
    <t>41</t>
  </si>
  <si>
    <t>877161112</t>
  </si>
  <si>
    <t>Montáž elektrokolen 90° na vodovodním potrubí z PE trub d 32</t>
  </si>
  <si>
    <t>43</t>
  </si>
  <si>
    <t>877251101R</t>
  </si>
  <si>
    <t>Montáž spojek na vodovodním potrubí z PE trub d 110</t>
  </si>
  <si>
    <t>45</t>
  </si>
  <si>
    <t>891152211</t>
  </si>
  <si>
    <t>Montáž závitového vodoměru G 3/4 v šachtě</t>
  </si>
  <si>
    <t>47</t>
  </si>
  <si>
    <t>891161321</t>
  </si>
  <si>
    <t>Montáž vodovodních šoupátek domovní přípojky se závitovými konci PN16 otevřený výkop G 1"</t>
  </si>
  <si>
    <t>49</t>
  </si>
  <si>
    <t>891247113R</t>
  </si>
  <si>
    <t>Demontáž hydrantu</t>
  </si>
  <si>
    <t>50</t>
  </si>
  <si>
    <t>891267112R</t>
  </si>
  <si>
    <t>Montáž hydrantů podzemních DN 100, vč.dodávky a montáže všech potřebných litinových tvarovek, šoupátka, zemní šoupátkové soupravy a poklopu</t>
  </si>
  <si>
    <t>52</t>
  </si>
  <si>
    <t>891269111</t>
  </si>
  <si>
    <t>Montáž navrtávacích pasů na potrubí z jakýchkoli trub DN 100</t>
  </si>
  <si>
    <t>55</t>
  </si>
  <si>
    <t>892233122</t>
  </si>
  <si>
    <t>Proplach a dezinfekce vodovodního potrubí DN od 40 do 70</t>
  </si>
  <si>
    <t>56</t>
  </si>
  <si>
    <t>892241111</t>
  </si>
  <si>
    <t>Tlaková zkouška vodou potrubí DN do 80</t>
  </si>
  <si>
    <t>57</t>
  </si>
  <si>
    <t>892271111</t>
  </si>
  <si>
    <t>Tlaková zkouška vodou potrubí DN 100 nebo 125</t>
  </si>
  <si>
    <t>58</t>
  </si>
  <si>
    <t>892273122</t>
  </si>
  <si>
    <t>Proplach a dezinfekce vodovodního potrubí DN od 80 do 125</t>
  </si>
  <si>
    <t>59</t>
  </si>
  <si>
    <t>893811111</t>
  </si>
  <si>
    <t>Osazení vodoměrné šachty hranaté z PP samonosné pro běžné zatížení pl do 1,1 m2 hl do 1,2 m</t>
  </si>
  <si>
    <t>61</t>
  </si>
  <si>
    <t>899401112</t>
  </si>
  <si>
    <t>Osazení poklopů litinových šoupátkových</t>
  </si>
  <si>
    <t>63</t>
  </si>
  <si>
    <t>899401113</t>
  </si>
  <si>
    <t>Osazení poklopů litinových hydrantových</t>
  </si>
  <si>
    <t>65</t>
  </si>
  <si>
    <t>899721111</t>
  </si>
  <si>
    <t>Signalizační vodič DN do 150 mm na potrubí</t>
  </si>
  <si>
    <t>66</t>
  </si>
  <si>
    <t>899722113</t>
  </si>
  <si>
    <t>Krytí potrubí z plastů výstražnou fólií z PVC 34cm</t>
  </si>
  <si>
    <t>62</t>
  </si>
  <si>
    <t>HWL.1750KASI000</t>
  </si>
  <si>
    <t>POKLOP ULIČNÍ ŠOUPÁTKOVÝ</t>
  </si>
  <si>
    <t>53</t>
  </si>
  <si>
    <t>HWL.53101100011</t>
  </si>
  <si>
    <t>PAS NAVRTÁVACÍ UZAVÍRACÍ HAKU 110-1"</t>
  </si>
  <si>
    <t>40</t>
  </si>
  <si>
    <t>HWL.63000320011</t>
  </si>
  <si>
    <t>PŘECHODKA PE/OCEL 32-1"</t>
  </si>
  <si>
    <t>44</t>
  </si>
  <si>
    <t>HWL.79741000001</t>
  </si>
  <si>
    <t>SYNOFLEX - SPOJKA 100 (104-132)</t>
  </si>
  <si>
    <t>54</t>
  </si>
  <si>
    <t>HWL.95020501000</t>
  </si>
  <si>
    <t>SOUPRAVA ZEMNÍ TELESKOPICKÁ (1,3-1,8m)</t>
  </si>
  <si>
    <t>36</t>
  </si>
  <si>
    <t>WVN.VP403033W</t>
  </si>
  <si>
    <t>Trubka dvouvrstvá PE 100 RC SafeTech RC voda SDR11 32x3.0 100m BC</t>
  </si>
  <si>
    <t>Celkem za SD 8 - Trubní vedení</t>
  </si>
  <si>
    <t>9 - Ostatní konstrukce a práce, bourání</t>
  </si>
  <si>
    <t>67</t>
  </si>
  <si>
    <t>919735112</t>
  </si>
  <si>
    <t>Řezání stávajícího živičného krytu hl přes 50 do 100 mm</t>
  </si>
  <si>
    <t>Celkem za SD 9 - Ostatní konstrukce a práce, bourání</t>
  </si>
  <si>
    <t>997 - Přesun sutě</t>
  </si>
  <si>
    <t>68</t>
  </si>
  <si>
    <t>997221551</t>
  </si>
  <si>
    <t>Vodorovná doprava suti ze sypkých materiálů do 1 km</t>
  </si>
  <si>
    <t>69</t>
  </si>
  <si>
    <t>997221559</t>
  </si>
  <si>
    <t>Příplatek ZKD 1 km u vodorovné dopravy suti ze sypkých materiálů</t>
  </si>
  <si>
    <t>70</t>
  </si>
  <si>
    <t>997221861</t>
  </si>
  <si>
    <t>Poplatek za uložení stavebního odpadu na recyklační skládce (skládkovné) z prostého betonu pod kódem 17 01 01</t>
  </si>
  <si>
    <t>71</t>
  </si>
  <si>
    <t>997221873</t>
  </si>
  <si>
    <t>Poplatek za uložení stavebního odpadu na recyklační skládce (skládkovné) zeminy a kamení zatříděného do Katalogu odpadů pod kódem 17 05 04</t>
  </si>
  <si>
    <t>72</t>
  </si>
  <si>
    <t>997221875</t>
  </si>
  <si>
    <t>Poplatek za uložení stavebního odpadu na recyklační skládce (skládkovné) asfaltového bez obsahu dehtu zatříděného do Katalogu odpadů pod kódem 17 03 02</t>
  </si>
  <si>
    <t>Celkem za SD 997 - Přesun sutě</t>
  </si>
  <si>
    <t>998 - Přesun hmot</t>
  </si>
  <si>
    <t>73</t>
  </si>
  <si>
    <t>Celkem za SD 998 - Přesun hmot</t>
  </si>
  <si>
    <t>VRN1 - Průzkumné, geodetické a projektové práce</t>
  </si>
  <si>
    <t>78</t>
  </si>
  <si>
    <t>012103000</t>
  </si>
  <si>
    <t>Geodetické práce před výstavbou</t>
  </si>
  <si>
    <t>KPL</t>
  </si>
  <si>
    <t>79</t>
  </si>
  <si>
    <t>012303000</t>
  </si>
  <si>
    <t>Geodetické práce po výstavbě</t>
  </si>
  <si>
    <t>Celkem za SD VRN1 - Průzkumné, geodetické a projektové práce</t>
  </si>
  <si>
    <t>VRN3 - Zařízení staveniště</t>
  </si>
  <si>
    <t>80</t>
  </si>
  <si>
    <t>030001000</t>
  </si>
  <si>
    <t>Zařízení staveniště</t>
  </si>
  <si>
    <t>SOUB</t>
  </si>
  <si>
    <t>Celkem za SD VRN3 - Zařízení staveniště</t>
  </si>
  <si>
    <t>VRN7 - Provozní vlivy</t>
  </si>
  <si>
    <t>81</t>
  </si>
  <si>
    <t>072002000</t>
  </si>
  <si>
    <t>Silniční provoz - dočasné dopravní značení</t>
  </si>
  <si>
    <t>Celkem za SD VRN7 - Provozní vlivy</t>
  </si>
  <si>
    <t>VRN9 - Ostatní náklady</t>
  </si>
  <si>
    <t>82</t>
  </si>
  <si>
    <t>091002000</t>
  </si>
  <si>
    <t>Ostatní náklady související s objektem - Náklady na ztrátu vody vzniklé odstávkou řádu, opětovné uvedení do provozu, náklady náhradního zásobování pitné vody</t>
  </si>
  <si>
    <t>Celkem za SD VRN9 - Ostatní náklady</t>
  </si>
  <si>
    <t>Celkem původní množství</t>
  </si>
  <si>
    <t>Celkem za objekt SOD + ZBV</t>
  </si>
  <si>
    <t>[SO 302] - PŘELOŽKA VODOVODU – HRUŠKA - Méněpráce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</si>
</sst>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_-* #,##0.00\ _K_č_-;\-* #,##0.00\ _K_č_-;_-* &quot;-&quot;??\ _K_č_-;_-@_-"/>
  </numFmts>
  <fonts count="4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1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5" fillId="0" borderId="0">
      <alignment vertical="center"/>
    </xf>
    <xf numFmtId="0" fontId="25" fillId="0" borderId="0"/>
    <xf numFmtId="168" fontId="25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0" fillId="0" borderId="12" xfId="0" applyNumberFormat="1" applyFont="1" applyBorder="1"/>
    <xf numFmtId="166" fontId="20" fillId="0" borderId="13" xfId="0" applyNumberFormat="1" applyFont="1" applyBorder="1"/>
    <xf numFmtId="4" fontId="21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3" borderId="22" xfId="0" applyNumberFormat="1" applyFont="1" applyFill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5" fillId="0" borderId="0" xfId="1">
      <alignment vertical="center"/>
    </xf>
    <xf numFmtId="0" fontId="25" fillId="5" borderId="0" xfId="1" applyFill="1">
      <alignment vertical="center"/>
    </xf>
    <xf numFmtId="0" fontId="26" fillId="5" borderId="0" xfId="1" applyFont="1" applyFill="1" applyAlignment="1">
      <alignment horizontal="center" vertical="center"/>
    </xf>
    <xf numFmtId="0" fontId="25" fillId="5" borderId="23" xfId="1" applyFill="1" applyBorder="1">
      <alignment vertical="center"/>
    </xf>
    <xf numFmtId="0" fontId="27" fillId="5" borderId="0" xfId="1" applyFont="1" applyFill="1">
      <alignment vertical="center"/>
    </xf>
    <xf numFmtId="0" fontId="27" fillId="5" borderId="0" xfId="1" applyFont="1" applyFill="1" applyAlignment="1">
      <alignment horizontal="left" vertical="center"/>
    </xf>
    <xf numFmtId="0" fontId="27" fillId="5" borderId="23" xfId="1" applyFont="1" applyFill="1" applyBorder="1">
      <alignment vertical="center"/>
    </xf>
    <xf numFmtId="0" fontId="27" fillId="5" borderId="23" xfId="1" applyFont="1" applyFill="1" applyBorder="1" applyAlignment="1">
      <alignment horizontal="left" vertical="center"/>
    </xf>
    <xf numFmtId="0" fontId="28" fillId="6" borderId="24" xfId="1" applyFont="1" applyFill="1" applyBorder="1" applyAlignment="1">
      <alignment horizontal="center" vertical="center" wrapText="1"/>
    </xf>
    <xf numFmtId="0" fontId="25" fillId="5" borderId="26" xfId="1" applyFill="1" applyBorder="1">
      <alignment vertical="center"/>
    </xf>
    <xf numFmtId="0" fontId="29" fillId="5" borderId="26" xfId="1" applyFont="1" applyFill="1" applyBorder="1" applyAlignment="1">
      <alignment horizontal="right" vertical="center"/>
    </xf>
    <xf numFmtId="0" fontId="29" fillId="5" borderId="26" xfId="1" applyFont="1" applyFill="1" applyBorder="1" applyAlignment="1">
      <alignment vertical="center" wrapText="1"/>
    </xf>
    <xf numFmtId="4" fontId="29" fillId="5" borderId="26" xfId="1" applyNumberFormat="1" applyFont="1" applyFill="1" applyBorder="1" applyAlignment="1">
      <alignment horizontal="center" vertical="center"/>
    </xf>
    <xf numFmtId="0" fontId="25" fillId="0" borderId="24" xfId="1" applyBorder="1">
      <alignment vertical="center"/>
    </xf>
    <xf numFmtId="0" fontId="25" fillId="0" borderId="24" xfId="1" applyBorder="1" applyAlignment="1">
      <alignment horizontal="right" vertical="center"/>
    </xf>
    <xf numFmtId="0" fontId="25" fillId="0" borderId="24" xfId="1" applyBorder="1" applyAlignment="1">
      <alignment vertical="center" wrapText="1"/>
    </xf>
    <xf numFmtId="0" fontId="25" fillId="0" borderId="24" xfId="1" applyBorder="1" applyAlignment="1">
      <alignment horizontal="center" vertical="center"/>
    </xf>
    <xf numFmtId="167" fontId="25" fillId="0" borderId="24" xfId="1" applyNumberFormat="1" applyBorder="1" applyAlignment="1">
      <alignment horizontal="center" vertical="center"/>
    </xf>
    <xf numFmtId="4" fontId="25" fillId="0" borderId="24" xfId="1" applyNumberFormat="1" applyBorder="1" applyAlignment="1">
      <alignment horizontal="center" vertical="center"/>
    </xf>
    <xf numFmtId="0" fontId="25" fillId="0" borderId="25" xfId="1" applyBorder="1" applyAlignment="1">
      <alignment vertical="top"/>
    </xf>
    <xf numFmtId="0" fontId="25" fillId="0" borderId="24" xfId="1" applyBorder="1" applyAlignment="1">
      <alignment horizontal="left" vertical="center" wrapText="1"/>
    </xf>
    <xf numFmtId="0" fontId="25" fillId="0" borderId="0" xfId="1" applyAlignment="1">
      <alignment vertical="top"/>
    </xf>
    <xf numFmtId="0" fontId="30" fillId="0" borderId="24" xfId="1" applyFont="1" applyBorder="1" applyAlignment="1">
      <alignment horizontal="left" vertical="center" wrapText="1"/>
    </xf>
    <xf numFmtId="0" fontId="29" fillId="5" borderId="23" xfId="1" applyFont="1" applyFill="1" applyBorder="1" applyAlignment="1">
      <alignment horizontal="right" vertical="center"/>
    </xf>
    <xf numFmtId="4" fontId="29" fillId="5" borderId="23" xfId="1" applyNumberFormat="1" applyFont="1" applyFill="1" applyBorder="1" applyAlignment="1">
      <alignment horizontal="center" vertical="center"/>
    </xf>
    <xf numFmtId="0" fontId="29" fillId="5" borderId="0" xfId="1" applyFont="1" applyFill="1" applyAlignment="1">
      <alignment horizontal="right" vertical="center"/>
    </xf>
    <xf numFmtId="4" fontId="29" fillId="5" borderId="0" xfId="1" applyNumberFormat="1" applyFont="1" applyFill="1" applyAlignment="1">
      <alignment horizontal="right" vertical="center"/>
    </xf>
    <xf numFmtId="4" fontId="25" fillId="5" borderId="0" xfId="1" applyNumberFormat="1" applyFill="1">
      <alignment vertical="center"/>
    </xf>
    <xf numFmtId="0" fontId="28" fillId="6" borderId="24" xfId="1" applyFont="1" applyFill="1" applyBorder="1" applyAlignment="1">
      <alignment horizontal="center" vertical="center"/>
    </xf>
    <xf numFmtId="0" fontId="25" fillId="0" borderId="24" xfId="1" applyBorder="1" applyAlignment="1">
      <alignment horizontal="left" vertical="center"/>
    </xf>
    <xf numFmtId="4" fontId="25" fillId="0" borderId="24" xfId="1" applyNumberFormat="1" applyBorder="1" applyAlignment="1">
      <alignment horizontal="right" vertical="center"/>
    </xf>
    <xf numFmtId="4" fontId="25" fillId="0" borderId="24" xfId="1" applyNumberFormat="1" applyBorder="1">
      <alignment vertical="center"/>
    </xf>
    <xf numFmtId="4" fontId="29" fillId="0" borderId="31" xfId="1" applyNumberFormat="1" applyFont="1" applyBorder="1">
      <alignment vertical="center"/>
    </xf>
    <xf numFmtId="0" fontId="25" fillId="5" borderId="0" xfId="1" applyFill="1" applyAlignment="1">
      <alignment horizontal="center" vertical="center"/>
    </xf>
    <xf numFmtId="4" fontId="33" fillId="5" borderId="0" xfId="1" applyNumberFormat="1" applyFont="1" applyFill="1" applyAlignment="1">
      <alignment horizontal="center" vertical="center"/>
    </xf>
    <xf numFmtId="4" fontId="34" fillId="7" borderId="0" xfId="1" applyNumberFormat="1" applyFont="1" applyFill="1">
      <alignment vertical="center"/>
    </xf>
    <xf numFmtId="0" fontId="25" fillId="0" borderId="0" xfId="1" applyAlignment="1"/>
    <xf numFmtId="0" fontId="35" fillId="0" borderId="33" xfId="1" applyFont="1" applyBorder="1" applyAlignment="1"/>
    <xf numFmtId="0" fontId="35" fillId="0" borderId="33" xfId="1" applyFont="1" applyBorder="1" applyAlignment="1">
      <alignment wrapText="1"/>
    </xf>
    <xf numFmtId="0" fontId="35" fillId="0" borderId="34" xfId="1" applyFont="1" applyBorder="1" applyAlignment="1">
      <alignment wrapText="1"/>
    </xf>
    <xf numFmtId="0" fontId="25" fillId="0" borderId="31" xfId="1" applyBorder="1" applyAlignment="1"/>
    <xf numFmtId="0" fontId="36" fillId="0" borderId="0" xfId="2" applyFont="1"/>
    <xf numFmtId="0" fontId="37" fillId="0" borderId="35" xfId="1" applyFont="1" applyBorder="1" applyAlignment="1">
      <alignment wrapText="1"/>
    </xf>
    <xf numFmtId="0" fontId="37" fillId="0" borderId="36" xfId="1" applyFont="1" applyBorder="1" applyAlignment="1">
      <alignment horizontal="center"/>
    </xf>
    <xf numFmtId="168" fontId="37" fillId="0" borderId="36" xfId="3" applyFont="1" applyBorder="1" applyAlignment="1">
      <alignment horizontal="center"/>
    </xf>
    <xf numFmtId="168" fontId="37" fillId="0" borderId="37" xfId="3" applyFont="1" applyBorder="1" applyAlignment="1">
      <alignment horizontal="center"/>
    </xf>
    <xf numFmtId="168" fontId="25" fillId="0" borderId="27" xfId="1" applyNumberFormat="1" applyBorder="1" applyAlignment="1"/>
    <xf numFmtId="0" fontId="37" fillId="0" borderId="38" xfId="1" applyFont="1" applyBorder="1" applyAlignment="1"/>
    <xf numFmtId="0" fontId="37" fillId="0" borderId="24" xfId="1" applyFont="1" applyBorder="1" applyAlignment="1">
      <alignment horizontal="center"/>
    </xf>
    <xf numFmtId="168" fontId="37" fillId="0" borderId="24" xfId="3" applyFont="1" applyBorder="1" applyAlignment="1">
      <alignment horizontal="center"/>
    </xf>
    <xf numFmtId="168" fontId="37" fillId="0" borderId="39" xfId="3" applyFont="1" applyBorder="1" applyAlignment="1">
      <alignment horizontal="center"/>
    </xf>
    <xf numFmtId="168" fontId="25" fillId="0" borderId="40" xfId="1" applyNumberFormat="1" applyBorder="1" applyAlignment="1"/>
    <xf numFmtId="0" fontId="37" fillId="0" borderId="41" xfId="1" applyFont="1" applyBorder="1" applyAlignment="1"/>
    <xf numFmtId="168" fontId="37" fillId="0" borderId="42" xfId="3" applyFont="1" applyBorder="1" applyAlignment="1">
      <alignment horizontal="center"/>
    </xf>
    <xf numFmtId="0" fontId="37" fillId="0" borderId="35" xfId="1" applyFont="1" applyBorder="1" applyAlignment="1"/>
    <xf numFmtId="168" fontId="25" fillId="0" borderId="31" xfId="1" applyNumberFormat="1" applyBorder="1" applyAlignment="1"/>
    <xf numFmtId="0" fontId="35" fillId="0" borderId="33" xfId="1" applyFont="1" applyBorder="1" applyAlignment="1">
      <alignment horizontal="center" vertical="center"/>
    </xf>
    <xf numFmtId="0" fontId="35" fillId="0" borderId="34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/>
    </xf>
    <xf numFmtId="4" fontId="29" fillId="7" borderId="31" xfId="1" applyNumberFormat="1" applyFont="1" applyFill="1" applyBorder="1">
      <alignment vertical="center"/>
    </xf>
    <xf numFmtId="0" fontId="25" fillId="0" borderId="36" xfId="1" applyBorder="1">
      <alignment vertical="center"/>
    </xf>
    <xf numFmtId="4" fontId="25" fillId="0" borderId="36" xfId="1" applyNumberFormat="1" applyBorder="1">
      <alignment vertical="center"/>
    </xf>
    <xf numFmtId="4" fontId="25" fillId="0" borderId="36" xfId="1" applyNumberFormat="1" applyBorder="1" applyAlignment="1">
      <alignment horizontal="right" vertical="center"/>
    </xf>
    <xf numFmtId="0" fontId="32" fillId="5" borderId="0" xfId="1" applyFont="1" applyFill="1">
      <alignment vertical="center"/>
    </xf>
    <xf numFmtId="0" fontId="39" fillId="0" borderId="10" xfId="0" applyFont="1" applyBorder="1" applyAlignment="1">
      <alignment horizontal="center" vertical="center" wrapText="1" shrinkToFit="1" readingOrder="1"/>
    </xf>
    <xf numFmtId="4" fontId="41" fillId="0" borderId="47" xfId="0" applyNumberFormat="1" applyFont="1" applyBorder="1" applyAlignment="1">
      <alignment horizontal="right" vertical="center" wrapText="1" shrinkToFit="1" readingOrder="1"/>
    </xf>
    <xf numFmtId="167" fontId="40" fillId="0" borderId="3" xfId="0" applyNumberFormat="1" applyFont="1" applyBorder="1" applyAlignment="1">
      <alignment horizontal="right" vertical="center" wrapText="1" shrinkToFit="1" readingOrder="1"/>
    </xf>
    <xf numFmtId="0" fontId="25" fillId="5" borderId="0" xfId="1" applyFill="1">
      <alignment vertical="center"/>
    </xf>
    <xf numFmtId="0" fontId="26" fillId="5" borderId="0" xfId="1" applyFont="1" applyFill="1" applyAlignment="1">
      <alignment horizontal="center" vertical="center"/>
    </xf>
    <xf numFmtId="0" fontId="33" fillId="5" borderId="0" xfId="1" applyFont="1" applyFill="1">
      <alignment vertical="center"/>
    </xf>
    <xf numFmtId="0" fontId="29" fillId="0" borderId="28" xfId="1" applyFont="1" applyBorder="1">
      <alignment vertical="center"/>
    </xf>
    <xf numFmtId="0" fontId="29" fillId="0" borderId="29" xfId="1" applyFont="1" applyBorder="1">
      <alignment vertical="center"/>
    </xf>
    <xf numFmtId="0" fontId="25" fillId="0" borderId="32" xfId="1" applyBorder="1" applyAlignment="1">
      <alignment horizontal="center" vertical="center"/>
    </xf>
    <xf numFmtId="0" fontId="34" fillId="7" borderId="0" xfId="1" applyFont="1" applyFill="1">
      <alignment vertical="center"/>
    </xf>
    <xf numFmtId="0" fontId="27" fillId="5" borderId="0" xfId="1" applyFont="1" applyFill="1" applyAlignment="1">
      <alignment horizontal="right" vertical="center"/>
    </xf>
    <xf numFmtId="0" fontId="27" fillId="5" borderId="23" xfId="1" applyFont="1" applyFill="1" applyBorder="1" applyAlignment="1">
      <alignment horizontal="right" vertical="center"/>
    </xf>
    <xf numFmtId="0" fontId="25" fillId="5" borderId="23" xfId="1" applyFill="1" applyBorder="1">
      <alignment vertical="center"/>
    </xf>
    <xf numFmtId="0" fontId="28" fillId="6" borderId="24" xfId="1" applyFont="1" applyFill="1" applyBorder="1" applyAlignment="1">
      <alignment horizontal="center" vertical="center" wrapText="1"/>
    </xf>
    <xf numFmtId="0" fontId="35" fillId="0" borderId="28" xfId="1" applyFont="1" applyBorder="1" applyAlignment="1">
      <alignment horizontal="center"/>
    </xf>
    <xf numFmtId="0" fontId="35" fillId="0" borderId="30" xfId="1" applyFont="1" applyBorder="1" applyAlignment="1">
      <alignment horizontal="center"/>
    </xf>
    <xf numFmtId="0" fontId="25" fillId="0" borderId="29" xfId="1" applyBorder="1" applyAlignment="1"/>
    <xf numFmtId="0" fontId="31" fillId="0" borderId="28" xfId="1" applyFont="1" applyBorder="1" applyAlignment="1">
      <alignment horizontal="center"/>
    </xf>
    <xf numFmtId="0" fontId="31" fillId="0" borderId="30" xfId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41" fillId="0" borderId="44" xfId="0" applyNumberFormat="1" applyFont="1" applyBorder="1" applyAlignment="1">
      <alignment horizontal="left" vertical="center" wrapText="1" shrinkToFit="1" readingOrder="1"/>
    </xf>
    <xf numFmtId="4" fontId="41" fillId="0" borderId="47" xfId="0" applyNumberFormat="1" applyFont="1" applyBorder="1" applyAlignment="1">
      <alignment horizontal="right" vertical="center" wrapText="1" shrinkToFit="1" readingOrder="1"/>
    </xf>
    <xf numFmtId="4" fontId="41" fillId="0" borderId="43" xfId="0" applyNumberFormat="1" applyFont="1" applyBorder="1" applyAlignment="1">
      <alignment horizontal="right" vertical="center" wrapText="1" shrinkToFit="1" readingOrder="1"/>
    </xf>
    <xf numFmtId="167" fontId="40" fillId="0" borderId="0" xfId="0" applyNumberFormat="1" applyFont="1" applyAlignment="1">
      <alignment horizontal="right" vertical="center" wrapText="1" shrinkToFit="1" readingOrder="1"/>
    </xf>
    <xf numFmtId="4" fontId="40" fillId="0" borderId="45" xfId="0" applyNumberFormat="1" applyFont="1" applyBorder="1" applyAlignment="1">
      <alignment horizontal="right" vertical="center" wrapText="1" shrinkToFit="1" readingOrder="1"/>
    </xf>
    <xf numFmtId="49" fontId="41" fillId="0" borderId="46" xfId="0" applyNumberFormat="1" applyFont="1" applyBorder="1" applyAlignment="1">
      <alignment horizontal="left" vertical="center" wrapText="1" shrinkToFit="1" readingOrder="1"/>
    </xf>
    <xf numFmtId="49" fontId="39" fillId="0" borderId="44" xfId="0" applyNumberFormat="1" applyFont="1" applyBorder="1" applyAlignment="1">
      <alignment horizontal="left" vertical="center" wrapText="1" shrinkToFit="1" readingOrder="1"/>
    </xf>
    <xf numFmtId="49" fontId="40" fillId="0" borderId="3" xfId="0" applyNumberFormat="1" applyFont="1" applyBorder="1" applyAlignment="1">
      <alignment horizontal="center" vertical="center" wrapText="1" shrinkToFit="1" readingOrder="1"/>
    </xf>
    <xf numFmtId="49" fontId="40" fillId="0" borderId="0" xfId="0" applyNumberFormat="1" applyFont="1" applyAlignment="1">
      <alignment horizontal="left" vertical="center" wrapText="1" shrinkToFit="1" readingOrder="1"/>
    </xf>
    <xf numFmtId="49" fontId="40" fillId="0" borderId="0" xfId="0" applyNumberFormat="1" applyFont="1" applyAlignment="1">
      <alignment horizontal="center" vertical="center" wrapText="1" shrinkToFit="1" readingOrder="1"/>
    </xf>
    <xf numFmtId="4" fontId="40" fillId="0" borderId="3" xfId="0" applyNumberFormat="1" applyFont="1" applyBorder="1" applyAlignment="1">
      <alignment horizontal="right" vertical="center" wrapText="1" shrinkToFit="1" readingOrder="1"/>
    </xf>
    <xf numFmtId="0" fontId="39" fillId="0" borderId="10" xfId="0" applyFont="1" applyBorder="1" applyAlignment="1">
      <alignment horizontal="center" vertical="center" wrapText="1" shrinkToFit="1" readingOrder="1"/>
    </xf>
    <xf numFmtId="0" fontId="39" fillId="0" borderId="43" xfId="0" applyFont="1" applyBorder="1" applyAlignment="1">
      <alignment horizontal="center" vertical="center" wrapText="1" shrinkToFit="1" readingOrder="1"/>
    </xf>
    <xf numFmtId="0" fontId="39" fillId="0" borderId="9" xfId="0" applyFont="1" applyBorder="1" applyAlignment="1">
      <alignment horizontal="center" vertical="center" wrapText="1" shrinkToFit="1" readingOrder="1"/>
    </xf>
    <xf numFmtId="49" fontId="39" fillId="0" borderId="43" xfId="0" applyNumberFormat="1" applyFont="1" applyBorder="1" applyAlignment="1">
      <alignment horizontal="center" vertical="center" wrapText="1" shrinkToFit="1" readingOrder="1"/>
    </xf>
    <xf numFmtId="49" fontId="38" fillId="0" borderId="0" xfId="0" applyNumberFormat="1" applyFont="1" applyAlignment="1">
      <alignment horizontal="right" vertical="center" wrapText="1" shrinkToFit="1" readingOrder="1"/>
    </xf>
    <xf numFmtId="49" fontId="38" fillId="0" borderId="0" xfId="0" applyNumberFormat="1" applyFont="1" applyAlignment="1">
      <alignment horizontal="left" vertical="center" wrapText="1" shrinkToFit="1" readingOrder="1"/>
    </xf>
  </cellXfs>
  <cellStyles count="4">
    <cellStyle name="Čárka 2" xfId="3" xr:uid="{19C52B20-7D08-41D2-84C2-710E7597CCDB}"/>
    <cellStyle name="Normální" xfId="0" builtinId="0" customBuiltin="1"/>
    <cellStyle name="Normální 2" xfId="1" xr:uid="{CE9717C2-6CDD-4F38-AE64-76F25EC41A51}"/>
    <cellStyle name="Normální 2 2" xfId="2" xr:uid="{39085621-597D-418E-9649-3A15FA51CA4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0</xdr:col>
      <xdr:colOff>1743075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36D9EA-2DA7-45CB-8340-D3688782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647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9525</xdr:rowOff>
    </xdr:from>
    <xdr:to>
      <xdr:col>2</xdr:col>
      <xdr:colOff>619125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03BDC-AD2F-47C9-82A2-AF5EF15A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400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7620</xdr:rowOff>
    </xdr:from>
    <xdr:to>
      <xdr:col>24</xdr:col>
      <xdr:colOff>0</xdr:colOff>
      <xdr:row>41</xdr:row>
      <xdr:rowOff>7620</xdr:rowOff>
    </xdr:to>
    <xdr:sp macro="" textlink="">
      <xdr:nvSpPr>
        <xdr:cNvPr id="4" name="Straight Connector 62">
          <a:extLst>
            <a:ext uri="{FF2B5EF4-FFF2-40B4-BE49-F238E27FC236}">
              <a16:creationId xmlns:a16="http://schemas.microsoft.com/office/drawing/2014/main" id="{6EB1A5D3-9322-4E3D-9CD4-62A77517D0D0}"/>
            </a:ext>
          </a:extLst>
        </xdr:cNvPr>
        <xdr:cNvSpPr>
          <a:spLocks noChangeShapeType="1"/>
        </xdr:cNvSpPr>
      </xdr:nvSpPr>
      <xdr:spPr bwMode="auto">
        <a:xfrm>
          <a:off x="38100" y="10570464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7620</xdr:rowOff>
    </xdr:from>
    <xdr:to>
      <xdr:col>24</xdr:col>
      <xdr:colOff>0</xdr:colOff>
      <xdr:row>48</xdr:row>
      <xdr:rowOff>7620</xdr:rowOff>
    </xdr:to>
    <xdr:sp macro="" textlink="">
      <xdr:nvSpPr>
        <xdr:cNvPr id="5" name="Straight Connector 63">
          <a:extLst>
            <a:ext uri="{FF2B5EF4-FFF2-40B4-BE49-F238E27FC236}">
              <a16:creationId xmlns:a16="http://schemas.microsoft.com/office/drawing/2014/main" id="{FC2FC1C2-C41D-4646-9311-2812AD977E3A}"/>
            </a:ext>
          </a:extLst>
        </xdr:cNvPr>
        <xdr:cNvSpPr>
          <a:spLocks noChangeShapeType="1"/>
        </xdr:cNvSpPr>
      </xdr:nvSpPr>
      <xdr:spPr bwMode="auto">
        <a:xfrm>
          <a:off x="38100" y="10695432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83</xdr:row>
      <xdr:rowOff>7620</xdr:rowOff>
    </xdr:from>
    <xdr:to>
      <xdr:col>24</xdr:col>
      <xdr:colOff>0</xdr:colOff>
      <xdr:row>83</xdr:row>
      <xdr:rowOff>7620</xdr:rowOff>
    </xdr:to>
    <xdr:sp macro="" textlink="">
      <xdr:nvSpPr>
        <xdr:cNvPr id="6" name="Straight Connector 64">
          <a:extLst>
            <a:ext uri="{FF2B5EF4-FFF2-40B4-BE49-F238E27FC236}">
              <a16:creationId xmlns:a16="http://schemas.microsoft.com/office/drawing/2014/main" id="{07A79216-1854-4739-BD8A-25726813B9E7}"/>
            </a:ext>
          </a:extLst>
        </xdr:cNvPr>
        <xdr:cNvSpPr>
          <a:spLocks noChangeShapeType="1"/>
        </xdr:cNvSpPr>
      </xdr:nvSpPr>
      <xdr:spPr bwMode="auto">
        <a:xfrm>
          <a:off x="38100" y="11346942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87</xdr:row>
      <xdr:rowOff>7620</xdr:rowOff>
    </xdr:from>
    <xdr:to>
      <xdr:col>24</xdr:col>
      <xdr:colOff>0</xdr:colOff>
      <xdr:row>87</xdr:row>
      <xdr:rowOff>7620</xdr:rowOff>
    </xdr:to>
    <xdr:sp macro="" textlink="">
      <xdr:nvSpPr>
        <xdr:cNvPr id="7" name="Straight Connector 65">
          <a:extLst>
            <a:ext uri="{FF2B5EF4-FFF2-40B4-BE49-F238E27FC236}">
              <a16:creationId xmlns:a16="http://schemas.microsoft.com/office/drawing/2014/main" id="{D916AA6E-DB87-4359-816B-64C1F21D79E4}"/>
            </a:ext>
          </a:extLst>
        </xdr:cNvPr>
        <xdr:cNvSpPr>
          <a:spLocks noChangeShapeType="1"/>
        </xdr:cNvSpPr>
      </xdr:nvSpPr>
      <xdr:spPr bwMode="auto">
        <a:xfrm>
          <a:off x="38100" y="11404092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7620</xdr:rowOff>
    </xdr:from>
    <xdr:to>
      <xdr:col>24</xdr:col>
      <xdr:colOff>0</xdr:colOff>
      <xdr:row>95</xdr:row>
      <xdr:rowOff>7620</xdr:rowOff>
    </xdr:to>
    <xdr:sp macro="" textlink="">
      <xdr:nvSpPr>
        <xdr:cNvPr id="8" name="Straight Connector 66">
          <a:extLst>
            <a:ext uri="{FF2B5EF4-FFF2-40B4-BE49-F238E27FC236}">
              <a16:creationId xmlns:a16="http://schemas.microsoft.com/office/drawing/2014/main" id="{042A9A0C-BD43-41A5-8F9F-6D3CDEA145EE}"/>
            </a:ext>
          </a:extLst>
        </xdr:cNvPr>
        <xdr:cNvSpPr>
          <a:spLocks noChangeShapeType="1"/>
        </xdr:cNvSpPr>
      </xdr:nvSpPr>
      <xdr:spPr bwMode="auto">
        <a:xfrm>
          <a:off x="38100" y="11573256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99</xdr:row>
      <xdr:rowOff>7620</xdr:rowOff>
    </xdr:from>
    <xdr:to>
      <xdr:col>24</xdr:col>
      <xdr:colOff>0</xdr:colOff>
      <xdr:row>99</xdr:row>
      <xdr:rowOff>7620</xdr:rowOff>
    </xdr:to>
    <xdr:sp macro="" textlink="">
      <xdr:nvSpPr>
        <xdr:cNvPr id="9" name="Straight Connector 67">
          <a:extLst>
            <a:ext uri="{FF2B5EF4-FFF2-40B4-BE49-F238E27FC236}">
              <a16:creationId xmlns:a16="http://schemas.microsoft.com/office/drawing/2014/main" id="{CBE59715-0D25-4219-8F33-0E9F0209720A}"/>
            </a:ext>
          </a:extLst>
        </xdr:cNvPr>
        <xdr:cNvSpPr>
          <a:spLocks noChangeShapeType="1"/>
        </xdr:cNvSpPr>
      </xdr:nvSpPr>
      <xdr:spPr bwMode="auto">
        <a:xfrm>
          <a:off x="38100" y="11631168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104</xdr:row>
      <xdr:rowOff>7620</xdr:rowOff>
    </xdr:from>
    <xdr:to>
      <xdr:col>24</xdr:col>
      <xdr:colOff>0</xdr:colOff>
      <xdr:row>104</xdr:row>
      <xdr:rowOff>7620</xdr:rowOff>
    </xdr:to>
    <xdr:sp macro="" textlink="">
      <xdr:nvSpPr>
        <xdr:cNvPr id="10" name="Straight Connector 68">
          <a:extLst>
            <a:ext uri="{FF2B5EF4-FFF2-40B4-BE49-F238E27FC236}">
              <a16:creationId xmlns:a16="http://schemas.microsoft.com/office/drawing/2014/main" id="{46ED797F-A4C6-481B-8AF0-39C8840389A3}"/>
            </a:ext>
          </a:extLst>
        </xdr:cNvPr>
        <xdr:cNvSpPr>
          <a:spLocks noChangeShapeType="1"/>
        </xdr:cNvSpPr>
      </xdr:nvSpPr>
      <xdr:spPr bwMode="auto">
        <a:xfrm>
          <a:off x="38100" y="11696700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108</xdr:row>
      <xdr:rowOff>7620</xdr:rowOff>
    </xdr:from>
    <xdr:to>
      <xdr:col>24</xdr:col>
      <xdr:colOff>0</xdr:colOff>
      <xdr:row>108</xdr:row>
      <xdr:rowOff>7620</xdr:rowOff>
    </xdr:to>
    <xdr:sp macro="" textlink="">
      <xdr:nvSpPr>
        <xdr:cNvPr id="11" name="Straight Connector 69">
          <a:extLst>
            <a:ext uri="{FF2B5EF4-FFF2-40B4-BE49-F238E27FC236}">
              <a16:creationId xmlns:a16="http://schemas.microsoft.com/office/drawing/2014/main" id="{39BF1F92-B821-4E55-9B64-6E43D186B3BE}"/>
            </a:ext>
          </a:extLst>
        </xdr:cNvPr>
        <xdr:cNvSpPr>
          <a:spLocks noChangeShapeType="1"/>
        </xdr:cNvSpPr>
      </xdr:nvSpPr>
      <xdr:spPr bwMode="auto">
        <a:xfrm>
          <a:off x="38100" y="11747754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112</xdr:row>
      <xdr:rowOff>7620</xdr:rowOff>
    </xdr:from>
    <xdr:to>
      <xdr:col>24</xdr:col>
      <xdr:colOff>0</xdr:colOff>
      <xdr:row>112</xdr:row>
      <xdr:rowOff>7620</xdr:rowOff>
    </xdr:to>
    <xdr:sp macro="" textlink="">
      <xdr:nvSpPr>
        <xdr:cNvPr id="12" name="Straight Connector 70">
          <a:extLst>
            <a:ext uri="{FF2B5EF4-FFF2-40B4-BE49-F238E27FC236}">
              <a16:creationId xmlns:a16="http://schemas.microsoft.com/office/drawing/2014/main" id="{D3270DFB-7C71-45D6-A259-5BF366F8AD0D}"/>
            </a:ext>
          </a:extLst>
        </xdr:cNvPr>
        <xdr:cNvSpPr>
          <a:spLocks noChangeShapeType="1"/>
        </xdr:cNvSpPr>
      </xdr:nvSpPr>
      <xdr:spPr bwMode="auto">
        <a:xfrm>
          <a:off x="38100" y="11798046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116</xdr:row>
      <xdr:rowOff>7620</xdr:rowOff>
    </xdr:from>
    <xdr:to>
      <xdr:col>24</xdr:col>
      <xdr:colOff>0</xdr:colOff>
      <xdr:row>116</xdr:row>
      <xdr:rowOff>7620</xdr:rowOff>
    </xdr:to>
    <xdr:sp macro="" textlink="">
      <xdr:nvSpPr>
        <xdr:cNvPr id="13" name="Straight Connector 71">
          <a:extLst>
            <a:ext uri="{FF2B5EF4-FFF2-40B4-BE49-F238E27FC236}">
              <a16:creationId xmlns:a16="http://schemas.microsoft.com/office/drawing/2014/main" id="{F28A8DAE-B475-4DAC-BD7D-207311C2B4A3}"/>
            </a:ext>
          </a:extLst>
        </xdr:cNvPr>
        <xdr:cNvSpPr>
          <a:spLocks noChangeShapeType="1"/>
        </xdr:cNvSpPr>
      </xdr:nvSpPr>
      <xdr:spPr bwMode="auto">
        <a:xfrm>
          <a:off x="38100" y="118658640"/>
          <a:ext cx="10347960" cy="0"/>
        </a:xfrm>
        <a:prstGeom prst="line">
          <a:avLst/>
        </a:prstGeom>
        <a:noFill/>
        <a:ln w="9525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A77A-9AF1-408D-977B-4571F3A34DC6}">
  <sheetPr>
    <pageSetUpPr fitToPage="1"/>
  </sheetPr>
  <dimension ref="A1:E18"/>
  <sheetViews>
    <sheetView tabSelected="1" zoomScaleNormal="100" workbookViewId="0">
      <selection activeCell="B5" sqref="B5:D5"/>
    </sheetView>
  </sheetViews>
  <sheetFormatPr defaultRowHeight="12.75" customHeight="1" x14ac:dyDescent="0.2"/>
  <cols>
    <col min="1" max="1" width="30" style="124" customWidth="1"/>
    <col min="2" max="2" width="77.85546875" style="124" customWidth="1"/>
    <col min="3" max="5" width="24.140625" style="124" customWidth="1"/>
    <col min="6" max="256" width="9.28515625" style="124"/>
    <col min="257" max="257" width="30" style="124" customWidth="1"/>
    <col min="258" max="258" width="77.85546875" style="124" customWidth="1"/>
    <col min="259" max="261" width="24.140625" style="124" customWidth="1"/>
    <col min="262" max="512" width="9.28515625" style="124"/>
    <col min="513" max="513" width="30" style="124" customWidth="1"/>
    <col min="514" max="514" width="77.85546875" style="124" customWidth="1"/>
    <col min="515" max="517" width="24.140625" style="124" customWidth="1"/>
    <col min="518" max="768" width="9.28515625" style="124"/>
    <col min="769" max="769" width="30" style="124" customWidth="1"/>
    <col min="770" max="770" width="77.85546875" style="124" customWidth="1"/>
    <col min="771" max="773" width="24.140625" style="124" customWidth="1"/>
    <col min="774" max="1024" width="9.28515625" style="124"/>
    <col min="1025" max="1025" width="30" style="124" customWidth="1"/>
    <col min="1026" max="1026" width="77.85546875" style="124" customWidth="1"/>
    <col min="1027" max="1029" width="24.140625" style="124" customWidth="1"/>
    <col min="1030" max="1280" width="9.28515625" style="124"/>
    <col min="1281" max="1281" width="30" style="124" customWidth="1"/>
    <col min="1282" max="1282" width="77.85546875" style="124" customWidth="1"/>
    <col min="1283" max="1285" width="24.140625" style="124" customWidth="1"/>
    <col min="1286" max="1536" width="9.28515625" style="124"/>
    <col min="1537" max="1537" width="30" style="124" customWidth="1"/>
    <col min="1538" max="1538" width="77.85546875" style="124" customWidth="1"/>
    <col min="1539" max="1541" width="24.140625" style="124" customWidth="1"/>
    <col min="1542" max="1792" width="9.28515625" style="124"/>
    <col min="1793" max="1793" width="30" style="124" customWidth="1"/>
    <col min="1794" max="1794" width="77.85546875" style="124" customWidth="1"/>
    <col min="1795" max="1797" width="24.140625" style="124" customWidth="1"/>
    <col min="1798" max="2048" width="9.28515625" style="124"/>
    <col min="2049" max="2049" width="30" style="124" customWidth="1"/>
    <col min="2050" max="2050" width="77.85546875" style="124" customWidth="1"/>
    <col min="2051" max="2053" width="24.140625" style="124" customWidth="1"/>
    <col min="2054" max="2304" width="9.28515625" style="124"/>
    <col min="2305" max="2305" width="30" style="124" customWidth="1"/>
    <col min="2306" max="2306" width="77.85546875" style="124" customWidth="1"/>
    <col min="2307" max="2309" width="24.140625" style="124" customWidth="1"/>
    <col min="2310" max="2560" width="9.28515625" style="124"/>
    <col min="2561" max="2561" width="30" style="124" customWidth="1"/>
    <col min="2562" max="2562" width="77.85546875" style="124" customWidth="1"/>
    <col min="2563" max="2565" width="24.140625" style="124" customWidth="1"/>
    <col min="2566" max="2816" width="9.28515625" style="124"/>
    <col min="2817" max="2817" width="30" style="124" customWidth="1"/>
    <col min="2818" max="2818" width="77.85546875" style="124" customWidth="1"/>
    <col min="2819" max="2821" width="24.140625" style="124" customWidth="1"/>
    <col min="2822" max="3072" width="9.28515625" style="124"/>
    <col min="3073" max="3073" width="30" style="124" customWidth="1"/>
    <col min="3074" max="3074" width="77.85546875" style="124" customWidth="1"/>
    <col min="3075" max="3077" width="24.140625" style="124" customWidth="1"/>
    <col min="3078" max="3328" width="9.28515625" style="124"/>
    <col min="3329" max="3329" width="30" style="124" customWidth="1"/>
    <col min="3330" max="3330" width="77.85546875" style="124" customWidth="1"/>
    <col min="3331" max="3333" width="24.140625" style="124" customWidth="1"/>
    <col min="3334" max="3584" width="9.28515625" style="124"/>
    <col min="3585" max="3585" width="30" style="124" customWidth="1"/>
    <col min="3586" max="3586" width="77.85546875" style="124" customWidth="1"/>
    <col min="3587" max="3589" width="24.140625" style="124" customWidth="1"/>
    <col min="3590" max="3840" width="9.28515625" style="124"/>
    <col min="3841" max="3841" width="30" style="124" customWidth="1"/>
    <col min="3842" max="3842" width="77.85546875" style="124" customWidth="1"/>
    <col min="3843" max="3845" width="24.140625" style="124" customWidth="1"/>
    <col min="3846" max="4096" width="9.28515625" style="124"/>
    <col min="4097" max="4097" width="30" style="124" customWidth="1"/>
    <col min="4098" max="4098" width="77.85546875" style="124" customWidth="1"/>
    <col min="4099" max="4101" width="24.140625" style="124" customWidth="1"/>
    <col min="4102" max="4352" width="9.28515625" style="124"/>
    <col min="4353" max="4353" width="30" style="124" customWidth="1"/>
    <col min="4354" max="4354" width="77.85546875" style="124" customWidth="1"/>
    <col min="4355" max="4357" width="24.140625" style="124" customWidth="1"/>
    <col min="4358" max="4608" width="9.28515625" style="124"/>
    <col min="4609" max="4609" width="30" style="124" customWidth="1"/>
    <col min="4610" max="4610" width="77.85546875" style="124" customWidth="1"/>
    <col min="4611" max="4613" width="24.140625" style="124" customWidth="1"/>
    <col min="4614" max="4864" width="9.28515625" style="124"/>
    <col min="4865" max="4865" width="30" style="124" customWidth="1"/>
    <col min="4866" max="4866" width="77.85546875" style="124" customWidth="1"/>
    <col min="4867" max="4869" width="24.140625" style="124" customWidth="1"/>
    <col min="4870" max="5120" width="9.28515625" style="124"/>
    <col min="5121" max="5121" width="30" style="124" customWidth="1"/>
    <col min="5122" max="5122" width="77.85546875" style="124" customWidth="1"/>
    <col min="5123" max="5125" width="24.140625" style="124" customWidth="1"/>
    <col min="5126" max="5376" width="9.28515625" style="124"/>
    <col min="5377" max="5377" width="30" style="124" customWidth="1"/>
    <col min="5378" max="5378" width="77.85546875" style="124" customWidth="1"/>
    <col min="5379" max="5381" width="24.140625" style="124" customWidth="1"/>
    <col min="5382" max="5632" width="9.28515625" style="124"/>
    <col min="5633" max="5633" width="30" style="124" customWidth="1"/>
    <col min="5634" max="5634" width="77.85546875" style="124" customWidth="1"/>
    <col min="5635" max="5637" width="24.140625" style="124" customWidth="1"/>
    <col min="5638" max="5888" width="9.28515625" style="124"/>
    <col min="5889" max="5889" width="30" style="124" customWidth="1"/>
    <col min="5890" max="5890" width="77.85546875" style="124" customWidth="1"/>
    <col min="5891" max="5893" width="24.140625" style="124" customWidth="1"/>
    <col min="5894" max="6144" width="9.28515625" style="124"/>
    <col min="6145" max="6145" width="30" style="124" customWidth="1"/>
    <col min="6146" max="6146" width="77.85546875" style="124" customWidth="1"/>
    <col min="6147" max="6149" width="24.140625" style="124" customWidth="1"/>
    <col min="6150" max="6400" width="9.28515625" style="124"/>
    <col min="6401" max="6401" width="30" style="124" customWidth="1"/>
    <col min="6402" max="6402" width="77.85546875" style="124" customWidth="1"/>
    <col min="6403" max="6405" width="24.140625" style="124" customWidth="1"/>
    <col min="6406" max="6656" width="9.28515625" style="124"/>
    <col min="6657" max="6657" width="30" style="124" customWidth="1"/>
    <col min="6658" max="6658" width="77.85546875" style="124" customWidth="1"/>
    <col min="6659" max="6661" width="24.140625" style="124" customWidth="1"/>
    <col min="6662" max="6912" width="9.28515625" style="124"/>
    <col min="6913" max="6913" width="30" style="124" customWidth="1"/>
    <col min="6914" max="6914" width="77.85546875" style="124" customWidth="1"/>
    <col min="6915" max="6917" width="24.140625" style="124" customWidth="1"/>
    <col min="6918" max="7168" width="9.28515625" style="124"/>
    <col min="7169" max="7169" width="30" style="124" customWidth="1"/>
    <col min="7170" max="7170" width="77.85546875" style="124" customWidth="1"/>
    <col min="7171" max="7173" width="24.140625" style="124" customWidth="1"/>
    <col min="7174" max="7424" width="9.28515625" style="124"/>
    <col min="7425" max="7425" width="30" style="124" customWidth="1"/>
    <col min="7426" max="7426" width="77.85546875" style="124" customWidth="1"/>
    <col min="7427" max="7429" width="24.140625" style="124" customWidth="1"/>
    <col min="7430" max="7680" width="9.28515625" style="124"/>
    <col min="7681" max="7681" width="30" style="124" customWidth="1"/>
    <col min="7682" max="7682" width="77.85546875" style="124" customWidth="1"/>
    <col min="7683" max="7685" width="24.140625" style="124" customWidth="1"/>
    <col min="7686" max="7936" width="9.28515625" style="124"/>
    <col min="7937" max="7937" width="30" style="124" customWidth="1"/>
    <col min="7938" max="7938" width="77.85546875" style="124" customWidth="1"/>
    <col min="7939" max="7941" width="24.140625" style="124" customWidth="1"/>
    <col min="7942" max="8192" width="9.28515625" style="124"/>
    <col min="8193" max="8193" width="30" style="124" customWidth="1"/>
    <col min="8194" max="8194" width="77.85546875" style="124" customWidth="1"/>
    <col min="8195" max="8197" width="24.140625" style="124" customWidth="1"/>
    <col min="8198" max="8448" width="9.28515625" style="124"/>
    <col min="8449" max="8449" width="30" style="124" customWidth="1"/>
    <col min="8450" max="8450" width="77.85546875" style="124" customWidth="1"/>
    <col min="8451" max="8453" width="24.140625" style="124" customWidth="1"/>
    <col min="8454" max="8704" width="9.28515625" style="124"/>
    <col min="8705" max="8705" width="30" style="124" customWidth="1"/>
    <col min="8706" max="8706" width="77.85546875" style="124" customWidth="1"/>
    <col min="8707" max="8709" width="24.140625" style="124" customWidth="1"/>
    <col min="8710" max="8960" width="9.28515625" style="124"/>
    <col min="8961" max="8961" width="30" style="124" customWidth="1"/>
    <col min="8962" max="8962" width="77.85546875" style="124" customWidth="1"/>
    <col min="8963" max="8965" width="24.140625" style="124" customWidth="1"/>
    <col min="8966" max="9216" width="9.28515625" style="124"/>
    <col min="9217" max="9217" width="30" style="124" customWidth="1"/>
    <col min="9218" max="9218" width="77.85546875" style="124" customWidth="1"/>
    <col min="9219" max="9221" width="24.140625" style="124" customWidth="1"/>
    <col min="9222" max="9472" width="9.28515625" style="124"/>
    <col min="9473" max="9473" width="30" style="124" customWidth="1"/>
    <col min="9474" max="9474" width="77.85546875" style="124" customWidth="1"/>
    <col min="9475" max="9477" width="24.140625" style="124" customWidth="1"/>
    <col min="9478" max="9728" width="9.28515625" style="124"/>
    <col min="9729" max="9729" width="30" style="124" customWidth="1"/>
    <col min="9730" max="9730" width="77.85546875" style="124" customWidth="1"/>
    <col min="9731" max="9733" width="24.140625" style="124" customWidth="1"/>
    <col min="9734" max="9984" width="9.28515625" style="124"/>
    <col min="9985" max="9985" width="30" style="124" customWidth="1"/>
    <col min="9986" max="9986" width="77.85546875" style="124" customWidth="1"/>
    <col min="9987" max="9989" width="24.140625" style="124" customWidth="1"/>
    <col min="9990" max="10240" width="9.28515625" style="124"/>
    <col min="10241" max="10241" width="30" style="124" customWidth="1"/>
    <col min="10242" max="10242" width="77.85546875" style="124" customWidth="1"/>
    <col min="10243" max="10245" width="24.140625" style="124" customWidth="1"/>
    <col min="10246" max="10496" width="9.28515625" style="124"/>
    <col min="10497" max="10497" width="30" style="124" customWidth="1"/>
    <col min="10498" max="10498" width="77.85546875" style="124" customWidth="1"/>
    <col min="10499" max="10501" width="24.140625" style="124" customWidth="1"/>
    <col min="10502" max="10752" width="9.28515625" style="124"/>
    <col min="10753" max="10753" width="30" style="124" customWidth="1"/>
    <col min="10754" max="10754" width="77.85546875" style="124" customWidth="1"/>
    <col min="10755" max="10757" width="24.140625" style="124" customWidth="1"/>
    <col min="10758" max="11008" width="9.28515625" style="124"/>
    <col min="11009" max="11009" width="30" style="124" customWidth="1"/>
    <col min="11010" max="11010" width="77.85546875" style="124" customWidth="1"/>
    <col min="11011" max="11013" width="24.140625" style="124" customWidth="1"/>
    <col min="11014" max="11264" width="9.28515625" style="124"/>
    <col min="11265" max="11265" width="30" style="124" customWidth="1"/>
    <col min="11266" max="11266" width="77.85546875" style="124" customWidth="1"/>
    <col min="11267" max="11269" width="24.140625" style="124" customWidth="1"/>
    <col min="11270" max="11520" width="9.28515625" style="124"/>
    <col min="11521" max="11521" width="30" style="124" customWidth="1"/>
    <col min="11522" max="11522" width="77.85546875" style="124" customWidth="1"/>
    <col min="11523" max="11525" width="24.140625" style="124" customWidth="1"/>
    <col min="11526" max="11776" width="9.28515625" style="124"/>
    <col min="11777" max="11777" width="30" style="124" customWidth="1"/>
    <col min="11778" max="11778" width="77.85546875" style="124" customWidth="1"/>
    <col min="11779" max="11781" width="24.140625" style="124" customWidth="1"/>
    <col min="11782" max="12032" width="9.28515625" style="124"/>
    <col min="12033" max="12033" width="30" style="124" customWidth="1"/>
    <col min="12034" max="12034" width="77.85546875" style="124" customWidth="1"/>
    <col min="12035" max="12037" width="24.140625" style="124" customWidth="1"/>
    <col min="12038" max="12288" width="9.28515625" style="124"/>
    <col min="12289" max="12289" width="30" style="124" customWidth="1"/>
    <col min="12290" max="12290" width="77.85546875" style="124" customWidth="1"/>
    <col min="12291" max="12293" width="24.140625" style="124" customWidth="1"/>
    <col min="12294" max="12544" width="9.28515625" style="124"/>
    <col min="12545" max="12545" width="30" style="124" customWidth="1"/>
    <col min="12546" max="12546" width="77.85546875" style="124" customWidth="1"/>
    <col min="12547" max="12549" width="24.140625" style="124" customWidth="1"/>
    <col min="12550" max="12800" width="9.28515625" style="124"/>
    <col min="12801" max="12801" width="30" style="124" customWidth="1"/>
    <col min="12802" max="12802" width="77.85546875" style="124" customWidth="1"/>
    <col min="12803" max="12805" width="24.140625" style="124" customWidth="1"/>
    <col min="12806" max="13056" width="9.28515625" style="124"/>
    <col min="13057" max="13057" width="30" style="124" customWidth="1"/>
    <col min="13058" max="13058" width="77.85546875" style="124" customWidth="1"/>
    <col min="13059" max="13061" width="24.140625" style="124" customWidth="1"/>
    <col min="13062" max="13312" width="9.28515625" style="124"/>
    <col min="13313" max="13313" width="30" style="124" customWidth="1"/>
    <col min="13314" max="13314" width="77.85546875" style="124" customWidth="1"/>
    <col min="13315" max="13317" width="24.140625" style="124" customWidth="1"/>
    <col min="13318" max="13568" width="9.28515625" style="124"/>
    <col min="13569" max="13569" width="30" style="124" customWidth="1"/>
    <col min="13570" max="13570" width="77.85546875" style="124" customWidth="1"/>
    <col min="13571" max="13573" width="24.140625" style="124" customWidth="1"/>
    <col min="13574" max="13824" width="9.28515625" style="124"/>
    <col min="13825" max="13825" width="30" style="124" customWidth="1"/>
    <col min="13826" max="13826" width="77.85546875" style="124" customWidth="1"/>
    <col min="13827" max="13829" width="24.140625" style="124" customWidth="1"/>
    <col min="13830" max="14080" width="9.28515625" style="124"/>
    <col min="14081" max="14081" width="30" style="124" customWidth="1"/>
    <col min="14082" max="14082" width="77.85546875" style="124" customWidth="1"/>
    <col min="14083" max="14085" width="24.140625" style="124" customWidth="1"/>
    <col min="14086" max="14336" width="9.28515625" style="124"/>
    <col min="14337" max="14337" width="30" style="124" customWidth="1"/>
    <col min="14338" max="14338" width="77.85546875" style="124" customWidth="1"/>
    <col min="14339" max="14341" width="24.140625" style="124" customWidth="1"/>
    <col min="14342" max="14592" width="9.28515625" style="124"/>
    <col min="14593" max="14593" width="30" style="124" customWidth="1"/>
    <col min="14594" max="14594" width="77.85546875" style="124" customWidth="1"/>
    <col min="14595" max="14597" width="24.140625" style="124" customWidth="1"/>
    <col min="14598" max="14848" width="9.28515625" style="124"/>
    <col min="14849" max="14849" width="30" style="124" customWidth="1"/>
    <col min="14850" max="14850" width="77.85546875" style="124" customWidth="1"/>
    <col min="14851" max="14853" width="24.140625" style="124" customWidth="1"/>
    <col min="14854" max="15104" width="9.28515625" style="124"/>
    <col min="15105" max="15105" width="30" style="124" customWidth="1"/>
    <col min="15106" max="15106" width="77.85546875" style="124" customWidth="1"/>
    <col min="15107" max="15109" width="24.140625" style="124" customWidth="1"/>
    <col min="15110" max="15360" width="9.28515625" style="124"/>
    <col min="15361" max="15361" width="30" style="124" customWidth="1"/>
    <col min="15362" max="15362" width="77.85546875" style="124" customWidth="1"/>
    <col min="15363" max="15365" width="24.140625" style="124" customWidth="1"/>
    <col min="15366" max="15616" width="9.28515625" style="124"/>
    <col min="15617" max="15617" width="30" style="124" customWidth="1"/>
    <col min="15618" max="15618" width="77.85546875" style="124" customWidth="1"/>
    <col min="15619" max="15621" width="24.140625" style="124" customWidth="1"/>
    <col min="15622" max="15872" width="9.28515625" style="124"/>
    <col min="15873" max="15873" width="30" style="124" customWidth="1"/>
    <col min="15874" max="15874" width="77.85546875" style="124" customWidth="1"/>
    <col min="15875" max="15877" width="24.140625" style="124" customWidth="1"/>
    <col min="15878" max="16128" width="9.28515625" style="124"/>
    <col min="16129" max="16129" width="30" style="124" customWidth="1"/>
    <col min="16130" max="16130" width="77.85546875" style="124" customWidth="1"/>
    <col min="16131" max="16133" width="24.140625" style="124" customWidth="1"/>
    <col min="16134" max="16384" width="9.28515625" style="124"/>
  </cols>
  <sheetData>
    <row r="1" spans="1:5" ht="12.75" customHeight="1" x14ac:dyDescent="0.2">
      <c r="A1" s="191"/>
      <c r="B1" s="125" t="s">
        <v>189</v>
      </c>
      <c r="C1" s="125"/>
      <c r="D1" s="125"/>
      <c r="E1" s="125"/>
    </row>
    <row r="2" spans="1:5" ht="12.75" customHeight="1" x14ac:dyDescent="0.2">
      <c r="A2" s="191"/>
      <c r="B2" s="192" t="s">
        <v>213</v>
      </c>
      <c r="C2" s="125"/>
      <c r="D2" s="125"/>
      <c r="E2" s="125"/>
    </row>
    <row r="3" spans="1:5" ht="20.100000000000001" customHeight="1" x14ac:dyDescent="0.2">
      <c r="A3" s="191"/>
      <c r="B3" s="191"/>
      <c r="C3" s="125"/>
      <c r="D3" s="125"/>
      <c r="E3" s="125"/>
    </row>
    <row r="4" spans="1:5" ht="20.100000000000001" customHeight="1" x14ac:dyDescent="0.2">
      <c r="A4" s="125"/>
      <c r="B4" s="187" t="s">
        <v>301</v>
      </c>
      <c r="C4" s="125"/>
      <c r="D4" s="125"/>
      <c r="E4" s="125"/>
    </row>
    <row r="5" spans="1:5" ht="12.75" customHeight="1" x14ac:dyDescent="0.2">
      <c r="A5" s="125"/>
      <c r="B5" s="193" t="s">
        <v>302</v>
      </c>
      <c r="C5" s="193"/>
      <c r="D5" s="193"/>
      <c r="E5" s="125"/>
    </row>
    <row r="6" spans="1:5" ht="12.75" customHeight="1" x14ac:dyDescent="0.2">
      <c r="A6" s="125"/>
      <c r="B6" s="149"/>
      <c r="C6" s="150"/>
      <c r="D6" s="125"/>
      <c r="E6" s="125"/>
    </row>
    <row r="7" spans="1:5" ht="12.75" customHeight="1" x14ac:dyDescent="0.2">
      <c r="A7" s="125"/>
      <c r="B7" s="149"/>
      <c r="C7" s="150"/>
      <c r="D7" s="151"/>
      <c r="E7" s="151"/>
    </row>
    <row r="8" spans="1:5" ht="12.75" customHeight="1" x14ac:dyDescent="0.2">
      <c r="A8" s="127"/>
      <c r="B8" s="127"/>
      <c r="C8" s="127"/>
      <c r="D8" s="127"/>
      <c r="E8" s="127"/>
    </row>
    <row r="9" spans="1:5" ht="12.75" customHeight="1" x14ac:dyDescent="0.2">
      <c r="A9" s="152" t="s">
        <v>214</v>
      </c>
      <c r="B9" s="152" t="s">
        <v>39</v>
      </c>
      <c r="C9" s="152" t="s">
        <v>215</v>
      </c>
      <c r="D9" s="152" t="s">
        <v>23</v>
      </c>
      <c r="E9" s="152" t="s">
        <v>216</v>
      </c>
    </row>
    <row r="10" spans="1:5" ht="12.75" customHeight="1" x14ac:dyDescent="0.2">
      <c r="A10" s="153" t="s">
        <v>217</v>
      </c>
      <c r="B10" s="153" t="s">
        <v>218</v>
      </c>
      <c r="C10" s="154">
        <v>233543.49000000002</v>
      </c>
      <c r="D10" s="154">
        <f t="shared" ref="D10:D17" si="0">C10*0.21</f>
        <v>49044.132900000004</v>
      </c>
      <c r="E10" s="154">
        <f t="shared" ref="E10:E17" si="1">C10+D10</f>
        <v>282587.62290000002</v>
      </c>
    </row>
    <row r="11" spans="1:5" ht="12.75" customHeight="1" x14ac:dyDescent="0.2">
      <c r="A11" s="137" t="s">
        <v>217</v>
      </c>
      <c r="B11" s="137" t="s">
        <v>219</v>
      </c>
      <c r="C11" s="155">
        <f>'nová UV v km 0,2 na MK vlevo'!H7</f>
        <v>14160.89</v>
      </c>
      <c r="D11" s="154">
        <f t="shared" si="0"/>
        <v>2973.7868999999996</v>
      </c>
      <c r="E11" s="154">
        <f t="shared" si="1"/>
        <v>17134.676899999999</v>
      </c>
    </row>
    <row r="12" spans="1:5" ht="12.75" customHeight="1" x14ac:dyDescent="0.2">
      <c r="A12" s="137" t="s">
        <v>217</v>
      </c>
      <c r="B12" s="137" t="s">
        <v>220</v>
      </c>
      <c r="C12" s="155">
        <f>'demontáž přístřešku BUS'!G6</f>
        <v>6000</v>
      </c>
      <c r="D12" s="154">
        <f t="shared" si="0"/>
        <v>1260</v>
      </c>
      <c r="E12" s="154">
        <f t="shared" si="1"/>
        <v>7260</v>
      </c>
    </row>
    <row r="13" spans="1:5" ht="12.75" customHeight="1" x14ac:dyDescent="0.2">
      <c r="A13" s="137" t="s">
        <v>217</v>
      </c>
      <c r="B13" s="137" t="s">
        <v>221</v>
      </c>
      <c r="C13" s="155">
        <f>'oprava vod.šoupěte'!G6</f>
        <v>8400</v>
      </c>
      <c r="D13" s="154">
        <f t="shared" si="0"/>
        <v>1764</v>
      </c>
      <c r="E13" s="154">
        <f t="shared" si="1"/>
        <v>10164</v>
      </c>
    </row>
    <row r="14" spans="1:5" ht="12.75" customHeight="1" x14ac:dyDescent="0.2">
      <c r="A14" s="137" t="s">
        <v>217</v>
      </c>
      <c r="B14" s="137" t="s">
        <v>222</v>
      </c>
      <c r="C14" s="155">
        <f>'KŠ monolit'!G6</f>
        <v>101700</v>
      </c>
      <c r="D14" s="154">
        <f t="shared" si="0"/>
        <v>21357</v>
      </c>
      <c r="E14" s="154">
        <f t="shared" si="1"/>
        <v>123057</v>
      </c>
    </row>
    <row r="15" spans="1:5" ht="12.75" customHeight="1" x14ac:dyDescent="0.2">
      <c r="A15" s="137" t="s">
        <v>217</v>
      </c>
      <c r="B15" s="137" t="s">
        <v>299</v>
      </c>
      <c r="C15" s="155">
        <v>925429.11</v>
      </c>
      <c r="D15" s="154">
        <f t="shared" si="0"/>
        <v>194340.11309999999</v>
      </c>
      <c r="E15" s="154">
        <f t="shared" si="1"/>
        <v>1119769.2231000001</v>
      </c>
    </row>
    <row r="16" spans="1:5" ht="12.75" customHeight="1" x14ac:dyDescent="0.2">
      <c r="A16" s="137" t="s">
        <v>297</v>
      </c>
      <c r="B16" s="137" t="s">
        <v>298</v>
      </c>
      <c r="C16" s="155">
        <v>-15347.08</v>
      </c>
      <c r="D16" s="154">
        <f t="shared" si="0"/>
        <v>-3222.8867999999998</v>
      </c>
      <c r="E16" s="154">
        <f t="shared" si="1"/>
        <v>-18569.966799999998</v>
      </c>
    </row>
    <row r="17" spans="1:5" ht="12.75" customHeight="1" thickBot="1" x14ac:dyDescent="0.25">
      <c r="A17" s="184" t="s">
        <v>297</v>
      </c>
      <c r="B17" s="184" t="s">
        <v>300</v>
      </c>
      <c r="C17" s="185">
        <v>-173874.55</v>
      </c>
      <c r="D17" s="186">
        <f t="shared" si="0"/>
        <v>-36513.655499999993</v>
      </c>
      <c r="E17" s="186">
        <f t="shared" si="1"/>
        <v>-210388.20549999998</v>
      </c>
    </row>
    <row r="18" spans="1:5" ht="21" customHeight="1" thickBot="1" x14ac:dyDescent="0.25">
      <c r="A18" s="194" t="s">
        <v>296</v>
      </c>
      <c r="B18" s="195"/>
      <c r="C18" s="183">
        <f>SUM(C10:C17)</f>
        <v>1100011.8599999999</v>
      </c>
      <c r="D18" s="156">
        <f>SUM(D10:D17)</f>
        <v>231002.49060000002</v>
      </c>
      <c r="E18" s="156">
        <f>SUM(E10:E17)</f>
        <v>1331014.3506000002</v>
      </c>
    </row>
  </sheetData>
  <mergeCells count="4">
    <mergeCell ref="A1:A3"/>
    <mergeCell ref="B2:B3"/>
    <mergeCell ref="B5:D5"/>
    <mergeCell ref="A18:B18"/>
  </mergeCells>
  <pageMargins left="0.75" right="0.75" top="1" bottom="1" header="0.5" footer="0.5"/>
  <pageSetup paperSize="9" fitToHeight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2516-6FCC-4B42-B0D7-554AE64A8A9F}">
  <dimension ref="B1:Y120"/>
  <sheetViews>
    <sheetView workbookViewId="0">
      <selection activeCell="AN11" sqref="AN11"/>
    </sheetView>
  </sheetViews>
  <sheetFormatPr defaultRowHeight="10.199999999999999" x14ac:dyDescent="0.2"/>
  <cols>
    <col min="2" max="2" width="2.140625" customWidth="1"/>
    <col min="3" max="3" width="1.42578125" customWidth="1"/>
    <col min="4" max="4" width="3.7109375" customWidth="1"/>
    <col min="5" max="6" width="6.5703125" customWidth="1"/>
    <col min="7" max="7" width="0.7109375" customWidth="1"/>
    <col min="8" max="8" width="42.28515625" customWidth="1"/>
    <col min="9" max="9" width="2.5703125" customWidth="1"/>
    <col min="10" max="10" width="0.42578125" customWidth="1"/>
    <col min="11" max="11" width="3.42578125" customWidth="1"/>
    <col min="12" max="12" width="3.140625" customWidth="1"/>
    <col min="13" max="13" width="7.140625" customWidth="1"/>
    <col min="14" max="14" width="0.140625" customWidth="1"/>
    <col min="15" max="15" width="0.42578125" customWidth="1"/>
    <col min="16" max="16" width="8.85546875" customWidth="1"/>
    <col min="17" max="17" width="0.5703125" customWidth="1"/>
    <col min="18" max="18" width="6.42578125" customWidth="1"/>
    <col min="19" max="19" width="2.42578125" customWidth="1"/>
    <col min="20" max="20" width="0.140625" customWidth="1"/>
    <col min="21" max="21" width="0.5703125" customWidth="1"/>
    <col min="22" max="22" width="0.7109375" customWidth="1"/>
    <col min="23" max="25" width="0.140625" customWidth="1"/>
  </cols>
  <sheetData>
    <row r="1" spans="2:24" ht="13.2" x14ac:dyDescent="0.2">
      <c r="B1" s="231" t="s">
        <v>303</v>
      </c>
      <c r="C1" s="231"/>
      <c r="D1" s="231"/>
      <c r="E1" s="231"/>
      <c r="F1" s="232" t="s">
        <v>549</v>
      </c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2:24" ht="15" customHeight="1" x14ac:dyDescent="0.2">
      <c r="B2" s="229" t="s">
        <v>62</v>
      </c>
      <c r="C2" s="229"/>
      <c r="D2" s="229"/>
      <c r="E2" s="227" t="s">
        <v>304</v>
      </c>
      <c r="F2" s="227"/>
      <c r="G2" s="227" t="s">
        <v>305</v>
      </c>
      <c r="H2" s="227"/>
      <c r="I2" s="227" t="s">
        <v>63</v>
      </c>
      <c r="J2" s="227"/>
      <c r="K2" s="227"/>
      <c r="L2" s="230" t="s">
        <v>306</v>
      </c>
      <c r="M2" s="230"/>
      <c r="N2" s="188" t="s">
        <v>64</v>
      </c>
      <c r="O2" s="227" t="s">
        <v>64</v>
      </c>
      <c r="P2" s="227"/>
      <c r="Q2" s="227"/>
      <c r="R2" s="228" t="s">
        <v>307</v>
      </c>
      <c r="S2" s="228"/>
      <c r="T2" s="228"/>
      <c r="U2" s="228"/>
      <c r="V2" s="228"/>
      <c r="W2" s="228"/>
      <c r="X2" s="228"/>
    </row>
    <row r="3" spans="2:24" x14ac:dyDescent="0.2">
      <c r="B3" s="222" t="s">
        <v>308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</row>
    <row r="4" spans="2:24" x14ac:dyDescent="0.2">
      <c r="B4" s="223" t="s">
        <v>309</v>
      </c>
      <c r="C4" s="223"/>
      <c r="D4" s="223"/>
      <c r="E4" s="224" t="s">
        <v>310</v>
      </c>
      <c r="F4" s="224"/>
      <c r="G4" s="224" t="s">
        <v>311</v>
      </c>
      <c r="H4" s="224"/>
      <c r="I4" s="225" t="s">
        <v>312</v>
      </c>
      <c r="J4" s="225"/>
      <c r="K4" s="225"/>
      <c r="L4" s="226">
        <v>103</v>
      </c>
      <c r="M4" s="226"/>
      <c r="N4" s="190">
        <v>0.91200000000000003</v>
      </c>
      <c r="O4" s="219">
        <v>0.56000000000000005</v>
      </c>
      <c r="P4" s="219"/>
      <c r="Q4" s="219"/>
      <c r="R4" s="220">
        <v>57.68</v>
      </c>
      <c r="S4" s="220"/>
      <c r="T4" s="220"/>
      <c r="U4" s="220"/>
      <c r="V4" s="220"/>
      <c r="W4" s="220"/>
      <c r="X4" s="220"/>
    </row>
    <row r="5" spans="2:24" x14ac:dyDescent="0.2">
      <c r="B5" s="223" t="s">
        <v>43</v>
      </c>
      <c r="C5" s="223"/>
      <c r="D5" s="223"/>
      <c r="E5" s="224" t="s">
        <v>313</v>
      </c>
      <c r="F5" s="224"/>
      <c r="G5" s="224" t="s">
        <v>314</v>
      </c>
      <c r="H5" s="224"/>
      <c r="I5" s="225" t="s">
        <v>315</v>
      </c>
      <c r="J5" s="225"/>
      <c r="K5" s="225"/>
      <c r="L5" s="226">
        <v>64.849999999999994</v>
      </c>
      <c r="M5" s="226"/>
      <c r="N5" s="190">
        <v>32.479999999999997</v>
      </c>
      <c r="O5" s="219">
        <v>5.28</v>
      </c>
      <c r="P5" s="219"/>
      <c r="Q5" s="219"/>
      <c r="R5" s="220">
        <v>342.41</v>
      </c>
      <c r="S5" s="220"/>
      <c r="T5" s="220"/>
      <c r="U5" s="220"/>
      <c r="V5" s="220"/>
      <c r="W5" s="220"/>
      <c r="X5" s="220"/>
    </row>
    <row r="6" spans="2:24" x14ac:dyDescent="0.2">
      <c r="B6" s="223" t="s">
        <v>45</v>
      </c>
      <c r="C6" s="223"/>
      <c r="D6" s="223"/>
      <c r="E6" s="224" t="s">
        <v>316</v>
      </c>
      <c r="F6" s="224"/>
      <c r="G6" s="224" t="s">
        <v>317</v>
      </c>
      <c r="H6" s="224"/>
      <c r="I6" s="225" t="s">
        <v>315</v>
      </c>
      <c r="J6" s="225"/>
      <c r="K6" s="225"/>
      <c r="L6" s="226">
        <v>31.34</v>
      </c>
      <c r="M6" s="226"/>
      <c r="N6" s="190">
        <v>32.479999999999997</v>
      </c>
      <c r="O6" s="219">
        <v>0</v>
      </c>
      <c r="P6" s="219"/>
      <c r="Q6" s="219"/>
      <c r="R6" s="220">
        <v>-0.01</v>
      </c>
      <c r="S6" s="220"/>
      <c r="T6" s="220"/>
      <c r="U6" s="220"/>
      <c r="V6" s="220"/>
      <c r="W6" s="220"/>
      <c r="X6" s="220"/>
    </row>
    <row r="7" spans="2:24" x14ac:dyDescent="0.2">
      <c r="B7" s="223" t="s">
        <v>92</v>
      </c>
      <c r="C7" s="223"/>
      <c r="D7" s="223"/>
      <c r="E7" s="224" t="s">
        <v>318</v>
      </c>
      <c r="F7" s="224"/>
      <c r="G7" s="224" t="s">
        <v>319</v>
      </c>
      <c r="H7" s="224"/>
      <c r="I7" s="225" t="s">
        <v>315</v>
      </c>
      <c r="J7" s="225"/>
      <c r="K7" s="225"/>
      <c r="L7" s="226">
        <v>51.84</v>
      </c>
      <c r="M7" s="226"/>
      <c r="N7" s="190">
        <v>32.479999999999997</v>
      </c>
      <c r="O7" s="219">
        <v>0</v>
      </c>
      <c r="P7" s="219"/>
      <c r="Q7" s="219"/>
      <c r="R7" s="220">
        <v>-0.01</v>
      </c>
      <c r="S7" s="220"/>
      <c r="T7" s="220"/>
      <c r="U7" s="220"/>
      <c r="V7" s="220"/>
      <c r="W7" s="220"/>
      <c r="X7" s="220"/>
    </row>
    <row r="8" spans="2:24" x14ac:dyDescent="0.2">
      <c r="B8" s="223" t="s">
        <v>82</v>
      </c>
      <c r="C8" s="223"/>
      <c r="D8" s="223"/>
      <c r="E8" s="224" t="s">
        <v>320</v>
      </c>
      <c r="F8" s="224"/>
      <c r="G8" s="224" t="s">
        <v>321</v>
      </c>
      <c r="H8" s="224"/>
      <c r="I8" s="225" t="s">
        <v>315</v>
      </c>
      <c r="J8" s="225"/>
      <c r="K8" s="225"/>
      <c r="L8" s="226">
        <v>76.849999999999994</v>
      </c>
      <c r="M8" s="226"/>
      <c r="N8" s="190">
        <v>10.16</v>
      </c>
      <c r="O8" s="219">
        <v>0</v>
      </c>
      <c r="P8" s="219"/>
      <c r="Q8" s="219"/>
      <c r="R8" s="220">
        <v>0</v>
      </c>
      <c r="S8" s="220"/>
      <c r="T8" s="220"/>
      <c r="U8" s="220"/>
      <c r="V8" s="220"/>
      <c r="W8" s="220"/>
      <c r="X8" s="220"/>
    </row>
    <row r="9" spans="2:24" x14ac:dyDescent="0.2">
      <c r="B9" s="223" t="s">
        <v>102</v>
      </c>
      <c r="C9" s="223"/>
      <c r="D9" s="223"/>
      <c r="E9" s="224" t="s">
        <v>322</v>
      </c>
      <c r="F9" s="224"/>
      <c r="G9" s="224" t="s">
        <v>323</v>
      </c>
      <c r="H9" s="224"/>
      <c r="I9" s="225" t="s">
        <v>315</v>
      </c>
      <c r="J9" s="225"/>
      <c r="K9" s="225"/>
      <c r="L9" s="226">
        <v>61.17</v>
      </c>
      <c r="M9" s="226"/>
      <c r="N9" s="190">
        <v>10.16</v>
      </c>
      <c r="O9" s="219">
        <v>0</v>
      </c>
      <c r="P9" s="219"/>
      <c r="Q9" s="219"/>
      <c r="R9" s="220">
        <v>0</v>
      </c>
      <c r="S9" s="220"/>
      <c r="T9" s="220"/>
      <c r="U9" s="220"/>
      <c r="V9" s="220"/>
      <c r="W9" s="220"/>
      <c r="X9" s="220"/>
    </row>
    <row r="10" spans="2:24" x14ac:dyDescent="0.2">
      <c r="B10" s="223" t="s">
        <v>106</v>
      </c>
      <c r="C10" s="223"/>
      <c r="D10" s="223"/>
      <c r="E10" s="224" t="s">
        <v>324</v>
      </c>
      <c r="F10" s="224"/>
      <c r="G10" s="224" t="s">
        <v>325</v>
      </c>
      <c r="H10" s="224"/>
      <c r="I10" s="225" t="s">
        <v>138</v>
      </c>
      <c r="J10" s="225"/>
      <c r="K10" s="225"/>
      <c r="L10" s="226">
        <v>37.9</v>
      </c>
      <c r="M10" s="226"/>
      <c r="N10" s="190">
        <v>220.6</v>
      </c>
      <c r="O10" s="219">
        <v>75</v>
      </c>
      <c r="P10" s="219"/>
      <c r="Q10" s="219"/>
      <c r="R10" s="220">
        <v>2842.5</v>
      </c>
      <c r="S10" s="220"/>
      <c r="T10" s="220"/>
      <c r="U10" s="220"/>
      <c r="V10" s="220"/>
      <c r="W10" s="220"/>
      <c r="X10" s="220"/>
    </row>
    <row r="11" spans="2:24" x14ac:dyDescent="0.2">
      <c r="B11" s="223" t="s">
        <v>114</v>
      </c>
      <c r="C11" s="223"/>
      <c r="D11" s="223"/>
      <c r="E11" s="224" t="s">
        <v>326</v>
      </c>
      <c r="F11" s="224"/>
      <c r="G11" s="224" t="s">
        <v>327</v>
      </c>
      <c r="H11" s="224"/>
      <c r="I11" s="225" t="s">
        <v>138</v>
      </c>
      <c r="J11" s="225"/>
      <c r="K11" s="225"/>
      <c r="L11" s="226">
        <v>13.9</v>
      </c>
      <c r="M11" s="226"/>
      <c r="N11" s="190">
        <v>220.6</v>
      </c>
      <c r="O11" s="219">
        <v>75</v>
      </c>
      <c r="P11" s="219"/>
      <c r="Q11" s="219"/>
      <c r="R11" s="220">
        <v>1042.5</v>
      </c>
      <c r="S11" s="220"/>
      <c r="T11" s="220"/>
      <c r="U11" s="220"/>
      <c r="V11" s="220"/>
      <c r="W11" s="220"/>
      <c r="X11" s="220"/>
    </row>
    <row r="12" spans="2:24" x14ac:dyDescent="0.2">
      <c r="B12" s="223" t="s">
        <v>119</v>
      </c>
      <c r="C12" s="223"/>
      <c r="D12" s="223"/>
      <c r="E12" s="224" t="s">
        <v>328</v>
      </c>
      <c r="F12" s="224"/>
      <c r="G12" s="224" t="s">
        <v>329</v>
      </c>
      <c r="H12" s="224"/>
      <c r="I12" s="225" t="s">
        <v>315</v>
      </c>
      <c r="J12" s="225"/>
      <c r="K12" s="225"/>
      <c r="L12" s="226">
        <v>42.81</v>
      </c>
      <c r="M12" s="226"/>
      <c r="N12" s="190">
        <v>45.6</v>
      </c>
      <c r="O12" s="219">
        <v>28</v>
      </c>
      <c r="P12" s="219"/>
      <c r="Q12" s="219"/>
      <c r="R12" s="220">
        <v>1198.68</v>
      </c>
      <c r="S12" s="220"/>
      <c r="T12" s="220"/>
      <c r="U12" s="220"/>
      <c r="V12" s="220"/>
      <c r="W12" s="220"/>
      <c r="X12" s="220"/>
    </row>
    <row r="13" spans="2:24" x14ac:dyDescent="0.2">
      <c r="B13" s="223" t="s">
        <v>132</v>
      </c>
      <c r="C13" s="223"/>
      <c r="D13" s="223"/>
      <c r="E13" s="224" t="s">
        <v>330</v>
      </c>
      <c r="F13" s="224"/>
      <c r="G13" s="224" t="s">
        <v>331</v>
      </c>
      <c r="H13" s="224"/>
      <c r="I13" s="225" t="s">
        <v>206</v>
      </c>
      <c r="J13" s="225"/>
      <c r="K13" s="225"/>
      <c r="L13" s="226">
        <v>445.21</v>
      </c>
      <c r="M13" s="226"/>
      <c r="N13" s="190">
        <v>105.592</v>
      </c>
      <c r="O13" s="219">
        <v>21</v>
      </c>
      <c r="P13" s="219"/>
      <c r="Q13" s="219"/>
      <c r="R13" s="220">
        <v>9349.4</v>
      </c>
      <c r="S13" s="220"/>
      <c r="T13" s="220"/>
      <c r="U13" s="220"/>
      <c r="V13" s="220"/>
      <c r="W13" s="220"/>
      <c r="X13" s="220"/>
    </row>
    <row r="14" spans="2:24" x14ac:dyDescent="0.2">
      <c r="B14" s="223" t="s">
        <v>137</v>
      </c>
      <c r="C14" s="223"/>
      <c r="D14" s="223"/>
      <c r="E14" s="224" t="s">
        <v>332</v>
      </c>
      <c r="F14" s="224"/>
      <c r="G14" s="224" t="s">
        <v>333</v>
      </c>
      <c r="H14" s="224"/>
      <c r="I14" s="225" t="s">
        <v>315</v>
      </c>
      <c r="J14" s="225"/>
      <c r="K14" s="225"/>
      <c r="L14" s="226">
        <v>146</v>
      </c>
      <c r="M14" s="226"/>
      <c r="N14" s="190">
        <v>329.42</v>
      </c>
      <c r="O14" s="219">
        <v>55</v>
      </c>
      <c r="P14" s="219"/>
      <c r="Q14" s="219"/>
      <c r="R14" s="220">
        <v>8030</v>
      </c>
      <c r="S14" s="220"/>
      <c r="T14" s="220"/>
      <c r="U14" s="220"/>
      <c r="V14" s="220"/>
      <c r="W14" s="220"/>
      <c r="X14" s="220"/>
    </row>
    <row r="15" spans="2:24" x14ac:dyDescent="0.2">
      <c r="B15" s="223" t="s">
        <v>142</v>
      </c>
      <c r="C15" s="223"/>
      <c r="D15" s="223"/>
      <c r="E15" s="224" t="s">
        <v>334</v>
      </c>
      <c r="F15" s="224"/>
      <c r="G15" s="224" t="s">
        <v>335</v>
      </c>
      <c r="H15" s="224"/>
      <c r="I15" s="225" t="s">
        <v>315</v>
      </c>
      <c r="J15" s="225"/>
      <c r="K15" s="225"/>
      <c r="L15" s="226">
        <v>75.7</v>
      </c>
      <c r="M15" s="226"/>
      <c r="N15" s="190">
        <v>329.42</v>
      </c>
      <c r="O15" s="219">
        <v>55</v>
      </c>
      <c r="P15" s="219"/>
      <c r="Q15" s="219"/>
      <c r="R15" s="220">
        <v>4163.5</v>
      </c>
      <c r="S15" s="220"/>
      <c r="T15" s="220"/>
      <c r="U15" s="220"/>
      <c r="V15" s="220"/>
      <c r="W15" s="220"/>
      <c r="X15" s="220"/>
    </row>
    <row r="16" spans="2:24" x14ac:dyDescent="0.2">
      <c r="B16" s="223" t="s">
        <v>148</v>
      </c>
      <c r="C16" s="223"/>
      <c r="D16" s="223"/>
      <c r="E16" s="224" t="s">
        <v>88</v>
      </c>
      <c r="F16" s="224"/>
      <c r="G16" s="224" t="s">
        <v>89</v>
      </c>
      <c r="H16" s="224"/>
      <c r="I16" s="225" t="s">
        <v>206</v>
      </c>
      <c r="J16" s="225"/>
      <c r="K16" s="225"/>
      <c r="L16" s="226">
        <v>241.09</v>
      </c>
      <c r="M16" s="226"/>
      <c r="N16" s="190">
        <v>49.341999999999999</v>
      </c>
      <c r="O16" s="219">
        <v>22</v>
      </c>
      <c r="P16" s="219"/>
      <c r="Q16" s="219"/>
      <c r="R16" s="220">
        <v>5303.98</v>
      </c>
      <c r="S16" s="220"/>
      <c r="T16" s="220"/>
      <c r="U16" s="220"/>
      <c r="V16" s="220"/>
      <c r="W16" s="220"/>
      <c r="X16" s="220"/>
    </row>
    <row r="17" spans="2:25" x14ac:dyDescent="0.2">
      <c r="B17" s="223" t="s">
        <v>153</v>
      </c>
      <c r="C17" s="223"/>
      <c r="D17" s="223"/>
      <c r="E17" s="224" t="s">
        <v>93</v>
      </c>
      <c r="F17" s="224"/>
      <c r="G17" s="224" t="s">
        <v>94</v>
      </c>
      <c r="H17" s="224"/>
      <c r="I17" s="225" t="s">
        <v>206</v>
      </c>
      <c r="J17" s="225"/>
      <c r="K17" s="225"/>
      <c r="L17" s="226">
        <v>18.940000000000001</v>
      </c>
      <c r="M17" s="226"/>
      <c r="N17" s="190">
        <v>493.42</v>
      </c>
      <c r="O17" s="219">
        <v>220</v>
      </c>
      <c r="P17" s="219"/>
      <c r="Q17" s="219"/>
      <c r="R17" s="220">
        <v>4166.79</v>
      </c>
      <c r="S17" s="220"/>
      <c r="T17" s="220"/>
      <c r="U17" s="220"/>
      <c r="V17" s="220"/>
      <c r="W17" s="220"/>
      <c r="X17" s="220"/>
    </row>
    <row r="18" spans="2:25" x14ac:dyDescent="0.2">
      <c r="B18" s="223" t="s">
        <v>160</v>
      </c>
      <c r="C18" s="223"/>
      <c r="D18" s="223"/>
      <c r="E18" s="224" t="s">
        <v>97</v>
      </c>
      <c r="F18" s="224"/>
      <c r="G18" s="224" t="s">
        <v>98</v>
      </c>
      <c r="H18" s="224"/>
      <c r="I18" s="225" t="s">
        <v>233</v>
      </c>
      <c r="J18" s="225"/>
      <c r="K18" s="225"/>
      <c r="L18" s="226">
        <v>120</v>
      </c>
      <c r="M18" s="226"/>
      <c r="N18" s="190">
        <v>78.947000000000003</v>
      </c>
      <c r="O18" s="219">
        <v>35</v>
      </c>
      <c r="P18" s="219"/>
      <c r="Q18" s="219"/>
      <c r="R18" s="220">
        <v>4200</v>
      </c>
      <c r="S18" s="220"/>
      <c r="T18" s="220"/>
      <c r="U18" s="220"/>
      <c r="V18" s="220"/>
      <c r="W18" s="220"/>
      <c r="X18" s="220"/>
    </row>
    <row r="19" spans="2:25" x14ac:dyDescent="0.2">
      <c r="B19" s="223" t="s">
        <v>3</v>
      </c>
      <c r="C19" s="223"/>
      <c r="D19" s="223"/>
      <c r="E19" s="224" t="s">
        <v>103</v>
      </c>
      <c r="F19" s="224"/>
      <c r="G19" s="224" t="s">
        <v>104</v>
      </c>
      <c r="H19" s="224"/>
      <c r="I19" s="225" t="s">
        <v>206</v>
      </c>
      <c r="J19" s="225"/>
      <c r="K19" s="225"/>
      <c r="L19" s="226">
        <v>15.94</v>
      </c>
      <c r="M19" s="226"/>
      <c r="N19" s="190">
        <v>49.341999999999999</v>
      </c>
      <c r="O19" s="219">
        <v>22</v>
      </c>
      <c r="P19" s="219"/>
      <c r="Q19" s="219"/>
      <c r="R19" s="220">
        <v>350.68</v>
      </c>
      <c r="S19" s="220"/>
      <c r="T19" s="220"/>
      <c r="U19" s="220"/>
      <c r="V19" s="220"/>
      <c r="W19" s="220"/>
      <c r="X19" s="220"/>
    </row>
    <row r="20" spans="2:25" x14ac:dyDescent="0.2">
      <c r="B20" s="223" t="s">
        <v>111</v>
      </c>
      <c r="C20" s="223"/>
      <c r="D20" s="223"/>
      <c r="E20" s="224" t="s">
        <v>236</v>
      </c>
      <c r="F20" s="224"/>
      <c r="G20" s="224" t="s">
        <v>237</v>
      </c>
      <c r="H20" s="224"/>
      <c r="I20" s="225" t="s">
        <v>206</v>
      </c>
      <c r="J20" s="225"/>
      <c r="K20" s="225"/>
      <c r="L20" s="226">
        <v>103.92</v>
      </c>
      <c r="M20" s="226"/>
      <c r="N20" s="190">
        <v>8.8390000000000004</v>
      </c>
      <c r="O20" s="219">
        <v>0</v>
      </c>
      <c r="P20" s="219"/>
      <c r="Q20" s="219"/>
      <c r="R20" s="220">
        <v>0</v>
      </c>
      <c r="S20" s="220"/>
      <c r="T20" s="220"/>
      <c r="U20" s="220"/>
      <c r="V20" s="220"/>
      <c r="W20" s="220"/>
      <c r="X20" s="220"/>
    </row>
    <row r="21" spans="2:25" x14ac:dyDescent="0.2">
      <c r="B21" s="223" t="s">
        <v>125</v>
      </c>
      <c r="C21" s="223"/>
      <c r="D21" s="223"/>
      <c r="E21" s="224" t="s">
        <v>336</v>
      </c>
      <c r="F21" s="224"/>
      <c r="G21" s="224" t="s">
        <v>237</v>
      </c>
      <c r="H21" s="224"/>
      <c r="I21" s="225" t="s">
        <v>206</v>
      </c>
      <c r="J21" s="225"/>
      <c r="K21" s="225"/>
      <c r="L21" s="226">
        <v>103.92</v>
      </c>
      <c r="M21" s="226"/>
      <c r="N21" s="190">
        <v>56.16</v>
      </c>
      <c r="O21" s="219">
        <v>28</v>
      </c>
      <c r="P21" s="219"/>
      <c r="Q21" s="219"/>
      <c r="R21" s="220">
        <v>2909.77</v>
      </c>
      <c r="S21" s="220"/>
      <c r="T21" s="220"/>
      <c r="U21" s="220"/>
      <c r="V21" s="220"/>
      <c r="W21" s="220"/>
      <c r="X21" s="220"/>
    </row>
    <row r="22" spans="2:25" x14ac:dyDescent="0.2">
      <c r="B22" s="223" t="s">
        <v>337</v>
      </c>
      <c r="C22" s="223"/>
      <c r="D22" s="223"/>
      <c r="E22" s="224" t="s">
        <v>239</v>
      </c>
      <c r="F22" s="224"/>
      <c r="G22" s="224" t="s">
        <v>240</v>
      </c>
      <c r="H22" s="224"/>
      <c r="I22" s="225" t="s">
        <v>206</v>
      </c>
      <c r="J22" s="225"/>
      <c r="K22" s="225"/>
      <c r="L22" s="226">
        <v>155.58000000000001</v>
      </c>
      <c r="M22" s="226"/>
      <c r="N22" s="190">
        <v>31.103000000000002</v>
      </c>
      <c r="O22" s="219">
        <v>9.5</v>
      </c>
      <c r="P22" s="219"/>
      <c r="Q22" s="219"/>
      <c r="R22" s="220">
        <v>1478</v>
      </c>
      <c r="S22" s="220"/>
      <c r="T22" s="220"/>
      <c r="U22" s="220"/>
      <c r="V22" s="220"/>
      <c r="W22" s="220"/>
      <c r="X22" s="220"/>
    </row>
    <row r="23" spans="2:25" x14ac:dyDescent="0.2">
      <c r="B23" s="223" t="s">
        <v>338</v>
      </c>
      <c r="C23" s="223"/>
      <c r="D23" s="223"/>
      <c r="E23" s="224" t="s">
        <v>339</v>
      </c>
      <c r="F23" s="224"/>
      <c r="G23" s="224" t="s">
        <v>340</v>
      </c>
      <c r="H23" s="224"/>
      <c r="I23" s="225" t="s">
        <v>315</v>
      </c>
      <c r="J23" s="225"/>
      <c r="K23" s="225"/>
      <c r="L23" s="226">
        <v>64.599999999999994</v>
      </c>
      <c r="M23" s="226"/>
      <c r="N23" s="190">
        <v>45.6</v>
      </c>
      <c r="O23" s="219">
        <v>28</v>
      </c>
      <c r="P23" s="219"/>
      <c r="Q23" s="219"/>
      <c r="R23" s="220">
        <v>1808.8</v>
      </c>
      <c r="S23" s="220"/>
      <c r="T23" s="220"/>
      <c r="U23" s="220"/>
      <c r="V23" s="220"/>
      <c r="W23" s="220"/>
      <c r="X23" s="220"/>
    </row>
    <row r="24" spans="2:25" x14ac:dyDescent="0.2">
      <c r="B24" s="223" t="s">
        <v>341</v>
      </c>
      <c r="C24" s="223"/>
      <c r="D24" s="223"/>
      <c r="E24" s="224" t="s">
        <v>342</v>
      </c>
      <c r="F24" s="224"/>
      <c r="G24" s="224" t="s">
        <v>343</v>
      </c>
      <c r="H24" s="224"/>
      <c r="I24" s="225" t="s">
        <v>315</v>
      </c>
      <c r="J24" s="225"/>
      <c r="K24" s="225"/>
      <c r="L24" s="226">
        <v>22</v>
      </c>
      <c r="M24" s="226"/>
      <c r="N24" s="190">
        <v>45.6</v>
      </c>
      <c r="O24" s="219">
        <v>28</v>
      </c>
      <c r="P24" s="219"/>
      <c r="Q24" s="219"/>
      <c r="R24" s="220">
        <v>616</v>
      </c>
      <c r="S24" s="220"/>
      <c r="T24" s="220"/>
      <c r="U24" s="220"/>
      <c r="V24" s="220"/>
      <c r="W24" s="220"/>
      <c r="X24" s="220"/>
    </row>
    <row r="25" spans="2:25" x14ac:dyDescent="0.2">
      <c r="B25" s="223" t="s">
        <v>344</v>
      </c>
      <c r="C25" s="223"/>
      <c r="D25" s="223"/>
      <c r="E25" s="224" t="s">
        <v>345</v>
      </c>
      <c r="F25" s="224"/>
      <c r="G25" s="224" t="s">
        <v>346</v>
      </c>
      <c r="H25" s="224"/>
      <c r="I25" s="225" t="s">
        <v>315</v>
      </c>
      <c r="J25" s="225"/>
      <c r="K25" s="225"/>
      <c r="L25" s="226">
        <v>34.36</v>
      </c>
      <c r="M25" s="226"/>
      <c r="N25" s="190">
        <v>45.6</v>
      </c>
      <c r="O25" s="219">
        <v>28</v>
      </c>
      <c r="P25" s="219"/>
      <c r="Q25" s="219"/>
      <c r="R25" s="220">
        <v>962.08</v>
      </c>
      <c r="S25" s="220"/>
      <c r="T25" s="220"/>
      <c r="U25" s="220"/>
      <c r="V25" s="220"/>
      <c r="W25" s="220"/>
      <c r="X25" s="220"/>
    </row>
    <row r="26" spans="2:25" x14ac:dyDescent="0.2">
      <c r="B26" s="223" t="s">
        <v>347</v>
      </c>
      <c r="C26" s="223"/>
      <c r="D26" s="223"/>
      <c r="E26" s="224" t="s">
        <v>241</v>
      </c>
      <c r="F26" s="224"/>
      <c r="G26" s="224" t="s">
        <v>242</v>
      </c>
      <c r="H26" s="224"/>
      <c r="I26" s="225" t="s">
        <v>233</v>
      </c>
      <c r="J26" s="225"/>
      <c r="K26" s="225"/>
      <c r="L26" s="226">
        <v>320</v>
      </c>
      <c r="M26" s="226"/>
      <c r="N26" s="190">
        <v>62.206000000000003</v>
      </c>
      <c r="O26" s="219">
        <v>19</v>
      </c>
      <c r="P26" s="219"/>
      <c r="Q26" s="219"/>
      <c r="R26" s="220">
        <v>6080</v>
      </c>
      <c r="S26" s="220"/>
      <c r="T26" s="220"/>
      <c r="U26" s="220"/>
      <c r="V26" s="220"/>
      <c r="W26" s="220"/>
      <c r="X26" s="220"/>
    </row>
    <row r="27" spans="2:25" x14ac:dyDescent="0.2">
      <c r="B27" s="223" t="s">
        <v>176</v>
      </c>
      <c r="C27" s="223"/>
      <c r="D27" s="223"/>
      <c r="E27" s="224" t="s">
        <v>348</v>
      </c>
      <c r="F27" s="224"/>
      <c r="G27" s="224" t="s">
        <v>349</v>
      </c>
      <c r="H27" s="224"/>
      <c r="I27" s="225" t="s">
        <v>233</v>
      </c>
      <c r="J27" s="225"/>
      <c r="K27" s="225"/>
      <c r="L27" s="226">
        <v>413</v>
      </c>
      <c r="M27" s="226"/>
      <c r="N27" s="190">
        <v>19.446000000000002</v>
      </c>
      <c r="O27" s="219">
        <v>0</v>
      </c>
      <c r="P27" s="219"/>
      <c r="Q27" s="219"/>
      <c r="R27" s="220">
        <v>0</v>
      </c>
      <c r="S27" s="220"/>
      <c r="T27" s="220"/>
      <c r="U27" s="220"/>
      <c r="V27" s="220"/>
      <c r="W27" s="220"/>
      <c r="X27" s="220"/>
    </row>
    <row r="28" spans="2:25" x14ac:dyDescent="0.2">
      <c r="B28" s="221" t="s">
        <v>350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18">
        <v>54902.75</v>
      </c>
      <c r="P28" s="218"/>
      <c r="Q28" s="218"/>
      <c r="R28" s="218"/>
      <c r="S28" s="218"/>
      <c r="T28" s="218"/>
      <c r="U28" s="218"/>
      <c r="V28" s="218"/>
      <c r="W28" s="218"/>
      <c r="X28" s="218"/>
      <c r="Y28" s="218"/>
    </row>
    <row r="29" spans="2:25" x14ac:dyDescent="0.2">
      <c r="B29" s="222" t="s">
        <v>351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</row>
    <row r="30" spans="2:25" x14ac:dyDescent="0.2">
      <c r="B30" s="223" t="s">
        <v>352</v>
      </c>
      <c r="C30" s="223"/>
      <c r="D30" s="223"/>
      <c r="E30" s="224" t="s">
        <v>353</v>
      </c>
      <c r="F30" s="224"/>
      <c r="G30" s="224" t="s">
        <v>354</v>
      </c>
      <c r="H30" s="224"/>
      <c r="I30" s="225" t="s">
        <v>206</v>
      </c>
      <c r="J30" s="225"/>
      <c r="K30" s="225"/>
      <c r="L30" s="226">
        <v>783.85</v>
      </c>
      <c r="M30" s="226"/>
      <c r="N30" s="190">
        <v>9.4</v>
      </c>
      <c r="O30" s="219">
        <v>2.2999999999999998</v>
      </c>
      <c r="P30" s="219"/>
      <c r="Q30" s="219"/>
      <c r="R30" s="220">
        <v>1802.85</v>
      </c>
      <c r="S30" s="220"/>
      <c r="T30" s="220"/>
      <c r="U30" s="220"/>
      <c r="V30" s="220"/>
      <c r="W30" s="220"/>
      <c r="X30" s="220"/>
    </row>
    <row r="31" spans="2:25" x14ac:dyDescent="0.2">
      <c r="B31" s="221" t="s">
        <v>355</v>
      </c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18">
        <v>1802.85</v>
      </c>
      <c r="P31" s="218"/>
      <c r="Q31" s="218"/>
      <c r="R31" s="218"/>
      <c r="S31" s="218"/>
      <c r="T31" s="218"/>
      <c r="U31" s="218"/>
      <c r="V31" s="218"/>
      <c r="W31" s="218"/>
      <c r="X31" s="218"/>
      <c r="Y31" s="218"/>
    </row>
    <row r="32" spans="2:25" x14ac:dyDescent="0.2">
      <c r="B32" s="222" t="s">
        <v>356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</row>
    <row r="33" spans="2:25" x14ac:dyDescent="0.2">
      <c r="B33" s="223" t="s">
        <v>357</v>
      </c>
      <c r="C33" s="223"/>
      <c r="D33" s="223"/>
      <c r="E33" s="224" t="s">
        <v>358</v>
      </c>
      <c r="F33" s="224"/>
      <c r="G33" s="224" t="s">
        <v>359</v>
      </c>
      <c r="H33" s="224"/>
      <c r="I33" s="225" t="s">
        <v>315</v>
      </c>
      <c r="J33" s="225"/>
      <c r="K33" s="225"/>
      <c r="L33" s="226">
        <v>121.59</v>
      </c>
      <c r="M33" s="226"/>
      <c r="N33" s="190">
        <v>32.479999999999997</v>
      </c>
      <c r="O33" s="219">
        <v>24</v>
      </c>
      <c r="P33" s="219"/>
      <c r="Q33" s="219"/>
      <c r="R33" s="220">
        <v>2918.16</v>
      </c>
      <c r="S33" s="220"/>
      <c r="T33" s="220"/>
      <c r="U33" s="220"/>
      <c r="V33" s="220"/>
      <c r="W33" s="220"/>
      <c r="X33" s="220"/>
    </row>
    <row r="34" spans="2:25" x14ac:dyDescent="0.2">
      <c r="B34" s="223" t="s">
        <v>360</v>
      </c>
      <c r="C34" s="223"/>
      <c r="D34" s="223"/>
      <c r="E34" s="224" t="s">
        <v>361</v>
      </c>
      <c r="F34" s="224"/>
      <c r="G34" s="224" t="s">
        <v>362</v>
      </c>
      <c r="H34" s="224"/>
      <c r="I34" s="225" t="s">
        <v>315</v>
      </c>
      <c r="J34" s="225"/>
      <c r="K34" s="225"/>
      <c r="L34" s="226">
        <v>161.47999999999999</v>
      </c>
      <c r="M34" s="226"/>
      <c r="N34" s="190">
        <v>10.16</v>
      </c>
      <c r="O34" s="219">
        <v>0</v>
      </c>
      <c r="P34" s="219"/>
      <c r="Q34" s="219"/>
      <c r="R34" s="220">
        <v>0</v>
      </c>
      <c r="S34" s="220"/>
      <c r="T34" s="220"/>
      <c r="U34" s="220"/>
      <c r="V34" s="220"/>
      <c r="W34" s="220"/>
      <c r="X34" s="220"/>
    </row>
    <row r="35" spans="2:25" x14ac:dyDescent="0.2">
      <c r="B35" s="223" t="s">
        <v>363</v>
      </c>
      <c r="C35" s="223"/>
      <c r="D35" s="223"/>
      <c r="E35" s="224" t="s">
        <v>364</v>
      </c>
      <c r="F35" s="224"/>
      <c r="G35" s="224" t="s">
        <v>365</v>
      </c>
      <c r="H35" s="224"/>
      <c r="I35" s="225" t="s">
        <v>315</v>
      </c>
      <c r="J35" s="225"/>
      <c r="K35" s="225"/>
      <c r="L35" s="226">
        <v>151.16999999999999</v>
      </c>
      <c r="M35" s="226"/>
      <c r="N35" s="190">
        <v>10.16</v>
      </c>
      <c r="O35" s="219">
        <v>0</v>
      </c>
      <c r="P35" s="219"/>
      <c r="Q35" s="219"/>
      <c r="R35" s="220">
        <v>0</v>
      </c>
      <c r="S35" s="220"/>
      <c r="T35" s="220"/>
      <c r="U35" s="220"/>
      <c r="V35" s="220"/>
      <c r="W35" s="220"/>
      <c r="X35" s="220"/>
    </row>
    <row r="36" spans="2:25" x14ac:dyDescent="0.2">
      <c r="B36" s="223" t="s">
        <v>366</v>
      </c>
      <c r="C36" s="223"/>
      <c r="D36" s="223"/>
      <c r="E36" s="224" t="s">
        <v>367</v>
      </c>
      <c r="F36" s="224"/>
      <c r="G36" s="224" t="s">
        <v>368</v>
      </c>
      <c r="H36" s="224"/>
      <c r="I36" s="225" t="s">
        <v>315</v>
      </c>
      <c r="J36" s="225"/>
      <c r="K36" s="225"/>
      <c r="L36" s="226">
        <v>152.88999999999999</v>
      </c>
      <c r="M36" s="226"/>
      <c r="N36" s="190">
        <v>32.479999999999997</v>
      </c>
      <c r="O36" s="219">
        <v>24</v>
      </c>
      <c r="P36" s="219"/>
      <c r="Q36" s="219"/>
      <c r="R36" s="220">
        <v>3669.36</v>
      </c>
      <c r="S36" s="220"/>
      <c r="T36" s="220"/>
      <c r="U36" s="220"/>
      <c r="V36" s="220"/>
      <c r="W36" s="220"/>
      <c r="X36" s="220"/>
    </row>
    <row r="37" spans="2:25" x14ac:dyDescent="0.2">
      <c r="B37" s="223" t="s">
        <v>369</v>
      </c>
      <c r="C37" s="223"/>
      <c r="D37" s="223"/>
      <c r="E37" s="224" t="s">
        <v>370</v>
      </c>
      <c r="F37" s="224"/>
      <c r="G37" s="224" t="s">
        <v>371</v>
      </c>
      <c r="H37" s="224"/>
      <c r="I37" s="225" t="s">
        <v>315</v>
      </c>
      <c r="J37" s="225"/>
      <c r="K37" s="225"/>
      <c r="L37" s="226">
        <v>474.59</v>
      </c>
      <c r="M37" s="226"/>
      <c r="N37" s="190">
        <v>10.16</v>
      </c>
      <c r="O37" s="219">
        <v>10.16</v>
      </c>
      <c r="P37" s="219"/>
      <c r="Q37" s="219"/>
      <c r="R37" s="220">
        <v>4821.83</v>
      </c>
      <c r="S37" s="220"/>
      <c r="T37" s="220"/>
      <c r="U37" s="220"/>
      <c r="V37" s="220"/>
      <c r="W37" s="220"/>
      <c r="X37" s="220"/>
    </row>
    <row r="38" spans="2:25" x14ac:dyDescent="0.2">
      <c r="B38" s="223" t="s">
        <v>372</v>
      </c>
      <c r="C38" s="223"/>
      <c r="D38" s="223"/>
      <c r="E38" s="224" t="s">
        <v>373</v>
      </c>
      <c r="F38" s="224"/>
      <c r="G38" s="224" t="s">
        <v>374</v>
      </c>
      <c r="H38" s="224"/>
      <c r="I38" s="225" t="s">
        <v>315</v>
      </c>
      <c r="J38" s="225"/>
      <c r="K38" s="225"/>
      <c r="L38" s="226">
        <v>12</v>
      </c>
      <c r="M38" s="226"/>
      <c r="N38" s="190">
        <v>10.16</v>
      </c>
      <c r="O38" s="219">
        <v>10.16</v>
      </c>
      <c r="P38" s="219"/>
      <c r="Q38" s="219"/>
      <c r="R38" s="220">
        <v>121.92</v>
      </c>
      <c r="S38" s="220"/>
      <c r="T38" s="220"/>
      <c r="U38" s="220"/>
      <c r="V38" s="220"/>
      <c r="W38" s="220"/>
      <c r="X38" s="220"/>
    </row>
    <row r="39" spans="2:25" x14ac:dyDescent="0.2">
      <c r="B39" s="223" t="s">
        <v>173</v>
      </c>
      <c r="C39" s="223"/>
      <c r="D39" s="223"/>
      <c r="E39" s="224" t="s">
        <v>375</v>
      </c>
      <c r="F39" s="224"/>
      <c r="G39" s="224" t="s">
        <v>376</v>
      </c>
      <c r="H39" s="224"/>
      <c r="I39" s="225" t="s">
        <v>315</v>
      </c>
      <c r="J39" s="225"/>
      <c r="K39" s="225"/>
      <c r="L39" s="226">
        <v>420.1</v>
      </c>
      <c r="M39" s="226"/>
      <c r="N39" s="190">
        <v>10.16</v>
      </c>
      <c r="O39" s="219">
        <v>10.16</v>
      </c>
      <c r="P39" s="219"/>
      <c r="Q39" s="219"/>
      <c r="R39" s="220">
        <v>4268.22</v>
      </c>
      <c r="S39" s="220"/>
      <c r="T39" s="220"/>
      <c r="U39" s="220"/>
      <c r="V39" s="220"/>
      <c r="W39" s="220"/>
      <c r="X39" s="220"/>
    </row>
    <row r="40" spans="2:25" x14ac:dyDescent="0.2">
      <c r="B40" s="223" t="s">
        <v>377</v>
      </c>
      <c r="C40" s="223"/>
      <c r="D40" s="223"/>
      <c r="E40" s="224" t="s">
        <v>378</v>
      </c>
      <c r="F40" s="224"/>
      <c r="G40" s="224" t="s">
        <v>379</v>
      </c>
      <c r="H40" s="224"/>
      <c r="I40" s="225" t="s">
        <v>315</v>
      </c>
      <c r="J40" s="225"/>
      <c r="K40" s="225"/>
      <c r="L40" s="226">
        <v>253</v>
      </c>
      <c r="M40" s="226"/>
      <c r="N40" s="190">
        <v>33.454000000000001</v>
      </c>
      <c r="O40" s="219">
        <v>33.454000000000001</v>
      </c>
      <c r="P40" s="219"/>
      <c r="Q40" s="219"/>
      <c r="R40" s="220">
        <v>8463.86</v>
      </c>
      <c r="S40" s="220"/>
      <c r="T40" s="220"/>
      <c r="U40" s="220"/>
      <c r="V40" s="220"/>
      <c r="W40" s="220"/>
      <c r="X40" s="220"/>
    </row>
    <row r="41" spans="2:25" x14ac:dyDescent="0.2">
      <c r="B41" s="223" t="s">
        <v>380</v>
      </c>
      <c r="C41" s="223"/>
      <c r="D41" s="223"/>
      <c r="E41" s="224" t="s">
        <v>381</v>
      </c>
      <c r="F41" s="224"/>
      <c r="G41" s="224" t="s">
        <v>382</v>
      </c>
      <c r="H41" s="224"/>
      <c r="I41" s="225" t="s">
        <v>315</v>
      </c>
      <c r="J41" s="225"/>
      <c r="K41" s="225"/>
      <c r="L41" s="226">
        <v>393</v>
      </c>
      <c r="M41" s="226"/>
      <c r="N41" s="190">
        <v>32.479999999999997</v>
      </c>
      <c r="O41" s="219">
        <v>32.479999999999997</v>
      </c>
      <c r="P41" s="219"/>
      <c r="Q41" s="219"/>
      <c r="R41" s="220">
        <v>12764.64</v>
      </c>
      <c r="S41" s="220"/>
      <c r="T41" s="220"/>
      <c r="U41" s="220"/>
      <c r="V41" s="220"/>
      <c r="W41" s="220"/>
      <c r="X41" s="220"/>
    </row>
    <row r="43" spans="2:25" x14ac:dyDescent="0.2">
      <c r="B43" s="221" t="s">
        <v>383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18">
        <v>37027.99</v>
      </c>
      <c r="P43" s="218"/>
      <c r="Q43" s="218"/>
      <c r="R43" s="218"/>
      <c r="S43" s="218"/>
      <c r="T43" s="218"/>
      <c r="U43" s="218"/>
      <c r="V43" s="218"/>
      <c r="W43" s="218"/>
      <c r="X43" s="218"/>
      <c r="Y43" s="218"/>
    </row>
    <row r="44" spans="2:25" x14ac:dyDescent="0.2">
      <c r="B44" s="222" t="s">
        <v>384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</row>
    <row r="45" spans="2:25" x14ac:dyDescent="0.2">
      <c r="B45" s="223" t="s">
        <v>385</v>
      </c>
      <c r="C45" s="223"/>
      <c r="D45" s="223"/>
      <c r="E45" s="224" t="s">
        <v>386</v>
      </c>
      <c r="F45" s="224"/>
      <c r="G45" s="224" t="s">
        <v>387</v>
      </c>
      <c r="H45" s="224"/>
      <c r="I45" s="225" t="s">
        <v>211</v>
      </c>
      <c r="J45" s="225"/>
      <c r="K45" s="225"/>
      <c r="L45" s="226">
        <v>502</v>
      </c>
      <c r="M45" s="226"/>
      <c r="N45" s="190">
        <v>2</v>
      </c>
      <c r="O45" s="219">
        <v>0</v>
      </c>
      <c r="P45" s="219"/>
      <c r="Q45" s="219"/>
      <c r="R45" s="220">
        <v>0</v>
      </c>
      <c r="S45" s="220"/>
      <c r="T45" s="220"/>
      <c r="U45" s="220"/>
      <c r="V45" s="220"/>
      <c r="W45" s="220"/>
      <c r="X45" s="220"/>
    </row>
    <row r="46" spans="2:25" x14ac:dyDescent="0.2">
      <c r="B46" s="223" t="s">
        <v>388</v>
      </c>
      <c r="C46" s="223"/>
      <c r="D46" s="223"/>
      <c r="E46" s="224" t="s">
        <v>389</v>
      </c>
      <c r="F46" s="224"/>
      <c r="G46" s="224" t="s">
        <v>390</v>
      </c>
      <c r="H46" s="224"/>
      <c r="I46" s="225" t="s">
        <v>211</v>
      </c>
      <c r="J46" s="225"/>
      <c r="K46" s="225"/>
      <c r="L46" s="226">
        <v>630</v>
      </c>
      <c r="M46" s="226"/>
      <c r="N46" s="190">
        <v>2</v>
      </c>
      <c r="O46" s="219">
        <v>0</v>
      </c>
      <c r="P46" s="219"/>
      <c r="Q46" s="219"/>
      <c r="R46" s="220">
        <v>0</v>
      </c>
      <c r="S46" s="220"/>
      <c r="T46" s="220"/>
      <c r="U46" s="220"/>
      <c r="V46" s="220"/>
      <c r="W46" s="220"/>
      <c r="X46" s="220"/>
    </row>
    <row r="47" spans="2:25" x14ac:dyDescent="0.2">
      <c r="B47" s="223" t="s">
        <v>391</v>
      </c>
      <c r="C47" s="223"/>
      <c r="D47" s="223"/>
      <c r="E47" s="224" t="s">
        <v>392</v>
      </c>
      <c r="F47" s="224"/>
      <c r="G47" s="224" t="s">
        <v>393</v>
      </c>
      <c r="H47" s="224"/>
      <c r="I47" s="225" t="s">
        <v>211</v>
      </c>
      <c r="J47" s="225"/>
      <c r="K47" s="225"/>
      <c r="L47" s="226">
        <v>779</v>
      </c>
      <c r="M47" s="226"/>
      <c r="N47" s="190">
        <v>2</v>
      </c>
      <c r="O47" s="219">
        <v>0</v>
      </c>
      <c r="P47" s="219"/>
      <c r="Q47" s="219"/>
      <c r="R47" s="220">
        <v>0</v>
      </c>
      <c r="S47" s="220"/>
      <c r="T47" s="220"/>
      <c r="U47" s="220"/>
      <c r="V47" s="220"/>
      <c r="W47" s="220"/>
      <c r="X47" s="220"/>
    </row>
    <row r="48" spans="2:25" x14ac:dyDescent="0.2">
      <c r="B48" s="223" t="s">
        <v>394</v>
      </c>
      <c r="C48" s="223"/>
      <c r="D48" s="223"/>
      <c r="E48" s="224" t="s">
        <v>395</v>
      </c>
      <c r="F48" s="224"/>
      <c r="G48" s="224" t="s">
        <v>396</v>
      </c>
      <c r="H48" s="224"/>
      <c r="I48" s="225" t="s">
        <v>397</v>
      </c>
      <c r="J48" s="225"/>
      <c r="K48" s="225"/>
      <c r="L48" s="226">
        <v>1.02</v>
      </c>
      <c r="M48" s="226"/>
      <c r="N48" s="190">
        <v>38.22</v>
      </c>
      <c r="O48" s="219">
        <v>0</v>
      </c>
      <c r="P48" s="219"/>
      <c r="Q48" s="219"/>
      <c r="R48" s="220">
        <v>0</v>
      </c>
      <c r="S48" s="220"/>
      <c r="T48" s="220"/>
      <c r="U48" s="220"/>
      <c r="V48" s="220"/>
      <c r="W48" s="220"/>
      <c r="X48" s="220"/>
    </row>
    <row r="50" spans="2:25" x14ac:dyDescent="0.2">
      <c r="B50" s="221" t="s">
        <v>398</v>
      </c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18">
        <v>0</v>
      </c>
      <c r="P50" s="218"/>
      <c r="Q50" s="218"/>
      <c r="R50" s="218"/>
      <c r="S50" s="218"/>
      <c r="T50" s="218"/>
      <c r="U50" s="218"/>
      <c r="V50" s="218"/>
      <c r="W50" s="218"/>
      <c r="X50" s="218"/>
      <c r="Y50" s="218"/>
    </row>
    <row r="51" spans="2:25" x14ac:dyDescent="0.2">
      <c r="B51" s="222" t="s">
        <v>399</v>
      </c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</row>
    <row r="52" spans="2:25" x14ac:dyDescent="0.2">
      <c r="B52" s="223" t="s">
        <v>400</v>
      </c>
      <c r="C52" s="223"/>
      <c r="D52" s="223"/>
      <c r="E52" s="224" t="s">
        <v>401</v>
      </c>
      <c r="F52" s="224"/>
      <c r="G52" s="224" t="s">
        <v>402</v>
      </c>
      <c r="H52" s="224"/>
      <c r="I52" s="225" t="s">
        <v>138</v>
      </c>
      <c r="J52" s="225"/>
      <c r="K52" s="225"/>
      <c r="L52" s="226">
        <v>314.89999999999998</v>
      </c>
      <c r="M52" s="226"/>
      <c r="N52" s="190">
        <v>31.465</v>
      </c>
      <c r="O52" s="219">
        <v>0</v>
      </c>
      <c r="P52" s="219"/>
      <c r="Q52" s="219"/>
      <c r="R52" s="220">
        <v>0</v>
      </c>
      <c r="S52" s="220"/>
      <c r="T52" s="220"/>
      <c r="U52" s="220"/>
      <c r="V52" s="220"/>
      <c r="W52" s="220"/>
      <c r="X52" s="220"/>
    </row>
    <row r="53" spans="2:25" x14ac:dyDescent="0.2">
      <c r="B53" s="223" t="s">
        <v>403</v>
      </c>
      <c r="C53" s="223"/>
      <c r="D53" s="223"/>
      <c r="E53" s="224" t="s">
        <v>404</v>
      </c>
      <c r="F53" s="224"/>
      <c r="G53" s="224" t="s">
        <v>405</v>
      </c>
      <c r="H53" s="224"/>
      <c r="I53" s="225" t="s">
        <v>211</v>
      </c>
      <c r="J53" s="225"/>
      <c r="K53" s="225"/>
      <c r="L53" s="226">
        <v>217.4</v>
      </c>
      <c r="M53" s="226"/>
      <c r="N53" s="190">
        <v>5</v>
      </c>
      <c r="O53" s="219">
        <v>0</v>
      </c>
      <c r="P53" s="219"/>
      <c r="Q53" s="219"/>
      <c r="R53" s="220">
        <v>0</v>
      </c>
      <c r="S53" s="220"/>
      <c r="T53" s="220"/>
      <c r="U53" s="220"/>
      <c r="V53" s="220"/>
      <c r="W53" s="220"/>
      <c r="X53" s="220"/>
    </row>
    <row r="54" spans="2:25" x14ac:dyDescent="0.2">
      <c r="B54" s="223" t="s">
        <v>406</v>
      </c>
      <c r="C54" s="223"/>
      <c r="D54" s="223"/>
      <c r="E54" s="224" t="s">
        <v>407</v>
      </c>
      <c r="F54" s="224"/>
      <c r="G54" s="224" t="s">
        <v>408</v>
      </c>
      <c r="H54" s="224"/>
      <c r="I54" s="225" t="s">
        <v>211</v>
      </c>
      <c r="J54" s="225"/>
      <c r="K54" s="225"/>
      <c r="L54" s="226">
        <v>1617</v>
      </c>
      <c r="M54" s="226"/>
      <c r="N54" s="190">
        <v>2</v>
      </c>
      <c r="O54" s="219">
        <v>2</v>
      </c>
      <c r="P54" s="219"/>
      <c r="Q54" s="219"/>
      <c r="R54" s="220">
        <v>3234</v>
      </c>
      <c r="S54" s="220"/>
      <c r="T54" s="220"/>
      <c r="U54" s="220"/>
      <c r="V54" s="220"/>
      <c r="W54" s="220"/>
      <c r="X54" s="220"/>
    </row>
    <row r="55" spans="2:25" x14ac:dyDescent="0.2">
      <c r="B55" s="223" t="s">
        <v>409</v>
      </c>
      <c r="C55" s="223"/>
      <c r="D55" s="223"/>
      <c r="E55" s="224" t="s">
        <v>410</v>
      </c>
      <c r="F55" s="224"/>
      <c r="G55" s="224" t="s">
        <v>411</v>
      </c>
      <c r="H55" s="224"/>
      <c r="I55" s="225" t="s">
        <v>211</v>
      </c>
      <c r="J55" s="225"/>
      <c r="K55" s="225"/>
      <c r="L55" s="226">
        <v>3556</v>
      </c>
      <c r="M55" s="226"/>
      <c r="N55" s="190">
        <v>5</v>
      </c>
      <c r="O55" s="219">
        <v>1</v>
      </c>
      <c r="P55" s="219"/>
      <c r="Q55" s="219"/>
      <c r="R55" s="220">
        <v>3556</v>
      </c>
      <c r="S55" s="220"/>
      <c r="T55" s="220"/>
      <c r="U55" s="220"/>
      <c r="V55" s="220"/>
      <c r="W55" s="220"/>
      <c r="X55" s="220"/>
    </row>
    <row r="56" spans="2:25" x14ac:dyDescent="0.2">
      <c r="B56" s="223" t="s">
        <v>412</v>
      </c>
      <c r="C56" s="223"/>
      <c r="D56" s="223"/>
      <c r="E56" s="224" t="s">
        <v>413</v>
      </c>
      <c r="F56" s="224"/>
      <c r="G56" s="224" t="s">
        <v>414</v>
      </c>
      <c r="H56" s="224"/>
      <c r="I56" s="225" t="s">
        <v>211</v>
      </c>
      <c r="J56" s="225"/>
      <c r="K56" s="225"/>
      <c r="L56" s="226">
        <v>22114</v>
      </c>
      <c r="M56" s="226"/>
      <c r="N56" s="190">
        <v>2</v>
      </c>
      <c r="O56" s="219">
        <v>0</v>
      </c>
      <c r="P56" s="219"/>
      <c r="Q56" s="219"/>
      <c r="R56" s="220">
        <v>0</v>
      </c>
      <c r="S56" s="220"/>
      <c r="T56" s="220"/>
      <c r="U56" s="220"/>
      <c r="V56" s="220"/>
      <c r="W56" s="220"/>
      <c r="X56" s="220"/>
    </row>
    <row r="57" spans="2:25" x14ac:dyDescent="0.2">
      <c r="B57" s="223" t="s">
        <v>415</v>
      </c>
      <c r="C57" s="223"/>
      <c r="D57" s="223"/>
      <c r="E57" s="224" t="s">
        <v>416</v>
      </c>
      <c r="F57" s="224"/>
      <c r="G57" s="224" t="s">
        <v>417</v>
      </c>
      <c r="H57" s="224"/>
      <c r="I57" s="225" t="s">
        <v>211</v>
      </c>
      <c r="J57" s="225"/>
      <c r="K57" s="225"/>
      <c r="L57" s="226">
        <v>6004</v>
      </c>
      <c r="M57" s="226"/>
      <c r="N57" s="190">
        <v>2</v>
      </c>
      <c r="O57" s="219">
        <v>0</v>
      </c>
      <c r="P57" s="219"/>
      <c r="Q57" s="219"/>
      <c r="R57" s="220">
        <v>0</v>
      </c>
      <c r="S57" s="220"/>
      <c r="T57" s="220"/>
      <c r="U57" s="220"/>
      <c r="V57" s="220"/>
      <c r="W57" s="220"/>
      <c r="X57" s="220"/>
    </row>
    <row r="58" spans="2:25" x14ac:dyDescent="0.2">
      <c r="B58" s="223" t="s">
        <v>418</v>
      </c>
      <c r="C58" s="223"/>
      <c r="D58" s="223"/>
      <c r="E58" s="224" t="s">
        <v>419</v>
      </c>
      <c r="F58" s="224"/>
      <c r="G58" s="224" t="s">
        <v>420</v>
      </c>
      <c r="H58" s="224"/>
      <c r="I58" s="225" t="s">
        <v>211</v>
      </c>
      <c r="J58" s="225"/>
      <c r="K58" s="225"/>
      <c r="L58" s="226">
        <v>15300</v>
      </c>
      <c r="M58" s="226"/>
      <c r="N58" s="190">
        <v>1</v>
      </c>
      <c r="O58" s="219">
        <v>1</v>
      </c>
      <c r="P58" s="219"/>
      <c r="Q58" s="219"/>
      <c r="R58" s="220">
        <v>15300</v>
      </c>
      <c r="S58" s="220"/>
      <c r="T58" s="220"/>
      <c r="U58" s="220"/>
      <c r="V58" s="220"/>
      <c r="W58" s="220"/>
      <c r="X58" s="220"/>
    </row>
    <row r="59" spans="2:25" x14ac:dyDescent="0.2">
      <c r="B59" s="223" t="s">
        <v>421</v>
      </c>
      <c r="C59" s="223"/>
      <c r="D59" s="223"/>
      <c r="E59" s="224" t="s">
        <v>422</v>
      </c>
      <c r="F59" s="224"/>
      <c r="G59" s="224" t="s">
        <v>423</v>
      </c>
      <c r="H59" s="224"/>
      <c r="I59" s="225" t="s">
        <v>138</v>
      </c>
      <c r="J59" s="225"/>
      <c r="K59" s="225"/>
      <c r="L59" s="226">
        <v>54.9</v>
      </c>
      <c r="M59" s="226"/>
      <c r="N59" s="190">
        <v>86.5</v>
      </c>
      <c r="O59" s="219">
        <v>65.5</v>
      </c>
      <c r="P59" s="219"/>
      <c r="Q59" s="219"/>
      <c r="R59" s="220">
        <v>3595.95</v>
      </c>
      <c r="S59" s="220"/>
      <c r="T59" s="220"/>
      <c r="U59" s="220"/>
      <c r="V59" s="220"/>
      <c r="W59" s="220"/>
      <c r="X59" s="220"/>
    </row>
    <row r="60" spans="2:25" x14ac:dyDescent="0.2">
      <c r="B60" s="223" t="s">
        <v>424</v>
      </c>
      <c r="C60" s="223"/>
      <c r="D60" s="223"/>
      <c r="E60" s="224" t="s">
        <v>425</v>
      </c>
      <c r="F60" s="224"/>
      <c r="G60" s="224" t="s">
        <v>426</v>
      </c>
      <c r="H60" s="224"/>
      <c r="I60" s="225" t="s">
        <v>138</v>
      </c>
      <c r="J60" s="225"/>
      <c r="K60" s="225"/>
      <c r="L60" s="226">
        <v>113</v>
      </c>
      <c r="M60" s="226"/>
      <c r="N60" s="190">
        <v>31</v>
      </c>
      <c r="O60" s="219">
        <v>0</v>
      </c>
      <c r="P60" s="219"/>
      <c r="Q60" s="219"/>
      <c r="R60" s="220">
        <v>0</v>
      </c>
      <c r="S60" s="220"/>
      <c r="T60" s="220"/>
      <c r="U60" s="220"/>
      <c r="V60" s="220"/>
      <c r="W60" s="220"/>
      <c r="X60" s="220"/>
    </row>
    <row r="61" spans="2:25" x14ac:dyDescent="0.2">
      <c r="B61" s="223" t="s">
        <v>427</v>
      </c>
      <c r="C61" s="223"/>
      <c r="D61" s="223"/>
      <c r="E61" s="224" t="s">
        <v>428</v>
      </c>
      <c r="F61" s="224"/>
      <c r="G61" s="224" t="s">
        <v>429</v>
      </c>
      <c r="H61" s="224"/>
      <c r="I61" s="225" t="s">
        <v>211</v>
      </c>
      <c r="J61" s="225"/>
      <c r="K61" s="225"/>
      <c r="L61" s="226">
        <v>226.03</v>
      </c>
      <c r="M61" s="226"/>
      <c r="N61" s="190">
        <v>3</v>
      </c>
      <c r="O61" s="219">
        <v>0</v>
      </c>
      <c r="P61" s="219"/>
      <c r="Q61" s="219"/>
      <c r="R61" s="220">
        <v>0</v>
      </c>
      <c r="S61" s="220"/>
      <c r="T61" s="220"/>
      <c r="U61" s="220"/>
      <c r="V61" s="220"/>
      <c r="W61" s="220"/>
      <c r="X61" s="220"/>
    </row>
    <row r="62" spans="2:25" x14ac:dyDescent="0.2">
      <c r="B62" s="223" t="s">
        <v>430</v>
      </c>
      <c r="C62" s="223"/>
      <c r="D62" s="223"/>
      <c r="E62" s="224" t="s">
        <v>431</v>
      </c>
      <c r="F62" s="224"/>
      <c r="G62" s="224" t="s">
        <v>432</v>
      </c>
      <c r="H62" s="224"/>
      <c r="I62" s="225" t="s">
        <v>211</v>
      </c>
      <c r="J62" s="225"/>
      <c r="K62" s="225"/>
      <c r="L62" s="226">
        <v>226.03</v>
      </c>
      <c r="M62" s="226"/>
      <c r="N62" s="190">
        <v>5</v>
      </c>
      <c r="O62" s="219">
        <v>0</v>
      </c>
      <c r="P62" s="219"/>
      <c r="Q62" s="219"/>
      <c r="R62" s="220">
        <v>0</v>
      </c>
      <c r="S62" s="220"/>
      <c r="T62" s="220"/>
      <c r="U62" s="220"/>
      <c r="V62" s="220"/>
      <c r="W62" s="220"/>
      <c r="X62" s="220"/>
    </row>
    <row r="63" spans="2:25" x14ac:dyDescent="0.2">
      <c r="B63" s="223" t="s">
        <v>433</v>
      </c>
      <c r="C63" s="223"/>
      <c r="D63" s="223"/>
      <c r="E63" s="224" t="s">
        <v>434</v>
      </c>
      <c r="F63" s="224"/>
      <c r="G63" s="224" t="s">
        <v>435</v>
      </c>
      <c r="H63" s="224"/>
      <c r="I63" s="225" t="s">
        <v>211</v>
      </c>
      <c r="J63" s="225"/>
      <c r="K63" s="225"/>
      <c r="L63" s="226">
        <v>341</v>
      </c>
      <c r="M63" s="226"/>
      <c r="N63" s="190">
        <v>3</v>
      </c>
      <c r="O63" s="219">
        <v>0</v>
      </c>
      <c r="P63" s="219"/>
      <c r="Q63" s="219"/>
      <c r="R63" s="220">
        <v>0</v>
      </c>
      <c r="S63" s="220"/>
      <c r="T63" s="220"/>
      <c r="U63" s="220"/>
      <c r="V63" s="220"/>
      <c r="W63" s="220"/>
      <c r="X63" s="220"/>
    </row>
    <row r="64" spans="2:25" x14ac:dyDescent="0.2">
      <c r="B64" s="223" t="s">
        <v>436</v>
      </c>
      <c r="C64" s="223"/>
      <c r="D64" s="223"/>
      <c r="E64" s="224" t="s">
        <v>437</v>
      </c>
      <c r="F64" s="224"/>
      <c r="G64" s="224" t="s">
        <v>438</v>
      </c>
      <c r="H64" s="224"/>
      <c r="I64" s="225" t="s">
        <v>211</v>
      </c>
      <c r="J64" s="225"/>
      <c r="K64" s="225"/>
      <c r="L64" s="226">
        <v>535</v>
      </c>
      <c r="M64" s="226"/>
      <c r="N64" s="190">
        <v>2</v>
      </c>
      <c r="O64" s="219">
        <v>2</v>
      </c>
      <c r="P64" s="219"/>
      <c r="Q64" s="219"/>
      <c r="R64" s="220">
        <v>1070</v>
      </c>
      <c r="S64" s="220"/>
      <c r="T64" s="220"/>
      <c r="U64" s="220"/>
      <c r="V64" s="220"/>
      <c r="W64" s="220"/>
      <c r="X64" s="220"/>
    </row>
    <row r="65" spans="2:24" x14ac:dyDescent="0.2">
      <c r="B65" s="223" t="s">
        <v>439</v>
      </c>
      <c r="C65" s="223"/>
      <c r="D65" s="223"/>
      <c r="E65" s="224" t="s">
        <v>440</v>
      </c>
      <c r="F65" s="224"/>
      <c r="G65" s="224" t="s">
        <v>441</v>
      </c>
      <c r="H65" s="224"/>
      <c r="I65" s="225" t="s">
        <v>211</v>
      </c>
      <c r="J65" s="225"/>
      <c r="K65" s="225"/>
      <c r="L65" s="226">
        <v>480</v>
      </c>
      <c r="M65" s="226"/>
      <c r="N65" s="190">
        <v>5</v>
      </c>
      <c r="O65" s="219">
        <v>1</v>
      </c>
      <c r="P65" s="219"/>
      <c r="Q65" s="219"/>
      <c r="R65" s="220">
        <v>480</v>
      </c>
      <c r="S65" s="220"/>
      <c r="T65" s="220"/>
      <c r="U65" s="220"/>
      <c r="V65" s="220"/>
      <c r="W65" s="220"/>
      <c r="X65" s="220"/>
    </row>
    <row r="66" spans="2:24" x14ac:dyDescent="0.2">
      <c r="B66" s="223" t="s">
        <v>442</v>
      </c>
      <c r="C66" s="223"/>
      <c r="D66" s="223"/>
      <c r="E66" s="224" t="s">
        <v>443</v>
      </c>
      <c r="F66" s="224"/>
      <c r="G66" s="224" t="s">
        <v>444</v>
      </c>
      <c r="H66" s="224"/>
      <c r="I66" s="225" t="s">
        <v>211</v>
      </c>
      <c r="J66" s="225"/>
      <c r="K66" s="225"/>
      <c r="L66" s="226">
        <v>1400</v>
      </c>
      <c r="M66" s="226"/>
      <c r="N66" s="190">
        <v>1</v>
      </c>
      <c r="O66" s="219">
        <v>0</v>
      </c>
      <c r="P66" s="219"/>
      <c r="Q66" s="219"/>
      <c r="R66" s="220">
        <v>0</v>
      </c>
      <c r="S66" s="220"/>
      <c r="T66" s="220"/>
      <c r="U66" s="220"/>
      <c r="V66" s="220"/>
      <c r="W66" s="220"/>
      <c r="X66" s="220"/>
    </row>
    <row r="67" spans="2:24" x14ac:dyDescent="0.2">
      <c r="B67" s="223" t="s">
        <v>445</v>
      </c>
      <c r="C67" s="223"/>
      <c r="D67" s="223"/>
      <c r="E67" s="224" t="s">
        <v>446</v>
      </c>
      <c r="F67" s="224"/>
      <c r="G67" s="224" t="s">
        <v>447</v>
      </c>
      <c r="H67" s="224"/>
      <c r="I67" s="225" t="s">
        <v>211</v>
      </c>
      <c r="J67" s="225"/>
      <c r="K67" s="225"/>
      <c r="L67" s="226">
        <v>12600</v>
      </c>
      <c r="M67" s="226"/>
      <c r="N67" s="190">
        <v>2</v>
      </c>
      <c r="O67" s="219">
        <v>0</v>
      </c>
      <c r="P67" s="219"/>
      <c r="Q67" s="219"/>
      <c r="R67" s="220">
        <v>0</v>
      </c>
      <c r="S67" s="220"/>
      <c r="T67" s="220"/>
      <c r="U67" s="220"/>
      <c r="V67" s="220"/>
      <c r="W67" s="220"/>
      <c r="X67" s="220"/>
    </row>
    <row r="68" spans="2:24" x14ac:dyDescent="0.2">
      <c r="B68" s="223" t="s">
        <v>448</v>
      </c>
      <c r="C68" s="223"/>
      <c r="D68" s="223"/>
      <c r="E68" s="224" t="s">
        <v>449</v>
      </c>
      <c r="F68" s="224"/>
      <c r="G68" s="224" t="s">
        <v>450</v>
      </c>
      <c r="H68" s="224"/>
      <c r="I68" s="225" t="s">
        <v>211</v>
      </c>
      <c r="J68" s="225"/>
      <c r="K68" s="225"/>
      <c r="L68" s="226">
        <v>1205.71</v>
      </c>
      <c r="M68" s="226"/>
      <c r="N68" s="190">
        <v>5</v>
      </c>
      <c r="O68" s="219">
        <v>1</v>
      </c>
      <c r="P68" s="219"/>
      <c r="Q68" s="219"/>
      <c r="R68" s="220">
        <v>1205.71</v>
      </c>
      <c r="S68" s="220"/>
      <c r="T68" s="220"/>
      <c r="U68" s="220"/>
      <c r="V68" s="220"/>
      <c r="W68" s="220"/>
      <c r="X68" s="220"/>
    </row>
    <row r="69" spans="2:24" x14ac:dyDescent="0.2">
      <c r="B69" s="223" t="s">
        <v>451</v>
      </c>
      <c r="C69" s="223"/>
      <c r="D69" s="223"/>
      <c r="E69" s="224" t="s">
        <v>452</v>
      </c>
      <c r="F69" s="224"/>
      <c r="G69" s="224" t="s">
        <v>453</v>
      </c>
      <c r="H69" s="224"/>
      <c r="I69" s="225" t="s">
        <v>138</v>
      </c>
      <c r="J69" s="225"/>
      <c r="K69" s="225"/>
      <c r="L69" s="226">
        <v>27.62</v>
      </c>
      <c r="M69" s="226"/>
      <c r="N69" s="190">
        <v>86.5</v>
      </c>
      <c r="O69" s="219">
        <v>70.5</v>
      </c>
      <c r="P69" s="219"/>
      <c r="Q69" s="219"/>
      <c r="R69" s="220">
        <v>1947.21</v>
      </c>
      <c r="S69" s="220"/>
      <c r="T69" s="220"/>
      <c r="U69" s="220"/>
      <c r="V69" s="220"/>
      <c r="W69" s="220"/>
      <c r="X69" s="220"/>
    </row>
    <row r="70" spans="2:24" x14ac:dyDescent="0.2">
      <c r="B70" s="223" t="s">
        <v>454</v>
      </c>
      <c r="C70" s="223"/>
      <c r="D70" s="223"/>
      <c r="E70" s="224" t="s">
        <v>455</v>
      </c>
      <c r="F70" s="224"/>
      <c r="G70" s="224" t="s">
        <v>456</v>
      </c>
      <c r="H70" s="224"/>
      <c r="I70" s="225" t="s">
        <v>138</v>
      </c>
      <c r="J70" s="225"/>
      <c r="K70" s="225"/>
      <c r="L70" s="226">
        <v>19.38</v>
      </c>
      <c r="M70" s="226"/>
      <c r="N70" s="190">
        <v>86.5</v>
      </c>
      <c r="O70" s="219">
        <v>70.5</v>
      </c>
      <c r="P70" s="219"/>
      <c r="Q70" s="219"/>
      <c r="R70" s="220">
        <v>1366.29</v>
      </c>
      <c r="S70" s="220"/>
      <c r="T70" s="220"/>
      <c r="U70" s="220"/>
      <c r="V70" s="220"/>
      <c r="W70" s="220"/>
      <c r="X70" s="220"/>
    </row>
    <row r="71" spans="2:24" x14ac:dyDescent="0.2">
      <c r="B71" s="223" t="s">
        <v>457</v>
      </c>
      <c r="C71" s="223"/>
      <c r="D71" s="223"/>
      <c r="E71" s="224" t="s">
        <v>458</v>
      </c>
      <c r="F71" s="224"/>
      <c r="G71" s="224" t="s">
        <v>459</v>
      </c>
      <c r="H71" s="224"/>
      <c r="I71" s="225" t="s">
        <v>138</v>
      </c>
      <c r="J71" s="225"/>
      <c r="K71" s="225"/>
      <c r="L71" s="226">
        <v>19.53</v>
      </c>
      <c r="M71" s="226"/>
      <c r="N71" s="190">
        <v>31</v>
      </c>
      <c r="O71" s="219">
        <v>0</v>
      </c>
      <c r="P71" s="219"/>
      <c r="Q71" s="219"/>
      <c r="R71" s="220">
        <v>0</v>
      </c>
      <c r="S71" s="220"/>
      <c r="T71" s="220"/>
      <c r="U71" s="220"/>
      <c r="V71" s="220"/>
      <c r="W71" s="220"/>
      <c r="X71" s="220"/>
    </row>
    <row r="72" spans="2:24" x14ac:dyDescent="0.2">
      <c r="B72" s="223" t="s">
        <v>460</v>
      </c>
      <c r="C72" s="223"/>
      <c r="D72" s="223"/>
      <c r="E72" s="224" t="s">
        <v>461</v>
      </c>
      <c r="F72" s="224"/>
      <c r="G72" s="224" t="s">
        <v>462</v>
      </c>
      <c r="H72" s="224"/>
      <c r="I72" s="225" t="s">
        <v>138</v>
      </c>
      <c r="J72" s="225"/>
      <c r="K72" s="225"/>
      <c r="L72" s="226">
        <v>37.4</v>
      </c>
      <c r="M72" s="226"/>
      <c r="N72" s="190">
        <v>31</v>
      </c>
      <c r="O72" s="219">
        <v>0</v>
      </c>
      <c r="P72" s="219"/>
      <c r="Q72" s="219"/>
      <c r="R72" s="220">
        <v>0</v>
      </c>
      <c r="S72" s="220"/>
      <c r="T72" s="220"/>
      <c r="U72" s="220"/>
      <c r="V72" s="220"/>
      <c r="W72" s="220"/>
      <c r="X72" s="220"/>
    </row>
    <row r="73" spans="2:24" x14ac:dyDescent="0.2">
      <c r="B73" s="223" t="s">
        <v>463</v>
      </c>
      <c r="C73" s="223"/>
      <c r="D73" s="223"/>
      <c r="E73" s="224" t="s">
        <v>464</v>
      </c>
      <c r="F73" s="224"/>
      <c r="G73" s="224" t="s">
        <v>465</v>
      </c>
      <c r="H73" s="224"/>
      <c r="I73" s="225" t="s">
        <v>211</v>
      </c>
      <c r="J73" s="225"/>
      <c r="K73" s="225"/>
      <c r="L73" s="226">
        <v>1140</v>
      </c>
      <c r="M73" s="226"/>
      <c r="N73" s="190">
        <v>1</v>
      </c>
      <c r="O73" s="219">
        <v>1</v>
      </c>
      <c r="P73" s="219"/>
      <c r="Q73" s="219"/>
      <c r="R73" s="220">
        <v>1140</v>
      </c>
      <c r="S73" s="220"/>
      <c r="T73" s="220"/>
      <c r="U73" s="220"/>
      <c r="V73" s="220"/>
      <c r="W73" s="220"/>
      <c r="X73" s="220"/>
    </row>
    <row r="74" spans="2:24" x14ac:dyDescent="0.2">
      <c r="B74" s="223" t="s">
        <v>466</v>
      </c>
      <c r="C74" s="223"/>
      <c r="D74" s="223"/>
      <c r="E74" s="224" t="s">
        <v>467</v>
      </c>
      <c r="F74" s="224"/>
      <c r="G74" s="224" t="s">
        <v>468</v>
      </c>
      <c r="H74" s="224"/>
      <c r="I74" s="225" t="s">
        <v>211</v>
      </c>
      <c r="J74" s="225"/>
      <c r="K74" s="225"/>
      <c r="L74" s="226">
        <v>585.54</v>
      </c>
      <c r="M74" s="226"/>
      <c r="N74" s="190">
        <v>5</v>
      </c>
      <c r="O74" s="219">
        <v>1</v>
      </c>
      <c r="P74" s="219"/>
      <c r="Q74" s="219"/>
      <c r="R74" s="220">
        <v>585.54</v>
      </c>
      <c r="S74" s="220"/>
      <c r="T74" s="220"/>
      <c r="U74" s="220"/>
      <c r="V74" s="220"/>
      <c r="W74" s="220"/>
      <c r="X74" s="220"/>
    </row>
    <row r="75" spans="2:24" x14ac:dyDescent="0.2">
      <c r="B75" s="223" t="s">
        <v>469</v>
      </c>
      <c r="C75" s="223"/>
      <c r="D75" s="223"/>
      <c r="E75" s="224" t="s">
        <v>470</v>
      </c>
      <c r="F75" s="224"/>
      <c r="G75" s="224" t="s">
        <v>471</v>
      </c>
      <c r="H75" s="224"/>
      <c r="I75" s="225" t="s">
        <v>211</v>
      </c>
      <c r="J75" s="225"/>
      <c r="K75" s="225"/>
      <c r="L75" s="226">
        <v>1192.06</v>
      </c>
      <c r="M75" s="226"/>
      <c r="N75" s="190">
        <v>2</v>
      </c>
      <c r="O75" s="219">
        <v>0</v>
      </c>
      <c r="P75" s="219"/>
      <c r="Q75" s="219"/>
      <c r="R75" s="220">
        <v>0</v>
      </c>
      <c r="S75" s="220"/>
      <c r="T75" s="220"/>
      <c r="U75" s="220"/>
      <c r="V75" s="220"/>
      <c r="W75" s="220"/>
      <c r="X75" s="220"/>
    </row>
    <row r="76" spans="2:24" x14ac:dyDescent="0.2">
      <c r="B76" s="223" t="s">
        <v>472</v>
      </c>
      <c r="C76" s="223"/>
      <c r="D76" s="223"/>
      <c r="E76" s="224" t="s">
        <v>473</v>
      </c>
      <c r="F76" s="224"/>
      <c r="G76" s="224" t="s">
        <v>474</v>
      </c>
      <c r="H76" s="224"/>
      <c r="I76" s="225" t="s">
        <v>138</v>
      </c>
      <c r="J76" s="225"/>
      <c r="K76" s="225"/>
      <c r="L76" s="226">
        <v>36.6</v>
      </c>
      <c r="M76" s="226"/>
      <c r="N76" s="190">
        <v>110.3</v>
      </c>
      <c r="O76" s="219">
        <v>79.3</v>
      </c>
      <c r="P76" s="219"/>
      <c r="Q76" s="219"/>
      <c r="R76" s="220">
        <v>2902.38</v>
      </c>
      <c r="S76" s="220"/>
      <c r="T76" s="220"/>
      <c r="U76" s="220"/>
      <c r="V76" s="220"/>
      <c r="W76" s="220"/>
      <c r="X76" s="220"/>
    </row>
    <row r="77" spans="2:24" x14ac:dyDescent="0.2">
      <c r="B77" s="223" t="s">
        <v>475</v>
      </c>
      <c r="C77" s="223"/>
      <c r="D77" s="223"/>
      <c r="E77" s="224" t="s">
        <v>476</v>
      </c>
      <c r="F77" s="224"/>
      <c r="G77" s="224" t="s">
        <v>477</v>
      </c>
      <c r="H77" s="224"/>
      <c r="I77" s="225" t="s">
        <v>138</v>
      </c>
      <c r="J77" s="225"/>
      <c r="K77" s="225"/>
      <c r="L77" s="226">
        <v>12.3</v>
      </c>
      <c r="M77" s="226"/>
      <c r="N77" s="190">
        <v>110.3</v>
      </c>
      <c r="O77" s="219">
        <v>79.3</v>
      </c>
      <c r="P77" s="219"/>
      <c r="Q77" s="219"/>
      <c r="R77" s="220">
        <v>975.39</v>
      </c>
      <c r="S77" s="220"/>
      <c r="T77" s="220"/>
      <c r="U77" s="220"/>
      <c r="V77" s="220"/>
      <c r="W77" s="220"/>
      <c r="X77" s="220"/>
    </row>
    <row r="78" spans="2:24" x14ac:dyDescent="0.2">
      <c r="B78" s="223" t="s">
        <v>478</v>
      </c>
      <c r="C78" s="223"/>
      <c r="D78" s="223"/>
      <c r="E78" s="224" t="s">
        <v>479</v>
      </c>
      <c r="F78" s="224"/>
      <c r="G78" s="224" t="s">
        <v>480</v>
      </c>
      <c r="H78" s="224"/>
      <c r="I78" s="225" t="s">
        <v>211</v>
      </c>
      <c r="J78" s="225"/>
      <c r="K78" s="225"/>
      <c r="L78" s="226">
        <v>647</v>
      </c>
      <c r="M78" s="226"/>
      <c r="N78" s="190">
        <v>5</v>
      </c>
      <c r="O78" s="219">
        <v>1</v>
      </c>
      <c r="P78" s="219"/>
      <c r="Q78" s="219"/>
      <c r="R78" s="220">
        <v>647</v>
      </c>
      <c r="S78" s="220"/>
      <c r="T78" s="220"/>
      <c r="U78" s="220"/>
      <c r="V78" s="220"/>
      <c r="W78" s="220"/>
      <c r="X78" s="220"/>
    </row>
    <row r="79" spans="2:24" x14ac:dyDescent="0.2">
      <c r="B79" s="223" t="s">
        <v>481</v>
      </c>
      <c r="C79" s="223"/>
      <c r="D79" s="223"/>
      <c r="E79" s="224" t="s">
        <v>482</v>
      </c>
      <c r="F79" s="224"/>
      <c r="G79" s="224" t="s">
        <v>483</v>
      </c>
      <c r="H79" s="224"/>
      <c r="I79" s="225" t="s">
        <v>211</v>
      </c>
      <c r="J79" s="225"/>
      <c r="K79" s="225"/>
      <c r="L79" s="226">
        <v>3719</v>
      </c>
      <c r="M79" s="226"/>
      <c r="N79" s="190">
        <v>5</v>
      </c>
      <c r="O79" s="219">
        <v>1</v>
      </c>
      <c r="P79" s="219"/>
      <c r="Q79" s="219"/>
      <c r="R79" s="220">
        <v>3719</v>
      </c>
      <c r="S79" s="220"/>
      <c r="T79" s="220"/>
      <c r="U79" s="220"/>
      <c r="V79" s="220"/>
      <c r="W79" s="220"/>
      <c r="X79" s="220"/>
    </row>
    <row r="80" spans="2:24" x14ac:dyDescent="0.2">
      <c r="B80" s="223" t="s">
        <v>484</v>
      </c>
      <c r="C80" s="223"/>
      <c r="D80" s="223"/>
      <c r="E80" s="224" t="s">
        <v>485</v>
      </c>
      <c r="F80" s="224"/>
      <c r="G80" s="224" t="s">
        <v>486</v>
      </c>
      <c r="H80" s="224"/>
      <c r="I80" s="225" t="s">
        <v>211</v>
      </c>
      <c r="J80" s="225"/>
      <c r="K80" s="225"/>
      <c r="L80" s="226">
        <v>407.6</v>
      </c>
      <c r="M80" s="226"/>
      <c r="N80" s="190">
        <v>3</v>
      </c>
      <c r="O80" s="219">
        <v>0</v>
      </c>
      <c r="P80" s="219"/>
      <c r="Q80" s="219"/>
      <c r="R80" s="220">
        <v>0</v>
      </c>
      <c r="S80" s="220"/>
      <c r="T80" s="220"/>
      <c r="U80" s="220"/>
      <c r="V80" s="220"/>
      <c r="W80" s="220"/>
      <c r="X80" s="220"/>
    </row>
    <row r="81" spans="2:25" x14ac:dyDescent="0.2">
      <c r="B81" s="223" t="s">
        <v>487</v>
      </c>
      <c r="C81" s="223"/>
      <c r="D81" s="223"/>
      <c r="E81" s="224" t="s">
        <v>488</v>
      </c>
      <c r="F81" s="224"/>
      <c r="G81" s="224" t="s">
        <v>489</v>
      </c>
      <c r="H81" s="224"/>
      <c r="I81" s="225" t="s">
        <v>211</v>
      </c>
      <c r="J81" s="225"/>
      <c r="K81" s="225"/>
      <c r="L81" s="226">
        <v>4528</v>
      </c>
      <c r="M81" s="226"/>
      <c r="N81" s="190">
        <v>3</v>
      </c>
      <c r="O81" s="219">
        <v>0</v>
      </c>
      <c r="P81" s="219"/>
      <c r="Q81" s="219"/>
      <c r="R81" s="220">
        <v>0</v>
      </c>
      <c r="S81" s="220"/>
      <c r="T81" s="220"/>
      <c r="U81" s="220"/>
      <c r="V81" s="220"/>
      <c r="W81" s="220"/>
      <c r="X81" s="220"/>
    </row>
    <row r="82" spans="2:25" x14ac:dyDescent="0.2">
      <c r="B82" s="223" t="s">
        <v>490</v>
      </c>
      <c r="C82" s="223"/>
      <c r="D82" s="223"/>
      <c r="E82" s="224" t="s">
        <v>491</v>
      </c>
      <c r="F82" s="224"/>
      <c r="G82" s="224" t="s">
        <v>492</v>
      </c>
      <c r="H82" s="224"/>
      <c r="I82" s="225" t="s">
        <v>211</v>
      </c>
      <c r="J82" s="225"/>
      <c r="K82" s="225"/>
      <c r="L82" s="226">
        <v>1144</v>
      </c>
      <c r="M82" s="226"/>
      <c r="N82" s="190">
        <v>5</v>
      </c>
      <c r="O82" s="219">
        <v>1</v>
      </c>
      <c r="P82" s="219"/>
      <c r="Q82" s="219"/>
      <c r="R82" s="220">
        <v>1144</v>
      </c>
      <c r="S82" s="220"/>
      <c r="T82" s="220"/>
      <c r="U82" s="220"/>
      <c r="V82" s="220"/>
      <c r="W82" s="220"/>
      <c r="X82" s="220"/>
    </row>
    <row r="83" spans="2:25" x14ac:dyDescent="0.2">
      <c r="B83" s="223" t="s">
        <v>493</v>
      </c>
      <c r="C83" s="223"/>
      <c r="D83" s="223"/>
      <c r="E83" s="224" t="s">
        <v>494</v>
      </c>
      <c r="F83" s="224"/>
      <c r="G83" s="224" t="s">
        <v>495</v>
      </c>
      <c r="H83" s="224"/>
      <c r="I83" s="225" t="s">
        <v>138</v>
      </c>
      <c r="J83" s="225"/>
      <c r="K83" s="225"/>
      <c r="L83" s="226">
        <v>41</v>
      </c>
      <c r="M83" s="226"/>
      <c r="N83" s="190">
        <v>87.798000000000002</v>
      </c>
      <c r="O83" s="219">
        <v>66.798000000000002</v>
      </c>
      <c r="P83" s="219"/>
      <c r="Q83" s="219"/>
      <c r="R83" s="220">
        <v>2738.72</v>
      </c>
      <c r="S83" s="220"/>
      <c r="T83" s="220"/>
      <c r="U83" s="220"/>
      <c r="V83" s="220"/>
      <c r="W83" s="220"/>
      <c r="X83" s="220"/>
    </row>
    <row r="85" spans="2:25" x14ac:dyDescent="0.2">
      <c r="B85" s="221" t="s">
        <v>496</v>
      </c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18">
        <v>45607.19</v>
      </c>
      <c r="P85" s="218"/>
      <c r="Q85" s="218"/>
      <c r="R85" s="218"/>
      <c r="S85" s="218"/>
      <c r="T85" s="218"/>
      <c r="U85" s="218"/>
      <c r="V85" s="218"/>
      <c r="W85" s="218"/>
      <c r="X85" s="218"/>
      <c r="Y85" s="218"/>
    </row>
    <row r="86" spans="2:25" x14ac:dyDescent="0.2">
      <c r="B86" s="222" t="s">
        <v>497</v>
      </c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</row>
    <row r="87" spans="2:25" x14ac:dyDescent="0.2">
      <c r="B87" s="223" t="s">
        <v>498</v>
      </c>
      <c r="C87" s="223"/>
      <c r="D87" s="223"/>
      <c r="E87" s="224" t="s">
        <v>499</v>
      </c>
      <c r="F87" s="224"/>
      <c r="G87" s="224" t="s">
        <v>500</v>
      </c>
      <c r="H87" s="224"/>
      <c r="I87" s="225" t="s">
        <v>138</v>
      </c>
      <c r="J87" s="225"/>
      <c r="K87" s="225"/>
      <c r="L87" s="226">
        <v>50</v>
      </c>
      <c r="M87" s="226"/>
      <c r="N87" s="190">
        <v>27</v>
      </c>
      <c r="O87" s="219">
        <v>27</v>
      </c>
      <c r="P87" s="219"/>
      <c r="Q87" s="219"/>
      <c r="R87" s="220">
        <v>1350</v>
      </c>
      <c r="S87" s="220"/>
      <c r="T87" s="220"/>
      <c r="U87" s="220"/>
      <c r="V87" s="220"/>
      <c r="W87" s="220"/>
      <c r="X87" s="220"/>
    </row>
    <row r="89" spans="2:25" x14ac:dyDescent="0.2">
      <c r="B89" s="221" t="s">
        <v>501</v>
      </c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18">
        <v>1350</v>
      </c>
      <c r="P89" s="218"/>
      <c r="Q89" s="218"/>
      <c r="R89" s="218"/>
      <c r="S89" s="218"/>
      <c r="T89" s="218"/>
      <c r="U89" s="218"/>
      <c r="V89" s="218"/>
      <c r="W89" s="218"/>
      <c r="X89" s="218"/>
      <c r="Y89" s="218"/>
    </row>
    <row r="90" spans="2:25" x14ac:dyDescent="0.2">
      <c r="B90" s="222" t="s">
        <v>502</v>
      </c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</row>
    <row r="91" spans="2:25" x14ac:dyDescent="0.2">
      <c r="B91" s="223" t="s">
        <v>503</v>
      </c>
      <c r="C91" s="223"/>
      <c r="D91" s="223"/>
      <c r="E91" s="224" t="s">
        <v>504</v>
      </c>
      <c r="F91" s="224"/>
      <c r="G91" s="224" t="s">
        <v>505</v>
      </c>
      <c r="H91" s="224"/>
      <c r="I91" s="225" t="s">
        <v>233</v>
      </c>
      <c r="J91" s="225"/>
      <c r="K91" s="225"/>
      <c r="L91" s="226">
        <v>36.75</v>
      </c>
      <c r="M91" s="226"/>
      <c r="N91" s="190">
        <v>34.314</v>
      </c>
      <c r="O91" s="219">
        <v>10</v>
      </c>
      <c r="P91" s="219"/>
      <c r="Q91" s="219"/>
      <c r="R91" s="220">
        <v>367.5</v>
      </c>
      <c r="S91" s="220"/>
      <c r="T91" s="220"/>
      <c r="U91" s="220"/>
      <c r="V91" s="220"/>
      <c r="W91" s="220"/>
      <c r="X91" s="220"/>
    </row>
    <row r="92" spans="2:25" x14ac:dyDescent="0.2">
      <c r="B92" s="223" t="s">
        <v>506</v>
      </c>
      <c r="C92" s="223"/>
      <c r="D92" s="223"/>
      <c r="E92" s="224" t="s">
        <v>507</v>
      </c>
      <c r="F92" s="224"/>
      <c r="G92" s="224" t="s">
        <v>508</v>
      </c>
      <c r="H92" s="224"/>
      <c r="I92" s="225" t="s">
        <v>233</v>
      </c>
      <c r="J92" s="225"/>
      <c r="K92" s="225"/>
      <c r="L92" s="226">
        <v>9.33</v>
      </c>
      <c r="M92" s="226"/>
      <c r="N92" s="190">
        <v>651.96600000000001</v>
      </c>
      <c r="O92" s="219">
        <v>190</v>
      </c>
      <c r="P92" s="219"/>
      <c r="Q92" s="219"/>
      <c r="R92" s="220">
        <v>1772.7</v>
      </c>
      <c r="S92" s="220"/>
      <c r="T92" s="220"/>
      <c r="U92" s="220"/>
      <c r="V92" s="220"/>
      <c r="W92" s="220"/>
      <c r="X92" s="220"/>
    </row>
    <row r="93" spans="2:25" x14ac:dyDescent="0.2">
      <c r="B93" s="223" t="s">
        <v>509</v>
      </c>
      <c r="C93" s="223"/>
      <c r="D93" s="223"/>
      <c r="E93" s="224" t="s">
        <v>510</v>
      </c>
      <c r="F93" s="224"/>
      <c r="G93" s="224" t="s">
        <v>511</v>
      </c>
      <c r="H93" s="224"/>
      <c r="I93" s="225" t="s">
        <v>233</v>
      </c>
      <c r="J93" s="225"/>
      <c r="K93" s="225"/>
      <c r="L93" s="226">
        <v>250</v>
      </c>
      <c r="M93" s="226"/>
      <c r="N93" s="190">
        <v>8.4450000000000003</v>
      </c>
      <c r="O93" s="219">
        <v>1.373</v>
      </c>
      <c r="P93" s="219"/>
      <c r="Q93" s="219"/>
      <c r="R93" s="220">
        <v>343.25</v>
      </c>
      <c r="S93" s="220"/>
      <c r="T93" s="220"/>
      <c r="U93" s="220"/>
      <c r="V93" s="220"/>
      <c r="W93" s="220"/>
      <c r="X93" s="220"/>
    </row>
    <row r="94" spans="2:25" x14ac:dyDescent="0.2">
      <c r="B94" s="223" t="s">
        <v>512</v>
      </c>
      <c r="C94" s="223"/>
      <c r="D94" s="223"/>
      <c r="E94" s="224" t="s">
        <v>513</v>
      </c>
      <c r="F94" s="224"/>
      <c r="G94" s="224" t="s">
        <v>514</v>
      </c>
      <c r="H94" s="224"/>
      <c r="I94" s="225" t="s">
        <v>233</v>
      </c>
      <c r="J94" s="225"/>
      <c r="K94" s="225"/>
      <c r="L94" s="226">
        <v>120</v>
      </c>
      <c r="M94" s="226"/>
      <c r="N94" s="190">
        <v>23.634</v>
      </c>
      <c r="O94" s="219">
        <v>7.5860000000000003</v>
      </c>
      <c r="P94" s="219"/>
      <c r="Q94" s="219"/>
      <c r="R94" s="220">
        <v>910.32</v>
      </c>
      <c r="S94" s="220"/>
      <c r="T94" s="220"/>
      <c r="U94" s="220"/>
      <c r="V94" s="220"/>
      <c r="W94" s="220"/>
      <c r="X94" s="220"/>
    </row>
    <row r="95" spans="2:25" x14ac:dyDescent="0.2">
      <c r="B95" s="223" t="s">
        <v>515</v>
      </c>
      <c r="C95" s="223"/>
      <c r="D95" s="223"/>
      <c r="E95" s="224" t="s">
        <v>516</v>
      </c>
      <c r="F95" s="224"/>
      <c r="G95" s="224" t="s">
        <v>517</v>
      </c>
      <c r="H95" s="224"/>
      <c r="I95" s="225" t="s">
        <v>233</v>
      </c>
      <c r="J95" s="225"/>
      <c r="K95" s="225"/>
      <c r="L95" s="226">
        <v>389.9</v>
      </c>
      <c r="M95" s="226"/>
      <c r="N95" s="190">
        <v>2.2349999999999999</v>
      </c>
      <c r="O95" s="219">
        <v>0</v>
      </c>
      <c r="P95" s="219"/>
      <c r="Q95" s="219"/>
      <c r="R95" s="220">
        <v>0</v>
      </c>
      <c r="S95" s="220"/>
      <c r="T95" s="220"/>
      <c r="U95" s="220"/>
      <c r="V95" s="220"/>
      <c r="W95" s="220"/>
      <c r="X95" s="220"/>
    </row>
    <row r="97" spans="2:25" x14ac:dyDescent="0.2">
      <c r="B97" s="221" t="s">
        <v>518</v>
      </c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18">
        <v>3393.77</v>
      </c>
      <c r="P97" s="218"/>
      <c r="Q97" s="218"/>
      <c r="R97" s="218"/>
      <c r="S97" s="218"/>
      <c r="T97" s="218"/>
      <c r="U97" s="218"/>
      <c r="V97" s="218"/>
      <c r="W97" s="218"/>
      <c r="X97" s="218"/>
      <c r="Y97" s="218"/>
    </row>
    <row r="98" spans="2:25" x14ac:dyDescent="0.2">
      <c r="B98" s="222" t="s">
        <v>519</v>
      </c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</row>
    <row r="99" spans="2:25" x14ac:dyDescent="0.2">
      <c r="B99" s="223" t="s">
        <v>520</v>
      </c>
      <c r="C99" s="223"/>
      <c r="D99" s="223"/>
      <c r="E99" s="224" t="s">
        <v>161</v>
      </c>
      <c r="F99" s="224"/>
      <c r="G99" s="224" t="s">
        <v>162</v>
      </c>
      <c r="H99" s="224"/>
      <c r="I99" s="225" t="s">
        <v>233</v>
      </c>
      <c r="J99" s="225"/>
      <c r="K99" s="225"/>
      <c r="L99" s="226">
        <v>170</v>
      </c>
      <c r="M99" s="226"/>
      <c r="N99" s="190">
        <v>91.844999999999999</v>
      </c>
      <c r="O99" s="219">
        <v>10</v>
      </c>
      <c r="P99" s="219"/>
      <c r="Q99" s="219"/>
      <c r="R99" s="220">
        <v>1700</v>
      </c>
      <c r="S99" s="220"/>
      <c r="T99" s="220"/>
      <c r="U99" s="220"/>
      <c r="V99" s="220"/>
      <c r="W99" s="220"/>
      <c r="X99" s="220"/>
    </row>
    <row r="101" spans="2:25" x14ac:dyDescent="0.2">
      <c r="B101" s="221" t="s">
        <v>521</v>
      </c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18">
        <v>1700</v>
      </c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</row>
    <row r="102" spans="2:25" x14ac:dyDescent="0.2">
      <c r="B102" s="222" t="s">
        <v>522</v>
      </c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</row>
    <row r="103" spans="2:25" x14ac:dyDescent="0.2">
      <c r="B103" s="223" t="s">
        <v>523</v>
      </c>
      <c r="C103" s="223"/>
      <c r="D103" s="223"/>
      <c r="E103" s="224" t="s">
        <v>524</v>
      </c>
      <c r="F103" s="224"/>
      <c r="G103" s="224" t="s">
        <v>525</v>
      </c>
      <c r="H103" s="224"/>
      <c r="I103" s="225" t="s">
        <v>526</v>
      </c>
      <c r="J103" s="225"/>
      <c r="K103" s="225"/>
      <c r="L103" s="226">
        <v>5000</v>
      </c>
      <c r="M103" s="226"/>
      <c r="N103" s="190">
        <v>1</v>
      </c>
      <c r="O103" s="219">
        <v>0.2</v>
      </c>
      <c r="P103" s="219"/>
      <c r="Q103" s="219"/>
      <c r="R103" s="220">
        <v>1000</v>
      </c>
      <c r="S103" s="220"/>
      <c r="T103" s="220"/>
      <c r="U103" s="220"/>
      <c r="V103" s="220"/>
      <c r="W103" s="220"/>
      <c r="X103" s="220"/>
    </row>
    <row r="104" spans="2:25" x14ac:dyDescent="0.2">
      <c r="B104" s="223" t="s">
        <v>527</v>
      </c>
      <c r="C104" s="223"/>
      <c r="D104" s="223"/>
      <c r="E104" s="224" t="s">
        <v>528</v>
      </c>
      <c r="F104" s="224"/>
      <c r="G104" s="224" t="s">
        <v>529</v>
      </c>
      <c r="H104" s="224"/>
      <c r="I104" s="225" t="s">
        <v>526</v>
      </c>
      <c r="J104" s="225"/>
      <c r="K104" s="225"/>
      <c r="L104" s="226">
        <v>7200</v>
      </c>
      <c r="M104" s="226"/>
      <c r="N104" s="190">
        <v>1</v>
      </c>
      <c r="O104" s="219">
        <v>0.2</v>
      </c>
      <c r="P104" s="219"/>
      <c r="Q104" s="219"/>
      <c r="R104" s="220">
        <v>1440</v>
      </c>
      <c r="S104" s="220"/>
      <c r="T104" s="220"/>
      <c r="U104" s="220"/>
      <c r="V104" s="220"/>
      <c r="W104" s="220"/>
      <c r="X104" s="220"/>
    </row>
    <row r="106" spans="2:25" x14ac:dyDescent="0.2">
      <c r="B106" s="221" t="s">
        <v>530</v>
      </c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18">
        <v>2440</v>
      </c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</row>
    <row r="107" spans="2:25" x14ac:dyDescent="0.2">
      <c r="B107" s="222" t="s">
        <v>531</v>
      </c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</row>
    <row r="108" spans="2:25" x14ac:dyDescent="0.2">
      <c r="B108" s="223" t="s">
        <v>532</v>
      </c>
      <c r="C108" s="223"/>
      <c r="D108" s="223"/>
      <c r="E108" s="224" t="s">
        <v>533</v>
      </c>
      <c r="F108" s="224"/>
      <c r="G108" s="224" t="s">
        <v>534</v>
      </c>
      <c r="H108" s="224"/>
      <c r="I108" s="225" t="s">
        <v>535</v>
      </c>
      <c r="J108" s="225"/>
      <c r="K108" s="225"/>
      <c r="L108" s="226">
        <v>10000</v>
      </c>
      <c r="M108" s="226"/>
      <c r="N108" s="190">
        <v>1</v>
      </c>
      <c r="O108" s="219">
        <v>0.2</v>
      </c>
      <c r="P108" s="219"/>
      <c r="Q108" s="219"/>
      <c r="R108" s="220">
        <v>2000</v>
      </c>
      <c r="S108" s="220"/>
      <c r="T108" s="220"/>
      <c r="U108" s="220"/>
      <c r="V108" s="220"/>
      <c r="W108" s="220"/>
      <c r="X108" s="220"/>
    </row>
    <row r="110" spans="2:25" x14ac:dyDescent="0.2">
      <c r="B110" s="221" t="s">
        <v>536</v>
      </c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18">
        <v>2000</v>
      </c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</row>
    <row r="111" spans="2:25" x14ac:dyDescent="0.2">
      <c r="B111" s="222" t="s">
        <v>537</v>
      </c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</row>
    <row r="112" spans="2:25" x14ac:dyDescent="0.2">
      <c r="B112" s="223" t="s">
        <v>538</v>
      </c>
      <c r="C112" s="223"/>
      <c r="D112" s="223"/>
      <c r="E112" s="224" t="s">
        <v>539</v>
      </c>
      <c r="F112" s="224"/>
      <c r="G112" s="224" t="s">
        <v>540</v>
      </c>
      <c r="H112" s="224"/>
      <c r="I112" s="225" t="s">
        <v>526</v>
      </c>
      <c r="J112" s="225"/>
      <c r="K112" s="225"/>
      <c r="L112" s="226">
        <v>43250</v>
      </c>
      <c r="M112" s="226"/>
      <c r="N112" s="190">
        <v>1</v>
      </c>
      <c r="O112" s="219">
        <v>0.2</v>
      </c>
      <c r="P112" s="219"/>
      <c r="Q112" s="219"/>
      <c r="R112" s="220">
        <v>8650</v>
      </c>
      <c r="S112" s="220"/>
      <c r="T112" s="220"/>
      <c r="U112" s="220"/>
      <c r="V112" s="220"/>
      <c r="W112" s="220"/>
      <c r="X112" s="220"/>
    </row>
    <row r="114" spans="2:25" x14ac:dyDescent="0.2">
      <c r="B114" s="221" t="s">
        <v>541</v>
      </c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18">
        <v>8650</v>
      </c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</row>
    <row r="115" spans="2:25" x14ac:dyDescent="0.2">
      <c r="B115" s="222" t="s">
        <v>542</v>
      </c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</row>
    <row r="116" spans="2:25" x14ac:dyDescent="0.2">
      <c r="B116" s="223" t="s">
        <v>543</v>
      </c>
      <c r="C116" s="223"/>
      <c r="D116" s="223"/>
      <c r="E116" s="224" t="s">
        <v>544</v>
      </c>
      <c r="F116" s="224"/>
      <c r="G116" s="224" t="s">
        <v>545</v>
      </c>
      <c r="H116" s="224"/>
      <c r="I116" s="225" t="s">
        <v>535</v>
      </c>
      <c r="J116" s="225"/>
      <c r="K116" s="225"/>
      <c r="L116" s="226">
        <v>30000</v>
      </c>
      <c r="M116" s="226"/>
      <c r="N116" s="190">
        <v>1</v>
      </c>
      <c r="O116" s="219">
        <v>0.5</v>
      </c>
      <c r="P116" s="219"/>
      <c r="Q116" s="219"/>
      <c r="R116" s="220">
        <v>15000</v>
      </c>
      <c r="S116" s="220"/>
      <c r="T116" s="220"/>
      <c r="U116" s="220"/>
      <c r="V116" s="220"/>
      <c r="W116" s="220"/>
      <c r="X116" s="220"/>
    </row>
    <row r="118" spans="2:25" x14ac:dyDescent="0.2">
      <c r="B118" s="221" t="s">
        <v>546</v>
      </c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18">
        <v>15000</v>
      </c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</row>
    <row r="119" spans="2:25" x14ac:dyDescent="0.2">
      <c r="B119" s="216" t="s">
        <v>547</v>
      </c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189">
        <v>609971.34</v>
      </c>
      <c r="O119" s="217">
        <v>173874.55</v>
      </c>
      <c r="P119" s="217"/>
      <c r="Q119" s="217"/>
      <c r="R119" s="217"/>
      <c r="S119" s="217"/>
      <c r="T119" s="217"/>
      <c r="U119" s="217"/>
      <c r="V119" s="217"/>
      <c r="W119" s="217"/>
      <c r="X119" s="217"/>
    </row>
    <row r="120" spans="2:25" x14ac:dyDescent="0.2">
      <c r="B120" s="216" t="s">
        <v>548</v>
      </c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189">
        <v>609971.34</v>
      </c>
      <c r="O120" s="217">
        <v>173874.55</v>
      </c>
      <c r="P120" s="217"/>
      <c r="Q120" s="217"/>
      <c r="R120" s="217"/>
      <c r="S120" s="217"/>
      <c r="T120" s="217"/>
      <c r="U120" s="217"/>
      <c r="V120" s="217"/>
      <c r="W120" s="217"/>
      <c r="X120" s="217"/>
    </row>
  </sheetData>
  <mergeCells count="623">
    <mergeCell ref="B1:E1"/>
    <mergeCell ref="F1:X1"/>
    <mergeCell ref="O2:Q2"/>
    <mergeCell ref="R2:X2"/>
    <mergeCell ref="B3:X3"/>
    <mergeCell ref="B4:D4"/>
    <mergeCell ref="E4:F4"/>
    <mergeCell ref="G4:H4"/>
    <mergeCell ref="I4:K4"/>
    <mergeCell ref="L4:M4"/>
    <mergeCell ref="B2:D2"/>
    <mergeCell ref="E2:F2"/>
    <mergeCell ref="G2:H2"/>
    <mergeCell ref="I2:K2"/>
    <mergeCell ref="L2:M2"/>
    <mergeCell ref="O5:Q5"/>
    <mergeCell ref="R5:X5"/>
    <mergeCell ref="O4:Q4"/>
    <mergeCell ref="R4:X4"/>
    <mergeCell ref="B5:D5"/>
    <mergeCell ref="E5:F5"/>
    <mergeCell ref="G5:H5"/>
    <mergeCell ref="I5:K5"/>
    <mergeCell ref="L5:M5"/>
    <mergeCell ref="O7:Q7"/>
    <mergeCell ref="R7:X7"/>
    <mergeCell ref="O6:Q6"/>
    <mergeCell ref="R6:X6"/>
    <mergeCell ref="B7:D7"/>
    <mergeCell ref="E7:F7"/>
    <mergeCell ref="G7:H7"/>
    <mergeCell ref="I7:K7"/>
    <mergeCell ref="L7:M7"/>
    <mergeCell ref="B6:D6"/>
    <mergeCell ref="E6:F6"/>
    <mergeCell ref="G6:H6"/>
    <mergeCell ref="I6:K6"/>
    <mergeCell ref="L6:M6"/>
    <mergeCell ref="O9:Q9"/>
    <mergeCell ref="R9:X9"/>
    <mergeCell ref="O8:Q8"/>
    <mergeCell ref="R8:X8"/>
    <mergeCell ref="B9:D9"/>
    <mergeCell ref="E9:F9"/>
    <mergeCell ref="G9:H9"/>
    <mergeCell ref="I9:K9"/>
    <mergeCell ref="L9:M9"/>
    <mergeCell ref="B8:D8"/>
    <mergeCell ref="E8:F8"/>
    <mergeCell ref="G8:H8"/>
    <mergeCell ref="I8:K8"/>
    <mergeCell ref="L8:M8"/>
    <mergeCell ref="O11:Q11"/>
    <mergeCell ref="R11:X11"/>
    <mergeCell ref="O10:Q10"/>
    <mergeCell ref="R10:X10"/>
    <mergeCell ref="B11:D11"/>
    <mergeCell ref="E11:F11"/>
    <mergeCell ref="G11:H11"/>
    <mergeCell ref="I11:K11"/>
    <mergeCell ref="L11:M11"/>
    <mergeCell ref="B10:D10"/>
    <mergeCell ref="E10:F10"/>
    <mergeCell ref="G10:H10"/>
    <mergeCell ref="I10:K10"/>
    <mergeCell ref="L10:M10"/>
    <mergeCell ref="O13:Q13"/>
    <mergeCell ref="R13:X13"/>
    <mergeCell ref="O12:Q12"/>
    <mergeCell ref="R12:X12"/>
    <mergeCell ref="B13:D13"/>
    <mergeCell ref="E13:F13"/>
    <mergeCell ref="G13:H13"/>
    <mergeCell ref="I13:K13"/>
    <mergeCell ref="L13:M13"/>
    <mergeCell ref="B12:D12"/>
    <mergeCell ref="E12:F12"/>
    <mergeCell ref="G12:H12"/>
    <mergeCell ref="I12:K12"/>
    <mergeCell ref="L12:M12"/>
    <mergeCell ref="O15:Q15"/>
    <mergeCell ref="R15:X15"/>
    <mergeCell ref="O14:Q14"/>
    <mergeCell ref="R14:X14"/>
    <mergeCell ref="B15:D15"/>
    <mergeCell ref="E15:F15"/>
    <mergeCell ref="G15:H15"/>
    <mergeCell ref="I15:K15"/>
    <mergeCell ref="L15:M15"/>
    <mergeCell ref="B14:D14"/>
    <mergeCell ref="E14:F14"/>
    <mergeCell ref="G14:H14"/>
    <mergeCell ref="I14:K14"/>
    <mergeCell ref="L14:M14"/>
    <mergeCell ref="O17:Q17"/>
    <mergeCell ref="R17:X17"/>
    <mergeCell ref="O16:Q16"/>
    <mergeCell ref="R16:X16"/>
    <mergeCell ref="B17:D17"/>
    <mergeCell ref="E17:F17"/>
    <mergeCell ref="G17:H17"/>
    <mergeCell ref="I17:K17"/>
    <mergeCell ref="L17:M17"/>
    <mergeCell ref="B16:D16"/>
    <mergeCell ref="E16:F16"/>
    <mergeCell ref="G16:H16"/>
    <mergeCell ref="I16:K16"/>
    <mergeCell ref="L16:M16"/>
    <mergeCell ref="O19:Q19"/>
    <mergeCell ref="R19:X19"/>
    <mergeCell ref="O18:Q18"/>
    <mergeCell ref="R18:X18"/>
    <mergeCell ref="B19:D19"/>
    <mergeCell ref="E19:F19"/>
    <mergeCell ref="G19:H19"/>
    <mergeCell ref="I19:K19"/>
    <mergeCell ref="L19:M19"/>
    <mergeCell ref="B18:D18"/>
    <mergeCell ref="E18:F18"/>
    <mergeCell ref="G18:H18"/>
    <mergeCell ref="I18:K18"/>
    <mergeCell ref="L18:M18"/>
    <mergeCell ref="O21:Q21"/>
    <mergeCell ref="R21:X21"/>
    <mergeCell ref="O20:Q20"/>
    <mergeCell ref="R20:X20"/>
    <mergeCell ref="B21:D21"/>
    <mergeCell ref="E21:F21"/>
    <mergeCell ref="G21:H21"/>
    <mergeCell ref="I21:K21"/>
    <mergeCell ref="L21:M21"/>
    <mergeCell ref="B20:D20"/>
    <mergeCell ref="E20:F20"/>
    <mergeCell ref="G20:H20"/>
    <mergeCell ref="I20:K20"/>
    <mergeCell ref="L20:M20"/>
    <mergeCell ref="O23:Q23"/>
    <mergeCell ref="R23:X23"/>
    <mergeCell ref="O22:Q22"/>
    <mergeCell ref="R22:X22"/>
    <mergeCell ref="B23:D23"/>
    <mergeCell ref="E23:F23"/>
    <mergeCell ref="G23:H23"/>
    <mergeCell ref="I23:K23"/>
    <mergeCell ref="L23:M23"/>
    <mergeCell ref="B22:D22"/>
    <mergeCell ref="E22:F22"/>
    <mergeCell ref="G22:H22"/>
    <mergeCell ref="I22:K22"/>
    <mergeCell ref="L22:M22"/>
    <mergeCell ref="O25:Q25"/>
    <mergeCell ref="R25:X25"/>
    <mergeCell ref="O24:Q24"/>
    <mergeCell ref="R24:X24"/>
    <mergeCell ref="B25:D25"/>
    <mergeCell ref="E25:F25"/>
    <mergeCell ref="G25:H25"/>
    <mergeCell ref="I25:K25"/>
    <mergeCell ref="L25:M25"/>
    <mergeCell ref="B24:D24"/>
    <mergeCell ref="E24:F24"/>
    <mergeCell ref="G24:H24"/>
    <mergeCell ref="I24:K24"/>
    <mergeCell ref="L24:M24"/>
    <mergeCell ref="B28:N28"/>
    <mergeCell ref="O28:Y28"/>
    <mergeCell ref="O27:Q27"/>
    <mergeCell ref="R27:X27"/>
    <mergeCell ref="O26:Q26"/>
    <mergeCell ref="R26:X26"/>
    <mergeCell ref="B27:D27"/>
    <mergeCell ref="E27:F27"/>
    <mergeCell ref="G27:H27"/>
    <mergeCell ref="I27:K27"/>
    <mergeCell ref="L27:M27"/>
    <mergeCell ref="B26:D26"/>
    <mergeCell ref="E26:F26"/>
    <mergeCell ref="G26:H26"/>
    <mergeCell ref="I26:K26"/>
    <mergeCell ref="L26:M26"/>
    <mergeCell ref="O30:Q30"/>
    <mergeCell ref="R30:X30"/>
    <mergeCell ref="B31:N31"/>
    <mergeCell ref="B29:X29"/>
    <mergeCell ref="B30:D30"/>
    <mergeCell ref="E30:F30"/>
    <mergeCell ref="G30:H30"/>
    <mergeCell ref="I30:K30"/>
    <mergeCell ref="L30:M30"/>
    <mergeCell ref="O33:Q33"/>
    <mergeCell ref="R33:X33"/>
    <mergeCell ref="O31:Y31"/>
    <mergeCell ref="B32:X32"/>
    <mergeCell ref="B33:D33"/>
    <mergeCell ref="E33:F33"/>
    <mergeCell ref="G33:H33"/>
    <mergeCell ref="I33:K33"/>
    <mergeCell ref="L33:M33"/>
    <mergeCell ref="O35:Q35"/>
    <mergeCell ref="R35:X35"/>
    <mergeCell ref="O34:Q34"/>
    <mergeCell ref="R34:X34"/>
    <mergeCell ref="B35:D35"/>
    <mergeCell ref="E35:F35"/>
    <mergeCell ref="G35:H35"/>
    <mergeCell ref="I35:K35"/>
    <mergeCell ref="L35:M35"/>
    <mergeCell ref="B34:D34"/>
    <mergeCell ref="E34:F34"/>
    <mergeCell ref="G34:H34"/>
    <mergeCell ref="I34:K34"/>
    <mergeCell ref="L34:M34"/>
    <mergeCell ref="O37:Q37"/>
    <mergeCell ref="R37:X37"/>
    <mergeCell ref="O36:Q36"/>
    <mergeCell ref="R36:X36"/>
    <mergeCell ref="B37:D37"/>
    <mergeCell ref="E37:F37"/>
    <mergeCell ref="G37:H37"/>
    <mergeCell ref="I37:K37"/>
    <mergeCell ref="L37:M37"/>
    <mergeCell ref="B36:D36"/>
    <mergeCell ref="E36:F36"/>
    <mergeCell ref="G36:H36"/>
    <mergeCell ref="I36:K36"/>
    <mergeCell ref="L36:M36"/>
    <mergeCell ref="O39:Q39"/>
    <mergeCell ref="R39:X39"/>
    <mergeCell ref="O38:Q38"/>
    <mergeCell ref="R38:X38"/>
    <mergeCell ref="B39:D39"/>
    <mergeCell ref="E39:F39"/>
    <mergeCell ref="G39:H39"/>
    <mergeCell ref="I39:K39"/>
    <mergeCell ref="L39:M39"/>
    <mergeCell ref="B38:D38"/>
    <mergeCell ref="E38:F38"/>
    <mergeCell ref="G38:H38"/>
    <mergeCell ref="I38:K38"/>
    <mergeCell ref="L38:M38"/>
    <mergeCell ref="O40:Q40"/>
    <mergeCell ref="R40:X40"/>
    <mergeCell ref="B41:D41"/>
    <mergeCell ref="E41:F41"/>
    <mergeCell ref="G41:H41"/>
    <mergeCell ref="I41:K41"/>
    <mergeCell ref="L41:M41"/>
    <mergeCell ref="B40:D40"/>
    <mergeCell ref="E40:F40"/>
    <mergeCell ref="G40:H40"/>
    <mergeCell ref="I40:K40"/>
    <mergeCell ref="L40:M40"/>
    <mergeCell ref="B44:X44"/>
    <mergeCell ref="B45:D45"/>
    <mergeCell ref="E45:F45"/>
    <mergeCell ref="G45:H45"/>
    <mergeCell ref="I45:K45"/>
    <mergeCell ref="L45:M45"/>
    <mergeCell ref="B43:N43"/>
    <mergeCell ref="O43:Y43"/>
    <mergeCell ref="O41:Q41"/>
    <mergeCell ref="R41:X41"/>
    <mergeCell ref="O46:Q46"/>
    <mergeCell ref="R46:X46"/>
    <mergeCell ref="B47:D47"/>
    <mergeCell ref="E47:F47"/>
    <mergeCell ref="G47:H47"/>
    <mergeCell ref="I47:K47"/>
    <mergeCell ref="L47:M47"/>
    <mergeCell ref="O45:Q45"/>
    <mergeCell ref="R45:X45"/>
    <mergeCell ref="B46:D46"/>
    <mergeCell ref="E46:F46"/>
    <mergeCell ref="G46:H46"/>
    <mergeCell ref="I46:K46"/>
    <mergeCell ref="L46:M46"/>
    <mergeCell ref="O48:Q48"/>
    <mergeCell ref="R48:X48"/>
    <mergeCell ref="B50:N50"/>
    <mergeCell ref="R47:X47"/>
    <mergeCell ref="B48:D48"/>
    <mergeCell ref="E48:F48"/>
    <mergeCell ref="G48:H48"/>
    <mergeCell ref="I48:K48"/>
    <mergeCell ref="L48:M48"/>
    <mergeCell ref="O47:Q47"/>
    <mergeCell ref="O52:Q52"/>
    <mergeCell ref="R52:X52"/>
    <mergeCell ref="O50:Y50"/>
    <mergeCell ref="B51:X51"/>
    <mergeCell ref="B52:D52"/>
    <mergeCell ref="E52:F52"/>
    <mergeCell ref="G52:H52"/>
    <mergeCell ref="I52:K52"/>
    <mergeCell ref="L52:M52"/>
    <mergeCell ref="O54:Q54"/>
    <mergeCell ref="R54:X54"/>
    <mergeCell ref="O53:Q53"/>
    <mergeCell ref="R53:X53"/>
    <mergeCell ref="B54:D54"/>
    <mergeCell ref="E54:F54"/>
    <mergeCell ref="G54:H54"/>
    <mergeCell ref="I54:K54"/>
    <mergeCell ref="L54:M54"/>
    <mergeCell ref="B53:D53"/>
    <mergeCell ref="E53:F53"/>
    <mergeCell ref="G53:H53"/>
    <mergeCell ref="I53:K53"/>
    <mergeCell ref="L53:M53"/>
    <mergeCell ref="O56:Q56"/>
    <mergeCell ref="R56:X56"/>
    <mergeCell ref="O55:Q55"/>
    <mergeCell ref="R55:X55"/>
    <mergeCell ref="B56:D56"/>
    <mergeCell ref="E56:F56"/>
    <mergeCell ref="G56:H56"/>
    <mergeCell ref="I56:K56"/>
    <mergeCell ref="L56:M56"/>
    <mergeCell ref="B55:D55"/>
    <mergeCell ref="E55:F55"/>
    <mergeCell ref="G55:H55"/>
    <mergeCell ref="I55:K55"/>
    <mergeCell ref="L55:M55"/>
    <mergeCell ref="O58:Q58"/>
    <mergeCell ref="R58:X58"/>
    <mergeCell ref="O57:Q57"/>
    <mergeCell ref="R57:X57"/>
    <mergeCell ref="B58:D58"/>
    <mergeCell ref="E58:F58"/>
    <mergeCell ref="G58:H58"/>
    <mergeCell ref="I58:K58"/>
    <mergeCell ref="L58:M58"/>
    <mergeCell ref="B57:D57"/>
    <mergeCell ref="E57:F57"/>
    <mergeCell ref="G57:H57"/>
    <mergeCell ref="I57:K57"/>
    <mergeCell ref="L57:M57"/>
    <mergeCell ref="O60:Q60"/>
    <mergeCell ref="R60:X60"/>
    <mergeCell ref="O59:Q59"/>
    <mergeCell ref="R59:X59"/>
    <mergeCell ref="B60:D60"/>
    <mergeCell ref="E60:F60"/>
    <mergeCell ref="G60:H60"/>
    <mergeCell ref="I60:K60"/>
    <mergeCell ref="L60:M60"/>
    <mergeCell ref="B59:D59"/>
    <mergeCell ref="E59:F59"/>
    <mergeCell ref="G59:H59"/>
    <mergeCell ref="I59:K59"/>
    <mergeCell ref="L59:M59"/>
    <mergeCell ref="O62:Q62"/>
    <mergeCell ref="R62:X62"/>
    <mergeCell ref="O61:Q61"/>
    <mergeCell ref="R61:X61"/>
    <mergeCell ref="B62:D62"/>
    <mergeCell ref="E62:F62"/>
    <mergeCell ref="G62:H62"/>
    <mergeCell ref="I62:K62"/>
    <mergeCell ref="L62:M62"/>
    <mergeCell ref="B61:D61"/>
    <mergeCell ref="E61:F61"/>
    <mergeCell ref="G61:H61"/>
    <mergeCell ref="I61:K61"/>
    <mergeCell ref="L61:M61"/>
    <mergeCell ref="O64:Q64"/>
    <mergeCell ref="R64:X64"/>
    <mergeCell ref="O63:Q63"/>
    <mergeCell ref="R63:X63"/>
    <mergeCell ref="B64:D64"/>
    <mergeCell ref="E64:F64"/>
    <mergeCell ref="G64:H64"/>
    <mergeCell ref="I64:K64"/>
    <mergeCell ref="L64:M64"/>
    <mergeCell ref="B63:D63"/>
    <mergeCell ref="E63:F63"/>
    <mergeCell ref="G63:H63"/>
    <mergeCell ref="I63:K63"/>
    <mergeCell ref="L63:M63"/>
    <mergeCell ref="O66:Q66"/>
    <mergeCell ref="R66:X66"/>
    <mergeCell ref="O65:Q65"/>
    <mergeCell ref="R65:X65"/>
    <mergeCell ref="B66:D66"/>
    <mergeCell ref="E66:F66"/>
    <mergeCell ref="G66:H66"/>
    <mergeCell ref="I66:K66"/>
    <mergeCell ref="L66:M66"/>
    <mergeCell ref="B65:D65"/>
    <mergeCell ref="E65:F65"/>
    <mergeCell ref="G65:H65"/>
    <mergeCell ref="I65:K65"/>
    <mergeCell ref="L65:M65"/>
    <mergeCell ref="O68:Q68"/>
    <mergeCell ref="R68:X68"/>
    <mergeCell ref="O67:Q67"/>
    <mergeCell ref="R67:X67"/>
    <mergeCell ref="B68:D68"/>
    <mergeCell ref="E68:F68"/>
    <mergeCell ref="G68:H68"/>
    <mergeCell ref="I68:K68"/>
    <mergeCell ref="L68:M68"/>
    <mergeCell ref="B67:D67"/>
    <mergeCell ref="E67:F67"/>
    <mergeCell ref="G67:H67"/>
    <mergeCell ref="I67:K67"/>
    <mergeCell ref="L67:M67"/>
    <mergeCell ref="O70:Q70"/>
    <mergeCell ref="R70:X70"/>
    <mergeCell ref="O69:Q69"/>
    <mergeCell ref="R69:X69"/>
    <mergeCell ref="B70:D70"/>
    <mergeCell ref="E70:F70"/>
    <mergeCell ref="G70:H70"/>
    <mergeCell ref="I70:K70"/>
    <mergeCell ref="L70:M70"/>
    <mergeCell ref="B69:D69"/>
    <mergeCell ref="E69:F69"/>
    <mergeCell ref="G69:H69"/>
    <mergeCell ref="I69:K69"/>
    <mergeCell ref="L69:M69"/>
    <mergeCell ref="O72:Q72"/>
    <mergeCell ref="R72:X72"/>
    <mergeCell ref="O71:Q71"/>
    <mergeCell ref="R71:X71"/>
    <mergeCell ref="B72:D72"/>
    <mergeCell ref="E72:F72"/>
    <mergeCell ref="G72:H72"/>
    <mergeCell ref="I72:K72"/>
    <mergeCell ref="L72:M72"/>
    <mergeCell ref="B71:D71"/>
    <mergeCell ref="E71:F71"/>
    <mergeCell ref="G71:H71"/>
    <mergeCell ref="I71:K71"/>
    <mergeCell ref="L71:M71"/>
    <mergeCell ref="O74:Q74"/>
    <mergeCell ref="R74:X74"/>
    <mergeCell ref="O73:Q73"/>
    <mergeCell ref="R73:X73"/>
    <mergeCell ref="B74:D74"/>
    <mergeCell ref="E74:F74"/>
    <mergeCell ref="G74:H74"/>
    <mergeCell ref="I74:K74"/>
    <mergeCell ref="L74:M74"/>
    <mergeCell ref="B73:D73"/>
    <mergeCell ref="E73:F73"/>
    <mergeCell ref="G73:H73"/>
    <mergeCell ref="I73:K73"/>
    <mergeCell ref="L73:M73"/>
    <mergeCell ref="O76:Q76"/>
    <mergeCell ref="R76:X76"/>
    <mergeCell ref="O75:Q75"/>
    <mergeCell ref="R75:X75"/>
    <mergeCell ref="B76:D76"/>
    <mergeCell ref="E76:F76"/>
    <mergeCell ref="G76:H76"/>
    <mergeCell ref="I76:K76"/>
    <mergeCell ref="L76:M76"/>
    <mergeCell ref="B75:D75"/>
    <mergeCell ref="E75:F75"/>
    <mergeCell ref="G75:H75"/>
    <mergeCell ref="I75:K75"/>
    <mergeCell ref="L75:M75"/>
    <mergeCell ref="O78:Q78"/>
    <mergeCell ref="R78:X78"/>
    <mergeCell ref="O77:Q77"/>
    <mergeCell ref="R77:X77"/>
    <mergeCell ref="B78:D78"/>
    <mergeCell ref="E78:F78"/>
    <mergeCell ref="G78:H78"/>
    <mergeCell ref="I78:K78"/>
    <mergeCell ref="L78:M78"/>
    <mergeCell ref="B77:D77"/>
    <mergeCell ref="E77:F77"/>
    <mergeCell ref="G77:H77"/>
    <mergeCell ref="I77:K77"/>
    <mergeCell ref="L77:M77"/>
    <mergeCell ref="O80:Q80"/>
    <mergeCell ref="R80:X80"/>
    <mergeCell ref="O79:Q79"/>
    <mergeCell ref="R79:X79"/>
    <mergeCell ref="B80:D80"/>
    <mergeCell ref="E80:F80"/>
    <mergeCell ref="G80:H80"/>
    <mergeCell ref="I80:K80"/>
    <mergeCell ref="L80:M80"/>
    <mergeCell ref="B79:D79"/>
    <mergeCell ref="E79:F79"/>
    <mergeCell ref="G79:H79"/>
    <mergeCell ref="I79:K79"/>
    <mergeCell ref="L79:M79"/>
    <mergeCell ref="O82:Q82"/>
    <mergeCell ref="R82:X82"/>
    <mergeCell ref="O81:Q81"/>
    <mergeCell ref="R81:X81"/>
    <mergeCell ref="B82:D82"/>
    <mergeCell ref="E82:F82"/>
    <mergeCell ref="G82:H82"/>
    <mergeCell ref="I82:K82"/>
    <mergeCell ref="L82:M82"/>
    <mergeCell ref="B81:D81"/>
    <mergeCell ref="E81:F81"/>
    <mergeCell ref="G81:H81"/>
    <mergeCell ref="I81:K81"/>
    <mergeCell ref="L81:M81"/>
    <mergeCell ref="O83:Q83"/>
    <mergeCell ref="R83:X83"/>
    <mergeCell ref="B85:N85"/>
    <mergeCell ref="O85:Y85"/>
    <mergeCell ref="B83:D83"/>
    <mergeCell ref="E83:F83"/>
    <mergeCell ref="G83:H83"/>
    <mergeCell ref="I83:K83"/>
    <mergeCell ref="L83:M83"/>
    <mergeCell ref="O87:Q87"/>
    <mergeCell ref="R87:X87"/>
    <mergeCell ref="B89:N89"/>
    <mergeCell ref="B86:X86"/>
    <mergeCell ref="B87:D87"/>
    <mergeCell ref="E87:F87"/>
    <mergeCell ref="G87:H87"/>
    <mergeCell ref="I87:K87"/>
    <mergeCell ref="L87:M87"/>
    <mergeCell ref="O91:Q91"/>
    <mergeCell ref="R91:X91"/>
    <mergeCell ref="O89:Y89"/>
    <mergeCell ref="B90:X90"/>
    <mergeCell ref="B91:D91"/>
    <mergeCell ref="E91:F91"/>
    <mergeCell ref="G91:H91"/>
    <mergeCell ref="I91:K91"/>
    <mergeCell ref="L91:M91"/>
    <mergeCell ref="O93:Q93"/>
    <mergeCell ref="R93:X93"/>
    <mergeCell ref="O92:Q92"/>
    <mergeCell ref="R92:X92"/>
    <mergeCell ref="B93:D93"/>
    <mergeCell ref="E93:F93"/>
    <mergeCell ref="G93:H93"/>
    <mergeCell ref="I93:K93"/>
    <mergeCell ref="L93:M93"/>
    <mergeCell ref="B92:D92"/>
    <mergeCell ref="E92:F92"/>
    <mergeCell ref="G92:H92"/>
    <mergeCell ref="I92:K92"/>
    <mergeCell ref="L92:M92"/>
    <mergeCell ref="B97:N97"/>
    <mergeCell ref="O97:Y97"/>
    <mergeCell ref="O95:Q95"/>
    <mergeCell ref="R95:X95"/>
    <mergeCell ref="O94:Q94"/>
    <mergeCell ref="R94:X94"/>
    <mergeCell ref="B95:D95"/>
    <mergeCell ref="E95:F95"/>
    <mergeCell ref="G95:H95"/>
    <mergeCell ref="I95:K95"/>
    <mergeCell ref="L95:M95"/>
    <mergeCell ref="B94:D94"/>
    <mergeCell ref="E94:F94"/>
    <mergeCell ref="G94:H94"/>
    <mergeCell ref="I94:K94"/>
    <mergeCell ref="L94:M94"/>
    <mergeCell ref="O99:Q99"/>
    <mergeCell ref="R99:X99"/>
    <mergeCell ref="B101:N101"/>
    <mergeCell ref="B98:X98"/>
    <mergeCell ref="B99:D99"/>
    <mergeCell ref="E99:F99"/>
    <mergeCell ref="G99:H99"/>
    <mergeCell ref="I99:K99"/>
    <mergeCell ref="L99:M99"/>
    <mergeCell ref="O103:Q103"/>
    <mergeCell ref="R103:X103"/>
    <mergeCell ref="O101:Y101"/>
    <mergeCell ref="B102:X102"/>
    <mergeCell ref="B103:D103"/>
    <mergeCell ref="E103:F103"/>
    <mergeCell ref="G103:H103"/>
    <mergeCell ref="I103:K103"/>
    <mergeCell ref="L103:M103"/>
    <mergeCell ref="O104:Q104"/>
    <mergeCell ref="R104:X104"/>
    <mergeCell ref="B106:N106"/>
    <mergeCell ref="O106:Y106"/>
    <mergeCell ref="B104:D104"/>
    <mergeCell ref="E104:F104"/>
    <mergeCell ref="G104:H104"/>
    <mergeCell ref="I104:K104"/>
    <mergeCell ref="L104:M104"/>
    <mergeCell ref="O108:Q108"/>
    <mergeCell ref="R108:X108"/>
    <mergeCell ref="B110:N110"/>
    <mergeCell ref="B107:X107"/>
    <mergeCell ref="B108:D108"/>
    <mergeCell ref="E108:F108"/>
    <mergeCell ref="G108:H108"/>
    <mergeCell ref="I108:K108"/>
    <mergeCell ref="L108:M108"/>
    <mergeCell ref="B114:N114"/>
    <mergeCell ref="O114:Y114"/>
    <mergeCell ref="O112:Q112"/>
    <mergeCell ref="R112:X112"/>
    <mergeCell ref="O110:Y110"/>
    <mergeCell ref="B111:X111"/>
    <mergeCell ref="B112:D112"/>
    <mergeCell ref="E112:F112"/>
    <mergeCell ref="G112:H112"/>
    <mergeCell ref="I112:K112"/>
    <mergeCell ref="L112:M112"/>
    <mergeCell ref="B120:M120"/>
    <mergeCell ref="O120:X120"/>
    <mergeCell ref="O118:Y118"/>
    <mergeCell ref="B119:M119"/>
    <mergeCell ref="O119:X119"/>
    <mergeCell ref="O116:Q116"/>
    <mergeCell ref="R116:X116"/>
    <mergeCell ref="B118:N118"/>
    <mergeCell ref="B115:X115"/>
    <mergeCell ref="B116:D116"/>
    <mergeCell ref="E116:F116"/>
    <mergeCell ref="G116:H116"/>
    <mergeCell ref="I116:K116"/>
    <mergeCell ref="L116:M11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7658-C167-42D7-9639-DE9350D15B33}">
  <sheetPr>
    <pageSetUpPr fitToPage="1"/>
  </sheetPr>
  <dimension ref="A1:R64"/>
  <sheetViews>
    <sheetView topLeftCell="B1" zoomScaleNormal="100" workbookViewId="0">
      <pane ySplit="7" topLeftCell="A8" activePane="bottomLeft" state="frozen"/>
      <selection activeCell="G38" sqref="G38"/>
      <selection pane="bottomLeft" activeCell="G38" sqref="G38"/>
    </sheetView>
  </sheetViews>
  <sheetFormatPr defaultRowHeight="12.75" customHeight="1" x14ac:dyDescent="0.2"/>
  <cols>
    <col min="1" max="1" width="10.7109375" style="124" hidden="1" customWidth="1"/>
    <col min="2" max="2" width="13.7109375" style="124" customWidth="1"/>
    <col min="3" max="3" width="17.140625" style="124" customWidth="1"/>
    <col min="4" max="4" width="11.28515625" style="124" customWidth="1"/>
    <col min="5" max="5" width="82.42578125" style="124" customWidth="1"/>
    <col min="6" max="6" width="13.7109375" style="124" customWidth="1"/>
    <col min="7" max="9" width="19.42578125" style="124" customWidth="1"/>
    <col min="10" max="10" width="17" style="124" customWidth="1"/>
    <col min="11" max="14" width="9.28515625" style="124"/>
    <col min="15" max="18" width="10.7109375" style="124" hidden="1" customWidth="1"/>
    <col min="19" max="256" width="9.28515625" style="124"/>
    <col min="257" max="257" width="0" style="124" hidden="1" customWidth="1"/>
    <col min="258" max="258" width="13.7109375" style="124" customWidth="1"/>
    <col min="259" max="259" width="17.140625" style="124" customWidth="1"/>
    <col min="260" max="260" width="11.28515625" style="124" customWidth="1"/>
    <col min="261" max="261" width="82.42578125" style="124" customWidth="1"/>
    <col min="262" max="262" width="13.7109375" style="124" customWidth="1"/>
    <col min="263" max="265" width="19.42578125" style="124" customWidth="1"/>
    <col min="266" max="266" width="17" style="124" customWidth="1"/>
    <col min="267" max="270" width="9.28515625" style="124"/>
    <col min="271" max="274" width="0" style="124" hidden="1" customWidth="1"/>
    <col min="275" max="512" width="9.28515625" style="124"/>
    <col min="513" max="513" width="0" style="124" hidden="1" customWidth="1"/>
    <col min="514" max="514" width="13.7109375" style="124" customWidth="1"/>
    <col min="515" max="515" width="17.140625" style="124" customWidth="1"/>
    <col min="516" max="516" width="11.28515625" style="124" customWidth="1"/>
    <col min="517" max="517" width="82.42578125" style="124" customWidth="1"/>
    <col min="518" max="518" width="13.7109375" style="124" customWidth="1"/>
    <col min="519" max="521" width="19.42578125" style="124" customWidth="1"/>
    <col min="522" max="522" width="17" style="124" customWidth="1"/>
    <col min="523" max="526" width="9.28515625" style="124"/>
    <col min="527" max="530" width="0" style="124" hidden="1" customWidth="1"/>
    <col min="531" max="768" width="9.28515625" style="124"/>
    <col min="769" max="769" width="0" style="124" hidden="1" customWidth="1"/>
    <col min="770" max="770" width="13.7109375" style="124" customWidth="1"/>
    <col min="771" max="771" width="17.140625" style="124" customWidth="1"/>
    <col min="772" max="772" width="11.28515625" style="124" customWidth="1"/>
    <col min="773" max="773" width="82.42578125" style="124" customWidth="1"/>
    <col min="774" max="774" width="13.7109375" style="124" customWidth="1"/>
    <col min="775" max="777" width="19.42578125" style="124" customWidth="1"/>
    <col min="778" max="778" width="17" style="124" customWidth="1"/>
    <col min="779" max="782" width="9.28515625" style="124"/>
    <col min="783" max="786" width="0" style="124" hidden="1" customWidth="1"/>
    <col min="787" max="1024" width="9.28515625" style="124"/>
    <col min="1025" max="1025" width="0" style="124" hidden="1" customWidth="1"/>
    <col min="1026" max="1026" width="13.7109375" style="124" customWidth="1"/>
    <col min="1027" max="1027" width="17.140625" style="124" customWidth="1"/>
    <col min="1028" max="1028" width="11.28515625" style="124" customWidth="1"/>
    <col min="1029" max="1029" width="82.42578125" style="124" customWidth="1"/>
    <col min="1030" max="1030" width="13.7109375" style="124" customWidth="1"/>
    <col min="1031" max="1033" width="19.42578125" style="124" customWidth="1"/>
    <col min="1034" max="1034" width="17" style="124" customWidth="1"/>
    <col min="1035" max="1038" width="9.28515625" style="124"/>
    <col min="1039" max="1042" width="0" style="124" hidden="1" customWidth="1"/>
    <col min="1043" max="1280" width="9.28515625" style="124"/>
    <col min="1281" max="1281" width="0" style="124" hidden="1" customWidth="1"/>
    <col min="1282" max="1282" width="13.7109375" style="124" customWidth="1"/>
    <col min="1283" max="1283" width="17.140625" style="124" customWidth="1"/>
    <col min="1284" max="1284" width="11.28515625" style="124" customWidth="1"/>
    <col min="1285" max="1285" width="82.42578125" style="124" customWidth="1"/>
    <col min="1286" max="1286" width="13.7109375" style="124" customWidth="1"/>
    <col min="1287" max="1289" width="19.42578125" style="124" customWidth="1"/>
    <col min="1290" max="1290" width="17" style="124" customWidth="1"/>
    <col min="1291" max="1294" width="9.28515625" style="124"/>
    <col min="1295" max="1298" width="0" style="124" hidden="1" customWidth="1"/>
    <col min="1299" max="1536" width="9.28515625" style="124"/>
    <col min="1537" max="1537" width="0" style="124" hidden="1" customWidth="1"/>
    <col min="1538" max="1538" width="13.7109375" style="124" customWidth="1"/>
    <col min="1539" max="1539" width="17.140625" style="124" customWidth="1"/>
    <col min="1540" max="1540" width="11.28515625" style="124" customWidth="1"/>
    <col min="1541" max="1541" width="82.42578125" style="124" customWidth="1"/>
    <col min="1542" max="1542" width="13.7109375" style="124" customWidth="1"/>
    <col min="1543" max="1545" width="19.42578125" style="124" customWidth="1"/>
    <col min="1546" max="1546" width="17" style="124" customWidth="1"/>
    <col min="1547" max="1550" width="9.28515625" style="124"/>
    <col min="1551" max="1554" width="0" style="124" hidden="1" customWidth="1"/>
    <col min="1555" max="1792" width="9.28515625" style="124"/>
    <col min="1793" max="1793" width="0" style="124" hidden="1" customWidth="1"/>
    <col min="1794" max="1794" width="13.7109375" style="124" customWidth="1"/>
    <col min="1795" max="1795" width="17.140625" style="124" customWidth="1"/>
    <col min="1796" max="1796" width="11.28515625" style="124" customWidth="1"/>
    <col min="1797" max="1797" width="82.42578125" style="124" customWidth="1"/>
    <col min="1798" max="1798" width="13.7109375" style="124" customWidth="1"/>
    <col min="1799" max="1801" width="19.42578125" style="124" customWidth="1"/>
    <col min="1802" max="1802" width="17" style="124" customWidth="1"/>
    <col min="1803" max="1806" width="9.28515625" style="124"/>
    <col min="1807" max="1810" width="0" style="124" hidden="1" customWidth="1"/>
    <col min="1811" max="2048" width="9.28515625" style="124"/>
    <col min="2049" max="2049" width="0" style="124" hidden="1" customWidth="1"/>
    <col min="2050" max="2050" width="13.7109375" style="124" customWidth="1"/>
    <col min="2051" max="2051" width="17.140625" style="124" customWidth="1"/>
    <col min="2052" max="2052" width="11.28515625" style="124" customWidth="1"/>
    <col min="2053" max="2053" width="82.42578125" style="124" customWidth="1"/>
    <col min="2054" max="2054" width="13.7109375" style="124" customWidth="1"/>
    <col min="2055" max="2057" width="19.42578125" style="124" customWidth="1"/>
    <col min="2058" max="2058" width="17" style="124" customWidth="1"/>
    <col min="2059" max="2062" width="9.28515625" style="124"/>
    <col min="2063" max="2066" width="0" style="124" hidden="1" customWidth="1"/>
    <col min="2067" max="2304" width="9.28515625" style="124"/>
    <col min="2305" max="2305" width="0" style="124" hidden="1" customWidth="1"/>
    <col min="2306" max="2306" width="13.7109375" style="124" customWidth="1"/>
    <col min="2307" max="2307" width="17.140625" style="124" customWidth="1"/>
    <col min="2308" max="2308" width="11.28515625" style="124" customWidth="1"/>
    <col min="2309" max="2309" width="82.42578125" style="124" customWidth="1"/>
    <col min="2310" max="2310" width="13.7109375" style="124" customWidth="1"/>
    <col min="2311" max="2313" width="19.42578125" style="124" customWidth="1"/>
    <col min="2314" max="2314" width="17" style="124" customWidth="1"/>
    <col min="2315" max="2318" width="9.28515625" style="124"/>
    <col min="2319" max="2322" width="0" style="124" hidden="1" customWidth="1"/>
    <col min="2323" max="2560" width="9.28515625" style="124"/>
    <col min="2561" max="2561" width="0" style="124" hidden="1" customWidth="1"/>
    <col min="2562" max="2562" width="13.7109375" style="124" customWidth="1"/>
    <col min="2563" max="2563" width="17.140625" style="124" customWidth="1"/>
    <col min="2564" max="2564" width="11.28515625" style="124" customWidth="1"/>
    <col min="2565" max="2565" width="82.42578125" style="124" customWidth="1"/>
    <col min="2566" max="2566" width="13.7109375" style="124" customWidth="1"/>
    <col min="2567" max="2569" width="19.42578125" style="124" customWidth="1"/>
    <col min="2570" max="2570" width="17" style="124" customWidth="1"/>
    <col min="2571" max="2574" width="9.28515625" style="124"/>
    <col min="2575" max="2578" width="0" style="124" hidden="1" customWidth="1"/>
    <col min="2579" max="2816" width="9.28515625" style="124"/>
    <col min="2817" max="2817" width="0" style="124" hidden="1" customWidth="1"/>
    <col min="2818" max="2818" width="13.7109375" style="124" customWidth="1"/>
    <col min="2819" max="2819" width="17.140625" style="124" customWidth="1"/>
    <col min="2820" max="2820" width="11.28515625" style="124" customWidth="1"/>
    <col min="2821" max="2821" width="82.42578125" style="124" customWidth="1"/>
    <col min="2822" max="2822" width="13.7109375" style="124" customWidth="1"/>
    <col min="2823" max="2825" width="19.42578125" style="124" customWidth="1"/>
    <col min="2826" max="2826" width="17" style="124" customWidth="1"/>
    <col min="2827" max="2830" width="9.28515625" style="124"/>
    <col min="2831" max="2834" width="0" style="124" hidden="1" customWidth="1"/>
    <col min="2835" max="3072" width="9.28515625" style="124"/>
    <col min="3073" max="3073" width="0" style="124" hidden="1" customWidth="1"/>
    <col min="3074" max="3074" width="13.7109375" style="124" customWidth="1"/>
    <col min="3075" max="3075" width="17.140625" style="124" customWidth="1"/>
    <col min="3076" max="3076" width="11.28515625" style="124" customWidth="1"/>
    <col min="3077" max="3077" width="82.42578125" style="124" customWidth="1"/>
    <col min="3078" max="3078" width="13.7109375" style="124" customWidth="1"/>
    <col min="3079" max="3081" width="19.42578125" style="124" customWidth="1"/>
    <col min="3082" max="3082" width="17" style="124" customWidth="1"/>
    <col min="3083" max="3086" width="9.28515625" style="124"/>
    <col min="3087" max="3090" width="0" style="124" hidden="1" customWidth="1"/>
    <col min="3091" max="3328" width="9.28515625" style="124"/>
    <col min="3329" max="3329" width="0" style="124" hidden="1" customWidth="1"/>
    <col min="3330" max="3330" width="13.7109375" style="124" customWidth="1"/>
    <col min="3331" max="3331" width="17.140625" style="124" customWidth="1"/>
    <col min="3332" max="3332" width="11.28515625" style="124" customWidth="1"/>
    <col min="3333" max="3333" width="82.42578125" style="124" customWidth="1"/>
    <col min="3334" max="3334" width="13.7109375" style="124" customWidth="1"/>
    <col min="3335" max="3337" width="19.42578125" style="124" customWidth="1"/>
    <col min="3338" max="3338" width="17" style="124" customWidth="1"/>
    <col min="3339" max="3342" width="9.28515625" style="124"/>
    <col min="3343" max="3346" width="0" style="124" hidden="1" customWidth="1"/>
    <col min="3347" max="3584" width="9.28515625" style="124"/>
    <col min="3585" max="3585" width="0" style="124" hidden="1" customWidth="1"/>
    <col min="3586" max="3586" width="13.7109375" style="124" customWidth="1"/>
    <col min="3587" max="3587" width="17.140625" style="124" customWidth="1"/>
    <col min="3588" max="3588" width="11.28515625" style="124" customWidth="1"/>
    <col min="3589" max="3589" width="82.42578125" style="124" customWidth="1"/>
    <col min="3590" max="3590" width="13.7109375" style="124" customWidth="1"/>
    <col min="3591" max="3593" width="19.42578125" style="124" customWidth="1"/>
    <col min="3594" max="3594" width="17" style="124" customWidth="1"/>
    <col min="3595" max="3598" width="9.28515625" style="124"/>
    <col min="3599" max="3602" width="0" style="124" hidden="1" customWidth="1"/>
    <col min="3603" max="3840" width="9.28515625" style="124"/>
    <col min="3841" max="3841" width="0" style="124" hidden="1" customWidth="1"/>
    <col min="3842" max="3842" width="13.7109375" style="124" customWidth="1"/>
    <col min="3843" max="3843" width="17.140625" style="124" customWidth="1"/>
    <col min="3844" max="3844" width="11.28515625" style="124" customWidth="1"/>
    <col min="3845" max="3845" width="82.42578125" style="124" customWidth="1"/>
    <col min="3846" max="3846" width="13.7109375" style="124" customWidth="1"/>
    <col min="3847" max="3849" width="19.42578125" style="124" customWidth="1"/>
    <col min="3850" max="3850" width="17" style="124" customWidth="1"/>
    <col min="3851" max="3854" width="9.28515625" style="124"/>
    <col min="3855" max="3858" width="0" style="124" hidden="1" customWidth="1"/>
    <col min="3859" max="4096" width="9.28515625" style="124"/>
    <col min="4097" max="4097" width="0" style="124" hidden="1" customWidth="1"/>
    <col min="4098" max="4098" width="13.7109375" style="124" customWidth="1"/>
    <col min="4099" max="4099" width="17.140625" style="124" customWidth="1"/>
    <col min="4100" max="4100" width="11.28515625" style="124" customWidth="1"/>
    <col min="4101" max="4101" width="82.42578125" style="124" customWidth="1"/>
    <col min="4102" max="4102" width="13.7109375" style="124" customWidth="1"/>
    <col min="4103" max="4105" width="19.42578125" style="124" customWidth="1"/>
    <col min="4106" max="4106" width="17" style="124" customWidth="1"/>
    <col min="4107" max="4110" width="9.28515625" style="124"/>
    <col min="4111" max="4114" width="0" style="124" hidden="1" customWidth="1"/>
    <col min="4115" max="4352" width="9.28515625" style="124"/>
    <col min="4353" max="4353" width="0" style="124" hidden="1" customWidth="1"/>
    <col min="4354" max="4354" width="13.7109375" style="124" customWidth="1"/>
    <col min="4355" max="4355" width="17.140625" style="124" customWidth="1"/>
    <col min="4356" max="4356" width="11.28515625" style="124" customWidth="1"/>
    <col min="4357" max="4357" width="82.42578125" style="124" customWidth="1"/>
    <col min="4358" max="4358" width="13.7109375" style="124" customWidth="1"/>
    <col min="4359" max="4361" width="19.42578125" style="124" customWidth="1"/>
    <col min="4362" max="4362" width="17" style="124" customWidth="1"/>
    <col min="4363" max="4366" width="9.28515625" style="124"/>
    <col min="4367" max="4370" width="0" style="124" hidden="1" customWidth="1"/>
    <col min="4371" max="4608" width="9.28515625" style="124"/>
    <col min="4609" max="4609" width="0" style="124" hidden="1" customWidth="1"/>
    <col min="4610" max="4610" width="13.7109375" style="124" customWidth="1"/>
    <col min="4611" max="4611" width="17.140625" style="124" customWidth="1"/>
    <col min="4612" max="4612" width="11.28515625" style="124" customWidth="1"/>
    <col min="4613" max="4613" width="82.42578125" style="124" customWidth="1"/>
    <col min="4614" max="4614" width="13.7109375" style="124" customWidth="1"/>
    <col min="4615" max="4617" width="19.42578125" style="124" customWidth="1"/>
    <col min="4618" max="4618" width="17" style="124" customWidth="1"/>
    <col min="4619" max="4622" width="9.28515625" style="124"/>
    <col min="4623" max="4626" width="0" style="124" hidden="1" customWidth="1"/>
    <col min="4627" max="4864" width="9.28515625" style="124"/>
    <col min="4865" max="4865" width="0" style="124" hidden="1" customWidth="1"/>
    <col min="4866" max="4866" width="13.7109375" style="124" customWidth="1"/>
    <col min="4867" max="4867" width="17.140625" style="124" customWidth="1"/>
    <col min="4868" max="4868" width="11.28515625" style="124" customWidth="1"/>
    <col min="4869" max="4869" width="82.42578125" style="124" customWidth="1"/>
    <col min="4870" max="4870" width="13.7109375" style="124" customWidth="1"/>
    <col min="4871" max="4873" width="19.42578125" style="124" customWidth="1"/>
    <col min="4874" max="4874" width="17" style="124" customWidth="1"/>
    <col min="4875" max="4878" width="9.28515625" style="124"/>
    <col min="4879" max="4882" width="0" style="124" hidden="1" customWidth="1"/>
    <col min="4883" max="5120" width="9.28515625" style="124"/>
    <col min="5121" max="5121" width="0" style="124" hidden="1" customWidth="1"/>
    <col min="5122" max="5122" width="13.7109375" style="124" customWidth="1"/>
    <col min="5123" max="5123" width="17.140625" style="124" customWidth="1"/>
    <col min="5124" max="5124" width="11.28515625" style="124" customWidth="1"/>
    <col min="5125" max="5125" width="82.42578125" style="124" customWidth="1"/>
    <col min="5126" max="5126" width="13.7109375" style="124" customWidth="1"/>
    <col min="5127" max="5129" width="19.42578125" style="124" customWidth="1"/>
    <col min="5130" max="5130" width="17" style="124" customWidth="1"/>
    <col min="5131" max="5134" width="9.28515625" style="124"/>
    <col min="5135" max="5138" width="0" style="124" hidden="1" customWidth="1"/>
    <col min="5139" max="5376" width="9.28515625" style="124"/>
    <col min="5377" max="5377" width="0" style="124" hidden="1" customWidth="1"/>
    <col min="5378" max="5378" width="13.7109375" style="124" customWidth="1"/>
    <col min="5379" max="5379" width="17.140625" style="124" customWidth="1"/>
    <col min="5380" max="5380" width="11.28515625" style="124" customWidth="1"/>
    <col min="5381" max="5381" width="82.42578125" style="124" customWidth="1"/>
    <col min="5382" max="5382" width="13.7109375" style="124" customWidth="1"/>
    <col min="5383" max="5385" width="19.42578125" style="124" customWidth="1"/>
    <col min="5386" max="5386" width="17" style="124" customWidth="1"/>
    <col min="5387" max="5390" width="9.28515625" style="124"/>
    <col min="5391" max="5394" width="0" style="124" hidden="1" customWidth="1"/>
    <col min="5395" max="5632" width="9.28515625" style="124"/>
    <col min="5633" max="5633" width="0" style="124" hidden="1" customWidth="1"/>
    <col min="5634" max="5634" width="13.7109375" style="124" customWidth="1"/>
    <col min="5635" max="5635" width="17.140625" style="124" customWidth="1"/>
    <col min="5636" max="5636" width="11.28515625" style="124" customWidth="1"/>
    <col min="5637" max="5637" width="82.42578125" style="124" customWidth="1"/>
    <col min="5638" max="5638" width="13.7109375" style="124" customWidth="1"/>
    <col min="5639" max="5641" width="19.42578125" style="124" customWidth="1"/>
    <col min="5642" max="5642" width="17" style="124" customWidth="1"/>
    <col min="5643" max="5646" width="9.28515625" style="124"/>
    <col min="5647" max="5650" width="0" style="124" hidden="1" customWidth="1"/>
    <col min="5651" max="5888" width="9.28515625" style="124"/>
    <col min="5889" max="5889" width="0" style="124" hidden="1" customWidth="1"/>
    <col min="5890" max="5890" width="13.7109375" style="124" customWidth="1"/>
    <col min="5891" max="5891" width="17.140625" style="124" customWidth="1"/>
    <col min="5892" max="5892" width="11.28515625" style="124" customWidth="1"/>
    <col min="5893" max="5893" width="82.42578125" style="124" customWidth="1"/>
    <col min="5894" max="5894" width="13.7109375" style="124" customWidth="1"/>
    <col min="5895" max="5897" width="19.42578125" style="124" customWidth="1"/>
    <col min="5898" max="5898" width="17" style="124" customWidth="1"/>
    <col min="5899" max="5902" width="9.28515625" style="124"/>
    <col min="5903" max="5906" width="0" style="124" hidden="1" customWidth="1"/>
    <col min="5907" max="6144" width="9.28515625" style="124"/>
    <col min="6145" max="6145" width="0" style="124" hidden="1" customWidth="1"/>
    <col min="6146" max="6146" width="13.7109375" style="124" customWidth="1"/>
    <col min="6147" max="6147" width="17.140625" style="124" customWidth="1"/>
    <col min="6148" max="6148" width="11.28515625" style="124" customWidth="1"/>
    <col min="6149" max="6149" width="82.42578125" style="124" customWidth="1"/>
    <col min="6150" max="6150" width="13.7109375" style="124" customWidth="1"/>
    <col min="6151" max="6153" width="19.42578125" style="124" customWidth="1"/>
    <col min="6154" max="6154" width="17" style="124" customWidth="1"/>
    <col min="6155" max="6158" width="9.28515625" style="124"/>
    <col min="6159" max="6162" width="0" style="124" hidden="1" customWidth="1"/>
    <col min="6163" max="6400" width="9.28515625" style="124"/>
    <col min="6401" max="6401" width="0" style="124" hidden="1" customWidth="1"/>
    <col min="6402" max="6402" width="13.7109375" style="124" customWidth="1"/>
    <col min="6403" max="6403" width="17.140625" style="124" customWidth="1"/>
    <col min="6404" max="6404" width="11.28515625" style="124" customWidth="1"/>
    <col min="6405" max="6405" width="82.42578125" style="124" customWidth="1"/>
    <col min="6406" max="6406" width="13.7109375" style="124" customWidth="1"/>
    <col min="6407" max="6409" width="19.42578125" style="124" customWidth="1"/>
    <col min="6410" max="6410" width="17" style="124" customWidth="1"/>
    <col min="6411" max="6414" width="9.28515625" style="124"/>
    <col min="6415" max="6418" width="0" style="124" hidden="1" customWidth="1"/>
    <col min="6419" max="6656" width="9.28515625" style="124"/>
    <col min="6657" max="6657" width="0" style="124" hidden="1" customWidth="1"/>
    <col min="6658" max="6658" width="13.7109375" style="124" customWidth="1"/>
    <col min="6659" max="6659" width="17.140625" style="124" customWidth="1"/>
    <col min="6660" max="6660" width="11.28515625" style="124" customWidth="1"/>
    <col min="6661" max="6661" width="82.42578125" style="124" customWidth="1"/>
    <col min="6662" max="6662" width="13.7109375" style="124" customWidth="1"/>
    <col min="6663" max="6665" width="19.42578125" style="124" customWidth="1"/>
    <col min="6666" max="6666" width="17" style="124" customWidth="1"/>
    <col min="6667" max="6670" width="9.28515625" style="124"/>
    <col min="6671" max="6674" width="0" style="124" hidden="1" customWidth="1"/>
    <col min="6675" max="6912" width="9.28515625" style="124"/>
    <col min="6913" max="6913" width="0" style="124" hidden="1" customWidth="1"/>
    <col min="6914" max="6914" width="13.7109375" style="124" customWidth="1"/>
    <col min="6915" max="6915" width="17.140625" style="124" customWidth="1"/>
    <col min="6916" max="6916" width="11.28515625" style="124" customWidth="1"/>
    <col min="6917" max="6917" width="82.42578125" style="124" customWidth="1"/>
    <col min="6918" max="6918" width="13.7109375" style="124" customWidth="1"/>
    <col min="6919" max="6921" width="19.42578125" style="124" customWidth="1"/>
    <col min="6922" max="6922" width="17" style="124" customWidth="1"/>
    <col min="6923" max="6926" width="9.28515625" style="124"/>
    <col min="6927" max="6930" width="0" style="124" hidden="1" customWidth="1"/>
    <col min="6931" max="7168" width="9.28515625" style="124"/>
    <col min="7169" max="7169" width="0" style="124" hidden="1" customWidth="1"/>
    <col min="7170" max="7170" width="13.7109375" style="124" customWidth="1"/>
    <col min="7171" max="7171" width="17.140625" style="124" customWidth="1"/>
    <col min="7172" max="7172" width="11.28515625" style="124" customWidth="1"/>
    <col min="7173" max="7173" width="82.42578125" style="124" customWidth="1"/>
    <col min="7174" max="7174" width="13.7109375" style="124" customWidth="1"/>
    <col min="7175" max="7177" width="19.42578125" style="124" customWidth="1"/>
    <col min="7178" max="7178" width="17" style="124" customWidth="1"/>
    <col min="7179" max="7182" width="9.28515625" style="124"/>
    <col min="7183" max="7186" width="0" style="124" hidden="1" customWidth="1"/>
    <col min="7187" max="7424" width="9.28515625" style="124"/>
    <col min="7425" max="7425" width="0" style="124" hidden="1" customWidth="1"/>
    <col min="7426" max="7426" width="13.7109375" style="124" customWidth="1"/>
    <col min="7427" max="7427" width="17.140625" style="124" customWidth="1"/>
    <col min="7428" max="7428" width="11.28515625" style="124" customWidth="1"/>
    <col min="7429" max="7429" width="82.42578125" style="124" customWidth="1"/>
    <col min="7430" max="7430" width="13.7109375" style="124" customWidth="1"/>
    <col min="7431" max="7433" width="19.42578125" style="124" customWidth="1"/>
    <col min="7434" max="7434" width="17" style="124" customWidth="1"/>
    <col min="7435" max="7438" width="9.28515625" style="124"/>
    <col min="7439" max="7442" width="0" style="124" hidden="1" customWidth="1"/>
    <col min="7443" max="7680" width="9.28515625" style="124"/>
    <col min="7681" max="7681" width="0" style="124" hidden="1" customWidth="1"/>
    <col min="7682" max="7682" width="13.7109375" style="124" customWidth="1"/>
    <col min="7683" max="7683" width="17.140625" style="124" customWidth="1"/>
    <col min="7684" max="7684" width="11.28515625" style="124" customWidth="1"/>
    <col min="7685" max="7685" width="82.42578125" style="124" customWidth="1"/>
    <col min="7686" max="7686" width="13.7109375" style="124" customWidth="1"/>
    <col min="7687" max="7689" width="19.42578125" style="124" customWidth="1"/>
    <col min="7690" max="7690" width="17" style="124" customWidth="1"/>
    <col min="7691" max="7694" width="9.28515625" style="124"/>
    <col min="7695" max="7698" width="0" style="124" hidden="1" customWidth="1"/>
    <col min="7699" max="7936" width="9.28515625" style="124"/>
    <col min="7937" max="7937" width="0" style="124" hidden="1" customWidth="1"/>
    <col min="7938" max="7938" width="13.7109375" style="124" customWidth="1"/>
    <col min="7939" max="7939" width="17.140625" style="124" customWidth="1"/>
    <col min="7940" max="7940" width="11.28515625" style="124" customWidth="1"/>
    <col min="7941" max="7941" width="82.42578125" style="124" customWidth="1"/>
    <col min="7942" max="7942" width="13.7109375" style="124" customWidth="1"/>
    <col min="7943" max="7945" width="19.42578125" style="124" customWidth="1"/>
    <col min="7946" max="7946" width="17" style="124" customWidth="1"/>
    <col min="7947" max="7950" width="9.28515625" style="124"/>
    <col min="7951" max="7954" width="0" style="124" hidden="1" customWidth="1"/>
    <col min="7955" max="8192" width="9.28515625" style="124"/>
    <col min="8193" max="8193" width="0" style="124" hidden="1" customWidth="1"/>
    <col min="8194" max="8194" width="13.7109375" style="124" customWidth="1"/>
    <col min="8195" max="8195" width="17.140625" style="124" customWidth="1"/>
    <col min="8196" max="8196" width="11.28515625" style="124" customWidth="1"/>
    <col min="8197" max="8197" width="82.42578125" style="124" customWidth="1"/>
    <col min="8198" max="8198" width="13.7109375" style="124" customWidth="1"/>
    <col min="8199" max="8201" width="19.42578125" style="124" customWidth="1"/>
    <col min="8202" max="8202" width="17" style="124" customWidth="1"/>
    <col min="8203" max="8206" width="9.28515625" style="124"/>
    <col min="8207" max="8210" width="0" style="124" hidden="1" customWidth="1"/>
    <col min="8211" max="8448" width="9.28515625" style="124"/>
    <col min="8449" max="8449" width="0" style="124" hidden="1" customWidth="1"/>
    <col min="8450" max="8450" width="13.7109375" style="124" customWidth="1"/>
    <col min="8451" max="8451" width="17.140625" style="124" customWidth="1"/>
    <col min="8452" max="8452" width="11.28515625" style="124" customWidth="1"/>
    <col min="8453" max="8453" width="82.42578125" style="124" customWidth="1"/>
    <col min="8454" max="8454" width="13.7109375" style="124" customWidth="1"/>
    <col min="8455" max="8457" width="19.42578125" style="124" customWidth="1"/>
    <col min="8458" max="8458" width="17" style="124" customWidth="1"/>
    <col min="8459" max="8462" width="9.28515625" style="124"/>
    <col min="8463" max="8466" width="0" style="124" hidden="1" customWidth="1"/>
    <col min="8467" max="8704" width="9.28515625" style="124"/>
    <col min="8705" max="8705" width="0" style="124" hidden="1" customWidth="1"/>
    <col min="8706" max="8706" width="13.7109375" style="124" customWidth="1"/>
    <col min="8707" max="8707" width="17.140625" style="124" customWidth="1"/>
    <col min="8708" max="8708" width="11.28515625" style="124" customWidth="1"/>
    <col min="8709" max="8709" width="82.42578125" style="124" customWidth="1"/>
    <col min="8710" max="8710" width="13.7109375" style="124" customWidth="1"/>
    <col min="8711" max="8713" width="19.42578125" style="124" customWidth="1"/>
    <col min="8714" max="8714" width="17" style="124" customWidth="1"/>
    <col min="8715" max="8718" width="9.28515625" style="124"/>
    <col min="8719" max="8722" width="0" style="124" hidden="1" customWidth="1"/>
    <col min="8723" max="8960" width="9.28515625" style="124"/>
    <col min="8961" max="8961" width="0" style="124" hidden="1" customWidth="1"/>
    <col min="8962" max="8962" width="13.7109375" style="124" customWidth="1"/>
    <col min="8963" max="8963" width="17.140625" style="124" customWidth="1"/>
    <col min="8964" max="8964" width="11.28515625" style="124" customWidth="1"/>
    <col min="8965" max="8965" width="82.42578125" style="124" customWidth="1"/>
    <col min="8966" max="8966" width="13.7109375" style="124" customWidth="1"/>
    <col min="8967" max="8969" width="19.42578125" style="124" customWidth="1"/>
    <col min="8970" max="8970" width="17" style="124" customWidth="1"/>
    <col min="8971" max="8974" width="9.28515625" style="124"/>
    <col min="8975" max="8978" width="0" style="124" hidden="1" customWidth="1"/>
    <col min="8979" max="9216" width="9.28515625" style="124"/>
    <col min="9217" max="9217" width="0" style="124" hidden="1" customWidth="1"/>
    <col min="9218" max="9218" width="13.7109375" style="124" customWidth="1"/>
    <col min="9219" max="9219" width="17.140625" style="124" customWidth="1"/>
    <col min="9220" max="9220" width="11.28515625" style="124" customWidth="1"/>
    <col min="9221" max="9221" width="82.42578125" style="124" customWidth="1"/>
    <col min="9222" max="9222" width="13.7109375" style="124" customWidth="1"/>
    <col min="9223" max="9225" width="19.42578125" style="124" customWidth="1"/>
    <col min="9226" max="9226" width="17" style="124" customWidth="1"/>
    <col min="9227" max="9230" width="9.28515625" style="124"/>
    <col min="9231" max="9234" width="0" style="124" hidden="1" customWidth="1"/>
    <col min="9235" max="9472" width="9.28515625" style="124"/>
    <col min="9473" max="9473" width="0" style="124" hidden="1" customWidth="1"/>
    <col min="9474" max="9474" width="13.7109375" style="124" customWidth="1"/>
    <col min="9475" max="9475" width="17.140625" style="124" customWidth="1"/>
    <col min="9476" max="9476" width="11.28515625" style="124" customWidth="1"/>
    <col min="9477" max="9477" width="82.42578125" style="124" customWidth="1"/>
    <col min="9478" max="9478" width="13.7109375" style="124" customWidth="1"/>
    <col min="9479" max="9481" width="19.42578125" style="124" customWidth="1"/>
    <col min="9482" max="9482" width="17" style="124" customWidth="1"/>
    <col min="9483" max="9486" width="9.28515625" style="124"/>
    <col min="9487" max="9490" width="0" style="124" hidden="1" customWidth="1"/>
    <col min="9491" max="9728" width="9.28515625" style="124"/>
    <col min="9729" max="9729" width="0" style="124" hidden="1" customWidth="1"/>
    <col min="9730" max="9730" width="13.7109375" style="124" customWidth="1"/>
    <col min="9731" max="9731" width="17.140625" style="124" customWidth="1"/>
    <col min="9732" max="9732" width="11.28515625" style="124" customWidth="1"/>
    <col min="9733" max="9733" width="82.42578125" style="124" customWidth="1"/>
    <col min="9734" max="9734" width="13.7109375" style="124" customWidth="1"/>
    <col min="9735" max="9737" width="19.42578125" style="124" customWidth="1"/>
    <col min="9738" max="9738" width="17" style="124" customWidth="1"/>
    <col min="9739" max="9742" width="9.28515625" style="124"/>
    <col min="9743" max="9746" width="0" style="124" hidden="1" customWidth="1"/>
    <col min="9747" max="9984" width="9.28515625" style="124"/>
    <col min="9985" max="9985" width="0" style="124" hidden="1" customWidth="1"/>
    <col min="9986" max="9986" width="13.7109375" style="124" customWidth="1"/>
    <col min="9987" max="9987" width="17.140625" style="124" customWidth="1"/>
    <col min="9988" max="9988" width="11.28515625" style="124" customWidth="1"/>
    <col min="9989" max="9989" width="82.42578125" style="124" customWidth="1"/>
    <col min="9990" max="9990" width="13.7109375" style="124" customWidth="1"/>
    <col min="9991" max="9993" width="19.42578125" style="124" customWidth="1"/>
    <col min="9994" max="9994" width="17" style="124" customWidth="1"/>
    <col min="9995" max="9998" width="9.28515625" style="124"/>
    <col min="9999" max="10002" width="0" style="124" hidden="1" customWidth="1"/>
    <col min="10003" max="10240" width="9.28515625" style="124"/>
    <col min="10241" max="10241" width="0" style="124" hidden="1" customWidth="1"/>
    <col min="10242" max="10242" width="13.7109375" style="124" customWidth="1"/>
    <col min="10243" max="10243" width="17.140625" style="124" customWidth="1"/>
    <col min="10244" max="10244" width="11.28515625" style="124" customWidth="1"/>
    <col min="10245" max="10245" width="82.42578125" style="124" customWidth="1"/>
    <col min="10246" max="10246" width="13.7109375" style="124" customWidth="1"/>
    <col min="10247" max="10249" width="19.42578125" style="124" customWidth="1"/>
    <col min="10250" max="10250" width="17" style="124" customWidth="1"/>
    <col min="10251" max="10254" width="9.28515625" style="124"/>
    <col min="10255" max="10258" width="0" style="124" hidden="1" customWidth="1"/>
    <col min="10259" max="10496" width="9.28515625" style="124"/>
    <col min="10497" max="10497" width="0" style="124" hidden="1" customWidth="1"/>
    <col min="10498" max="10498" width="13.7109375" style="124" customWidth="1"/>
    <col min="10499" max="10499" width="17.140625" style="124" customWidth="1"/>
    <col min="10500" max="10500" width="11.28515625" style="124" customWidth="1"/>
    <col min="10501" max="10501" width="82.42578125" style="124" customWidth="1"/>
    <col min="10502" max="10502" width="13.7109375" style="124" customWidth="1"/>
    <col min="10503" max="10505" width="19.42578125" style="124" customWidth="1"/>
    <col min="10506" max="10506" width="17" style="124" customWidth="1"/>
    <col min="10507" max="10510" width="9.28515625" style="124"/>
    <col min="10511" max="10514" width="0" style="124" hidden="1" customWidth="1"/>
    <col min="10515" max="10752" width="9.28515625" style="124"/>
    <col min="10753" max="10753" width="0" style="124" hidden="1" customWidth="1"/>
    <col min="10754" max="10754" width="13.7109375" style="124" customWidth="1"/>
    <col min="10755" max="10755" width="17.140625" style="124" customWidth="1"/>
    <col min="10756" max="10756" width="11.28515625" style="124" customWidth="1"/>
    <col min="10757" max="10757" width="82.42578125" style="124" customWidth="1"/>
    <col min="10758" max="10758" width="13.7109375" style="124" customWidth="1"/>
    <col min="10759" max="10761" width="19.42578125" style="124" customWidth="1"/>
    <col min="10762" max="10762" width="17" style="124" customWidth="1"/>
    <col min="10763" max="10766" width="9.28515625" style="124"/>
    <col min="10767" max="10770" width="0" style="124" hidden="1" customWidth="1"/>
    <col min="10771" max="11008" width="9.28515625" style="124"/>
    <col min="11009" max="11009" width="0" style="124" hidden="1" customWidth="1"/>
    <col min="11010" max="11010" width="13.7109375" style="124" customWidth="1"/>
    <col min="11011" max="11011" width="17.140625" style="124" customWidth="1"/>
    <col min="11012" max="11012" width="11.28515625" style="124" customWidth="1"/>
    <col min="11013" max="11013" width="82.42578125" style="124" customWidth="1"/>
    <col min="11014" max="11014" width="13.7109375" style="124" customWidth="1"/>
    <col min="11015" max="11017" width="19.42578125" style="124" customWidth="1"/>
    <col min="11018" max="11018" width="17" style="124" customWidth="1"/>
    <col min="11019" max="11022" width="9.28515625" style="124"/>
    <col min="11023" max="11026" width="0" style="124" hidden="1" customWidth="1"/>
    <col min="11027" max="11264" width="9.28515625" style="124"/>
    <col min="11265" max="11265" width="0" style="124" hidden="1" customWidth="1"/>
    <col min="11266" max="11266" width="13.7109375" style="124" customWidth="1"/>
    <col min="11267" max="11267" width="17.140625" style="124" customWidth="1"/>
    <col min="11268" max="11268" width="11.28515625" style="124" customWidth="1"/>
    <col min="11269" max="11269" width="82.42578125" style="124" customWidth="1"/>
    <col min="11270" max="11270" width="13.7109375" style="124" customWidth="1"/>
    <col min="11271" max="11273" width="19.42578125" style="124" customWidth="1"/>
    <col min="11274" max="11274" width="17" style="124" customWidth="1"/>
    <col min="11275" max="11278" width="9.28515625" style="124"/>
    <col min="11279" max="11282" width="0" style="124" hidden="1" customWidth="1"/>
    <col min="11283" max="11520" width="9.28515625" style="124"/>
    <col min="11521" max="11521" width="0" style="124" hidden="1" customWidth="1"/>
    <col min="11522" max="11522" width="13.7109375" style="124" customWidth="1"/>
    <col min="11523" max="11523" width="17.140625" style="124" customWidth="1"/>
    <col min="11524" max="11524" width="11.28515625" style="124" customWidth="1"/>
    <col min="11525" max="11525" width="82.42578125" style="124" customWidth="1"/>
    <col min="11526" max="11526" width="13.7109375" style="124" customWidth="1"/>
    <col min="11527" max="11529" width="19.42578125" style="124" customWidth="1"/>
    <col min="11530" max="11530" width="17" style="124" customWidth="1"/>
    <col min="11531" max="11534" width="9.28515625" style="124"/>
    <col min="11535" max="11538" width="0" style="124" hidden="1" customWidth="1"/>
    <col min="11539" max="11776" width="9.28515625" style="124"/>
    <col min="11777" max="11777" width="0" style="124" hidden="1" customWidth="1"/>
    <col min="11778" max="11778" width="13.7109375" style="124" customWidth="1"/>
    <col min="11779" max="11779" width="17.140625" style="124" customWidth="1"/>
    <col min="11780" max="11780" width="11.28515625" style="124" customWidth="1"/>
    <col min="11781" max="11781" width="82.42578125" style="124" customWidth="1"/>
    <col min="11782" max="11782" width="13.7109375" style="124" customWidth="1"/>
    <col min="11783" max="11785" width="19.42578125" style="124" customWidth="1"/>
    <col min="11786" max="11786" width="17" style="124" customWidth="1"/>
    <col min="11787" max="11790" width="9.28515625" style="124"/>
    <col min="11791" max="11794" width="0" style="124" hidden="1" customWidth="1"/>
    <col min="11795" max="12032" width="9.28515625" style="124"/>
    <col min="12033" max="12033" width="0" style="124" hidden="1" customWidth="1"/>
    <col min="12034" max="12034" width="13.7109375" style="124" customWidth="1"/>
    <col min="12035" max="12035" width="17.140625" style="124" customWidth="1"/>
    <col min="12036" max="12036" width="11.28515625" style="124" customWidth="1"/>
    <col min="12037" max="12037" width="82.42578125" style="124" customWidth="1"/>
    <col min="12038" max="12038" width="13.7109375" style="124" customWidth="1"/>
    <col min="12039" max="12041" width="19.42578125" style="124" customWidth="1"/>
    <col min="12042" max="12042" width="17" style="124" customWidth="1"/>
    <col min="12043" max="12046" width="9.28515625" style="124"/>
    <col min="12047" max="12050" width="0" style="124" hidden="1" customWidth="1"/>
    <col min="12051" max="12288" width="9.28515625" style="124"/>
    <col min="12289" max="12289" width="0" style="124" hidden="1" customWidth="1"/>
    <col min="12290" max="12290" width="13.7109375" style="124" customWidth="1"/>
    <col min="12291" max="12291" width="17.140625" style="124" customWidth="1"/>
    <col min="12292" max="12292" width="11.28515625" style="124" customWidth="1"/>
    <col min="12293" max="12293" width="82.42578125" style="124" customWidth="1"/>
    <col min="12294" max="12294" width="13.7109375" style="124" customWidth="1"/>
    <col min="12295" max="12297" width="19.42578125" style="124" customWidth="1"/>
    <col min="12298" max="12298" width="17" style="124" customWidth="1"/>
    <col min="12299" max="12302" width="9.28515625" style="124"/>
    <col min="12303" max="12306" width="0" style="124" hidden="1" customWidth="1"/>
    <col min="12307" max="12544" width="9.28515625" style="124"/>
    <col min="12545" max="12545" width="0" style="124" hidden="1" customWidth="1"/>
    <col min="12546" max="12546" width="13.7109375" style="124" customWidth="1"/>
    <col min="12547" max="12547" width="17.140625" style="124" customWidth="1"/>
    <col min="12548" max="12548" width="11.28515625" style="124" customWidth="1"/>
    <col min="12549" max="12549" width="82.42578125" style="124" customWidth="1"/>
    <col min="12550" max="12550" width="13.7109375" style="124" customWidth="1"/>
    <col min="12551" max="12553" width="19.42578125" style="124" customWidth="1"/>
    <col min="12554" max="12554" width="17" style="124" customWidth="1"/>
    <col min="12555" max="12558" width="9.28515625" style="124"/>
    <col min="12559" max="12562" width="0" style="124" hidden="1" customWidth="1"/>
    <col min="12563" max="12800" width="9.28515625" style="124"/>
    <col min="12801" max="12801" width="0" style="124" hidden="1" customWidth="1"/>
    <col min="12802" max="12802" width="13.7109375" style="124" customWidth="1"/>
    <col min="12803" max="12803" width="17.140625" style="124" customWidth="1"/>
    <col min="12804" max="12804" width="11.28515625" style="124" customWidth="1"/>
    <col min="12805" max="12805" width="82.42578125" style="124" customWidth="1"/>
    <col min="12806" max="12806" width="13.7109375" style="124" customWidth="1"/>
    <col min="12807" max="12809" width="19.42578125" style="124" customWidth="1"/>
    <col min="12810" max="12810" width="17" style="124" customWidth="1"/>
    <col min="12811" max="12814" width="9.28515625" style="124"/>
    <col min="12815" max="12818" width="0" style="124" hidden="1" customWidth="1"/>
    <col min="12819" max="13056" width="9.28515625" style="124"/>
    <col min="13057" max="13057" width="0" style="124" hidden="1" customWidth="1"/>
    <col min="13058" max="13058" width="13.7109375" style="124" customWidth="1"/>
    <col min="13059" max="13059" width="17.140625" style="124" customWidth="1"/>
    <col min="13060" max="13060" width="11.28515625" style="124" customWidth="1"/>
    <col min="13061" max="13061" width="82.42578125" style="124" customWidth="1"/>
    <col min="13062" max="13062" width="13.7109375" style="124" customWidth="1"/>
    <col min="13063" max="13065" width="19.42578125" style="124" customWidth="1"/>
    <col min="13066" max="13066" width="17" style="124" customWidth="1"/>
    <col min="13067" max="13070" width="9.28515625" style="124"/>
    <col min="13071" max="13074" width="0" style="124" hidden="1" customWidth="1"/>
    <col min="13075" max="13312" width="9.28515625" style="124"/>
    <col min="13313" max="13313" width="0" style="124" hidden="1" customWidth="1"/>
    <col min="13314" max="13314" width="13.7109375" style="124" customWidth="1"/>
    <col min="13315" max="13315" width="17.140625" style="124" customWidth="1"/>
    <col min="13316" max="13316" width="11.28515625" style="124" customWidth="1"/>
    <col min="13317" max="13317" width="82.42578125" style="124" customWidth="1"/>
    <col min="13318" max="13318" width="13.7109375" style="124" customWidth="1"/>
    <col min="13319" max="13321" width="19.42578125" style="124" customWidth="1"/>
    <col min="13322" max="13322" width="17" style="124" customWidth="1"/>
    <col min="13323" max="13326" width="9.28515625" style="124"/>
    <col min="13327" max="13330" width="0" style="124" hidden="1" customWidth="1"/>
    <col min="13331" max="13568" width="9.28515625" style="124"/>
    <col min="13569" max="13569" width="0" style="124" hidden="1" customWidth="1"/>
    <col min="13570" max="13570" width="13.7109375" style="124" customWidth="1"/>
    <col min="13571" max="13571" width="17.140625" style="124" customWidth="1"/>
    <col min="13572" max="13572" width="11.28515625" style="124" customWidth="1"/>
    <col min="13573" max="13573" width="82.42578125" style="124" customWidth="1"/>
    <col min="13574" max="13574" width="13.7109375" style="124" customWidth="1"/>
    <col min="13575" max="13577" width="19.42578125" style="124" customWidth="1"/>
    <col min="13578" max="13578" width="17" style="124" customWidth="1"/>
    <col min="13579" max="13582" width="9.28515625" style="124"/>
    <col min="13583" max="13586" width="0" style="124" hidden="1" customWidth="1"/>
    <col min="13587" max="13824" width="9.28515625" style="124"/>
    <col min="13825" max="13825" width="0" style="124" hidden="1" customWidth="1"/>
    <col min="13826" max="13826" width="13.7109375" style="124" customWidth="1"/>
    <col min="13827" max="13827" width="17.140625" style="124" customWidth="1"/>
    <col min="13828" max="13828" width="11.28515625" style="124" customWidth="1"/>
    <col min="13829" max="13829" width="82.42578125" style="124" customWidth="1"/>
    <col min="13830" max="13830" width="13.7109375" style="124" customWidth="1"/>
    <col min="13831" max="13833" width="19.42578125" style="124" customWidth="1"/>
    <col min="13834" max="13834" width="17" style="124" customWidth="1"/>
    <col min="13835" max="13838" width="9.28515625" style="124"/>
    <col min="13839" max="13842" width="0" style="124" hidden="1" customWidth="1"/>
    <col min="13843" max="14080" width="9.28515625" style="124"/>
    <col min="14081" max="14081" width="0" style="124" hidden="1" customWidth="1"/>
    <col min="14082" max="14082" width="13.7109375" style="124" customWidth="1"/>
    <col min="14083" max="14083" width="17.140625" style="124" customWidth="1"/>
    <col min="14084" max="14084" width="11.28515625" style="124" customWidth="1"/>
    <col min="14085" max="14085" width="82.42578125" style="124" customWidth="1"/>
    <col min="14086" max="14086" width="13.7109375" style="124" customWidth="1"/>
    <col min="14087" max="14089" width="19.42578125" style="124" customWidth="1"/>
    <col min="14090" max="14090" width="17" style="124" customWidth="1"/>
    <col min="14091" max="14094" width="9.28515625" style="124"/>
    <col min="14095" max="14098" width="0" style="124" hidden="1" customWidth="1"/>
    <col min="14099" max="14336" width="9.28515625" style="124"/>
    <col min="14337" max="14337" width="0" style="124" hidden="1" customWidth="1"/>
    <col min="14338" max="14338" width="13.7109375" style="124" customWidth="1"/>
    <col min="14339" max="14339" width="17.140625" style="124" customWidth="1"/>
    <col min="14340" max="14340" width="11.28515625" style="124" customWidth="1"/>
    <col min="14341" max="14341" width="82.42578125" style="124" customWidth="1"/>
    <col min="14342" max="14342" width="13.7109375" style="124" customWidth="1"/>
    <col min="14343" max="14345" width="19.42578125" style="124" customWidth="1"/>
    <col min="14346" max="14346" width="17" style="124" customWidth="1"/>
    <col min="14347" max="14350" width="9.28515625" style="124"/>
    <col min="14351" max="14354" width="0" style="124" hidden="1" customWidth="1"/>
    <col min="14355" max="14592" width="9.28515625" style="124"/>
    <col min="14593" max="14593" width="0" style="124" hidden="1" customWidth="1"/>
    <col min="14594" max="14594" width="13.7109375" style="124" customWidth="1"/>
    <col min="14595" max="14595" width="17.140625" style="124" customWidth="1"/>
    <col min="14596" max="14596" width="11.28515625" style="124" customWidth="1"/>
    <col min="14597" max="14597" width="82.42578125" style="124" customWidth="1"/>
    <col min="14598" max="14598" width="13.7109375" style="124" customWidth="1"/>
    <col min="14599" max="14601" width="19.42578125" style="124" customWidth="1"/>
    <col min="14602" max="14602" width="17" style="124" customWidth="1"/>
    <col min="14603" max="14606" width="9.28515625" style="124"/>
    <col min="14607" max="14610" width="0" style="124" hidden="1" customWidth="1"/>
    <col min="14611" max="14848" width="9.28515625" style="124"/>
    <col min="14849" max="14849" width="0" style="124" hidden="1" customWidth="1"/>
    <col min="14850" max="14850" width="13.7109375" style="124" customWidth="1"/>
    <col min="14851" max="14851" width="17.140625" style="124" customWidth="1"/>
    <col min="14852" max="14852" width="11.28515625" style="124" customWidth="1"/>
    <col min="14853" max="14853" width="82.42578125" style="124" customWidth="1"/>
    <col min="14854" max="14854" width="13.7109375" style="124" customWidth="1"/>
    <col min="14855" max="14857" width="19.42578125" style="124" customWidth="1"/>
    <col min="14858" max="14858" width="17" style="124" customWidth="1"/>
    <col min="14859" max="14862" width="9.28515625" style="124"/>
    <col min="14863" max="14866" width="0" style="124" hidden="1" customWidth="1"/>
    <col min="14867" max="15104" width="9.28515625" style="124"/>
    <col min="15105" max="15105" width="0" style="124" hidden="1" customWidth="1"/>
    <col min="15106" max="15106" width="13.7109375" style="124" customWidth="1"/>
    <col min="15107" max="15107" width="17.140625" style="124" customWidth="1"/>
    <col min="15108" max="15108" width="11.28515625" style="124" customWidth="1"/>
    <col min="15109" max="15109" width="82.42578125" style="124" customWidth="1"/>
    <col min="15110" max="15110" width="13.7109375" style="124" customWidth="1"/>
    <col min="15111" max="15113" width="19.42578125" style="124" customWidth="1"/>
    <col min="15114" max="15114" width="17" style="124" customWidth="1"/>
    <col min="15115" max="15118" width="9.28515625" style="124"/>
    <col min="15119" max="15122" width="0" style="124" hidden="1" customWidth="1"/>
    <col min="15123" max="15360" width="9.28515625" style="124"/>
    <col min="15361" max="15361" width="0" style="124" hidden="1" customWidth="1"/>
    <col min="15362" max="15362" width="13.7109375" style="124" customWidth="1"/>
    <col min="15363" max="15363" width="17.140625" style="124" customWidth="1"/>
    <col min="15364" max="15364" width="11.28515625" style="124" customWidth="1"/>
    <col min="15365" max="15365" width="82.42578125" style="124" customWidth="1"/>
    <col min="15366" max="15366" width="13.7109375" style="124" customWidth="1"/>
    <col min="15367" max="15369" width="19.42578125" style="124" customWidth="1"/>
    <col min="15370" max="15370" width="17" style="124" customWidth="1"/>
    <col min="15371" max="15374" width="9.28515625" style="124"/>
    <col min="15375" max="15378" width="0" style="124" hidden="1" customWidth="1"/>
    <col min="15379" max="15616" width="9.28515625" style="124"/>
    <col min="15617" max="15617" width="0" style="124" hidden="1" customWidth="1"/>
    <col min="15618" max="15618" width="13.7109375" style="124" customWidth="1"/>
    <col min="15619" max="15619" width="17.140625" style="124" customWidth="1"/>
    <col min="15620" max="15620" width="11.28515625" style="124" customWidth="1"/>
    <col min="15621" max="15621" width="82.42578125" style="124" customWidth="1"/>
    <col min="15622" max="15622" width="13.7109375" style="124" customWidth="1"/>
    <col min="15623" max="15625" width="19.42578125" style="124" customWidth="1"/>
    <col min="15626" max="15626" width="17" style="124" customWidth="1"/>
    <col min="15627" max="15630" width="9.28515625" style="124"/>
    <col min="15631" max="15634" width="0" style="124" hidden="1" customWidth="1"/>
    <col min="15635" max="15872" width="9.28515625" style="124"/>
    <col min="15873" max="15873" width="0" style="124" hidden="1" customWidth="1"/>
    <col min="15874" max="15874" width="13.7109375" style="124" customWidth="1"/>
    <col min="15875" max="15875" width="17.140625" style="124" customWidth="1"/>
    <col min="15876" max="15876" width="11.28515625" style="124" customWidth="1"/>
    <col min="15877" max="15877" width="82.42578125" style="124" customWidth="1"/>
    <col min="15878" max="15878" width="13.7109375" style="124" customWidth="1"/>
    <col min="15879" max="15881" width="19.42578125" style="124" customWidth="1"/>
    <col min="15882" max="15882" width="17" style="124" customWidth="1"/>
    <col min="15883" max="15886" width="9.28515625" style="124"/>
    <col min="15887" max="15890" width="0" style="124" hidden="1" customWidth="1"/>
    <col min="15891" max="16128" width="9.28515625" style="124"/>
    <col min="16129" max="16129" width="0" style="124" hidden="1" customWidth="1"/>
    <col min="16130" max="16130" width="13.7109375" style="124" customWidth="1"/>
    <col min="16131" max="16131" width="17.140625" style="124" customWidth="1"/>
    <col min="16132" max="16132" width="11.28515625" style="124" customWidth="1"/>
    <col min="16133" max="16133" width="82.42578125" style="124" customWidth="1"/>
    <col min="16134" max="16134" width="13.7109375" style="124" customWidth="1"/>
    <col min="16135" max="16137" width="19.42578125" style="124" customWidth="1"/>
    <col min="16138" max="16138" width="17" style="124" customWidth="1"/>
    <col min="16139" max="16142" width="9.28515625" style="124"/>
    <col min="16143" max="16146" width="0" style="124" hidden="1" customWidth="1"/>
    <col min="16147" max="16384" width="9.28515625" style="124"/>
  </cols>
  <sheetData>
    <row r="1" spans="1:18" ht="12.75" customHeight="1" x14ac:dyDescent="0.2">
      <c r="A1" s="124" t="s">
        <v>188</v>
      </c>
      <c r="B1" s="125"/>
      <c r="C1" s="125"/>
      <c r="D1" s="125"/>
      <c r="E1" s="125" t="s">
        <v>189</v>
      </c>
      <c r="F1" s="125"/>
      <c r="G1" s="125"/>
      <c r="H1" s="125"/>
      <c r="I1" s="125"/>
      <c r="P1" s="124" t="s">
        <v>92</v>
      </c>
    </row>
    <row r="2" spans="1:18" ht="24.9" customHeight="1" x14ac:dyDescent="0.2">
      <c r="B2" s="125"/>
      <c r="C2" s="125"/>
      <c r="D2" s="125"/>
      <c r="E2" s="126" t="s">
        <v>190</v>
      </c>
      <c r="F2" s="125"/>
      <c r="G2" s="125"/>
      <c r="H2" s="125"/>
      <c r="I2" s="125"/>
      <c r="O2" s="124">
        <f>0+O8+O41</f>
        <v>892.43489999999997</v>
      </c>
      <c r="P2" s="124" t="s">
        <v>92</v>
      </c>
    </row>
    <row r="3" spans="1:18" ht="15" customHeight="1" x14ac:dyDescent="0.2">
      <c r="A3" s="124" t="s">
        <v>191</v>
      </c>
      <c r="B3" s="128" t="s">
        <v>192</v>
      </c>
      <c r="C3" s="198" t="s">
        <v>223</v>
      </c>
      <c r="D3" s="191"/>
      <c r="E3" s="129" t="s">
        <v>224</v>
      </c>
      <c r="F3" s="125"/>
      <c r="G3" s="125"/>
      <c r="H3" s="157"/>
      <c r="I3" s="158"/>
      <c r="O3" s="124" t="s">
        <v>193</v>
      </c>
      <c r="P3" s="124" t="s">
        <v>45</v>
      </c>
    </row>
    <row r="4" spans="1:18" ht="15" customHeight="1" x14ac:dyDescent="0.2">
      <c r="A4" s="124" t="s">
        <v>194</v>
      </c>
      <c r="B4" s="130" t="s">
        <v>196</v>
      </c>
      <c r="C4" s="199" t="s">
        <v>225</v>
      </c>
      <c r="D4" s="200"/>
      <c r="E4" s="131" t="s">
        <v>226</v>
      </c>
      <c r="F4" s="127"/>
      <c r="G4" s="127"/>
      <c r="H4" s="127"/>
      <c r="I4" s="127"/>
      <c r="O4" s="124" t="s">
        <v>195</v>
      </c>
      <c r="P4" s="124" t="s">
        <v>45</v>
      </c>
    </row>
    <row r="5" spans="1:18" ht="12.75" customHeight="1" x14ac:dyDescent="0.2">
      <c r="A5" s="201" t="s">
        <v>40</v>
      </c>
      <c r="B5" s="201" t="s">
        <v>198</v>
      </c>
      <c r="C5" s="201" t="s">
        <v>199</v>
      </c>
      <c r="D5" s="201" t="s">
        <v>200</v>
      </c>
      <c r="E5" s="201" t="s">
        <v>201</v>
      </c>
      <c r="F5" s="201" t="s">
        <v>63</v>
      </c>
      <c r="G5" s="201" t="s">
        <v>64</v>
      </c>
      <c r="H5" s="201" t="s">
        <v>202</v>
      </c>
      <c r="I5" s="201"/>
      <c r="J5" s="196" t="s">
        <v>227</v>
      </c>
      <c r="O5" s="124" t="s">
        <v>197</v>
      </c>
      <c r="P5" s="124" t="s">
        <v>45</v>
      </c>
    </row>
    <row r="6" spans="1:18" ht="12.75" customHeight="1" x14ac:dyDescent="0.2">
      <c r="A6" s="201"/>
      <c r="B6" s="201"/>
      <c r="C6" s="201"/>
      <c r="D6" s="201"/>
      <c r="E6" s="201"/>
      <c r="F6" s="201"/>
      <c r="G6" s="201"/>
      <c r="H6" s="132" t="s">
        <v>203</v>
      </c>
      <c r="I6" s="132" t="s">
        <v>187</v>
      </c>
      <c r="J6" s="196"/>
    </row>
    <row r="7" spans="1:18" ht="12.75" customHeight="1" x14ac:dyDescent="0.2">
      <c r="A7" s="132" t="s">
        <v>42</v>
      </c>
      <c r="B7" s="132" t="s">
        <v>43</v>
      </c>
      <c r="C7" s="132" t="s">
        <v>45</v>
      </c>
      <c r="D7" s="132" t="s">
        <v>92</v>
      </c>
      <c r="E7" s="132" t="s">
        <v>82</v>
      </c>
      <c r="F7" s="132" t="s">
        <v>102</v>
      </c>
      <c r="G7" s="132" t="s">
        <v>106</v>
      </c>
      <c r="H7" s="132" t="s">
        <v>132</v>
      </c>
      <c r="I7" s="132" t="s">
        <v>137</v>
      </c>
    </row>
    <row r="8" spans="1:18" ht="12.75" customHeight="1" x14ac:dyDescent="0.2">
      <c r="A8" s="133" t="s">
        <v>204</v>
      </c>
      <c r="B8" s="133"/>
      <c r="C8" s="134" t="s">
        <v>43</v>
      </c>
      <c r="D8" s="133"/>
      <c r="E8" s="135" t="s">
        <v>77</v>
      </c>
      <c r="F8" s="133"/>
      <c r="G8" s="133"/>
      <c r="H8" s="133"/>
      <c r="I8" s="136">
        <f>0+Q8</f>
        <v>2787.5400000000004</v>
      </c>
      <c r="O8" s="124">
        <f>0+R8</f>
        <v>585.38339999999994</v>
      </c>
      <c r="Q8" s="124">
        <f>0+I9+I13+I17+I21+I25+I29+I33+I37</f>
        <v>2787.5400000000004</v>
      </c>
      <c r="R8" s="124">
        <f>0+O9+O13+O17+O21+O25+O29+O33+O37</f>
        <v>585.38339999999994</v>
      </c>
    </row>
    <row r="9" spans="1:18" ht="26.4" x14ac:dyDescent="0.2">
      <c r="A9" s="137" t="s">
        <v>205</v>
      </c>
      <c r="B9" s="138" t="s">
        <v>43</v>
      </c>
      <c r="C9" s="138">
        <v>132212131</v>
      </c>
      <c r="D9" s="137" t="s">
        <v>0</v>
      </c>
      <c r="E9" s="139" t="s">
        <v>228</v>
      </c>
      <c r="F9" s="140" t="s">
        <v>206</v>
      </c>
      <c r="G9" s="141">
        <v>1.2</v>
      </c>
      <c r="H9" s="142">
        <v>1390</v>
      </c>
      <c r="I9" s="142">
        <f>ROUND(ROUND(H9,2)*ROUND(G9,3),2)</f>
        <v>1668</v>
      </c>
      <c r="J9" s="124" t="s">
        <v>229</v>
      </c>
      <c r="O9" s="124">
        <f>(I9*21)/100</f>
        <v>350.28</v>
      </c>
      <c r="P9" s="124" t="s">
        <v>45</v>
      </c>
    </row>
    <row r="10" spans="1:18" ht="13.2" x14ac:dyDescent="0.2">
      <c r="A10" s="143" t="s">
        <v>207</v>
      </c>
      <c r="E10" s="144" t="s">
        <v>0</v>
      </c>
    </row>
    <row r="11" spans="1:18" ht="13.2" x14ac:dyDescent="0.2">
      <c r="A11" s="145" t="s">
        <v>84</v>
      </c>
      <c r="E11" s="146" t="s">
        <v>230</v>
      </c>
    </row>
    <row r="12" spans="1:18" ht="13.2" x14ac:dyDescent="0.2">
      <c r="A12" s="124" t="s">
        <v>208</v>
      </c>
      <c r="E12" s="144" t="s">
        <v>0</v>
      </c>
    </row>
    <row r="13" spans="1:18" ht="26.4" x14ac:dyDescent="0.2">
      <c r="A13" s="137" t="s">
        <v>205</v>
      </c>
      <c r="B13" s="138" t="s">
        <v>45</v>
      </c>
      <c r="C13" s="138" t="s">
        <v>88</v>
      </c>
      <c r="D13" s="137" t="s">
        <v>0</v>
      </c>
      <c r="E13" s="139" t="s">
        <v>89</v>
      </c>
      <c r="F13" s="140" t="s">
        <v>206</v>
      </c>
      <c r="G13" s="141">
        <v>1.2</v>
      </c>
      <c r="H13" s="142">
        <v>241.09</v>
      </c>
      <c r="I13" s="142">
        <f>ROUND(ROUND(H13,2)*ROUND(G13,3),2)</f>
        <v>289.31</v>
      </c>
      <c r="J13" s="124" t="s">
        <v>186</v>
      </c>
      <c r="O13" s="124">
        <f>(I13*21)/100</f>
        <v>60.755099999999999</v>
      </c>
      <c r="P13" s="124" t="s">
        <v>45</v>
      </c>
    </row>
    <row r="14" spans="1:18" ht="26.4" x14ac:dyDescent="0.2">
      <c r="A14" s="143" t="s">
        <v>207</v>
      </c>
      <c r="E14" s="144" t="s">
        <v>89</v>
      </c>
    </row>
    <row r="15" spans="1:18" ht="13.2" x14ac:dyDescent="0.2">
      <c r="A15" s="145" t="s">
        <v>84</v>
      </c>
      <c r="E15" s="146" t="s">
        <v>231</v>
      </c>
    </row>
    <row r="16" spans="1:18" ht="13.2" x14ac:dyDescent="0.2">
      <c r="A16" s="124" t="s">
        <v>208</v>
      </c>
      <c r="E16" s="144" t="s">
        <v>0</v>
      </c>
    </row>
    <row r="17" spans="1:16" ht="26.4" x14ac:dyDescent="0.2">
      <c r="A17" s="137" t="s">
        <v>205</v>
      </c>
      <c r="B17" s="138" t="s">
        <v>92</v>
      </c>
      <c r="C17" s="138" t="s">
        <v>93</v>
      </c>
      <c r="D17" s="137" t="s">
        <v>0</v>
      </c>
      <c r="E17" s="139" t="s">
        <v>94</v>
      </c>
      <c r="F17" s="140" t="s">
        <v>206</v>
      </c>
      <c r="G17" s="141">
        <v>12</v>
      </c>
      <c r="H17" s="142">
        <v>18.940000000000001</v>
      </c>
      <c r="I17" s="142">
        <f>ROUND(ROUND(H17,2)*ROUND(G17,3),2)</f>
        <v>227.28</v>
      </c>
      <c r="J17" s="124" t="s">
        <v>186</v>
      </c>
      <c r="O17" s="124">
        <f>(I17*21)/100</f>
        <v>47.7288</v>
      </c>
      <c r="P17" s="124" t="s">
        <v>45</v>
      </c>
    </row>
    <row r="18" spans="1:16" ht="26.4" x14ac:dyDescent="0.2">
      <c r="A18" s="143" t="s">
        <v>207</v>
      </c>
      <c r="E18" s="144" t="s">
        <v>94</v>
      </c>
    </row>
    <row r="19" spans="1:16" ht="26.4" x14ac:dyDescent="0.2">
      <c r="A19" s="145" t="s">
        <v>84</v>
      </c>
      <c r="E19" s="146" t="s">
        <v>232</v>
      </c>
    </row>
    <row r="20" spans="1:16" ht="13.2" x14ac:dyDescent="0.2">
      <c r="A20" s="124" t="s">
        <v>208</v>
      </c>
      <c r="E20" s="144" t="s">
        <v>0</v>
      </c>
    </row>
    <row r="21" spans="1:16" ht="26.4" x14ac:dyDescent="0.2">
      <c r="A21" s="137" t="s">
        <v>205</v>
      </c>
      <c r="B21" s="138" t="s">
        <v>82</v>
      </c>
      <c r="C21" s="138" t="s">
        <v>97</v>
      </c>
      <c r="D21" s="137" t="s">
        <v>0</v>
      </c>
      <c r="E21" s="139" t="s">
        <v>98</v>
      </c>
      <c r="F21" s="140" t="s">
        <v>233</v>
      </c>
      <c r="G21" s="141">
        <v>1.92</v>
      </c>
      <c r="H21" s="142">
        <v>120</v>
      </c>
      <c r="I21" s="142">
        <f>ROUND(ROUND(H21,2)*ROUND(G21,3),2)</f>
        <v>230.4</v>
      </c>
      <c r="J21" s="124" t="s">
        <v>186</v>
      </c>
      <c r="O21" s="124">
        <f>(I21*21)/100</f>
        <v>48.384000000000007</v>
      </c>
      <c r="P21" s="124" t="s">
        <v>45</v>
      </c>
    </row>
    <row r="22" spans="1:16" ht="26.4" x14ac:dyDescent="0.2">
      <c r="A22" s="143" t="s">
        <v>207</v>
      </c>
      <c r="E22" s="144" t="s">
        <v>98</v>
      </c>
    </row>
    <row r="23" spans="1:16" ht="26.4" x14ac:dyDescent="0.2">
      <c r="A23" s="145" t="s">
        <v>84</v>
      </c>
      <c r="E23" s="146" t="s">
        <v>234</v>
      </c>
    </row>
    <row r="24" spans="1:16" ht="13.2" x14ac:dyDescent="0.2">
      <c r="A24" s="124" t="s">
        <v>208</v>
      </c>
      <c r="E24" s="144" t="s">
        <v>0</v>
      </c>
    </row>
    <row r="25" spans="1:16" ht="13.2" x14ac:dyDescent="0.2">
      <c r="A25" s="137" t="s">
        <v>205</v>
      </c>
      <c r="B25" s="138" t="s">
        <v>102</v>
      </c>
      <c r="C25" s="138" t="s">
        <v>103</v>
      </c>
      <c r="D25" s="137" t="s">
        <v>0</v>
      </c>
      <c r="E25" s="139" t="s">
        <v>104</v>
      </c>
      <c r="F25" s="140" t="s">
        <v>206</v>
      </c>
      <c r="G25" s="141">
        <v>0.8</v>
      </c>
      <c r="H25" s="142">
        <v>15.94</v>
      </c>
      <c r="I25" s="142">
        <f>ROUND(ROUND(H25,2)*ROUND(G25,3),2)</f>
        <v>12.75</v>
      </c>
      <c r="J25" s="124" t="s">
        <v>186</v>
      </c>
      <c r="O25" s="124">
        <f>(I25*21)/100</f>
        <v>2.6775000000000002</v>
      </c>
      <c r="P25" s="124" t="s">
        <v>45</v>
      </c>
    </row>
    <row r="26" spans="1:16" ht="13.2" x14ac:dyDescent="0.2">
      <c r="A26" s="143" t="s">
        <v>207</v>
      </c>
      <c r="E26" s="144" t="s">
        <v>104</v>
      </c>
    </row>
    <row r="27" spans="1:16" ht="26.4" x14ac:dyDescent="0.2">
      <c r="A27" s="145" t="s">
        <v>84</v>
      </c>
      <c r="E27" s="146" t="s">
        <v>235</v>
      </c>
    </row>
    <row r="28" spans="1:16" ht="13.2" x14ac:dyDescent="0.2">
      <c r="A28" s="124" t="s">
        <v>208</v>
      </c>
      <c r="E28" s="144" t="s">
        <v>0</v>
      </c>
    </row>
    <row r="29" spans="1:16" ht="13.2" x14ac:dyDescent="0.2">
      <c r="A29" s="137" t="s">
        <v>205</v>
      </c>
      <c r="B29" s="138" t="s">
        <v>106</v>
      </c>
      <c r="C29" s="138" t="s">
        <v>236</v>
      </c>
      <c r="D29" s="137" t="s">
        <v>0</v>
      </c>
      <c r="E29" s="139" t="s">
        <v>237</v>
      </c>
      <c r="F29" s="140" t="s">
        <v>206</v>
      </c>
      <c r="G29" s="141">
        <v>0.4</v>
      </c>
      <c r="H29" s="142">
        <v>103.92</v>
      </c>
      <c r="I29" s="142">
        <f>ROUND(ROUND(H29,2)*ROUND(G29,3),2)</f>
        <v>41.57</v>
      </c>
      <c r="J29" s="124" t="s">
        <v>186</v>
      </c>
      <c r="O29" s="124">
        <f>(I29*21)/100</f>
        <v>8.7297000000000011</v>
      </c>
      <c r="P29" s="124" t="s">
        <v>45</v>
      </c>
    </row>
    <row r="30" spans="1:16" ht="13.2" x14ac:dyDescent="0.2">
      <c r="A30" s="143" t="s">
        <v>207</v>
      </c>
      <c r="E30" s="144" t="s">
        <v>237</v>
      </c>
    </row>
    <row r="31" spans="1:16" ht="13.2" x14ac:dyDescent="0.2">
      <c r="A31" s="145" t="s">
        <v>84</v>
      </c>
      <c r="E31" s="146" t="s">
        <v>238</v>
      </c>
    </row>
    <row r="32" spans="1:16" ht="13.2" x14ac:dyDescent="0.2">
      <c r="A32" s="124" t="s">
        <v>208</v>
      </c>
      <c r="E32" s="144" t="s">
        <v>0</v>
      </c>
    </row>
    <row r="33" spans="1:18" ht="13.2" x14ac:dyDescent="0.2">
      <c r="A33" s="137" t="s">
        <v>205</v>
      </c>
      <c r="B33" s="138" t="s">
        <v>114</v>
      </c>
      <c r="C33" s="138" t="s">
        <v>239</v>
      </c>
      <c r="D33" s="137" t="s">
        <v>0</v>
      </c>
      <c r="E33" s="139" t="s">
        <v>240</v>
      </c>
      <c r="F33" s="140" t="s">
        <v>206</v>
      </c>
      <c r="G33" s="141">
        <v>0.4</v>
      </c>
      <c r="H33" s="142">
        <v>155.58000000000001</v>
      </c>
      <c r="I33" s="142">
        <f>ROUND(ROUND(H33,2)*ROUND(G33,3),2)</f>
        <v>62.23</v>
      </c>
      <c r="J33" s="124" t="s">
        <v>186</v>
      </c>
      <c r="O33" s="124">
        <f>(I33*21)/100</f>
        <v>13.068299999999999</v>
      </c>
      <c r="P33" s="124" t="s">
        <v>45</v>
      </c>
    </row>
    <row r="34" spans="1:18" ht="13.2" x14ac:dyDescent="0.2">
      <c r="A34" s="143" t="s">
        <v>207</v>
      </c>
      <c r="E34" s="144" t="s">
        <v>240</v>
      </c>
    </row>
    <row r="35" spans="1:18" ht="13.2" x14ac:dyDescent="0.2">
      <c r="A35" s="145" t="s">
        <v>84</v>
      </c>
      <c r="E35" s="146" t="s">
        <v>238</v>
      </c>
    </row>
    <row r="36" spans="1:18" ht="13.2" x14ac:dyDescent="0.2">
      <c r="A36" s="124" t="s">
        <v>208</v>
      </c>
      <c r="E36" s="144" t="s">
        <v>0</v>
      </c>
    </row>
    <row r="37" spans="1:18" ht="13.2" x14ac:dyDescent="0.2">
      <c r="A37" s="137" t="s">
        <v>205</v>
      </c>
      <c r="B37" s="138" t="s">
        <v>119</v>
      </c>
      <c r="C37" s="138" t="s">
        <v>241</v>
      </c>
      <c r="D37" s="137" t="s">
        <v>0</v>
      </c>
      <c r="E37" s="139" t="s">
        <v>242</v>
      </c>
      <c r="F37" s="140" t="s">
        <v>233</v>
      </c>
      <c r="G37" s="141">
        <v>0.8</v>
      </c>
      <c r="H37" s="142">
        <v>320</v>
      </c>
      <c r="I37" s="142">
        <f>ROUND(ROUND(H37,2)*ROUND(G37,3),2)</f>
        <v>256</v>
      </c>
      <c r="J37" s="124" t="s">
        <v>186</v>
      </c>
      <c r="O37" s="124">
        <f>(I37*21)/100</f>
        <v>53.76</v>
      </c>
      <c r="P37" s="124" t="s">
        <v>45</v>
      </c>
    </row>
    <row r="38" spans="1:18" ht="13.2" x14ac:dyDescent="0.2">
      <c r="A38" s="143" t="s">
        <v>207</v>
      </c>
      <c r="E38" s="144" t="s">
        <v>242</v>
      </c>
    </row>
    <row r="39" spans="1:18" ht="26.4" x14ac:dyDescent="0.2">
      <c r="A39" s="145" t="s">
        <v>84</v>
      </c>
      <c r="E39" s="146" t="s">
        <v>243</v>
      </c>
    </row>
    <row r="40" spans="1:18" ht="13.2" x14ac:dyDescent="0.2">
      <c r="A40" s="124" t="s">
        <v>208</v>
      </c>
      <c r="E40" s="144" t="s">
        <v>0</v>
      </c>
    </row>
    <row r="41" spans="1:18" ht="12.75" customHeight="1" x14ac:dyDescent="0.2">
      <c r="A41" s="127" t="s">
        <v>204</v>
      </c>
      <c r="B41" s="127"/>
      <c r="C41" s="147" t="s">
        <v>119</v>
      </c>
      <c r="D41" s="127"/>
      <c r="E41" s="135" t="s">
        <v>244</v>
      </c>
      <c r="F41" s="127"/>
      <c r="G41" s="127"/>
      <c r="H41" s="127"/>
      <c r="I41" s="148">
        <f>0+Q41</f>
        <v>1462.15</v>
      </c>
      <c r="O41" s="124">
        <f>0+R41</f>
        <v>307.05150000000003</v>
      </c>
      <c r="Q41" s="124">
        <f>0+I42+I46+I50</f>
        <v>1462.15</v>
      </c>
      <c r="R41" s="124">
        <f>0+O42+O46+O50</f>
        <v>307.05150000000003</v>
      </c>
    </row>
    <row r="42" spans="1:18" ht="26.4" x14ac:dyDescent="0.2">
      <c r="A42" s="137" t="s">
        <v>205</v>
      </c>
      <c r="B42" s="138" t="s">
        <v>132</v>
      </c>
      <c r="C42" s="138" t="s">
        <v>245</v>
      </c>
      <c r="D42" s="137" t="s">
        <v>0</v>
      </c>
      <c r="E42" s="139" t="s">
        <v>246</v>
      </c>
      <c r="F42" s="140" t="s">
        <v>138</v>
      </c>
      <c r="G42" s="141">
        <v>1</v>
      </c>
      <c r="H42" s="142">
        <v>818</v>
      </c>
      <c r="I42" s="142">
        <f>ROUND(ROUND(H42,2)*ROUND(G42,3),2)</f>
        <v>818</v>
      </c>
      <c r="J42" s="124" t="s">
        <v>186</v>
      </c>
      <c r="O42" s="124">
        <f>(I42*21)/100</f>
        <v>171.78</v>
      </c>
      <c r="P42" s="124" t="s">
        <v>45</v>
      </c>
    </row>
    <row r="43" spans="1:18" ht="26.4" x14ac:dyDescent="0.2">
      <c r="A43" s="143" t="s">
        <v>207</v>
      </c>
      <c r="E43" s="144" t="s">
        <v>246</v>
      </c>
    </row>
    <row r="44" spans="1:18" ht="26.4" x14ac:dyDescent="0.2">
      <c r="A44" s="145" t="s">
        <v>84</v>
      </c>
      <c r="E44" s="146" t="s">
        <v>247</v>
      </c>
    </row>
    <row r="45" spans="1:18" ht="13.2" x14ac:dyDescent="0.2">
      <c r="A45" s="124" t="s">
        <v>208</v>
      </c>
      <c r="E45" s="144" t="s">
        <v>0</v>
      </c>
    </row>
    <row r="46" spans="1:18" ht="13.2" x14ac:dyDescent="0.2">
      <c r="A46" s="137" t="s">
        <v>205</v>
      </c>
      <c r="B46" s="138" t="s">
        <v>137</v>
      </c>
      <c r="C46" s="138" t="s">
        <v>248</v>
      </c>
      <c r="D46" s="137" t="s">
        <v>0</v>
      </c>
      <c r="E46" s="139" t="s">
        <v>249</v>
      </c>
      <c r="F46" s="140" t="s">
        <v>138</v>
      </c>
      <c r="G46" s="141">
        <v>1</v>
      </c>
      <c r="H46" s="142">
        <v>394.15</v>
      </c>
      <c r="I46" s="142">
        <f>ROUND(ROUND(H46,2)*ROUND(G46,3),2)</f>
        <v>394.15</v>
      </c>
      <c r="J46" s="124" t="s">
        <v>186</v>
      </c>
      <c r="O46" s="124">
        <f>(I46*21)/100</f>
        <v>82.771500000000003</v>
      </c>
      <c r="P46" s="124" t="s">
        <v>45</v>
      </c>
    </row>
    <row r="47" spans="1:18" ht="13.2" x14ac:dyDescent="0.2">
      <c r="A47" s="143" t="s">
        <v>207</v>
      </c>
      <c r="E47" s="144" t="s">
        <v>249</v>
      </c>
    </row>
    <row r="48" spans="1:18" ht="13.2" x14ac:dyDescent="0.2">
      <c r="A48" s="145" t="s">
        <v>84</v>
      </c>
      <c r="E48" s="146" t="s">
        <v>250</v>
      </c>
    </row>
    <row r="49" spans="1:16" ht="13.2" x14ac:dyDescent="0.2">
      <c r="A49" s="124" t="s">
        <v>208</v>
      </c>
      <c r="E49" s="144" t="s">
        <v>0</v>
      </c>
    </row>
    <row r="50" spans="1:16" ht="13.2" x14ac:dyDescent="0.2">
      <c r="A50" s="137" t="s">
        <v>205</v>
      </c>
      <c r="B50" s="138" t="s">
        <v>142</v>
      </c>
      <c r="C50" s="138" t="s">
        <v>251</v>
      </c>
      <c r="D50" s="137" t="s">
        <v>0</v>
      </c>
      <c r="E50" s="139" t="s">
        <v>252</v>
      </c>
      <c r="F50" s="140" t="s">
        <v>211</v>
      </c>
      <c r="G50" s="141">
        <v>1</v>
      </c>
      <c r="H50" s="142">
        <v>250</v>
      </c>
      <c r="I50" s="142">
        <f>ROUND(ROUND(H50,2)*ROUND(G50,3),2)</f>
        <v>250</v>
      </c>
      <c r="J50" s="124" t="s">
        <v>186</v>
      </c>
      <c r="O50" s="124">
        <f>(I50*21)/100</f>
        <v>52.5</v>
      </c>
      <c r="P50" s="124" t="s">
        <v>45</v>
      </c>
    </row>
    <row r="51" spans="1:16" ht="13.2" x14ac:dyDescent="0.2">
      <c r="A51" s="143" t="s">
        <v>207</v>
      </c>
      <c r="E51" s="144" t="s">
        <v>252</v>
      </c>
    </row>
    <row r="52" spans="1:16" ht="26.4" x14ac:dyDescent="0.2">
      <c r="A52" s="145" t="s">
        <v>84</v>
      </c>
      <c r="E52" s="146" t="s">
        <v>247</v>
      </c>
    </row>
    <row r="53" spans="1:16" ht="13.2" x14ac:dyDescent="0.2">
      <c r="A53" s="124" t="s">
        <v>208</v>
      </c>
      <c r="E53" s="144" t="s">
        <v>0</v>
      </c>
    </row>
    <row r="55" spans="1:16" ht="31.5" customHeight="1" x14ac:dyDescent="0.2">
      <c r="B55" s="197" t="s">
        <v>253</v>
      </c>
      <c r="C55" s="197"/>
      <c r="D55" s="197"/>
      <c r="E55" s="197"/>
      <c r="F55" s="197"/>
      <c r="G55" s="197"/>
      <c r="H55" s="197"/>
      <c r="I55" s="159">
        <f>I41+I8</f>
        <v>4249.6900000000005</v>
      </c>
    </row>
    <row r="58" spans="1:16" ht="12.75" customHeight="1" x14ac:dyDescent="0.2">
      <c r="B58" s="138">
        <v>1</v>
      </c>
      <c r="C58" s="138">
        <v>899901</v>
      </c>
      <c r="D58" s="137" t="s">
        <v>0</v>
      </c>
      <c r="E58" s="139" t="s">
        <v>254</v>
      </c>
      <c r="F58" s="140" t="s">
        <v>211</v>
      </c>
      <c r="G58" s="141">
        <v>1</v>
      </c>
      <c r="H58" s="142">
        <v>6970</v>
      </c>
      <c r="I58" s="142">
        <f>ROUND(ROUND(H58,2)*ROUND(G58,3),2)</f>
        <v>6970</v>
      </c>
      <c r="J58" s="124" t="s">
        <v>255</v>
      </c>
    </row>
    <row r="59" spans="1:16" ht="12.75" customHeight="1" x14ac:dyDescent="0.2">
      <c r="B59" s="138">
        <v>2</v>
      </c>
      <c r="C59" s="138" t="s">
        <v>256</v>
      </c>
      <c r="D59" s="137" t="s">
        <v>0</v>
      </c>
      <c r="E59" s="139" t="s">
        <v>257</v>
      </c>
      <c r="F59" s="140" t="s">
        <v>211</v>
      </c>
      <c r="G59" s="141">
        <v>1</v>
      </c>
      <c r="H59" s="142">
        <v>2650</v>
      </c>
      <c r="I59" s="142">
        <f>ROUND(ROUND(H59,2)*ROUND(G59,3),2)</f>
        <v>2650</v>
      </c>
      <c r="J59" s="124" t="s">
        <v>258</v>
      </c>
    </row>
    <row r="61" spans="1:16" ht="31.5" customHeight="1" x14ac:dyDescent="0.2">
      <c r="B61" s="197" t="s">
        <v>259</v>
      </c>
      <c r="C61" s="197"/>
      <c r="D61" s="197"/>
      <c r="E61" s="197"/>
      <c r="F61" s="197"/>
      <c r="G61" s="197"/>
      <c r="H61" s="197"/>
      <c r="I61" s="159">
        <f>I58+I59</f>
        <v>9620</v>
      </c>
    </row>
    <row r="64" spans="1:16" ht="12.75" customHeight="1" x14ac:dyDescent="0.2">
      <c r="B64" s="124" t="s">
        <v>260</v>
      </c>
    </row>
  </sheetData>
  <mergeCells count="13">
    <mergeCell ref="B61:H61"/>
    <mergeCell ref="E5:E6"/>
    <mergeCell ref="F5:F6"/>
    <mergeCell ref="G5:G6"/>
    <mergeCell ref="H5:I5"/>
    <mergeCell ref="J5:J6"/>
    <mergeCell ref="B55:H5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396C-BDEB-4FD5-9412-0558AC06E128}">
  <dimension ref="C2:U21"/>
  <sheetViews>
    <sheetView workbookViewId="0">
      <selection activeCell="G38" sqref="G38"/>
    </sheetView>
  </sheetViews>
  <sheetFormatPr defaultRowHeight="13.2" x14ac:dyDescent="0.25"/>
  <cols>
    <col min="1" max="2" width="9.28515625" style="160"/>
    <col min="3" max="3" width="90.28515625" style="160" customWidth="1"/>
    <col min="4" max="4" width="9.28515625" style="160"/>
    <col min="5" max="5" width="13.85546875" style="160" bestFit="1" customWidth="1"/>
    <col min="6" max="6" width="17.28515625" style="160" bestFit="1" customWidth="1"/>
    <col min="7" max="8" width="20.7109375" style="160" customWidth="1"/>
    <col min="9" max="258" width="9.28515625" style="160"/>
    <col min="259" max="259" width="90.28515625" style="160" customWidth="1"/>
    <col min="260" max="260" width="9.28515625" style="160"/>
    <col min="261" max="261" width="13.85546875" style="160" bestFit="1" customWidth="1"/>
    <col min="262" max="262" width="17.28515625" style="160" bestFit="1" customWidth="1"/>
    <col min="263" max="264" width="20.7109375" style="160" customWidth="1"/>
    <col min="265" max="514" width="9.28515625" style="160"/>
    <col min="515" max="515" width="90.28515625" style="160" customWidth="1"/>
    <col min="516" max="516" width="9.28515625" style="160"/>
    <col min="517" max="517" width="13.85546875" style="160" bestFit="1" customWidth="1"/>
    <col min="518" max="518" width="17.28515625" style="160" bestFit="1" customWidth="1"/>
    <col min="519" max="520" width="20.7109375" style="160" customWidth="1"/>
    <col min="521" max="770" width="9.28515625" style="160"/>
    <col min="771" max="771" width="90.28515625" style="160" customWidth="1"/>
    <col min="772" max="772" width="9.28515625" style="160"/>
    <col min="773" max="773" width="13.85546875" style="160" bestFit="1" customWidth="1"/>
    <col min="774" max="774" width="17.28515625" style="160" bestFit="1" customWidth="1"/>
    <col min="775" max="776" width="20.7109375" style="160" customWidth="1"/>
    <col min="777" max="1026" width="9.28515625" style="160"/>
    <col min="1027" max="1027" width="90.28515625" style="160" customWidth="1"/>
    <col min="1028" max="1028" width="9.28515625" style="160"/>
    <col min="1029" max="1029" width="13.85546875" style="160" bestFit="1" customWidth="1"/>
    <col min="1030" max="1030" width="17.28515625" style="160" bestFit="1" customWidth="1"/>
    <col min="1031" max="1032" width="20.7109375" style="160" customWidth="1"/>
    <col min="1033" max="1282" width="9.28515625" style="160"/>
    <col min="1283" max="1283" width="90.28515625" style="160" customWidth="1"/>
    <col min="1284" max="1284" width="9.28515625" style="160"/>
    <col min="1285" max="1285" width="13.85546875" style="160" bestFit="1" customWidth="1"/>
    <col min="1286" max="1286" width="17.28515625" style="160" bestFit="1" customWidth="1"/>
    <col min="1287" max="1288" width="20.7109375" style="160" customWidth="1"/>
    <col min="1289" max="1538" width="9.28515625" style="160"/>
    <col min="1539" max="1539" width="90.28515625" style="160" customWidth="1"/>
    <col min="1540" max="1540" width="9.28515625" style="160"/>
    <col min="1541" max="1541" width="13.85546875" style="160" bestFit="1" customWidth="1"/>
    <col min="1542" max="1542" width="17.28515625" style="160" bestFit="1" customWidth="1"/>
    <col min="1543" max="1544" width="20.7109375" style="160" customWidth="1"/>
    <col min="1545" max="1794" width="9.28515625" style="160"/>
    <col min="1795" max="1795" width="90.28515625" style="160" customWidth="1"/>
    <col min="1796" max="1796" width="9.28515625" style="160"/>
    <col min="1797" max="1797" width="13.85546875" style="160" bestFit="1" customWidth="1"/>
    <col min="1798" max="1798" width="17.28515625" style="160" bestFit="1" customWidth="1"/>
    <col min="1799" max="1800" width="20.7109375" style="160" customWidth="1"/>
    <col min="1801" max="2050" width="9.28515625" style="160"/>
    <col min="2051" max="2051" width="90.28515625" style="160" customWidth="1"/>
    <col min="2052" max="2052" width="9.28515625" style="160"/>
    <col min="2053" max="2053" width="13.85546875" style="160" bestFit="1" customWidth="1"/>
    <col min="2054" max="2054" width="17.28515625" style="160" bestFit="1" customWidth="1"/>
    <col min="2055" max="2056" width="20.7109375" style="160" customWidth="1"/>
    <col min="2057" max="2306" width="9.28515625" style="160"/>
    <col min="2307" max="2307" width="90.28515625" style="160" customWidth="1"/>
    <col min="2308" max="2308" width="9.28515625" style="160"/>
    <col min="2309" max="2309" width="13.85546875" style="160" bestFit="1" customWidth="1"/>
    <col min="2310" max="2310" width="17.28515625" style="160" bestFit="1" customWidth="1"/>
    <col min="2311" max="2312" width="20.7109375" style="160" customWidth="1"/>
    <col min="2313" max="2562" width="9.28515625" style="160"/>
    <col min="2563" max="2563" width="90.28515625" style="160" customWidth="1"/>
    <col min="2564" max="2564" width="9.28515625" style="160"/>
    <col min="2565" max="2565" width="13.85546875" style="160" bestFit="1" customWidth="1"/>
    <col min="2566" max="2566" width="17.28515625" style="160" bestFit="1" customWidth="1"/>
    <col min="2567" max="2568" width="20.7109375" style="160" customWidth="1"/>
    <col min="2569" max="2818" width="9.28515625" style="160"/>
    <col min="2819" max="2819" width="90.28515625" style="160" customWidth="1"/>
    <col min="2820" max="2820" width="9.28515625" style="160"/>
    <col min="2821" max="2821" width="13.85546875" style="160" bestFit="1" customWidth="1"/>
    <col min="2822" max="2822" width="17.28515625" style="160" bestFit="1" customWidth="1"/>
    <col min="2823" max="2824" width="20.7109375" style="160" customWidth="1"/>
    <col min="2825" max="3074" width="9.28515625" style="160"/>
    <col min="3075" max="3075" width="90.28515625" style="160" customWidth="1"/>
    <col min="3076" max="3076" width="9.28515625" style="160"/>
    <col min="3077" max="3077" width="13.85546875" style="160" bestFit="1" customWidth="1"/>
    <col min="3078" max="3078" width="17.28515625" style="160" bestFit="1" customWidth="1"/>
    <col min="3079" max="3080" width="20.7109375" style="160" customWidth="1"/>
    <col min="3081" max="3330" width="9.28515625" style="160"/>
    <col min="3331" max="3331" width="90.28515625" style="160" customWidth="1"/>
    <col min="3332" max="3332" width="9.28515625" style="160"/>
    <col min="3333" max="3333" width="13.85546875" style="160" bestFit="1" customWidth="1"/>
    <col min="3334" max="3334" width="17.28515625" style="160" bestFit="1" customWidth="1"/>
    <col min="3335" max="3336" width="20.7109375" style="160" customWidth="1"/>
    <col min="3337" max="3586" width="9.28515625" style="160"/>
    <col min="3587" max="3587" width="90.28515625" style="160" customWidth="1"/>
    <col min="3588" max="3588" width="9.28515625" style="160"/>
    <col min="3589" max="3589" width="13.85546875" style="160" bestFit="1" customWidth="1"/>
    <col min="3590" max="3590" width="17.28515625" style="160" bestFit="1" customWidth="1"/>
    <col min="3591" max="3592" width="20.7109375" style="160" customWidth="1"/>
    <col min="3593" max="3842" width="9.28515625" style="160"/>
    <col min="3843" max="3843" width="90.28515625" style="160" customWidth="1"/>
    <col min="3844" max="3844" width="9.28515625" style="160"/>
    <col min="3845" max="3845" width="13.85546875" style="160" bestFit="1" customWidth="1"/>
    <col min="3846" max="3846" width="17.28515625" style="160" bestFit="1" customWidth="1"/>
    <col min="3847" max="3848" width="20.7109375" style="160" customWidth="1"/>
    <col min="3849" max="4098" width="9.28515625" style="160"/>
    <col min="4099" max="4099" width="90.28515625" style="160" customWidth="1"/>
    <col min="4100" max="4100" width="9.28515625" style="160"/>
    <col min="4101" max="4101" width="13.85546875" style="160" bestFit="1" customWidth="1"/>
    <col min="4102" max="4102" width="17.28515625" style="160" bestFit="1" customWidth="1"/>
    <col min="4103" max="4104" width="20.7109375" style="160" customWidth="1"/>
    <col min="4105" max="4354" width="9.28515625" style="160"/>
    <col min="4355" max="4355" width="90.28515625" style="160" customWidth="1"/>
    <col min="4356" max="4356" width="9.28515625" style="160"/>
    <col min="4357" max="4357" width="13.85546875" style="160" bestFit="1" customWidth="1"/>
    <col min="4358" max="4358" width="17.28515625" style="160" bestFit="1" customWidth="1"/>
    <col min="4359" max="4360" width="20.7109375" style="160" customWidth="1"/>
    <col min="4361" max="4610" width="9.28515625" style="160"/>
    <col min="4611" max="4611" width="90.28515625" style="160" customWidth="1"/>
    <col min="4612" max="4612" width="9.28515625" style="160"/>
    <col min="4613" max="4613" width="13.85546875" style="160" bestFit="1" customWidth="1"/>
    <col min="4614" max="4614" width="17.28515625" style="160" bestFit="1" customWidth="1"/>
    <col min="4615" max="4616" width="20.7109375" style="160" customWidth="1"/>
    <col min="4617" max="4866" width="9.28515625" style="160"/>
    <col min="4867" max="4867" width="90.28515625" style="160" customWidth="1"/>
    <col min="4868" max="4868" width="9.28515625" style="160"/>
    <col min="4869" max="4869" width="13.85546875" style="160" bestFit="1" customWidth="1"/>
    <col min="4870" max="4870" width="17.28515625" style="160" bestFit="1" customWidth="1"/>
    <col min="4871" max="4872" width="20.7109375" style="160" customWidth="1"/>
    <col min="4873" max="5122" width="9.28515625" style="160"/>
    <col min="5123" max="5123" width="90.28515625" style="160" customWidth="1"/>
    <col min="5124" max="5124" width="9.28515625" style="160"/>
    <col min="5125" max="5125" width="13.85546875" style="160" bestFit="1" customWidth="1"/>
    <col min="5126" max="5126" width="17.28515625" style="160" bestFit="1" customWidth="1"/>
    <col min="5127" max="5128" width="20.7109375" style="160" customWidth="1"/>
    <col min="5129" max="5378" width="9.28515625" style="160"/>
    <col min="5379" max="5379" width="90.28515625" style="160" customWidth="1"/>
    <col min="5380" max="5380" width="9.28515625" style="160"/>
    <col min="5381" max="5381" width="13.85546875" style="160" bestFit="1" customWidth="1"/>
    <col min="5382" max="5382" width="17.28515625" style="160" bestFit="1" customWidth="1"/>
    <col min="5383" max="5384" width="20.7109375" style="160" customWidth="1"/>
    <col min="5385" max="5634" width="9.28515625" style="160"/>
    <col min="5635" max="5635" width="90.28515625" style="160" customWidth="1"/>
    <col min="5636" max="5636" width="9.28515625" style="160"/>
    <col min="5637" max="5637" width="13.85546875" style="160" bestFit="1" customWidth="1"/>
    <col min="5638" max="5638" width="17.28515625" style="160" bestFit="1" customWidth="1"/>
    <col min="5639" max="5640" width="20.7109375" style="160" customWidth="1"/>
    <col min="5641" max="5890" width="9.28515625" style="160"/>
    <col min="5891" max="5891" width="90.28515625" style="160" customWidth="1"/>
    <col min="5892" max="5892" width="9.28515625" style="160"/>
    <col min="5893" max="5893" width="13.85546875" style="160" bestFit="1" customWidth="1"/>
    <col min="5894" max="5894" width="17.28515625" style="160" bestFit="1" customWidth="1"/>
    <col min="5895" max="5896" width="20.7109375" style="160" customWidth="1"/>
    <col min="5897" max="6146" width="9.28515625" style="160"/>
    <col min="6147" max="6147" width="90.28515625" style="160" customWidth="1"/>
    <col min="6148" max="6148" width="9.28515625" style="160"/>
    <col min="6149" max="6149" width="13.85546875" style="160" bestFit="1" customWidth="1"/>
    <col min="6150" max="6150" width="17.28515625" style="160" bestFit="1" customWidth="1"/>
    <col min="6151" max="6152" width="20.7109375" style="160" customWidth="1"/>
    <col min="6153" max="6402" width="9.28515625" style="160"/>
    <col min="6403" max="6403" width="90.28515625" style="160" customWidth="1"/>
    <col min="6404" max="6404" width="9.28515625" style="160"/>
    <col min="6405" max="6405" width="13.85546875" style="160" bestFit="1" customWidth="1"/>
    <col min="6406" max="6406" width="17.28515625" style="160" bestFit="1" customWidth="1"/>
    <col min="6407" max="6408" width="20.7109375" style="160" customWidth="1"/>
    <col min="6409" max="6658" width="9.28515625" style="160"/>
    <col min="6659" max="6659" width="90.28515625" style="160" customWidth="1"/>
    <col min="6660" max="6660" width="9.28515625" style="160"/>
    <col min="6661" max="6661" width="13.85546875" style="160" bestFit="1" customWidth="1"/>
    <col min="6662" max="6662" width="17.28515625" style="160" bestFit="1" customWidth="1"/>
    <col min="6663" max="6664" width="20.7109375" style="160" customWidth="1"/>
    <col min="6665" max="6914" width="9.28515625" style="160"/>
    <col min="6915" max="6915" width="90.28515625" style="160" customWidth="1"/>
    <col min="6916" max="6916" width="9.28515625" style="160"/>
    <col min="6917" max="6917" width="13.85546875" style="160" bestFit="1" customWidth="1"/>
    <col min="6918" max="6918" width="17.28515625" style="160" bestFit="1" customWidth="1"/>
    <col min="6919" max="6920" width="20.7109375" style="160" customWidth="1"/>
    <col min="6921" max="7170" width="9.28515625" style="160"/>
    <col min="7171" max="7171" width="90.28515625" style="160" customWidth="1"/>
    <col min="7172" max="7172" width="9.28515625" style="160"/>
    <col min="7173" max="7173" width="13.85546875" style="160" bestFit="1" customWidth="1"/>
    <col min="7174" max="7174" width="17.28515625" style="160" bestFit="1" customWidth="1"/>
    <col min="7175" max="7176" width="20.7109375" style="160" customWidth="1"/>
    <col min="7177" max="7426" width="9.28515625" style="160"/>
    <col min="7427" max="7427" width="90.28515625" style="160" customWidth="1"/>
    <col min="7428" max="7428" width="9.28515625" style="160"/>
    <col min="7429" max="7429" width="13.85546875" style="160" bestFit="1" customWidth="1"/>
    <col min="7430" max="7430" width="17.28515625" style="160" bestFit="1" customWidth="1"/>
    <col min="7431" max="7432" width="20.7109375" style="160" customWidth="1"/>
    <col min="7433" max="7682" width="9.28515625" style="160"/>
    <col min="7683" max="7683" width="90.28515625" style="160" customWidth="1"/>
    <col min="7684" max="7684" width="9.28515625" style="160"/>
    <col min="7685" max="7685" width="13.85546875" style="160" bestFit="1" customWidth="1"/>
    <col min="7686" max="7686" width="17.28515625" style="160" bestFit="1" customWidth="1"/>
    <col min="7687" max="7688" width="20.7109375" style="160" customWidth="1"/>
    <col min="7689" max="7938" width="9.28515625" style="160"/>
    <col min="7939" max="7939" width="90.28515625" style="160" customWidth="1"/>
    <col min="7940" max="7940" width="9.28515625" style="160"/>
    <col min="7941" max="7941" width="13.85546875" style="160" bestFit="1" customWidth="1"/>
    <col min="7942" max="7942" width="17.28515625" style="160" bestFit="1" customWidth="1"/>
    <col min="7943" max="7944" width="20.7109375" style="160" customWidth="1"/>
    <col min="7945" max="8194" width="9.28515625" style="160"/>
    <col min="8195" max="8195" width="90.28515625" style="160" customWidth="1"/>
    <col min="8196" max="8196" width="9.28515625" style="160"/>
    <col min="8197" max="8197" width="13.85546875" style="160" bestFit="1" customWidth="1"/>
    <col min="8198" max="8198" width="17.28515625" style="160" bestFit="1" customWidth="1"/>
    <col min="8199" max="8200" width="20.7109375" style="160" customWidth="1"/>
    <col min="8201" max="8450" width="9.28515625" style="160"/>
    <col min="8451" max="8451" width="90.28515625" style="160" customWidth="1"/>
    <col min="8452" max="8452" width="9.28515625" style="160"/>
    <col min="8453" max="8453" width="13.85546875" style="160" bestFit="1" customWidth="1"/>
    <col min="8454" max="8454" width="17.28515625" style="160" bestFit="1" customWidth="1"/>
    <col min="8455" max="8456" width="20.7109375" style="160" customWidth="1"/>
    <col min="8457" max="8706" width="9.28515625" style="160"/>
    <col min="8707" max="8707" width="90.28515625" style="160" customWidth="1"/>
    <col min="8708" max="8708" width="9.28515625" style="160"/>
    <col min="8709" max="8709" width="13.85546875" style="160" bestFit="1" customWidth="1"/>
    <col min="8710" max="8710" width="17.28515625" style="160" bestFit="1" customWidth="1"/>
    <col min="8711" max="8712" width="20.7109375" style="160" customWidth="1"/>
    <col min="8713" max="8962" width="9.28515625" style="160"/>
    <col min="8963" max="8963" width="90.28515625" style="160" customWidth="1"/>
    <col min="8964" max="8964" width="9.28515625" style="160"/>
    <col min="8965" max="8965" width="13.85546875" style="160" bestFit="1" customWidth="1"/>
    <col min="8966" max="8966" width="17.28515625" style="160" bestFit="1" customWidth="1"/>
    <col min="8967" max="8968" width="20.7109375" style="160" customWidth="1"/>
    <col min="8969" max="9218" width="9.28515625" style="160"/>
    <col min="9219" max="9219" width="90.28515625" style="160" customWidth="1"/>
    <col min="9220" max="9220" width="9.28515625" style="160"/>
    <col min="9221" max="9221" width="13.85546875" style="160" bestFit="1" customWidth="1"/>
    <col min="9222" max="9222" width="17.28515625" style="160" bestFit="1" customWidth="1"/>
    <col min="9223" max="9224" width="20.7109375" style="160" customWidth="1"/>
    <col min="9225" max="9474" width="9.28515625" style="160"/>
    <col min="9475" max="9475" width="90.28515625" style="160" customWidth="1"/>
    <col min="9476" max="9476" width="9.28515625" style="160"/>
    <col min="9477" max="9477" width="13.85546875" style="160" bestFit="1" customWidth="1"/>
    <col min="9478" max="9478" width="17.28515625" style="160" bestFit="1" customWidth="1"/>
    <col min="9479" max="9480" width="20.7109375" style="160" customWidth="1"/>
    <col min="9481" max="9730" width="9.28515625" style="160"/>
    <col min="9731" max="9731" width="90.28515625" style="160" customWidth="1"/>
    <col min="9732" max="9732" width="9.28515625" style="160"/>
    <col min="9733" max="9733" width="13.85546875" style="160" bestFit="1" customWidth="1"/>
    <col min="9734" max="9734" width="17.28515625" style="160" bestFit="1" customWidth="1"/>
    <col min="9735" max="9736" width="20.7109375" style="160" customWidth="1"/>
    <col min="9737" max="9986" width="9.28515625" style="160"/>
    <col min="9987" max="9987" width="90.28515625" style="160" customWidth="1"/>
    <col min="9988" max="9988" width="9.28515625" style="160"/>
    <col min="9989" max="9989" width="13.85546875" style="160" bestFit="1" customWidth="1"/>
    <col min="9990" max="9990" width="17.28515625" style="160" bestFit="1" customWidth="1"/>
    <col min="9991" max="9992" width="20.7109375" style="160" customWidth="1"/>
    <col min="9993" max="10242" width="9.28515625" style="160"/>
    <col min="10243" max="10243" width="90.28515625" style="160" customWidth="1"/>
    <col min="10244" max="10244" width="9.28515625" style="160"/>
    <col min="10245" max="10245" width="13.85546875" style="160" bestFit="1" customWidth="1"/>
    <col min="10246" max="10246" width="17.28515625" style="160" bestFit="1" customWidth="1"/>
    <col min="10247" max="10248" width="20.7109375" style="160" customWidth="1"/>
    <col min="10249" max="10498" width="9.28515625" style="160"/>
    <col min="10499" max="10499" width="90.28515625" style="160" customWidth="1"/>
    <col min="10500" max="10500" width="9.28515625" style="160"/>
    <col min="10501" max="10501" width="13.85546875" style="160" bestFit="1" customWidth="1"/>
    <col min="10502" max="10502" width="17.28515625" style="160" bestFit="1" customWidth="1"/>
    <col min="10503" max="10504" width="20.7109375" style="160" customWidth="1"/>
    <col min="10505" max="10754" width="9.28515625" style="160"/>
    <col min="10755" max="10755" width="90.28515625" style="160" customWidth="1"/>
    <col min="10756" max="10756" width="9.28515625" style="160"/>
    <col min="10757" max="10757" width="13.85546875" style="160" bestFit="1" customWidth="1"/>
    <col min="10758" max="10758" width="17.28515625" style="160" bestFit="1" customWidth="1"/>
    <col min="10759" max="10760" width="20.7109375" style="160" customWidth="1"/>
    <col min="10761" max="11010" width="9.28515625" style="160"/>
    <col min="11011" max="11011" width="90.28515625" style="160" customWidth="1"/>
    <col min="11012" max="11012" width="9.28515625" style="160"/>
    <col min="11013" max="11013" width="13.85546875" style="160" bestFit="1" customWidth="1"/>
    <col min="11014" max="11014" width="17.28515625" style="160" bestFit="1" customWidth="1"/>
    <col min="11015" max="11016" width="20.7109375" style="160" customWidth="1"/>
    <col min="11017" max="11266" width="9.28515625" style="160"/>
    <col min="11267" max="11267" width="90.28515625" style="160" customWidth="1"/>
    <col min="11268" max="11268" width="9.28515625" style="160"/>
    <col min="11269" max="11269" width="13.85546875" style="160" bestFit="1" customWidth="1"/>
    <col min="11270" max="11270" width="17.28515625" style="160" bestFit="1" customWidth="1"/>
    <col min="11271" max="11272" width="20.7109375" style="160" customWidth="1"/>
    <col min="11273" max="11522" width="9.28515625" style="160"/>
    <col min="11523" max="11523" width="90.28515625" style="160" customWidth="1"/>
    <col min="11524" max="11524" width="9.28515625" style="160"/>
    <col min="11525" max="11525" width="13.85546875" style="160" bestFit="1" customWidth="1"/>
    <col min="11526" max="11526" width="17.28515625" style="160" bestFit="1" customWidth="1"/>
    <col min="11527" max="11528" width="20.7109375" style="160" customWidth="1"/>
    <col min="11529" max="11778" width="9.28515625" style="160"/>
    <col min="11779" max="11779" width="90.28515625" style="160" customWidth="1"/>
    <col min="11780" max="11780" width="9.28515625" style="160"/>
    <col min="11781" max="11781" width="13.85546875" style="160" bestFit="1" customWidth="1"/>
    <col min="11782" max="11782" width="17.28515625" style="160" bestFit="1" customWidth="1"/>
    <col min="11783" max="11784" width="20.7109375" style="160" customWidth="1"/>
    <col min="11785" max="12034" width="9.28515625" style="160"/>
    <col min="12035" max="12035" width="90.28515625" style="160" customWidth="1"/>
    <col min="12036" max="12036" width="9.28515625" style="160"/>
    <col min="12037" max="12037" width="13.85546875" style="160" bestFit="1" customWidth="1"/>
    <col min="12038" max="12038" width="17.28515625" style="160" bestFit="1" customWidth="1"/>
    <col min="12039" max="12040" width="20.7109375" style="160" customWidth="1"/>
    <col min="12041" max="12290" width="9.28515625" style="160"/>
    <col min="12291" max="12291" width="90.28515625" style="160" customWidth="1"/>
    <col min="12292" max="12292" width="9.28515625" style="160"/>
    <col min="12293" max="12293" width="13.85546875" style="160" bestFit="1" customWidth="1"/>
    <col min="12294" max="12294" width="17.28515625" style="160" bestFit="1" customWidth="1"/>
    <col min="12295" max="12296" width="20.7109375" style="160" customWidth="1"/>
    <col min="12297" max="12546" width="9.28515625" style="160"/>
    <col min="12547" max="12547" width="90.28515625" style="160" customWidth="1"/>
    <col min="12548" max="12548" width="9.28515625" style="160"/>
    <col min="12549" max="12549" width="13.85546875" style="160" bestFit="1" customWidth="1"/>
    <col min="12550" max="12550" width="17.28515625" style="160" bestFit="1" customWidth="1"/>
    <col min="12551" max="12552" width="20.7109375" style="160" customWidth="1"/>
    <col min="12553" max="12802" width="9.28515625" style="160"/>
    <col min="12803" max="12803" width="90.28515625" style="160" customWidth="1"/>
    <col min="12804" max="12804" width="9.28515625" style="160"/>
    <col min="12805" max="12805" width="13.85546875" style="160" bestFit="1" customWidth="1"/>
    <col min="12806" max="12806" width="17.28515625" style="160" bestFit="1" customWidth="1"/>
    <col min="12807" max="12808" width="20.7109375" style="160" customWidth="1"/>
    <col min="12809" max="13058" width="9.28515625" style="160"/>
    <col min="13059" max="13059" width="90.28515625" style="160" customWidth="1"/>
    <col min="13060" max="13060" width="9.28515625" style="160"/>
    <col min="13061" max="13061" width="13.85546875" style="160" bestFit="1" customWidth="1"/>
    <col min="13062" max="13062" width="17.28515625" style="160" bestFit="1" customWidth="1"/>
    <col min="13063" max="13064" width="20.7109375" style="160" customWidth="1"/>
    <col min="13065" max="13314" width="9.28515625" style="160"/>
    <col min="13315" max="13315" width="90.28515625" style="160" customWidth="1"/>
    <col min="13316" max="13316" width="9.28515625" style="160"/>
    <col min="13317" max="13317" width="13.85546875" style="160" bestFit="1" customWidth="1"/>
    <col min="13318" max="13318" width="17.28515625" style="160" bestFit="1" customWidth="1"/>
    <col min="13319" max="13320" width="20.7109375" style="160" customWidth="1"/>
    <col min="13321" max="13570" width="9.28515625" style="160"/>
    <col min="13571" max="13571" width="90.28515625" style="160" customWidth="1"/>
    <col min="13572" max="13572" width="9.28515625" style="160"/>
    <col min="13573" max="13573" width="13.85546875" style="160" bestFit="1" customWidth="1"/>
    <col min="13574" max="13574" width="17.28515625" style="160" bestFit="1" customWidth="1"/>
    <col min="13575" max="13576" width="20.7109375" style="160" customWidth="1"/>
    <col min="13577" max="13826" width="9.28515625" style="160"/>
    <col min="13827" max="13827" width="90.28515625" style="160" customWidth="1"/>
    <col min="13828" max="13828" width="9.28515625" style="160"/>
    <col min="13829" max="13829" width="13.85546875" style="160" bestFit="1" customWidth="1"/>
    <col min="13830" max="13830" width="17.28515625" style="160" bestFit="1" customWidth="1"/>
    <col min="13831" max="13832" width="20.7109375" style="160" customWidth="1"/>
    <col min="13833" max="14082" width="9.28515625" style="160"/>
    <col min="14083" max="14083" width="90.28515625" style="160" customWidth="1"/>
    <col min="14084" max="14084" width="9.28515625" style="160"/>
    <col min="14085" max="14085" width="13.85546875" style="160" bestFit="1" customWidth="1"/>
    <col min="14086" max="14086" width="17.28515625" style="160" bestFit="1" customWidth="1"/>
    <col min="14087" max="14088" width="20.7109375" style="160" customWidth="1"/>
    <col min="14089" max="14338" width="9.28515625" style="160"/>
    <col min="14339" max="14339" width="90.28515625" style="160" customWidth="1"/>
    <col min="14340" max="14340" width="9.28515625" style="160"/>
    <col min="14341" max="14341" width="13.85546875" style="160" bestFit="1" customWidth="1"/>
    <col min="14342" max="14342" width="17.28515625" style="160" bestFit="1" customWidth="1"/>
    <col min="14343" max="14344" width="20.7109375" style="160" customWidth="1"/>
    <col min="14345" max="14594" width="9.28515625" style="160"/>
    <col min="14595" max="14595" width="90.28515625" style="160" customWidth="1"/>
    <col min="14596" max="14596" width="9.28515625" style="160"/>
    <col min="14597" max="14597" width="13.85546875" style="160" bestFit="1" customWidth="1"/>
    <col min="14598" max="14598" width="17.28515625" style="160" bestFit="1" customWidth="1"/>
    <col min="14599" max="14600" width="20.7109375" style="160" customWidth="1"/>
    <col min="14601" max="14850" width="9.28515625" style="160"/>
    <col min="14851" max="14851" width="90.28515625" style="160" customWidth="1"/>
    <col min="14852" max="14852" width="9.28515625" style="160"/>
    <col min="14853" max="14853" width="13.85546875" style="160" bestFit="1" customWidth="1"/>
    <col min="14854" max="14854" width="17.28515625" style="160" bestFit="1" customWidth="1"/>
    <col min="14855" max="14856" width="20.7109375" style="160" customWidth="1"/>
    <col min="14857" max="15106" width="9.28515625" style="160"/>
    <col min="15107" max="15107" width="90.28515625" style="160" customWidth="1"/>
    <col min="15108" max="15108" width="9.28515625" style="160"/>
    <col min="15109" max="15109" width="13.85546875" style="160" bestFit="1" customWidth="1"/>
    <col min="15110" max="15110" width="17.28515625" style="160" bestFit="1" customWidth="1"/>
    <col min="15111" max="15112" width="20.7109375" style="160" customWidth="1"/>
    <col min="15113" max="15362" width="9.28515625" style="160"/>
    <col min="15363" max="15363" width="90.28515625" style="160" customWidth="1"/>
    <col min="15364" max="15364" width="9.28515625" style="160"/>
    <col min="15365" max="15365" width="13.85546875" style="160" bestFit="1" customWidth="1"/>
    <col min="15366" max="15366" width="17.28515625" style="160" bestFit="1" customWidth="1"/>
    <col min="15367" max="15368" width="20.7109375" style="160" customWidth="1"/>
    <col min="15369" max="15618" width="9.28515625" style="160"/>
    <col min="15619" max="15619" width="90.28515625" style="160" customWidth="1"/>
    <col min="15620" max="15620" width="9.28515625" style="160"/>
    <col min="15621" max="15621" width="13.85546875" style="160" bestFit="1" customWidth="1"/>
    <col min="15622" max="15622" width="17.28515625" style="160" bestFit="1" customWidth="1"/>
    <col min="15623" max="15624" width="20.7109375" style="160" customWidth="1"/>
    <col min="15625" max="15874" width="9.28515625" style="160"/>
    <col min="15875" max="15875" width="90.28515625" style="160" customWidth="1"/>
    <col min="15876" max="15876" width="9.28515625" style="160"/>
    <col min="15877" max="15877" width="13.85546875" style="160" bestFit="1" customWidth="1"/>
    <col min="15878" max="15878" width="17.28515625" style="160" bestFit="1" customWidth="1"/>
    <col min="15879" max="15880" width="20.7109375" style="160" customWidth="1"/>
    <col min="15881" max="16130" width="9.28515625" style="160"/>
    <col min="16131" max="16131" width="90.28515625" style="160" customWidth="1"/>
    <col min="16132" max="16132" width="9.28515625" style="160"/>
    <col min="16133" max="16133" width="13.85546875" style="160" bestFit="1" customWidth="1"/>
    <col min="16134" max="16134" width="17.28515625" style="160" bestFit="1" customWidth="1"/>
    <col min="16135" max="16136" width="20.7109375" style="160" customWidth="1"/>
    <col min="16137" max="16384" width="9.28515625" style="160"/>
  </cols>
  <sheetData>
    <row r="2" spans="3:21" ht="13.8" thickBot="1" x14ac:dyDescent="0.3"/>
    <row r="3" spans="3:21" ht="14.4" thickBot="1" x14ac:dyDescent="0.3">
      <c r="C3" s="202" t="s">
        <v>261</v>
      </c>
      <c r="D3" s="203"/>
      <c r="E3" s="203"/>
      <c r="F3" s="203"/>
      <c r="G3" s="203"/>
      <c r="H3" s="204"/>
    </row>
    <row r="4" spans="3:21" ht="42" thickBot="1" x14ac:dyDescent="0.3">
      <c r="C4" s="161" t="s">
        <v>262</v>
      </c>
      <c r="D4" s="161" t="s">
        <v>63</v>
      </c>
      <c r="E4" s="161" t="s">
        <v>64</v>
      </c>
      <c r="F4" s="162" t="s">
        <v>263</v>
      </c>
      <c r="G4" s="163" t="s">
        <v>264</v>
      </c>
      <c r="H4" s="164"/>
      <c r="U4" s="165"/>
    </row>
    <row r="5" spans="3:21" ht="14.25" customHeight="1" x14ac:dyDescent="0.25">
      <c r="C5" s="166" t="s">
        <v>265</v>
      </c>
      <c r="D5" s="167" t="s">
        <v>128</v>
      </c>
      <c r="E5" s="168">
        <v>1.5</v>
      </c>
      <c r="F5" s="168">
        <v>4249.6899999999996</v>
      </c>
      <c r="G5" s="169">
        <v>9620</v>
      </c>
      <c r="H5" s="170">
        <f>E5*F5+G5</f>
        <v>15994.535</v>
      </c>
      <c r="I5" s="160" t="s">
        <v>266</v>
      </c>
      <c r="U5" s="165"/>
    </row>
    <row r="6" spans="3:21" ht="13.8" x14ac:dyDescent="0.25">
      <c r="C6" s="171" t="s">
        <v>267</v>
      </c>
      <c r="D6" s="172" t="s">
        <v>128</v>
      </c>
      <c r="E6" s="173">
        <v>1</v>
      </c>
      <c r="F6" s="173">
        <v>4249.6899999999996</v>
      </c>
      <c r="G6" s="174">
        <v>9620</v>
      </c>
      <c r="H6" s="175">
        <f>E6*F6+G6</f>
        <v>13869.689999999999</v>
      </c>
      <c r="I6" s="160" t="s">
        <v>266</v>
      </c>
      <c r="U6" s="165"/>
    </row>
    <row r="7" spans="3:21" ht="13.8" x14ac:dyDescent="0.25">
      <c r="C7" s="176" t="s">
        <v>268</v>
      </c>
      <c r="D7" s="172" t="s">
        <v>128</v>
      </c>
      <c r="E7" s="177">
        <v>1</v>
      </c>
      <c r="F7" s="173">
        <v>4249.6899999999996</v>
      </c>
      <c r="G7" s="174">
        <v>9620</v>
      </c>
      <c r="H7" s="175">
        <f t="shared" ref="H7:H19" si="0">E7*F7+G7</f>
        <v>13869.689999999999</v>
      </c>
      <c r="I7" s="160" t="s">
        <v>266</v>
      </c>
      <c r="U7" s="165"/>
    </row>
    <row r="8" spans="3:21" ht="13.8" x14ac:dyDescent="0.25">
      <c r="C8" s="176" t="s">
        <v>269</v>
      </c>
      <c r="D8" s="172" t="s">
        <v>128</v>
      </c>
      <c r="E8" s="177">
        <v>1</v>
      </c>
      <c r="F8" s="173">
        <v>4249.6899999999996</v>
      </c>
      <c r="G8" s="174">
        <v>9620</v>
      </c>
      <c r="H8" s="175">
        <f t="shared" si="0"/>
        <v>13869.689999999999</v>
      </c>
      <c r="I8" s="160" t="s">
        <v>266</v>
      </c>
      <c r="U8" s="165"/>
    </row>
    <row r="9" spans="3:21" ht="13.8" x14ac:dyDescent="0.25">
      <c r="C9" s="176" t="s">
        <v>270</v>
      </c>
      <c r="D9" s="172" t="s">
        <v>128</v>
      </c>
      <c r="E9" s="177">
        <v>1.5</v>
      </c>
      <c r="F9" s="173">
        <v>4249.6899999999996</v>
      </c>
      <c r="G9" s="174">
        <v>9620</v>
      </c>
      <c r="H9" s="175">
        <f t="shared" si="0"/>
        <v>15994.535</v>
      </c>
      <c r="I9" s="160" t="s">
        <v>266</v>
      </c>
      <c r="U9" s="165"/>
    </row>
    <row r="10" spans="3:21" ht="13.8" x14ac:dyDescent="0.25">
      <c r="C10" s="176" t="s">
        <v>271</v>
      </c>
      <c r="D10" s="172" t="s">
        <v>128</v>
      </c>
      <c r="E10" s="177">
        <v>1</v>
      </c>
      <c r="F10" s="173">
        <v>4249.6899999999996</v>
      </c>
      <c r="G10" s="174">
        <v>9620</v>
      </c>
      <c r="H10" s="175">
        <f t="shared" si="0"/>
        <v>13869.689999999999</v>
      </c>
      <c r="I10" s="160" t="s">
        <v>266</v>
      </c>
      <c r="U10" s="165"/>
    </row>
    <row r="11" spans="3:21" ht="13.8" x14ac:dyDescent="0.25">
      <c r="C11" s="171" t="s">
        <v>272</v>
      </c>
      <c r="D11" s="172" t="s">
        <v>128</v>
      </c>
      <c r="E11" s="177">
        <v>1.5</v>
      </c>
      <c r="F11" s="173">
        <v>4249.6899999999996</v>
      </c>
      <c r="G11" s="174">
        <v>9620</v>
      </c>
      <c r="H11" s="175">
        <f t="shared" si="0"/>
        <v>15994.535</v>
      </c>
      <c r="I11" s="160" t="s">
        <v>266</v>
      </c>
      <c r="U11" s="165"/>
    </row>
    <row r="12" spans="3:21" ht="13.8" x14ac:dyDescent="0.25">
      <c r="C12" s="171" t="s">
        <v>273</v>
      </c>
      <c r="D12" s="172" t="s">
        <v>128</v>
      </c>
      <c r="E12" s="177">
        <v>3</v>
      </c>
      <c r="F12" s="173">
        <v>4249.6899999999996</v>
      </c>
      <c r="G12" s="174">
        <v>9620</v>
      </c>
      <c r="H12" s="175">
        <f t="shared" si="0"/>
        <v>22369.07</v>
      </c>
      <c r="I12" s="160" t="s">
        <v>266</v>
      </c>
      <c r="U12" s="165"/>
    </row>
    <row r="13" spans="3:21" ht="13.8" x14ac:dyDescent="0.25">
      <c r="C13" s="171" t="s">
        <v>274</v>
      </c>
      <c r="D13" s="172" t="s">
        <v>128</v>
      </c>
      <c r="E13" s="177">
        <v>1</v>
      </c>
      <c r="F13" s="173">
        <v>4249.6899999999996</v>
      </c>
      <c r="G13" s="174">
        <v>9620</v>
      </c>
      <c r="H13" s="175">
        <f t="shared" si="0"/>
        <v>13869.689999999999</v>
      </c>
      <c r="I13" s="160" t="s">
        <v>266</v>
      </c>
      <c r="U13" s="165"/>
    </row>
    <row r="14" spans="3:21" ht="13.8" x14ac:dyDescent="0.25">
      <c r="C14" s="178" t="s">
        <v>275</v>
      </c>
      <c r="D14" s="172" t="s">
        <v>128</v>
      </c>
      <c r="E14" s="168">
        <v>1</v>
      </c>
      <c r="F14" s="173">
        <v>4249.6899999999996</v>
      </c>
      <c r="G14" s="174">
        <v>9620</v>
      </c>
      <c r="H14" s="175">
        <f t="shared" si="0"/>
        <v>13869.689999999999</v>
      </c>
      <c r="I14" s="160" t="s">
        <v>266</v>
      </c>
      <c r="U14" s="165"/>
    </row>
    <row r="15" spans="3:21" ht="13.8" x14ac:dyDescent="0.25">
      <c r="C15" s="178" t="s">
        <v>276</v>
      </c>
      <c r="D15" s="172" t="s">
        <v>128</v>
      </c>
      <c r="E15" s="168">
        <v>1.3</v>
      </c>
      <c r="F15" s="173">
        <v>4249.6899999999996</v>
      </c>
      <c r="G15" s="174">
        <v>9620</v>
      </c>
      <c r="H15" s="175">
        <f t="shared" si="0"/>
        <v>15144.597</v>
      </c>
      <c r="I15" s="160" t="s">
        <v>266</v>
      </c>
      <c r="U15" s="165"/>
    </row>
    <row r="16" spans="3:21" ht="13.8" x14ac:dyDescent="0.25">
      <c r="C16" s="178" t="s">
        <v>277</v>
      </c>
      <c r="D16" s="172" t="s">
        <v>128</v>
      </c>
      <c r="E16" s="168">
        <v>1.8</v>
      </c>
      <c r="F16" s="173">
        <v>4249.6899999999996</v>
      </c>
      <c r="G16" s="174">
        <v>9620</v>
      </c>
      <c r="H16" s="175">
        <f t="shared" si="0"/>
        <v>17269.441999999999</v>
      </c>
      <c r="I16" s="160" t="s">
        <v>266</v>
      </c>
      <c r="U16" s="165"/>
    </row>
    <row r="17" spans="3:21" ht="13.8" x14ac:dyDescent="0.25">
      <c r="C17" s="178" t="s">
        <v>278</v>
      </c>
      <c r="D17" s="172" t="s">
        <v>128</v>
      </c>
      <c r="E17" s="168">
        <v>1.4</v>
      </c>
      <c r="F17" s="173">
        <v>4249.6899999999996</v>
      </c>
      <c r="G17" s="174">
        <v>9620</v>
      </c>
      <c r="H17" s="175">
        <f t="shared" si="0"/>
        <v>15569.565999999999</v>
      </c>
      <c r="I17" s="160" t="s">
        <v>266</v>
      </c>
      <c r="U17" s="165"/>
    </row>
    <row r="18" spans="3:21" ht="13.8" x14ac:dyDescent="0.25">
      <c r="C18" s="178" t="s">
        <v>279</v>
      </c>
      <c r="D18" s="172" t="s">
        <v>128</v>
      </c>
      <c r="E18" s="168">
        <v>1.2</v>
      </c>
      <c r="F18" s="173">
        <v>4249.6899999999996</v>
      </c>
      <c r="G18" s="174">
        <v>9620</v>
      </c>
      <c r="H18" s="175">
        <f t="shared" si="0"/>
        <v>14719.628000000001</v>
      </c>
      <c r="I18" s="160" t="s">
        <v>266</v>
      </c>
      <c r="U18" s="165"/>
    </row>
    <row r="19" spans="3:21" ht="14.4" thickBot="1" x14ac:dyDescent="0.3">
      <c r="C19" s="166" t="s">
        <v>280</v>
      </c>
      <c r="D19" s="172" t="s">
        <v>128</v>
      </c>
      <c r="E19" s="168">
        <v>1.8</v>
      </c>
      <c r="F19" s="173">
        <v>4249.6899999999996</v>
      </c>
      <c r="G19" s="174">
        <v>9620</v>
      </c>
      <c r="H19" s="175">
        <f t="shared" si="0"/>
        <v>17269.441999999999</v>
      </c>
      <c r="I19" s="160" t="s">
        <v>266</v>
      </c>
      <c r="U19" s="165"/>
    </row>
    <row r="20" spans="3:21" ht="15" thickBot="1" x14ac:dyDescent="0.35">
      <c r="C20" s="205" t="s">
        <v>281</v>
      </c>
      <c r="D20" s="206"/>
      <c r="E20" s="206"/>
      <c r="F20" s="206"/>
      <c r="G20" s="204"/>
      <c r="H20" s="179">
        <f>SUM(H5:H19)</f>
        <v>233543.49000000002</v>
      </c>
      <c r="U20" s="165"/>
    </row>
    <row r="21" spans="3:21" x14ac:dyDescent="0.25">
      <c r="U21" s="165"/>
    </row>
  </sheetData>
  <mergeCells count="2">
    <mergeCell ref="C3:H3"/>
    <mergeCell ref="C20:G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B465-8397-4559-B44A-81C37BC8608D}">
  <dimension ref="C2:U8"/>
  <sheetViews>
    <sheetView workbookViewId="0">
      <selection activeCell="G38" sqref="G38"/>
    </sheetView>
  </sheetViews>
  <sheetFormatPr defaultRowHeight="13.2" x14ac:dyDescent="0.25"/>
  <cols>
    <col min="1" max="2" width="9.28515625" style="160"/>
    <col min="3" max="3" width="90.28515625" style="160" customWidth="1"/>
    <col min="4" max="4" width="9.28515625" style="160"/>
    <col min="5" max="5" width="13.85546875" style="160" bestFit="1" customWidth="1"/>
    <col min="6" max="6" width="17.28515625" style="160" bestFit="1" customWidth="1"/>
    <col min="7" max="8" width="20.7109375" style="160" customWidth="1"/>
    <col min="9" max="258" width="9.28515625" style="160"/>
    <col min="259" max="259" width="90.28515625" style="160" customWidth="1"/>
    <col min="260" max="260" width="9.28515625" style="160"/>
    <col min="261" max="261" width="13.85546875" style="160" bestFit="1" customWidth="1"/>
    <col min="262" max="262" width="17.28515625" style="160" bestFit="1" customWidth="1"/>
    <col min="263" max="264" width="20.7109375" style="160" customWidth="1"/>
    <col min="265" max="514" width="9.28515625" style="160"/>
    <col min="515" max="515" width="90.28515625" style="160" customWidth="1"/>
    <col min="516" max="516" width="9.28515625" style="160"/>
    <col min="517" max="517" width="13.85546875" style="160" bestFit="1" customWidth="1"/>
    <col min="518" max="518" width="17.28515625" style="160" bestFit="1" customWidth="1"/>
    <col min="519" max="520" width="20.7109375" style="160" customWidth="1"/>
    <col min="521" max="770" width="9.28515625" style="160"/>
    <col min="771" max="771" width="90.28515625" style="160" customWidth="1"/>
    <col min="772" max="772" width="9.28515625" style="160"/>
    <col min="773" max="773" width="13.85546875" style="160" bestFit="1" customWidth="1"/>
    <col min="774" max="774" width="17.28515625" style="160" bestFit="1" customWidth="1"/>
    <col min="775" max="776" width="20.7109375" style="160" customWidth="1"/>
    <col min="777" max="1026" width="9.28515625" style="160"/>
    <col min="1027" max="1027" width="90.28515625" style="160" customWidth="1"/>
    <col min="1028" max="1028" width="9.28515625" style="160"/>
    <col min="1029" max="1029" width="13.85546875" style="160" bestFit="1" customWidth="1"/>
    <col min="1030" max="1030" width="17.28515625" style="160" bestFit="1" customWidth="1"/>
    <col min="1031" max="1032" width="20.7109375" style="160" customWidth="1"/>
    <col min="1033" max="1282" width="9.28515625" style="160"/>
    <col min="1283" max="1283" width="90.28515625" style="160" customWidth="1"/>
    <col min="1284" max="1284" width="9.28515625" style="160"/>
    <col min="1285" max="1285" width="13.85546875" style="160" bestFit="1" customWidth="1"/>
    <col min="1286" max="1286" width="17.28515625" style="160" bestFit="1" customWidth="1"/>
    <col min="1287" max="1288" width="20.7109375" style="160" customWidth="1"/>
    <col min="1289" max="1538" width="9.28515625" style="160"/>
    <col min="1539" max="1539" width="90.28515625" style="160" customWidth="1"/>
    <col min="1540" max="1540" width="9.28515625" style="160"/>
    <col min="1541" max="1541" width="13.85546875" style="160" bestFit="1" customWidth="1"/>
    <col min="1542" max="1542" width="17.28515625" style="160" bestFit="1" customWidth="1"/>
    <col min="1543" max="1544" width="20.7109375" style="160" customWidth="1"/>
    <col min="1545" max="1794" width="9.28515625" style="160"/>
    <col min="1795" max="1795" width="90.28515625" style="160" customWidth="1"/>
    <col min="1796" max="1796" width="9.28515625" style="160"/>
    <col min="1797" max="1797" width="13.85546875" style="160" bestFit="1" customWidth="1"/>
    <col min="1798" max="1798" width="17.28515625" style="160" bestFit="1" customWidth="1"/>
    <col min="1799" max="1800" width="20.7109375" style="160" customWidth="1"/>
    <col min="1801" max="2050" width="9.28515625" style="160"/>
    <col min="2051" max="2051" width="90.28515625" style="160" customWidth="1"/>
    <col min="2052" max="2052" width="9.28515625" style="160"/>
    <col min="2053" max="2053" width="13.85546875" style="160" bestFit="1" customWidth="1"/>
    <col min="2054" max="2054" width="17.28515625" style="160" bestFit="1" customWidth="1"/>
    <col min="2055" max="2056" width="20.7109375" style="160" customWidth="1"/>
    <col min="2057" max="2306" width="9.28515625" style="160"/>
    <col min="2307" max="2307" width="90.28515625" style="160" customWidth="1"/>
    <col min="2308" max="2308" width="9.28515625" style="160"/>
    <col min="2309" max="2309" width="13.85546875" style="160" bestFit="1" customWidth="1"/>
    <col min="2310" max="2310" width="17.28515625" style="160" bestFit="1" customWidth="1"/>
    <col min="2311" max="2312" width="20.7109375" style="160" customWidth="1"/>
    <col min="2313" max="2562" width="9.28515625" style="160"/>
    <col min="2563" max="2563" width="90.28515625" style="160" customWidth="1"/>
    <col min="2564" max="2564" width="9.28515625" style="160"/>
    <col min="2565" max="2565" width="13.85546875" style="160" bestFit="1" customWidth="1"/>
    <col min="2566" max="2566" width="17.28515625" style="160" bestFit="1" customWidth="1"/>
    <col min="2567" max="2568" width="20.7109375" style="160" customWidth="1"/>
    <col min="2569" max="2818" width="9.28515625" style="160"/>
    <col min="2819" max="2819" width="90.28515625" style="160" customWidth="1"/>
    <col min="2820" max="2820" width="9.28515625" style="160"/>
    <col min="2821" max="2821" width="13.85546875" style="160" bestFit="1" customWidth="1"/>
    <col min="2822" max="2822" width="17.28515625" style="160" bestFit="1" customWidth="1"/>
    <col min="2823" max="2824" width="20.7109375" style="160" customWidth="1"/>
    <col min="2825" max="3074" width="9.28515625" style="160"/>
    <col min="3075" max="3075" width="90.28515625" style="160" customWidth="1"/>
    <col min="3076" max="3076" width="9.28515625" style="160"/>
    <col min="3077" max="3077" width="13.85546875" style="160" bestFit="1" customWidth="1"/>
    <col min="3078" max="3078" width="17.28515625" style="160" bestFit="1" customWidth="1"/>
    <col min="3079" max="3080" width="20.7109375" style="160" customWidth="1"/>
    <col min="3081" max="3330" width="9.28515625" style="160"/>
    <col min="3331" max="3331" width="90.28515625" style="160" customWidth="1"/>
    <col min="3332" max="3332" width="9.28515625" style="160"/>
    <col min="3333" max="3333" width="13.85546875" style="160" bestFit="1" customWidth="1"/>
    <col min="3334" max="3334" width="17.28515625" style="160" bestFit="1" customWidth="1"/>
    <col min="3335" max="3336" width="20.7109375" style="160" customWidth="1"/>
    <col min="3337" max="3586" width="9.28515625" style="160"/>
    <col min="3587" max="3587" width="90.28515625" style="160" customWidth="1"/>
    <col min="3588" max="3588" width="9.28515625" style="160"/>
    <col min="3589" max="3589" width="13.85546875" style="160" bestFit="1" customWidth="1"/>
    <col min="3590" max="3590" width="17.28515625" style="160" bestFit="1" customWidth="1"/>
    <col min="3591" max="3592" width="20.7109375" style="160" customWidth="1"/>
    <col min="3593" max="3842" width="9.28515625" style="160"/>
    <col min="3843" max="3843" width="90.28515625" style="160" customWidth="1"/>
    <col min="3844" max="3844" width="9.28515625" style="160"/>
    <col min="3845" max="3845" width="13.85546875" style="160" bestFit="1" customWidth="1"/>
    <col min="3846" max="3846" width="17.28515625" style="160" bestFit="1" customWidth="1"/>
    <col min="3847" max="3848" width="20.7109375" style="160" customWidth="1"/>
    <col min="3849" max="4098" width="9.28515625" style="160"/>
    <col min="4099" max="4099" width="90.28515625" style="160" customWidth="1"/>
    <col min="4100" max="4100" width="9.28515625" style="160"/>
    <col min="4101" max="4101" width="13.85546875" style="160" bestFit="1" customWidth="1"/>
    <col min="4102" max="4102" width="17.28515625" style="160" bestFit="1" customWidth="1"/>
    <col min="4103" max="4104" width="20.7109375" style="160" customWidth="1"/>
    <col min="4105" max="4354" width="9.28515625" style="160"/>
    <col min="4355" max="4355" width="90.28515625" style="160" customWidth="1"/>
    <col min="4356" max="4356" width="9.28515625" style="160"/>
    <col min="4357" max="4357" width="13.85546875" style="160" bestFit="1" customWidth="1"/>
    <col min="4358" max="4358" width="17.28515625" style="160" bestFit="1" customWidth="1"/>
    <col min="4359" max="4360" width="20.7109375" style="160" customWidth="1"/>
    <col min="4361" max="4610" width="9.28515625" style="160"/>
    <col min="4611" max="4611" width="90.28515625" style="160" customWidth="1"/>
    <col min="4612" max="4612" width="9.28515625" style="160"/>
    <col min="4613" max="4613" width="13.85546875" style="160" bestFit="1" customWidth="1"/>
    <col min="4614" max="4614" width="17.28515625" style="160" bestFit="1" customWidth="1"/>
    <col min="4615" max="4616" width="20.7109375" style="160" customWidth="1"/>
    <col min="4617" max="4866" width="9.28515625" style="160"/>
    <col min="4867" max="4867" width="90.28515625" style="160" customWidth="1"/>
    <col min="4868" max="4868" width="9.28515625" style="160"/>
    <col min="4869" max="4869" width="13.85546875" style="160" bestFit="1" customWidth="1"/>
    <col min="4870" max="4870" width="17.28515625" style="160" bestFit="1" customWidth="1"/>
    <col min="4871" max="4872" width="20.7109375" style="160" customWidth="1"/>
    <col min="4873" max="5122" width="9.28515625" style="160"/>
    <col min="5123" max="5123" width="90.28515625" style="160" customWidth="1"/>
    <col min="5124" max="5124" width="9.28515625" style="160"/>
    <col min="5125" max="5125" width="13.85546875" style="160" bestFit="1" customWidth="1"/>
    <col min="5126" max="5126" width="17.28515625" style="160" bestFit="1" customWidth="1"/>
    <col min="5127" max="5128" width="20.7109375" style="160" customWidth="1"/>
    <col min="5129" max="5378" width="9.28515625" style="160"/>
    <col min="5379" max="5379" width="90.28515625" style="160" customWidth="1"/>
    <col min="5380" max="5380" width="9.28515625" style="160"/>
    <col min="5381" max="5381" width="13.85546875" style="160" bestFit="1" customWidth="1"/>
    <col min="5382" max="5382" width="17.28515625" style="160" bestFit="1" customWidth="1"/>
    <col min="5383" max="5384" width="20.7109375" style="160" customWidth="1"/>
    <col min="5385" max="5634" width="9.28515625" style="160"/>
    <col min="5635" max="5635" width="90.28515625" style="160" customWidth="1"/>
    <col min="5636" max="5636" width="9.28515625" style="160"/>
    <col min="5637" max="5637" width="13.85546875" style="160" bestFit="1" customWidth="1"/>
    <col min="5638" max="5638" width="17.28515625" style="160" bestFit="1" customWidth="1"/>
    <col min="5639" max="5640" width="20.7109375" style="160" customWidth="1"/>
    <col min="5641" max="5890" width="9.28515625" style="160"/>
    <col min="5891" max="5891" width="90.28515625" style="160" customWidth="1"/>
    <col min="5892" max="5892" width="9.28515625" style="160"/>
    <col min="5893" max="5893" width="13.85546875" style="160" bestFit="1" customWidth="1"/>
    <col min="5894" max="5894" width="17.28515625" style="160" bestFit="1" customWidth="1"/>
    <col min="5895" max="5896" width="20.7109375" style="160" customWidth="1"/>
    <col min="5897" max="6146" width="9.28515625" style="160"/>
    <col min="6147" max="6147" width="90.28515625" style="160" customWidth="1"/>
    <col min="6148" max="6148" width="9.28515625" style="160"/>
    <col min="6149" max="6149" width="13.85546875" style="160" bestFit="1" customWidth="1"/>
    <col min="6150" max="6150" width="17.28515625" style="160" bestFit="1" customWidth="1"/>
    <col min="6151" max="6152" width="20.7109375" style="160" customWidth="1"/>
    <col min="6153" max="6402" width="9.28515625" style="160"/>
    <col min="6403" max="6403" width="90.28515625" style="160" customWidth="1"/>
    <col min="6404" max="6404" width="9.28515625" style="160"/>
    <col min="6405" max="6405" width="13.85546875" style="160" bestFit="1" customWidth="1"/>
    <col min="6406" max="6406" width="17.28515625" style="160" bestFit="1" customWidth="1"/>
    <col min="6407" max="6408" width="20.7109375" style="160" customWidth="1"/>
    <col min="6409" max="6658" width="9.28515625" style="160"/>
    <col min="6659" max="6659" width="90.28515625" style="160" customWidth="1"/>
    <col min="6660" max="6660" width="9.28515625" style="160"/>
    <col min="6661" max="6661" width="13.85546875" style="160" bestFit="1" customWidth="1"/>
    <col min="6662" max="6662" width="17.28515625" style="160" bestFit="1" customWidth="1"/>
    <col min="6663" max="6664" width="20.7109375" style="160" customWidth="1"/>
    <col min="6665" max="6914" width="9.28515625" style="160"/>
    <col min="6915" max="6915" width="90.28515625" style="160" customWidth="1"/>
    <col min="6916" max="6916" width="9.28515625" style="160"/>
    <col min="6917" max="6917" width="13.85546875" style="160" bestFit="1" customWidth="1"/>
    <col min="6918" max="6918" width="17.28515625" style="160" bestFit="1" customWidth="1"/>
    <col min="6919" max="6920" width="20.7109375" style="160" customWidth="1"/>
    <col min="6921" max="7170" width="9.28515625" style="160"/>
    <col min="7171" max="7171" width="90.28515625" style="160" customWidth="1"/>
    <col min="7172" max="7172" width="9.28515625" style="160"/>
    <col min="7173" max="7173" width="13.85546875" style="160" bestFit="1" customWidth="1"/>
    <col min="7174" max="7174" width="17.28515625" style="160" bestFit="1" customWidth="1"/>
    <col min="7175" max="7176" width="20.7109375" style="160" customWidth="1"/>
    <col min="7177" max="7426" width="9.28515625" style="160"/>
    <col min="7427" max="7427" width="90.28515625" style="160" customWidth="1"/>
    <col min="7428" max="7428" width="9.28515625" style="160"/>
    <col min="7429" max="7429" width="13.85546875" style="160" bestFit="1" customWidth="1"/>
    <col min="7430" max="7430" width="17.28515625" style="160" bestFit="1" customWidth="1"/>
    <col min="7431" max="7432" width="20.7109375" style="160" customWidth="1"/>
    <col min="7433" max="7682" width="9.28515625" style="160"/>
    <col min="7683" max="7683" width="90.28515625" style="160" customWidth="1"/>
    <col min="7684" max="7684" width="9.28515625" style="160"/>
    <col min="7685" max="7685" width="13.85546875" style="160" bestFit="1" customWidth="1"/>
    <col min="7686" max="7686" width="17.28515625" style="160" bestFit="1" customWidth="1"/>
    <col min="7687" max="7688" width="20.7109375" style="160" customWidth="1"/>
    <col min="7689" max="7938" width="9.28515625" style="160"/>
    <col min="7939" max="7939" width="90.28515625" style="160" customWidth="1"/>
    <col min="7940" max="7940" width="9.28515625" style="160"/>
    <col min="7941" max="7941" width="13.85546875" style="160" bestFit="1" customWidth="1"/>
    <col min="7942" max="7942" width="17.28515625" style="160" bestFit="1" customWidth="1"/>
    <col min="7943" max="7944" width="20.7109375" style="160" customWidth="1"/>
    <col min="7945" max="8194" width="9.28515625" style="160"/>
    <col min="8195" max="8195" width="90.28515625" style="160" customWidth="1"/>
    <col min="8196" max="8196" width="9.28515625" style="160"/>
    <col min="8197" max="8197" width="13.85546875" style="160" bestFit="1" customWidth="1"/>
    <col min="8198" max="8198" width="17.28515625" style="160" bestFit="1" customWidth="1"/>
    <col min="8199" max="8200" width="20.7109375" style="160" customWidth="1"/>
    <col min="8201" max="8450" width="9.28515625" style="160"/>
    <col min="8451" max="8451" width="90.28515625" style="160" customWidth="1"/>
    <col min="8452" max="8452" width="9.28515625" style="160"/>
    <col min="8453" max="8453" width="13.85546875" style="160" bestFit="1" customWidth="1"/>
    <col min="8454" max="8454" width="17.28515625" style="160" bestFit="1" customWidth="1"/>
    <col min="8455" max="8456" width="20.7109375" style="160" customWidth="1"/>
    <col min="8457" max="8706" width="9.28515625" style="160"/>
    <col min="8707" max="8707" width="90.28515625" style="160" customWidth="1"/>
    <col min="8708" max="8708" width="9.28515625" style="160"/>
    <col min="8709" max="8709" width="13.85546875" style="160" bestFit="1" customWidth="1"/>
    <col min="8710" max="8710" width="17.28515625" style="160" bestFit="1" customWidth="1"/>
    <col min="8711" max="8712" width="20.7109375" style="160" customWidth="1"/>
    <col min="8713" max="8962" width="9.28515625" style="160"/>
    <col min="8963" max="8963" width="90.28515625" style="160" customWidth="1"/>
    <col min="8964" max="8964" width="9.28515625" style="160"/>
    <col min="8965" max="8965" width="13.85546875" style="160" bestFit="1" customWidth="1"/>
    <col min="8966" max="8966" width="17.28515625" style="160" bestFit="1" customWidth="1"/>
    <col min="8967" max="8968" width="20.7109375" style="160" customWidth="1"/>
    <col min="8969" max="9218" width="9.28515625" style="160"/>
    <col min="9219" max="9219" width="90.28515625" style="160" customWidth="1"/>
    <col min="9220" max="9220" width="9.28515625" style="160"/>
    <col min="9221" max="9221" width="13.85546875" style="160" bestFit="1" customWidth="1"/>
    <col min="9222" max="9222" width="17.28515625" style="160" bestFit="1" customWidth="1"/>
    <col min="9223" max="9224" width="20.7109375" style="160" customWidth="1"/>
    <col min="9225" max="9474" width="9.28515625" style="160"/>
    <col min="9475" max="9475" width="90.28515625" style="160" customWidth="1"/>
    <col min="9476" max="9476" width="9.28515625" style="160"/>
    <col min="9477" max="9477" width="13.85546875" style="160" bestFit="1" customWidth="1"/>
    <col min="9478" max="9478" width="17.28515625" style="160" bestFit="1" customWidth="1"/>
    <col min="9479" max="9480" width="20.7109375" style="160" customWidth="1"/>
    <col min="9481" max="9730" width="9.28515625" style="160"/>
    <col min="9731" max="9731" width="90.28515625" style="160" customWidth="1"/>
    <col min="9732" max="9732" width="9.28515625" style="160"/>
    <col min="9733" max="9733" width="13.85546875" style="160" bestFit="1" customWidth="1"/>
    <col min="9734" max="9734" width="17.28515625" style="160" bestFit="1" customWidth="1"/>
    <col min="9735" max="9736" width="20.7109375" style="160" customWidth="1"/>
    <col min="9737" max="9986" width="9.28515625" style="160"/>
    <col min="9987" max="9987" width="90.28515625" style="160" customWidth="1"/>
    <col min="9988" max="9988" width="9.28515625" style="160"/>
    <col min="9989" max="9989" width="13.85546875" style="160" bestFit="1" customWidth="1"/>
    <col min="9990" max="9990" width="17.28515625" style="160" bestFit="1" customWidth="1"/>
    <col min="9991" max="9992" width="20.7109375" style="160" customWidth="1"/>
    <col min="9993" max="10242" width="9.28515625" style="160"/>
    <col min="10243" max="10243" width="90.28515625" style="160" customWidth="1"/>
    <col min="10244" max="10244" width="9.28515625" style="160"/>
    <col min="10245" max="10245" width="13.85546875" style="160" bestFit="1" customWidth="1"/>
    <col min="10246" max="10246" width="17.28515625" style="160" bestFit="1" customWidth="1"/>
    <col min="10247" max="10248" width="20.7109375" style="160" customWidth="1"/>
    <col min="10249" max="10498" width="9.28515625" style="160"/>
    <col min="10499" max="10499" width="90.28515625" style="160" customWidth="1"/>
    <col min="10500" max="10500" width="9.28515625" style="160"/>
    <col min="10501" max="10501" width="13.85546875" style="160" bestFit="1" customWidth="1"/>
    <col min="10502" max="10502" width="17.28515625" style="160" bestFit="1" customWidth="1"/>
    <col min="10503" max="10504" width="20.7109375" style="160" customWidth="1"/>
    <col min="10505" max="10754" width="9.28515625" style="160"/>
    <col min="10755" max="10755" width="90.28515625" style="160" customWidth="1"/>
    <col min="10756" max="10756" width="9.28515625" style="160"/>
    <col min="10757" max="10757" width="13.85546875" style="160" bestFit="1" customWidth="1"/>
    <col min="10758" max="10758" width="17.28515625" style="160" bestFit="1" customWidth="1"/>
    <col min="10759" max="10760" width="20.7109375" style="160" customWidth="1"/>
    <col min="10761" max="11010" width="9.28515625" style="160"/>
    <col min="11011" max="11011" width="90.28515625" style="160" customWidth="1"/>
    <col min="11012" max="11012" width="9.28515625" style="160"/>
    <col min="11013" max="11013" width="13.85546875" style="160" bestFit="1" customWidth="1"/>
    <col min="11014" max="11014" width="17.28515625" style="160" bestFit="1" customWidth="1"/>
    <col min="11015" max="11016" width="20.7109375" style="160" customWidth="1"/>
    <col min="11017" max="11266" width="9.28515625" style="160"/>
    <col min="11267" max="11267" width="90.28515625" style="160" customWidth="1"/>
    <col min="11268" max="11268" width="9.28515625" style="160"/>
    <col min="11269" max="11269" width="13.85546875" style="160" bestFit="1" customWidth="1"/>
    <col min="11270" max="11270" width="17.28515625" style="160" bestFit="1" customWidth="1"/>
    <col min="11271" max="11272" width="20.7109375" style="160" customWidth="1"/>
    <col min="11273" max="11522" width="9.28515625" style="160"/>
    <col min="11523" max="11523" width="90.28515625" style="160" customWidth="1"/>
    <col min="11524" max="11524" width="9.28515625" style="160"/>
    <col min="11525" max="11525" width="13.85546875" style="160" bestFit="1" customWidth="1"/>
    <col min="11526" max="11526" width="17.28515625" style="160" bestFit="1" customWidth="1"/>
    <col min="11527" max="11528" width="20.7109375" style="160" customWidth="1"/>
    <col min="11529" max="11778" width="9.28515625" style="160"/>
    <col min="11779" max="11779" width="90.28515625" style="160" customWidth="1"/>
    <col min="11780" max="11780" width="9.28515625" style="160"/>
    <col min="11781" max="11781" width="13.85546875" style="160" bestFit="1" customWidth="1"/>
    <col min="11782" max="11782" width="17.28515625" style="160" bestFit="1" customWidth="1"/>
    <col min="11783" max="11784" width="20.7109375" style="160" customWidth="1"/>
    <col min="11785" max="12034" width="9.28515625" style="160"/>
    <col min="12035" max="12035" width="90.28515625" style="160" customWidth="1"/>
    <col min="12036" max="12036" width="9.28515625" style="160"/>
    <col min="12037" max="12037" width="13.85546875" style="160" bestFit="1" customWidth="1"/>
    <col min="12038" max="12038" width="17.28515625" style="160" bestFit="1" customWidth="1"/>
    <col min="12039" max="12040" width="20.7109375" style="160" customWidth="1"/>
    <col min="12041" max="12290" width="9.28515625" style="160"/>
    <col min="12291" max="12291" width="90.28515625" style="160" customWidth="1"/>
    <col min="12292" max="12292" width="9.28515625" style="160"/>
    <col min="12293" max="12293" width="13.85546875" style="160" bestFit="1" customWidth="1"/>
    <col min="12294" max="12294" width="17.28515625" style="160" bestFit="1" customWidth="1"/>
    <col min="12295" max="12296" width="20.7109375" style="160" customWidth="1"/>
    <col min="12297" max="12546" width="9.28515625" style="160"/>
    <col min="12547" max="12547" width="90.28515625" style="160" customWidth="1"/>
    <col min="12548" max="12548" width="9.28515625" style="160"/>
    <col min="12549" max="12549" width="13.85546875" style="160" bestFit="1" customWidth="1"/>
    <col min="12550" max="12550" width="17.28515625" style="160" bestFit="1" customWidth="1"/>
    <col min="12551" max="12552" width="20.7109375" style="160" customWidth="1"/>
    <col min="12553" max="12802" width="9.28515625" style="160"/>
    <col min="12803" max="12803" width="90.28515625" style="160" customWidth="1"/>
    <col min="12804" max="12804" width="9.28515625" style="160"/>
    <col min="12805" max="12805" width="13.85546875" style="160" bestFit="1" customWidth="1"/>
    <col min="12806" max="12806" width="17.28515625" style="160" bestFit="1" customWidth="1"/>
    <col min="12807" max="12808" width="20.7109375" style="160" customWidth="1"/>
    <col min="12809" max="13058" width="9.28515625" style="160"/>
    <col min="13059" max="13059" width="90.28515625" style="160" customWidth="1"/>
    <col min="13060" max="13060" width="9.28515625" style="160"/>
    <col min="13061" max="13061" width="13.85546875" style="160" bestFit="1" customWidth="1"/>
    <col min="13062" max="13062" width="17.28515625" style="160" bestFit="1" customWidth="1"/>
    <col min="13063" max="13064" width="20.7109375" style="160" customWidth="1"/>
    <col min="13065" max="13314" width="9.28515625" style="160"/>
    <col min="13315" max="13315" width="90.28515625" style="160" customWidth="1"/>
    <col min="13316" max="13316" width="9.28515625" style="160"/>
    <col min="13317" max="13317" width="13.85546875" style="160" bestFit="1" customWidth="1"/>
    <col min="13318" max="13318" width="17.28515625" style="160" bestFit="1" customWidth="1"/>
    <col min="13319" max="13320" width="20.7109375" style="160" customWidth="1"/>
    <col min="13321" max="13570" width="9.28515625" style="160"/>
    <col min="13571" max="13571" width="90.28515625" style="160" customWidth="1"/>
    <col min="13572" max="13572" width="9.28515625" style="160"/>
    <col min="13573" max="13573" width="13.85546875" style="160" bestFit="1" customWidth="1"/>
    <col min="13574" max="13574" width="17.28515625" style="160" bestFit="1" customWidth="1"/>
    <col min="13575" max="13576" width="20.7109375" style="160" customWidth="1"/>
    <col min="13577" max="13826" width="9.28515625" style="160"/>
    <col min="13827" max="13827" width="90.28515625" style="160" customWidth="1"/>
    <col min="13828" max="13828" width="9.28515625" style="160"/>
    <col min="13829" max="13829" width="13.85546875" style="160" bestFit="1" customWidth="1"/>
    <col min="13830" max="13830" width="17.28515625" style="160" bestFit="1" customWidth="1"/>
    <col min="13831" max="13832" width="20.7109375" style="160" customWidth="1"/>
    <col min="13833" max="14082" width="9.28515625" style="160"/>
    <col min="14083" max="14083" width="90.28515625" style="160" customWidth="1"/>
    <col min="14084" max="14084" width="9.28515625" style="160"/>
    <col min="14085" max="14085" width="13.85546875" style="160" bestFit="1" customWidth="1"/>
    <col min="14086" max="14086" width="17.28515625" style="160" bestFit="1" customWidth="1"/>
    <col min="14087" max="14088" width="20.7109375" style="160" customWidth="1"/>
    <col min="14089" max="14338" width="9.28515625" style="160"/>
    <col min="14339" max="14339" width="90.28515625" style="160" customWidth="1"/>
    <col min="14340" max="14340" width="9.28515625" style="160"/>
    <col min="14341" max="14341" width="13.85546875" style="160" bestFit="1" customWidth="1"/>
    <col min="14342" max="14342" width="17.28515625" style="160" bestFit="1" customWidth="1"/>
    <col min="14343" max="14344" width="20.7109375" style="160" customWidth="1"/>
    <col min="14345" max="14594" width="9.28515625" style="160"/>
    <col min="14595" max="14595" width="90.28515625" style="160" customWidth="1"/>
    <col min="14596" max="14596" width="9.28515625" style="160"/>
    <col min="14597" max="14597" width="13.85546875" style="160" bestFit="1" customWidth="1"/>
    <col min="14598" max="14598" width="17.28515625" style="160" bestFit="1" customWidth="1"/>
    <col min="14599" max="14600" width="20.7109375" style="160" customWidth="1"/>
    <col min="14601" max="14850" width="9.28515625" style="160"/>
    <col min="14851" max="14851" width="90.28515625" style="160" customWidth="1"/>
    <col min="14852" max="14852" width="9.28515625" style="160"/>
    <col min="14853" max="14853" width="13.85546875" style="160" bestFit="1" customWidth="1"/>
    <col min="14854" max="14854" width="17.28515625" style="160" bestFit="1" customWidth="1"/>
    <col min="14855" max="14856" width="20.7109375" style="160" customWidth="1"/>
    <col min="14857" max="15106" width="9.28515625" style="160"/>
    <col min="15107" max="15107" width="90.28515625" style="160" customWidth="1"/>
    <col min="15108" max="15108" width="9.28515625" style="160"/>
    <col min="15109" max="15109" width="13.85546875" style="160" bestFit="1" customWidth="1"/>
    <col min="15110" max="15110" width="17.28515625" style="160" bestFit="1" customWidth="1"/>
    <col min="15111" max="15112" width="20.7109375" style="160" customWidth="1"/>
    <col min="15113" max="15362" width="9.28515625" style="160"/>
    <col min="15363" max="15363" width="90.28515625" style="160" customWidth="1"/>
    <col min="15364" max="15364" width="9.28515625" style="160"/>
    <col min="15365" max="15365" width="13.85546875" style="160" bestFit="1" customWidth="1"/>
    <col min="15366" max="15366" width="17.28515625" style="160" bestFit="1" customWidth="1"/>
    <col min="15367" max="15368" width="20.7109375" style="160" customWidth="1"/>
    <col min="15369" max="15618" width="9.28515625" style="160"/>
    <col min="15619" max="15619" width="90.28515625" style="160" customWidth="1"/>
    <col min="15620" max="15620" width="9.28515625" style="160"/>
    <col min="15621" max="15621" width="13.85546875" style="160" bestFit="1" customWidth="1"/>
    <col min="15622" max="15622" width="17.28515625" style="160" bestFit="1" customWidth="1"/>
    <col min="15623" max="15624" width="20.7109375" style="160" customWidth="1"/>
    <col min="15625" max="15874" width="9.28515625" style="160"/>
    <col min="15875" max="15875" width="90.28515625" style="160" customWidth="1"/>
    <col min="15876" max="15876" width="9.28515625" style="160"/>
    <col min="15877" max="15877" width="13.85546875" style="160" bestFit="1" customWidth="1"/>
    <col min="15878" max="15878" width="17.28515625" style="160" bestFit="1" customWidth="1"/>
    <col min="15879" max="15880" width="20.7109375" style="160" customWidth="1"/>
    <col min="15881" max="16130" width="9.28515625" style="160"/>
    <col min="16131" max="16131" width="90.28515625" style="160" customWidth="1"/>
    <col min="16132" max="16132" width="9.28515625" style="160"/>
    <col min="16133" max="16133" width="13.85546875" style="160" bestFit="1" customWidth="1"/>
    <col min="16134" max="16134" width="17.28515625" style="160" bestFit="1" customWidth="1"/>
    <col min="16135" max="16136" width="20.7109375" style="160" customWidth="1"/>
    <col min="16137" max="16384" width="9.28515625" style="160"/>
  </cols>
  <sheetData>
    <row r="2" spans="3:21" ht="13.8" thickBot="1" x14ac:dyDescent="0.3"/>
    <row r="3" spans="3:21" ht="14.4" thickBot="1" x14ac:dyDescent="0.3">
      <c r="C3" s="202" t="s">
        <v>282</v>
      </c>
      <c r="D3" s="203"/>
      <c r="E3" s="203"/>
      <c r="F3" s="203"/>
      <c r="G3" s="203"/>
      <c r="H3" s="204"/>
    </row>
    <row r="4" spans="3:21" ht="42" thickBot="1" x14ac:dyDescent="0.3">
      <c r="C4" s="161" t="s">
        <v>262</v>
      </c>
      <c r="D4" s="161" t="s">
        <v>63</v>
      </c>
      <c r="E4" s="161" t="s">
        <v>64</v>
      </c>
      <c r="F4" s="162" t="s">
        <v>263</v>
      </c>
      <c r="G4" s="163" t="s">
        <v>264</v>
      </c>
      <c r="H4" s="164"/>
      <c r="U4" s="165"/>
    </row>
    <row r="5" spans="3:21" ht="14.25" customHeight="1" x14ac:dyDescent="0.25">
      <c r="C5" s="166" t="s">
        <v>283</v>
      </c>
      <c r="D5" s="167" t="s">
        <v>128</v>
      </c>
      <c r="E5" s="168">
        <v>1</v>
      </c>
      <c r="F5" s="168">
        <v>4249.6899999999996</v>
      </c>
      <c r="G5" s="169">
        <v>9620</v>
      </c>
      <c r="H5" s="170">
        <f>E5*F5+G5</f>
        <v>13869.689999999999</v>
      </c>
      <c r="I5" s="160" t="s">
        <v>266</v>
      </c>
      <c r="U5" s="165"/>
    </row>
    <row r="6" spans="3:21" ht="14.4" thickBot="1" x14ac:dyDescent="0.3">
      <c r="C6" s="171" t="s">
        <v>284</v>
      </c>
      <c r="D6" s="172" t="s">
        <v>285</v>
      </c>
      <c r="E6" s="173">
        <v>1</v>
      </c>
      <c r="F6" s="173">
        <v>291.2</v>
      </c>
      <c r="G6" s="174"/>
      <c r="H6" s="175">
        <f>E6*F6+G6</f>
        <v>291.2</v>
      </c>
      <c r="I6" s="160" t="s">
        <v>286</v>
      </c>
      <c r="U6" s="165"/>
    </row>
    <row r="7" spans="3:21" ht="15" thickBot="1" x14ac:dyDescent="0.35">
      <c r="C7" s="205" t="s">
        <v>281</v>
      </c>
      <c r="D7" s="206"/>
      <c r="E7" s="206"/>
      <c r="F7" s="206"/>
      <c r="G7" s="204"/>
      <c r="H7" s="179">
        <f>SUM(H5:H6)</f>
        <v>14160.89</v>
      </c>
      <c r="U7" s="165"/>
    </row>
    <row r="8" spans="3:21" x14ac:dyDescent="0.25">
      <c r="U8" s="165"/>
    </row>
  </sheetData>
  <mergeCells count="2">
    <mergeCell ref="C3:H3"/>
    <mergeCell ref="C7:G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8B0A-3D32-4745-98C0-F828554B1DCC}">
  <dimension ref="C2:T7"/>
  <sheetViews>
    <sheetView workbookViewId="0">
      <selection activeCell="G38" sqref="G38"/>
    </sheetView>
  </sheetViews>
  <sheetFormatPr defaultRowHeight="13.2" x14ac:dyDescent="0.25"/>
  <cols>
    <col min="1" max="2" width="9.28515625" style="160"/>
    <col min="3" max="3" width="90.28515625" style="160" customWidth="1"/>
    <col min="4" max="4" width="9.28515625" style="160"/>
    <col min="5" max="5" width="13.85546875" style="160" bestFit="1" customWidth="1"/>
    <col min="6" max="7" width="20.7109375" style="160" customWidth="1"/>
    <col min="8" max="258" width="9.28515625" style="160"/>
    <col min="259" max="259" width="90.28515625" style="160" customWidth="1"/>
    <col min="260" max="260" width="9.28515625" style="160"/>
    <col min="261" max="261" width="13.85546875" style="160" bestFit="1" customWidth="1"/>
    <col min="262" max="263" width="20.7109375" style="160" customWidth="1"/>
    <col min="264" max="514" width="9.28515625" style="160"/>
    <col min="515" max="515" width="90.28515625" style="160" customWidth="1"/>
    <col min="516" max="516" width="9.28515625" style="160"/>
    <col min="517" max="517" width="13.85546875" style="160" bestFit="1" customWidth="1"/>
    <col min="518" max="519" width="20.7109375" style="160" customWidth="1"/>
    <col min="520" max="770" width="9.28515625" style="160"/>
    <col min="771" max="771" width="90.28515625" style="160" customWidth="1"/>
    <col min="772" max="772" width="9.28515625" style="160"/>
    <col min="773" max="773" width="13.85546875" style="160" bestFit="1" customWidth="1"/>
    <col min="774" max="775" width="20.7109375" style="160" customWidth="1"/>
    <col min="776" max="1026" width="9.28515625" style="160"/>
    <col min="1027" max="1027" width="90.28515625" style="160" customWidth="1"/>
    <col min="1028" max="1028" width="9.28515625" style="160"/>
    <col min="1029" max="1029" width="13.85546875" style="160" bestFit="1" customWidth="1"/>
    <col min="1030" max="1031" width="20.7109375" style="160" customWidth="1"/>
    <col min="1032" max="1282" width="9.28515625" style="160"/>
    <col min="1283" max="1283" width="90.28515625" style="160" customWidth="1"/>
    <col min="1284" max="1284" width="9.28515625" style="160"/>
    <col min="1285" max="1285" width="13.85546875" style="160" bestFit="1" customWidth="1"/>
    <col min="1286" max="1287" width="20.7109375" style="160" customWidth="1"/>
    <col min="1288" max="1538" width="9.28515625" style="160"/>
    <col min="1539" max="1539" width="90.28515625" style="160" customWidth="1"/>
    <col min="1540" max="1540" width="9.28515625" style="160"/>
    <col min="1541" max="1541" width="13.85546875" style="160" bestFit="1" customWidth="1"/>
    <col min="1542" max="1543" width="20.7109375" style="160" customWidth="1"/>
    <col min="1544" max="1794" width="9.28515625" style="160"/>
    <col min="1795" max="1795" width="90.28515625" style="160" customWidth="1"/>
    <col min="1796" max="1796" width="9.28515625" style="160"/>
    <col min="1797" max="1797" width="13.85546875" style="160" bestFit="1" customWidth="1"/>
    <col min="1798" max="1799" width="20.7109375" style="160" customWidth="1"/>
    <col min="1800" max="2050" width="9.28515625" style="160"/>
    <col min="2051" max="2051" width="90.28515625" style="160" customWidth="1"/>
    <col min="2052" max="2052" width="9.28515625" style="160"/>
    <col min="2053" max="2053" width="13.85546875" style="160" bestFit="1" customWidth="1"/>
    <col min="2054" max="2055" width="20.7109375" style="160" customWidth="1"/>
    <col min="2056" max="2306" width="9.28515625" style="160"/>
    <col min="2307" max="2307" width="90.28515625" style="160" customWidth="1"/>
    <col min="2308" max="2308" width="9.28515625" style="160"/>
    <col min="2309" max="2309" width="13.85546875" style="160" bestFit="1" customWidth="1"/>
    <col min="2310" max="2311" width="20.7109375" style="160" customWidth="1"/>
    <col min="2312" max="2562" width="9.28515625" style="160"/>
    <col min="2563" max="2563" width="90.28515625" style="160" customWidth="1"/>
    <col min="2564" max="2564" width="9.28515625" style="160"/>
    <col min="2565" max="2565" width="13.85546875" style="160" bestFit="1" customWidth="1"/>
    <col min="2566" max="2567" width="20.7109375" style="160" customWidth="1"/>
    <col min="2568" max="2818" width="9.28515625" style="160"/>
    <col min="2819" max="2819" width="90.28515625" style="160" customWidth="1"/>
    <col min="2820" max="2820" width="9.28515625" style="160"/>
    <col min="2821" max="2821" width="13.85546875" style="160" bestFit="1" customWidth="1"/>
    <col min="2822" max="2823" width="20.7109375" style="160" customWidth="1"/>
    <col min="2824" max="3074" width="9.28515625" style="160"/>
    <col min="3075" max="3075" width="90.28515625" style="160" customWidth="1"/>
    <col min="3076" max="3076" width="9.28515625" style="160"/>
    <col min="3077" max="3077" width="13.85546875" style="160" bestFit="1" customWidth="1"/>
    <col min="3078" max="3079" width="20.7109375" style="160" customWidth="1"/>
    <col min="3080" max="3330" width="9.28515625" style="160"/>
    <col min="3331" max="3331" width="90.28515625" style="160" customWidth="1"/>
    <col min="3332" max="3332" width="9.28515625" style="160"/>
    <col min="3333" max="3333" width="13.85546875" style="160" bestFit="1" customWidth="1"/>
    <col min="3334" max="3335" width="20.7109375" style="160" customWidth="1"/>
    <col min="3336" max="3586" width="9.28515625" style="160"/>
    <col min="3587" max="3587" width="90.28515625" style="160" customWidth="1"/>
    <col min="3588" max="3588" width="9.28515625" style="160"/>
    <col min="3589" max="3589" width="13.85546875" style="160" bestFit="1" customWidth="1"/>
    <col min="3590" max="3591" width="20.7109375" style="160" customWidth="1"/>
    <col min="3592" max="3842" width="9.28515625" style="160"/>
    <col min="3843" max="3843" width="90.28515625" style="160" customWidth="1"/>
    <col min="3844" max="3844" width="9.28515625" style="160"/>
    <col min="3845" max="3845" width="13.85546875" style="160" bestFit="1" customWidth="1"/>
    <col min="3846" max="3847" width="20.7109375" style="160" customWidth="1"/>
    <col min="3848" max="4098" width="9.28515625" style="160"/>
    <col min="4099" max="4099" width="90.28515625" style="160" customWidth="1"/>
    <col min="4100" max="4100" width="9.28515625" style="160"/>
    <col min="4101" max="4101" width="13.85546875" style="160" bestFit="1" customWidth="1"/>
    <col min="4102" max="4103" width="20.7109375" style="160" customWidth="1"/>
    <col min="4104" max="4354" width="9.28515625" style="160"/>
    <col min="4355" max="4355" width="90.28515625" style="160" customWidth="1"/>
    <col min="4356" max="4356" width="9.28515625" style="160"/>
    <col min="4357" max="4357" width="13.85546875" style="160" bestFit="1" customWidth="1"/>
    <col min="4358" max="4359" width="20.7109375" style="160" customWidth="1"/>
    <col min="4360" max="4610" width="9.28515625" style="160"/>
    <col min="4611" max="4611" width="90.28515625" style="160" customWidth="1"/>
    <col min="4612" max="4612" width="9.28515625" style="160"/>
    <col min="4613" max="4613" width="13.85546875" style="160" bestFit="1" customWidth="1"/>
    <col min="4614" max="4615" width="20.7109375" style="160" customWidth="1"/>
    <col min="4616" max="4866" width="9.28515625" style="160"/>
    <col min="4867" max="4867" width="90.28515625" style="160" customWidth="1"/>
    <col min="4868" max="4868" width="9.28515625" style="160"/>
    <col min="4869" max="4869" width="13.85546875" style="160" bestFit="1" customWidth="1"/>
    <col min="4870" max="4871" width="20.7109375" style="160" customWidth="1"/>
    <col min="4872" max="5122" width="9.28515625" style="160"/>
    <col min="5123" max="5123" width="90.28515625" style="160" customWidth="1"/>
    <col min="5124" max="5124" width="9.28515625" style="160"/>
    <col min="5125" max="5125" width="13.85546875" style="160" bestFit="1" customWidth="1"/>
    <col min="5126" max="5127" width="20.7109375" style="160" customWidth="1"/>
    <col min="5128" max="5378" width="9.28515625" style="160"/>
    <col min="5379" max="5379" width="90.28515625" style="160" customWidth="1"/>
    <col min="5380" max="5380" width="9.28515625" style="160"/>
    <col min="5381" max="5381" width="13.85546875" style="160" bestFit="1" customWidth="1"/>
    <col min="5382" max="5383" width="20.7109375" style="160" customWidth="1"/>
    <col min="5384" max="5634" width="9.28515625" style="160"/>
    <col min="5635" max="5635" width="90.28515625" style="160" customWidth="1"/>
    <col min="5636" max="5636" width="9.28515625" style="160"/>
    <col min="5637" max="5637" width="13.85546875" style="160" bestFit="1" customWidth="1"/>
    <col min="5638" max="5639" width="20.7109375" style="160" customWidth="1"/>
    <col min="5640" max="5890" width="9.28515625" style="160"/>
    <col min="5891" max="5891" width="90.28515625" style="160" customWidth="1"/>
    <col min="5892" max="5892" width="9.28515625" style="160"/>
    <col min="5893" max="5893" width="13.85546875" style="160" bestFit="1" customWidth="1"/>
    <col min="5894" max="5895" width="20.7109375" style="160" customWidth="1"/>
    <col min="5896" max="6146" width="9.28515625" style="160"/>
    <col min="6147" max="6147" width="90.28515625" style="160" customWidth="1"/>
    <col min="6148" max="6148" width="9.28515625" style="160"/>
    <col min="6149" max="6149" width="13.85546875" style="160" bestFit="1" customWidth="1"/>
    <col min="6150" max="6151" width="20.7109375" style="160" customWidth="1"/>
    <col min="6152" max="6402" width="9.28515625" style="160"/>
    <col min="6403" max="6403" width="90.28515625" style="160" customWidth="1"/>
    <col min="6404" max="6404" width="9.28515625" style="160"/>
    <col min="6405" max="6405" width="13.85546875" style="160" bestFit="1" customWidth="1"/>
    <col min="6406" max="6407" width="20.7109375" style="160" customWidth="1"/>
    <col min="6408" max="6658" width="9.28515625" style="160"/>
    <col min="6659" max="6659" width="90.28515625" style="160" customWidth="1"/>
    <col min="6660" max="6660" width="9.28515625" style="160"/>
    <col min="6661" max="6661" width="13.85546875" style="160" bestFit="1" customWidth="1"/>
    <col min="6662" max="6663" width="20.7109375" style="160" customWidth="1"/>
    <col min="6664" max="6914" width="9.28515625" style="160"/>
    <col min="6915" max="6915" width="90.28515625" style="160" customWidth="1"/>
    <col min="6916" max="6916" width="9.28515625" style="160"/>
    <col min="6917" max="6917" width="13.85546875" style="160" bestFit="1" customWidth="1"/>
    <col min="6918" max="6919" width="20.7109375" style="160" customWidth="1"/>
    <col min="6920" max="7170" width="9.28515625" style="160"/>
    <col min="7171" max="7171" width="90.28515625" style="160" customWidth="1"/>
    <col min="7172" max="7172" width="9.28515625" style="160"/>
    <col min="7173" max="7173" width="13.85546875" style="160" bestFit="1" customWidth="1"/>
    <col min="7174" max="7175" width="20.7109375" style="160" customWidth="1"/>
    <col min="7176" max="7426" width="9.28515625" style="160"/>
    <col min="7427" max="7427" width="90.28515625" style="160" customWidth="1"/>
    <col min="7428" max="7428" width="9.28515625" style="160"/>
    <col min="7429" max="7429" width="13.85546875" style="160" bestFit="1" customWidth="1"/>
    <col min="7430" max="7431" width="20.7109375" style="160" customWidth="1"/>
    <col min="7432" max="7682" width="9.28515625" style="160"/>
    <col min="7683" max="7683" width="90.28515625" style="160" customWidth="1"/>
    <col min="7684" max="7684" width="9.28515625" style="160"/>
    <col min="7685" max="7685" width="13.85546875" style="160" bestFit="1" customWidth="1"/>
    <col min="7686" max="7687" width="20.7109375" style="160" customWidth="1"/>
    <col min="7688" max="7938" width="9.28515625" style="160"/>
    <col min="7939" max="7939" width="90.28515625" style="160" customWidth="1"/>
    <col min="7940" max="7940" width="9.28515625" style="160"/>
    <col min="7941" max="7941" width="13.85546875" style="160" bestFit="1" customWidth="1"/>
    <col min="7942" max="7943" width="20.7109375" style="160" customWidth="1"/>
    <col min="7944" max="8194" width="9.28515625" style="160"/>
    <col min="8195" max="8195" width="90.28515625" style="160" customWidth="1"/>
    <col min="8196" max="8196" width="9.28515625" style="160"/>
    <col min="8197" max="8197" width="13.85546875" style="160" bestFit="1" customWidth="1"/>
    <col min="8198" max="8199" width="20.7109375" style="160" customWidth="1"/>
    <col min="8200" max="8450" width="9.28515625" style="160"/>
    <col min="8451" max="8451" width="90.28515625" style="160" customWidth="1"/>
    <col min="8452" max="8452" width="9.28515625" style="160"/>
    <col min="8453" max="8453" width="13.85546875" style="160" bestFit="1" customWidth="1"/>
    <col min="8454" max="8455" width="20.7109375" style="160" customWidth="1"/>
    <col min="8456" max="8706" width="9.28515625" style="160"/>
    <col min="8707" max="8707" width="90.28515625" style="160" customWidth="1"/>
    <col min="8708" max="8708" width="9.28515625" style="160"/>
    <col min="8709" max="8709" width="13.85546875" style="160" bestFit="1" customWidth="1"/>
    <col min="8710" max="8711" width="20.7109375" style="160" customWidth="1"/>
    <col min="8712" max="8962" width="9.28515625" style="160"/>
    <col min="8963" max="8963" width="90.28515625" style="160" customWidth="1"/>
    <col min="8964" max="8964" width="9.28515625" style="160"/>
    <col min="8965" max="8965" width="13.85546875" style="160" bestFit="1" customWidth="1"/>
    <col min="8966" max="8967" width="20.7109375" style="160" customWidth="1"/>
    <col min="8968" max="9218" width="9.28515625" style="160"/>
    <col min="9219" max="9219" width="90.28515625" style="160" customWidth="1"/>
    <col min="9220" max="9220" width="9.28515625" style="160"/>
    <col min="9221" max="9221" width="13.85546875" style="160" bestFit="1" customWidth="1"/>
    <col min="9222" max="9223" width="20.7109375" style="160" customWidth="1"/>
    <col min="9224" max="9474" width="9.28515625" style="160"/>
    <col min="9475" max="9475" width="90.28515625" style="160" customWidth="1"/>
    <col min="9476" max="9476" width="9.28515625" style="160"/>
    <col min="9477" max="9477" width="13.85546875" style="160" bestFit="1" customWidth="1"/>
    <col min="9478" max="9479" width="20.7109375" style="160" customWidth="1"/>
    <col min="9480" max="9730" width="9.28515625" style="160"/>
    <col min="9731" max="9731" width="90.28515625" style="160" customWidth="1"/>
    <col min="9732" max="9732" width="9.28515625" style="160"/>
    <col min="9733" max="9733" width="13.85546875" style="160" bestFit="1" customWidth="1"/>
    <col min="9734" max="9735" width="20.7109375" style="160" customWidth="1"/>
    <col min="9736" max="9986" width="9.28515625" style="160"/>
    <col min="9987" max="9987" width="90.28515625" style="160" customWidth="1"/>
    <col min="9988" max="9988" width="9.28515625" style="160"/>
    <col min="9989" max="9989" width="13.85546875" style="160" bestFit="1" customWidth="1"/>
    <col min="9990" max="9991" width="20.7109375" style="160" customWidth="1"/>
    <col min="9992" max="10242" width="9.28515625" style="160"/>
    <col min="10243" max="10243" width="90.28515625" style="160" customWidth="1"/>
    <col min="10244" max="10244" width="9.28515625" style="160"/>
    <col min="10245" max="10245" width="13.85546875" style="160" bestFit="1" customWidth="1"/>
    <col min="10246" max="10247" width="20.7109375" style="160" customWidth="1"/>
    <col min="10248" max="10498" width="9.28515625" style="160"/>
    <col min="10499" max="10499" width="90.28515625" style="160" customWidth="1"/>
    <col min="10500" max="10500" width="9.28515625" style="160"/>
    <col min="10501" max="10501" width="13.85546875" style="160" bestFit="1" customWidth="1"/>
    <col min="10502" max="10503" width="20.7109375" style="160" customWidth="1"/>
    <col min="10504" max="10754" width="9.28515625" style="160"/>
    <col min="10755" max="10755" width="90.28515625" style="160" customWidth="1"/>
    <col min="10756" max="10756" width="9.28515625" style="160"/>
    <col min="10757" max="10757" width="13.85546875" style="160" bestFit="1" customWidth="1"/>
    <col min="10758" max="10759" width="20.7109375" style="160" customWidth="1"/>
    <col min="10760" max="11010" width="9.28515625" style="160"/>
    <col min="11011" max="11011" width="90.28515625" style="160" customWidth="1"/>
    <col min="11012" max="11012" width="9.28515625" style="160"/>
    <col min="11013" max="11013" width="13.85546875" style="160" bestFit="1" customWidth="1"/>
    <col min="11014" max="11015" width="20.7109375" style="160" customWidth="1"/>
    <col min="11016" max="11266" width="9.28515625" style="160"/>
    <col min="11267" max="11267" width="90.28515625" style="160" customWidth="1"/>
    <col min="11268" max="11268" width="9.28515625" style="160"/>
    <col min="11269" max="11269" width="13.85546875" style="160" bestFit="1" customWidth="1"/>
    <col min="11270" max="11271" width="20.7109375" style="160" customWidth="1"/>
    <col min="11272" max="11522" width="9.28515625" style="160"/>
    <col min="11523" max="11523" width="90.28515625" style="160" customWidth="1"/>
    <col min="11524" max="11524" width="9.28515625" style="160"/>
    <col min="11525" max="11525" width="13.85546875" style="160" bestFit="1" customWidth="1"/>
    <col min="11526" max="11527" width="20.7109375" style="160" customWidth="1"/>
    <col min="11528" max="11778" width="9.28515625" style="160"/>
    <col min="11779" max="11779" width="90.28515625" style="160" customWidth="1"/>
    <col min="11780" max="11780" width="9.28515625" style="160"/>
    <col min="11781" max="11781" width="13.85546875" style="160" bestFit="1" customWidth="1"/>
    <col min="11782" max="11783" width="20.7109375" style="160" customWidth="1"/>
    <col min="11784" max="12034" width="9.28515625" style="160"/>
    <col min="12035" max="12035" width="90.28515625" style="160" customWidth="1"/>
    <col min="12036" max="12036" width="9.28515625" style="160"/>
    <col min="12037" max="12037" width="13.85546875" style="160" bestFit="1" customWidth="1"/>
    <col min="12038" max="12039" width="20.7109375" style="160" customWidth="1"/>
    <col min="12040" max="12290" width="9.28515625" style="160"/>
    <col min="12291" max="12291" width="90.28515625" style="160" customWidth="1"/>
    <col min="12292" max="12292" width="9.28515625" style="160"/>
    <col min="12293" max="12293" width="13.85546875" style="160" bestFit="1" customWidth="1"/>
    <col min="12294" max="12295" width="20.7109375" style="160" customWidth="1"/>
    <col min="12296" max="12546" width="9.28515625" style="160"/>
    <col min="12547" max="12547" width="90.28515625" style="160" customWidth="1"/>
    <col min="12548" max="12548" width="9.28515625" style="160"/>
    <col min="12549" max="12549" width="13.85546875" style="160" bestFit="1" customWidth="1"/>
    <col min="12550" max="12551" width="20.7109375" style="160" customWidth="1"/>
    <col min="12552" max="12802" width="9.28515625" style="160"/>
    <col min="12803" max="12803" width="90.28515625" style="160" customWidth="1"/>
    <col min="12804" max="12804" width="9.28515625" style="160"/>
    <col min="12805" max="12805" width="13.85546875" style="160" bestFit="1" customWidth="1"/>
    <col min="12806" max="12807" width="20.7109375" style="160" customWidth="1"/>
    <col min="12808" max="13058" width="9.28515625" style="160"/>
    <col min="13059" max="13059" width="90.28515625" style="160" customWidth="1"/>
    <col min="13060" max="13060" width="9.28515625" style="160"/>
    <col min="13061" max="13061" width="13.85546875" style="160" bestFit="1" customWidth="1"/>
    <col min="13062" max="13063" width="20.7109375" style="160" customWidth="1"/>
    <col min="13064" max="13314" width="9.28515625" style="160"/>
    <col min="13315" max="13315" width="90.28515625" style="160" customWidth="1"/>
    <col min="13316" max="13316" width="9.28515625" style="160"/>
    <col min="13317" max="13317" width="13.85546875" style="160" bestFit="1" customWidth="1"/>
    <col min="13318" max="13319" width="20.7109375" style="160" customWidth="1"/>
    <col min="13320" max="13570" width="9.28515625" style="160"/>
    <col min="13571" max="13571" width="90.28515625" style="160" customWidth="1"/>
    <col min="13572" max="13572" width="9.28515625" style="160"/>
    <col min="13573" max="13573" width="13.85546875" style="160" bestFit="1" customWidth="1"/>
    <col min="13574" max="13575" width="20.7109375" style="160" customWidth="1"/>
    <col min="13576" max="13826" width="9.28515625" style="160"/>
    <col min="13827" max="13827" width="90.28515625" style="160" customWidth="1"/>
    <col min="13828" max="13828" width="9.28515625" style="160"/>
    <col min="13829" max="13829" width="13.85546875" style="160" bestFit="1" customWidth="1"/>
    <col min="13830" max="13831" width="20.7109375" style="160" customWidth="1"/>
    <col min="13832" max="14082" width="9.28515625" style="160"/>
    <col min="14083" max="14083" width="90.28515625" style="160" customWidth="1"/>
    <col min="14084" max="14084" width="9.28515625" style="160"/>
    <col min="14085" max="14085" width="13.85546875" style="160" bestFit="1" customWidth="1"/>
    <col min="14086" max="14087" width="20.7109375" style="160" customWidth="1"/>
    <col min="14088" max="14338" width="9.28515625" style="160"/>
    <col min="14339" max="14339" width="90.28515625" style="160" customWidth="1"/>
    <col min="14340" max="14340" width="9.28515625" style="160"/>
    <col min="14341" max="14341" width="13.85546875" style="160" bestFit="1" customWidth="1"/>
    <col min="14342" max="14343" width="20.7109375" style="160" customWidth="1"/>
    <col min="14344" max="14594" width="9.28515625" style="160"/>
    <col min="14595" max="14595" width="90.28515625" style="160" customWidth="1"/>
    <col min="14596" max="14596" width="9.28515625" style="160"/>
    <col min="14597" max="14597" width="13.85546875" style="160" bestFit="1" customWidth="1"/>
    <col min="14598" max="14599" width="20.7109375" style="160" customWidth="1"/>
    <col min="14600" max="14850" width="9.28515625" style="160"/>
    <col min="14851" max="14851" width="90.28515625" style="160" customWidth="1"/>
    <col min="14852" max="14852" width="9.28515625" style="160"/>
    <col min="14853" max="14853" width="13.85546875" style="160" bestFit="1" customWidth="1"/>
    <col min="14854" max="14855" width="20.7109375" style="160" customWidth="1"/>
    <col min="14856" max="15106" width="9.28515625" style="160"/>
    <col min="15107" max="15107" width="90.28515625" style="160" customWidth="1"/>
    <col min="15108" max="15108" width="9.28515625" style="160"/>
    <col min="15109" max="15109" width="13.85546875" style="160" bestFit="1" customWidth="1"/>
    <col min="15110" max="15111" width="20.7109375" style="160" customWidth="1"/>
    <col min="15112" max="15362" width="9.28515625" style="160"/>
    <col min="15363" max="15363" width="90.28515625" style="160" customWidth="1"/>
    <col min="15364" max="15364" width="9.28515625" style="160"/>
    <col min="15365" max="15365" width="13.85546875" style="160" bestFit="1" customWidth="1"/>
    <col min="15366" max="15367" width="20.7109375" style="160" customWidth="1"/>
    <col min="15368" max="15618" width="9.28515625" style="160"/>
    <col min="15619" max="15619" width="90.28515625" style="160" customWidth="1"/>
    <col min="15620" max="15620" width="9.28515625" style="160"/>
    <col min="15621" max="15621" width="13.85546875" style="160" bestFit="1" customWidth="1"/>
    <col min="15622" max="15623" width="20.7109375" style="160" customWidth="1"/>
    <col min="15624" max="15874" width="9.28515625" style="160"/>
    <col min="15875" max="15875" width="90.28515625" style="160" customWidth="1"/>
    <col min="15876" max="15876" width="9.28515625" style="160"/>
    <col min="15877" max="15877" width="13.85546875" style="160" bestFit="1" customWidth="1"/>
    <col min="15878" max="15879" width="20.7109375" style="160" customWidth="1"/>
    <col min="15880" max="16130" width="9.28515625" style="160"/>
    <col min="16131" max="16131" width="90.28515625" style="160" customWidth="1"/>
    <col min="16132" max="16132" width="9.28515625" style="160"/>
    <col min="16133" max="16133" width="13.85546875" style="160" bestFit="1" customWidth="1"/>
    <col min="16134" max="16135" width="20.7109375" style="160" customWidth="1"/>
    <col min="16136" max="16384" width="9.28515625" style="160"/>
  </cols>
  <sheetData>
    <row r="2" spans="3:20" ht="13.8" thickBot="1" x14ac:dyDescent="0.3"/>
    <row r="3" spans="3:20" ht="14.4" thickBot="1" x14ac:dyDescent="0.3">
      <c r="C3" s="202" t="s">
        <v>287</v>
      </c>
      <c r="D3" s="203"/>
      <c r="E3" s="203"/>
      <c r="F3" s="203"/>
      <c r="G3" s="204"/>
    </row>
    <row r="4" spans="3:20" ht="14.4" thickBot="1" x14ac:dyDescent="0.3">
      <c r="C4" s="161" t="s">
        <v>262</v>
      </c>
      <c r="D4" s="180" t="s">
        <v>63</v>
      </c>
      <c r="E4" s="180" t="s">
        <v>64</v>
      </c>
      <c r="F4" s="181" t="s">
        <v>288</v>
      </c>
      <c r="G4" s="182" t="s">
        <v>289</v>
      </c>
      <c r="T4" s="165"/>
    </row>
    <row r="5" spans="3:20" ht="14.25" customHeight="1" thickBot="1" x14ac:dyDescent="0.3">
      <c r="C5" s="166" t="s">
        <v>287</v>
      </c>
      <c r="D5" s="167" t="s">
        <v>290</v>
      </c>
      <c r="E5" s="168">
        <v>1</v>
      </c>
      <c r="F5" s="169">
        <v>6000</v>
      </c>
      <c r="G5" s="170">
        <f>E5*F5</f>
        <v>6000</v>
      </c>
      <c r="H5" s="160" t="s">
        <v>291</v>
      </c>
      <c r="T5" s="165"/>
    </row>
    <row r="6" spans="3:20" ht="15" thickBot="1" x14ac:dyDescent="0.35">
      <c r="C6" s="205" t="s">
        <v>281</v>
      </c>
      <c r="D6" s="206"/>
      <c r="E6" s="206"/>
      <c r="F6" s="204"/>
      <c r="G6" s="179">
        <f>SUM(G5:G5)</f>
        <v>6000</v>
      </c>
      <c r="T6" s="165"/>
    </row>
    <row r="7" spans="3:20" x14ac:dyDescent="0.25">
      <c r="T7" s="165"/>
    </row>
  </sheetData>
  <mergeCells count="2">
    <mergeCell ref="C3:G3"/>
    <mergeCell ref="C6:F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F0DE-B21A-490D-9AEE-AF8C2D0E19BC}">
  <dimension ref="C2:T7"/>
  <sheetViews>
    <sheetView workbookViewId="0">
      <selection activeCell="G38" sqref="G38"/>
    </sheetView>
  </sheetViews>
  <sheetFormatPr defaultRowHeight="13.2" x14ac:dyDescent="0.25"/>
  <cols>
    <col min="1" max="2" width="9.28515625" style="160"/>
    <col min="3" max="3" width="90.28515625" style="160" customWidth="1"/>
    <col min="4" max="4" width="9.28515625" style="160"/>
    <col min="5" max="5" width="13.85546875" style="160" bestFit="1" customWidth="1"/>
    <col min="6" max="7" width="20.7109375" style="160" customWidth="1"/>
    <col min="8" max="258" width="9.28515625" style="160"/>
    <col min="259" max="259" width="90.28515625" style="160" customWidth="1"/>
    <col min="260" max="260" width="9.28515625" style="160"/>
    <col min="261" max="261" width="13.85546875" style="160" bestFit="1" customWidth="1"/>
    <col min="262" max="263" width="20.7109375" style="160" customWidth="1"/>
    <col min="264" max="514" width="9.28515625" style="160"/>
    <col min="515" max="515" width="90.28515625" style="160" customWidth="1"/>
    <col min="516" max="516" width="9.28515625" style="160"/>
    <col min="517" max="517" width="13.85546875" style="160" bestFit="1" customWidth="1"/>
    <col min="518" max="519" width="20.7109375" style="160" customWidth="1"/>
    <col min="520" max="770" width="9.28515625" style="160"/>
    <col min="771" max="771" width="90.28515625" style="160" customWidth="1"/>
    <col min="772" max="772" width="9.28515625" style="160"/>
    <col min="773" max="773" width="13.85546875" style="160" bestFit="1" customWidth="1"/>
    <col min="774" max="775" width="20.7109375" style="160" customWidth="1"/>
    <col min="776" max="1026" width="9.28515625" style="160"/>
    <col min="1027" max="1027" width="90.28515625" style="160" customWidth="1"/>
    <col min="1028" max="1028" width="9.28515625" style="160"/>
    <col min="1029" max="1029" width="13.85546875" style="160" bestFit="1" customWidth="1"/>
    <col min="1030" max="1031" width="20.7109375" style="160" customWidth="1"/>
    <col min="1032" max="1282" width="9.28515625" style="160"/>
    <col min="1283" max="1283" width="90.28515625" style="160" customWidth="1"/>
    <col min="1284" max="1284" width="9.28515625" style="160"/>
    <col min="1285" max="1285" width="13.85546875" style="160" bestFit="1" customWidth="1"/>
    <col min="1286" max="1287" width="20.7109375" style="160" customWidth="1"/>
    <col min="1288" max="1538" width="9.28515625" style="160"/>
    <col min="1539" max="1539" width="90.28515625" style="160" customWidth="1"/>
    <col min="1540" max="1540" width="9.28515625" style="160"/>
    <col min="1541" max="1541" width="13.85546875" style="160" bestFit="1" customWidth="1"/>
    <col min="1542" max="1543" width="20.7109375" style="160" customWidth="1"/>
    <col min="1544" max="1794" width="9.28515625" style="160"/>
    <col min="1795" max="1795" width="90.28515625" style="160" customWidth="1"/>
    <col min="1796" max="1796" width="9.28515625" style="160"/>
    <col min="1797" max="1797" width="13.85546875" style="160" bestFit="1" customWidth="1"/>
    <col min="1798" max="1799" width="20.7109375" style="160" customWidth="1"/>
    <col min="1800" max="2050" width="9.28515625" style="160"/>
    <col min="2051" max="2051" width="90.28515625" style="160" customWidth="1"/>
    <col min="2052" max="2052" width="9.28515625" style="160"/>
    <col min="2053" max="2053" width="13.85546875" style="160" bestFit="1" customWidth="1"/>
    <col min="2054" max="2055" width="20.7109375" style="160" customWidth="1"/>
    <col min="2056" max="2306" width="9.28515625" style="160"/>
    <col min="2307" max="2307" width="90.28515625" style="160" customWidth="1"/>
    <col min="2308" max="2308" width="9.28515625" style="160"/>
    <col min="2309" max="2309" width="13.85546875" style="160" bestFit="1" customWidth="1"/>
    <col min="2310" max="2311" width="20.7109375" style="160" customWidth="1"/>
    <col min="2312" max="2562" width="9.28515625" style="160"/>
    <col min="2563" max="2563" width="90.28515625" style="160" customWidth="1"/>
    <col min="2564" max="2564" width="9.28515625" style="160"/>
    <col min="2565" max="2565" width="13.85546875" style="160" bestFit="1" customWidth="1"/>
    <col min="2566" max="2567" width="20.7109375" style="160" customWidth="1"/>
    <col min="2568" max="2818" width="9.28515625" style="160"/>
    <col min="2819" max="2819" width="90.28515625" style="160" customWidth="1"/>
    <col min="2820" max="2820" width="9.28515625" style="160"/>
    <col min="2821" max="2821" width="13.85546875" style="160" bestFit="1" customWidth="1"/>
    <col min="2822" max="2823" width="20.7109375" style="160" customWidth="1"/>
    <col min="2824" max="3074" width="9.28515625" style="160"/>
    <col min="3075" max="3075" width="90.28515625" style="160" customWidth="1"/>
    <col min="3076" max="3076" width="9.28515625" style="160"/>
    <col min="3077" max="3077" width="13.85546875" style="160" bestFit="1" customWidth="1"/>
    <col min="3078" max="3079" width="20.7109375" style="160" customWidth="1"/>
    <col min="3080" max="3330" width="9.28515625" style="160"/>
    <col min="3331" max="3331" width="90.28515625" style="160" customWidth="1"/>
    <col min="3332" max="3332" width="9.28515625" style="160"/>
    <col min="3333" max="3333" width="13.85546875" style="160" bestFit="1" customWidth="1"/>
    <col min="3334" max="3335" width="20.7109375" style="160" customWidth="1"/>
    <col min="3336" max="3586" width="9.28515625" style="160"/>
    <col min="3587" max="3587" width="90.28515625" style="160" customWidth="1"/>
    <col min="3588" max="3588" width="9.28515625" style="160"/>
    <col min="3589" max="3589" width="13.85546875" style="160" bestFit="1" customWidth="1"/>
    <col min="3590" max="3591" width="20.7109375" style="160" customWidth="1"/>
    <col min="3592" max="3842" width="9.28515625" style="160"/>
    <col min="3843" max="3843" width="90.28515625" style="160" customWidth="1"/>
    <col min="3844" max="3844" width="9.28515625" style="160"/>
    <col min="3845" max="3845" width="13.85546875" style="160" bestFit="1" customWidth="1"/>
    <col min="3846" max="3847" width="20.7109375" style="160" customWidth="1"/>
    <col min="3848" max="4098" width="9.28515625" style="160"/>
    <col min="4099" max="4099" width="90.28515625" style="160" customWidth="1"/>
    <col min="4100" max="4100" width="9.28515625" style="160"/>
    <col min="4101" max="4101" width="13.85546875" style="160" bestFit="1" customWidth="1"/>
    <col min="4102" max="4103" width="20.7109375" style="160" customWidth="1"/>
    <col min="4104" max="4354" width="9.28515625" style="160"/>
    <col min="4355" max="4355" width="90.28515625" style="160" customWidth="1"/>
    <col min="4356" max="4356" width="9.28515625" style="160"/>
    <col min="4357" max="4357" width="13.85546875" style="160" bestFit="1" customWidth="1"/>
    <col min="4358" max="4359" width="20.7109375" style="160" customWidth="1"/>
    <col min="4360" max="4610" width="9.28515625" style="160"/>
    <col min="4611" max="4611" width="90.28515625" style="160" customWidth="1"/>
    <col min="4612" max="4612" width="9.28515625" style="160"/>
    <col min="4613" max="4613" width="13.85546875" style="160" bestFit="1" customWidth="1"/>
    <col min="4614" max="4615" width="20.7109375" style="160" customWidth="1"/>
    <col min="4616" max="4866" width="9.28515625" style="160"/>
    <col min="4867" max="4867" width="90.28515625" style="160" customWidth="1"/>
    <col min="4868" max="4868" width="9.28515625" style="160"/>
    <col min="4869" max="4869" width="13.85546875" style="160" bestFit="1" customWidth="1"/>
    <col min="4870" max="4871" width="20.7109375" style="160" customWidth="1"/>
    <col min="4872" max="5122" width="9.28515625" style="160"/>
    <col min="5123" max="5123" width="90.28515625" style="160" customWidth="1"/>
    <col min="5124" max="5124" width="9.28515625" style="160"/>
    <col min="5125" max="5125" width="13.85546875" style="160" bestFit="1" customWidth="1"/>
    <col min="5126" max="5127" width="20.7109375" style="160" customWidth="1"/>
    <col min="5128" max="5378" width="9.28515625" style="160"/>
    <col min="5379" max="5379" width="90.28515625" style="160" customWidth="1"/>
    <col min="5380" max="5380" width="9.28515625" style="160"/>
    <col min="5381" max="5381" width="13.85546875" style="160" bestFit="1" customWidth="1"/>
    <col min="5382" max="5383" width="20.7109375" style="160" customWidth="1"/>
    <col min="5384" max="5634" width="9.28515625" style="160"/>
    <col min="5635" max="5635" width="90.28515625" style="160" customWidth="1"/>
    <col min="5636" max="5636" width="9.28515625" style="160"/>
    <col min="5637" max="5637" width="13.85546875" style="160" bestFit="1" customWidth="1"/>
    <col min="5638" max="5639" width="20.7109375" style="160" customWidth="1"/>
    <col min="5640" max="5890" width="9.28515625" style="160"/>
    <col min="5891" max="5891" width="90.28515625" style="160" customWidth="1"/>
    <col min="5892" max="5892" width="9.28515625" style="160"/>
    <col min="5893" max="5893" width="13.85546875" style="160" bestFit="1" customWidth="1"/>
    <col min="5894" max="5895" width="20.7109375" style="160" customWidth="1"/>
    <col min="5896" max="6146" width="9.28515625" style="160"/>
    <col min="6147" max="6147" width="90.28515625" style="160" customWidth="1"/>
    <col min="6148" max="6148" width="9.28515625" style="160"/>
    <col min="6149" max="6149" width="13.85546875" style="160" bestFit="1" customWidth="1"/>
    <col min="6150" max="6151" width="20.7109375" style="160" customWidth="1"/>
    <col min="6152" max="6402" width="9.28515625" style="160"/>
    <col min="6403" max="6403" width="90.28515625" style="160" customWidth="1"/>
    <col min="6404" max="6404" width="9.28515625" style="160"/>
    <col min="6405" max="6405" width="13.85546875" style="160" bestFit="1" customWidth="1"/>
    <col min="6406" max="6407" width="20.7109375" style="160" customWidth="1"/>
    <col min="6408" max="6658" width="9.28515625" style="160"/>
    <col min="6659" max="6659" width="90.28515625" style="160" customWidth="1"/>
    <col min="6660" max="6660" width="9.28515625" style="160"/>
    <col min="6661" max="6661" width="13.85546875" style="160" bestFit="1" customWidth="1"/>
    <col min="6662" max="6663" width="20.7109375" style="160" customWidth="1"/>
    <col min="6664" max="6914" width="9.28515625" style="160"/>
    <col min="6915" max="6915" width="90.28515625" style="160" customWidth="1"/>
    <col min="6916" max="6916" width="9.28515625" style="160"/>
    <col min="6917" max="6917" width="13.85546875" style="160" bestFit="1" customWidth="1"/>
    <col min="6918" max="6919" width="20.7109375" style="160" customWidth="1"/>
    <col min="6920" max="7170" width="9.28515625" style="160"/>
    <col min="7171" max="7171" width="90.28515625" style="160" customWidth="1"/>
    <col min="7172" max="7172" width="9.28515625" style="160"/>
    <col min="7173" max="7173" width="13.85546875" style="160" bestFit="1" customWidth="1"/>
    <col min="7174" max="7175" width="20.7109375" style="160" customWidth="1"/>
    <col min="7176" max="7426" width="9.28515625" style="160"/>
    <col min="7427" max="7427" width="90.28515625" style="160" customWidth="1"/>
    <col min="7428" max="7428" width="9.28515625" style="160"/>
    <col min="7429" max="7429" width="13.85546875" style="160" bestFit="1" customWidth="1"/>
    <col min="7430" max="7431" width="20.7109375" style="160" customWidth="1"/>
    <col min="7432" max="7682" width="9.28515625" style="160"/>
    <col min="7683" max="7683" width="90.28515625" style="160" customWidth="1"/>
    <col min="7684" max="7684" width="9.28515625" style="160"/>
    <col min="7685" max="7685" width="13.85546875" style="160" bestFit="1" customWidth="1"/>
    <col min="7686" max="7687" width="20.7109375" style="160" customWidth="1"/>
    <col min="7688" max="7938" width="9.28515625" style="160"/>
    <col min="7939" max="7939" width="90.28515625" style="160" customWidth="1"/>
    <col min="7940" max="7940" width="9.28515625" style="160"/>
    <col min="7941" max="7941" width="13.85546875" style="160" bestFit="1" customWidth="1"/>
    <col min="7942" max="7943" width="20.7109375" style="160" customWidth="1"/>
    <col min="7944" max="8194" width="9.28515625" style="160"/>
    <col min="8195" max="8195" width="90.28515625" style="160" customWidth="1"/>
    <col min="8196" max="8196" width="9.28515625" style="160"/>
    <col min="8197" max="8197" width="13.85546875" style="160" bestFit="1" customWidth="1"/>
    <col min="8198" max="8199" width="20.7109375" style="160" customWidth="1"/>
    <col min="8200" max="8450" width="9.28515625" style="160"/>
    <col min="8451" max="8451" width="90.28515625" style="160" customWidth="1"/>
    <col min="8452" max="8452" width="9.28515625" style="160"/>
    <col min="8453" max="8453" width="13.85546875" style="160" bestFit="1" customWidth="1"/>
    <col min="8454" max="8455" width="20.7109375" style="160" customWidth="1"/>
    <col min="8456" max="8706" width="9.28515625" style="160"/>
    <col min="8707" max="8707" width="90.28515625" style="160" customWidth="1"/>
    <col min="8708" max="8708" width="9.28515625" style="160"/>
    <col min="8709" max="8709" width="13.85546875" style="160" bestFit="1" customWidth="1"/>
    <col min="8710" max="8711" width="20.7109375" style="160" customWidth="1"/>
    <col min="8712" max="8962" width="9.28515625" style="160"/>
    <col min="8963" max="8963" width="90.28515625" style="160" customWidth="1"/>
    <col min="8964" max="8964" width="9.28515625" style="160"/>
    <col min="8965" max="8965" width="13.85546875" style="160" bestFit="1" customWidth="1"/>
    <col min="8966" max="8967" width="20.7109375" style="160" customWidth="1"/>
    <col min="8968" max="9218" width="9.28515625" style="160"/>
    <col min="9219" max="9219" width="90.28515625" style="160" customWidth="1"/>
    <col min="9220" max="9220" width="9.28515625" style="160"/>
    <col min="9221" max="9221" width="13.85546875" style="160" bestFit="1" customWidth="1"/>
    <col min="9222" max="9223" width="20.7109375" style="160" customWidth="1"/>
    <col min="9224" max="9474" width="9.28515625" style="160"/>
    <col min="9475" max="9475" width="90.28515625" style="160" customWidth="1"/>
    <col min="9476" max="9476" width="9.28515625" style="160"/>
    <col min="9477" max="9477" width="13.85546875" style="160" bestFit="1" customWidth="1"/>
    <col min="9478" max="9479" width="20.7109375" style="160" customWidth="1"/>
    <col min="9480" max="9730" width="9.28515625" style="160"/>
    <col min="9731" max="9731" width="90.28515625" style="160" customWidth="1"/>
    <col min="9732" max="9732" width="9.28515625" style="160"/>
    <col min="9733" max="9733" width="13.85546875" style="160" bestFit="1" customWidth="1"/>
    <col min="9734" max="9735" width="20.7109375" style="160" customWidth="1"/>
    <col min="9736" max="9986" width="9.28515625" style="160"/>
    <col min="9987" max="9987" width="90.28515625" style="160" customWidth="1"/>
    <col min="9988" max="9988" width="9.28515625" style="160"/>
    <col min="9989" max="9989" width="13.85546875" style="160" bestFit="1" customWidth="1"/>
    <col min="9990" max="9991" width="20.7109375" style="160" customWidth="1"/>
    <col min="9992" max="10242" width="9.28515625" style="160"/>
    <col min="10243" max="10243" width="90.28515625" style="160" customWidth="1"/>
    <col min="10244" max="10244" width="9.28515625" style="160"/>
    <col min="10245" max="10245" width="13.85546875" style="160" bestFit="1" customWidth="1"/>
    <col min="10246" max="10247" width="20.7109375" style="160" customWidth="1"/>
    <col min="10248" max="10498" width="9.28515625" style="160"/>
    <col min="10499" max="10499" width="90.28515625" style="160" customWidth="1"/>
    <col min="10500" max="10500" width="9.28515625" style="160"/>
    <col min="10501" max="10501" width="13.85546875" style="160" bestFit="1" customWidth="1"/>
    <col min="10502" max="10503" width="20.7109375" style="160" customWidth="1"/>
    <col min="10504" max="10754" width="9.28515625" style="160"/>
    <col min="10755" max="10755" width="90.28515625" style="160" customWidth="1"/>
    <col min="10756" max="10756" width="9.28515625" style="160"/>
    <col min="10757" max="10757" width="13.85546875" style="160" bestFit="1" customWidth="1"/>
    <col min="10758" max="10759" width="20.7109375" style="160" customWidth="1"/>
    <col min="10760" max="11010" width="9.28515625" style="160"/>
    <col min="11011" max="11011" width="90.28515625" style="160" customWidth="1"/>
    <col min="11012" max="11012" width="9.28515625" style="160"/>
    <col min="11013" max="11013" width="13.85546875" style="160" bestFit="1" customWidth="1"/>
    <col min="11014" max="11015" width="20.7109375" style="160" customWidth="1"/>
    <col min="11016" max="11266" width="9.28515625" style="160"/>
    <col min="11267" max="11267" width="90.28515625" style="160" customWidth="1"/>
    <col min="11268" max="11268" width="9.28515625" style="160"/>
    <col min="11269" max="11269" width="13.85546875" style="160" bestFit="1" customWidth="1"/>
    <col min="11270" max="11271" width="20.7109375" style="160" customWidth="1"/>
    <col min="11272" max="11522" width="9.28515625" style="160"/>
    <col min="11523" max="11523" width="90.28515625" style="160" customWidth="1"/>
    <col min="11524" max="11524" width="9.28515625" style="160"/>
    <col min="11525" max="11525" width="13.85546875" style="160" bestFit="1" customWidth="1"/>
    <col min="11526" max="11527" width="20.7109375" style="160" customWidth="1"/>
    <col min="11528" max="11778" width="9.28515625" style="160"/>
    <col min="11779" max="11779" width="90.28515625" style="160" customWidth="1"/>
    <col min="11780" max="11780" width="9.28515625" style="160"/>
    <col min="11781" max="11781" width="13.85546875" style="160" bestFit="1" customWidth="1"/>
    <col min="11782" max="11783" width="20.7109375" style="160" customWidth="1"/>
    <col min="11784" max="12034" width="9.28515625" style="160"/>
    <col min="12035" max="12035" width="90.28515625" style="160" customWidth="1"/>
    <col min="12036" max="12036" width="9.28515625" style="160"/>
    <col min="12037" max="12037" width="13.85546875" style="160" bestFit="1" customWidth="1"/>
    <col min="12038" max="12039" width="20.7109375" style="160" customWidth="1"/>
    <col min="12040" max="12290" width="9.28515625" style="160"/>
    <col min="12291" max="12291" width="90.28515625" style="160" customWidth="1"/>
    <col min="12292" max="12292" width="9.28515625" style="160"/>
    <col min="12293" max="12293" width="13.85546875" style="160" bestFit="1" customWidth="1"/>
    <col min="12294" max="12295" width="20.7109375" style="160" customWidth="1"/>
    <col min="12296" max="12546" width="9.28515625" style="160"/>
    <col min="12547" max="12547" width="90.28515625" style="160" customWidth="1"/>
    <col min="12548" max="12548" width="9.28515625" style="160"/>
    <col min="12549" max="12549" width="13.85546875" style="160" bestFit="1" customWidth="1"/>
    <col min="12550" max="12551" width="20.7109375" style="160" customWidth="1"/>
    <col min="12552" max="12802" width="9.28515625" style="160"/>
    <col min="12803" max="12803" width="90.28515625" style="160" customWidth="1"/>
    <col min="12804" max="12804" width="9.28515625" style="160"/>
    <col min="12805" max="12805" width="13.85546875" style="160" bestFit="1" customWidth="1"/>
    <col min="12806" max="12807" width="20.7109375" style="160" customWidth="1"/>
    <col min="12808" max="13058" width="9.28515625" style="160"/>
    <col min="13059" max="13059" width="90.28515625" style="160" customWidth="1"/>
    <col min="13060" max="13060" width="9.28515625" style="160"/>
    <col min="13061" max="13061" width="13.85546875" style="160" bestFit="1" customWidth="1"/>
    <col min="13062" max="13063" width="20.7109375" style="160" customWidth="1"/>
    <col min="13064" max="13314" width="9.28515625" style="160"/>
    <col min="13315" max="13315" width="90.28515625" style="160" customWidth="1"/>
    <col min="13316" max="13316" width="9.28515625" style="160"/>
    <col min="13317" max="13317" width="13.85546875" style="160" bestFit="1" customWidth="1"/>
    <col min="13318" max="13319" width="20.7109375" style="160" customWidth="1"/>
    <col min="13320" max="13570" width="9.28515625" style="160"/>
    <col min="13571" max="13571" width="90.28515625" style="160" customWidth="1"/>
    <col min="13572" max="13572" width="9.28515625" style="160"/>
    <col min="13573" max="13573" width="13.85546875" style="160" bestFit="1" customWidth="1"/>
    <col min="13574" max="13575" width="20.7109375" style="160" customWidth="1"/>
    <col min="13576" max="13826" width="9.28515625" style="160"/>
    <col min="13827" max="13827" width="90.28515625" style="160" customWidth="1"/>
    <col min="13828" max="13828" width="9.28515625" style="160"/>
    <col min="13829" max="13829" width="13.85546875" style="160" bestFit="1" customWidth="1"/>
    <col min="13830" max="13831" width="20.7109375" style="160" customWidth="1"/>
    <col min="13832" max="14082" width="9.28515625" style="160"/>
    <col min="14083" max="14083" width="90.28515625" style="160" customWidth="1"/>
    <col min="14084" max="14084" width="9.28515625" style="160"/>
    <col min="14085" max="14085" width="13.85546875" style="160" bestFit="1" customWidth="1"/>
    <col min="14086" max="14087" width="20.7109375" style="160" customWidth="1"/>
    <col min="14088" max="14338" width="9.28515625" style="160"/>
    <col min="14339" max="14339" width="90.28515625" style="160" customWidth="1"/>
    <col min="14340" max="14340" width="9.28515625" style="160"/>
    <col min="14341" max="14341" width="13.85546875" style="160" bestFit="1" customWidth="1"/>
    <col min="14342" max="14343" width="20.7109375" style="160" customWidth="1"/>
    <col min="14344" max="14594" width="9.28515625" style="160"/>
    <col min="14595" max="14595" width="90.28515625" style="160" customWidth="1"/>
    <col min="14596" max="14596" width="9.28515625" style="160"/>
    <col min="14597" max="14597" width="13.85546875" style="160" bestFit="1" customWidth="1"/>
    <col min="14598" max="14599" width="20.7109375" style="160" customWidth="1"/>
    <col min="14600" max="14850" width="9.28515625" style="160"/>
    <col min="14851" max="14851" width="90.28515625" style="160" customWidth="1"/>
    <col min="14852" max="14852" width="9.28515625" style="160"/>
    <col min="14853" max="14853" width="13.85546875" style="160" bestFit="1" customWidth="1"/>
    <col min="14854" max="14855" width="20.7109375" style="160" customWidth="1"/>
    <col min="14856" max="15106" width="9.28515625" style="160"/>
    <col min="15107" max="15107" width="90.28515625" style="160" customWidth="1"/>
    <col min="15108" max="15108" width="9.28515625" style="160"/>
    <col min="15109" max="15109" width="13.85546875" style="160" bestFit="1" customWidth="1"/>
    <col min="15110" max="15111" width="20.7109375" style="160" customWidth="1"/>
    <col min="15112" max="15362" width="9.28515625" style="160"/>
    <col min="15363" max="15363" width="90.28515625" style="160" customWidth="1"/>
    <col min="15364" max="15364" width="9.28515625" style="160"/>
    <col min="15365" max="15365" width="13.85546875" style="160" bestFit="1" customWidth="1"/>
    <col min="15366" max="15367" width="20.7109375" style="160" customWidth="1"/>
    <col min="15368" max="15618" width="9.28515625" style="160"/>
    <col min="15619" max="15619" width="90.28515625" style="160" customWidth="1"/>
    <col min="15620" max="15620" width="9.28515625" style="160"/>
    <col min="15621" max="15621" width="13.85546875" style="160" bestFit="1" customWidth="1"/>
    <col min="15622" max="15623" width="20.7109375" style="160" customWidth="1"/>
    <col min="15624" max="15874" width="9.28515625" style="160"/>
    <col min="15875" max="15875" width="90.28515625" style="160" customWidth="1"/>
    <col min="15876" max="15876" width="9.28515625" style="160"/>
    <col min="15877" max="15877" width="13.85546875" style="160" bestFit="1" customWidth="1"/>
    <col min="15878" max="15879" width="20.7109375" style="160" customWidth="1"/>
    <col min="15880" max="16130" width="9.28515625" style="160"/>
    <col min="16131" max="16131" width="90.28515625" style="160" customWidth="1"/>
    <col min="16132" max="16132" width="9.28515625" style="160"/>
    <col min="16133" max="16133" width="13.85546875" style="160" bestFit="1" customWidth="1"/>
    <col min="16134" max="16135" width="20.7109375" style="160" customWidth="1"/>
    <col min="16136" max="16384" width="9.28515625" style="160"/>
  </cols>
  <sheetData>
    <row r="2" spans="3:20" ht="13.8" thickBot="1" x14ac:dyDescent="0.3"/>
    <row r="3" spans="3:20" ht="14.4" thickBot="1" x14ac:dyDescent="0.3">
      <c r="C3" s="202" t="s">
        <v>292</v>
      </c>
      <c r="D3" s="203"/>
      <c r="E3" s="203"/>
      <c r="F3" s="203"/>
      <c r="G3" s="204"/>
    </row>
    <row r="4" spans="3:20" ht="14.4" thickBot="1" x14ac:dyDescent="0.3">
      <c r="C4" s="161" t="s">
        <v>262</v>
      </c>
      <c r="D4" s="180" t="s">
        <v>63</v>
      </c>
      <c r="E4" s="180" t="s">
        <v>64</v>
      </c>
      <c r="F4" s="181" t="s">
        <v>288</v>
      </c>
      <c r="G4" s="182" t="s">
        <v>289</v>
      </c>
      <c r="T4" s="165"/>
    </row>
    <row r="5" spans="3:20" ht="14.25" customHeight="1" thickBot="1" x14ac:dyDescent="0.3">
      <c r="C5" s="166" t="s">
        <v>292</v>
      </c>
      <c r="D5" s="167" t="s">
        <v>290</v>
      </c>
      <c r="E5" s="168">
        <v>1</v>
      </c>
      <c r="F5" s="169">
        <v>8400</v>
      </c>
      <c r="G5" s="170">
        <f>E5*F5</f>
        <v>8400</v>
      </c>
      <c r="H5" s="160" t="s">
        <v>291</v>
      </c>
      <c r="T5" s="165"/>
    </row>
    <row r="6" spans="3:20" ht="15" thickBot="1" x14ac:dyDescent="0.35">
      <c r="C6" s="205" t="s">
        <v>281</v>
      </c>
      <c r="D6" s="206"/>
      <c r="E6" s="206"/>
      <c r="F6" s="204"/>
      <c r="G6" s="179">
        <f>SUM(G5:G5)</f>
        <v>8400</v>
      </c>
      <c r="T6" s="165"/>
    </row>
    <row r="7" spans="3:20" x14ac:dyDescent="0.25">
      <c r="T7" s="165"/>
    </row>
  </sheetData>
  <mergeCells count="2">
    <mergeCell ref="C3:G3"/>
    <mergeCell ref="C6:F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F84A-0057-4E48-AB3A-1E7B594EFE32}">
  <dimension ref="B2:T7"/>
  <sheetViews>
    <sheetView workbookViewId="0">
      <selection activeCell="G38" sqref="G38"/>
    </sheetView>
  </sheetViews>
  <sheetFormatPr defaultRowHeight="13.2" x14ac:dyDescent="0.25"/>
  <cols>
    <col min="1" max="2" width="9.28515625" style="160"/>
    <col min="3" max="3" width="90.28515625" style="160" customWidth="1"/>
    <col min="4" max="4" width="9.28515625" style="160"/>
    <col min="5" max="5" width="13.85546875" style="160" bestFit="1" customWidth="1"/>
    <col min="6" max="7" width="20.7109375" style="160" customWidth="1"/>
    <col min="8" max="258" width="9.28515625" style="160"/>
    <col min="259" max="259" width="90.28515625" style="160" customWidth="1"/>
    <col min="260" max="260" width="9.28515625" style="160"/>
    <col min="261" max="261" width="13.85546875" style="160" bestFit="1" customWidth="1"/>
    <col min="262" max="263" width="20.7109375" style="160" customWidth="1"/>
    <col min="264" max="514" width="9.28515625" style="160"/>
    <col min="515" max="515" width="90.28515625" style="160" customWidth="1"/>
    <col min="516" max="516" width="9.28515625" style="160"/>
    <col min="517" max="517" width="13.85546875" style="160" bestFit="1" customWidth="1"/>
    <col min="518" max="519" width="20.7109375" style="160" customWidth="1"/>
    <col min="520" max="770" width="9.28515625" style="160"/>
    <col min="771" max="771" width="90.28515625" style="160" customWidth="1"/>
    <col min="772" max="772" width="9.28515625" style="160"/>
    <col min="773" max="773" width="13.85546875" style="160" bestFit="1" customWidth="1"/>
    <col min="774" max="775" width="20.7109375" style="160" customWidth="1"/>
    <col min="776" max="1026" width="9.28515625" style="160"/>
    <col min="1027" max="1027" width="90.28515625" style="160" customWidth="1"/>
    <col min="1028" max="1028" width="9.28515625" style="160"/>
    <col min="1029" max="1029" width="13.85546875" style="160" bestFit="1" customWidth="1"/>
    <col min="1030" max="1031" width="20.7109375" style="160" customWidth="1"/>
    <col min="1032" max="1282" width="9.28515625" style="160"/>
    <col min="1283" max="1283" width="90.28515625" style="160" customWidth="1"/>
    <col min="1284" max="1284" width="9.28515625" style="160"/>
    <col min="1285" max="1285" width="13.85546875" style="160" bestFit="1" customWidth="1"/>
    <col min="1286" max="1287" width="20.7109375" style="160" customWidth="1"/>
    <col min="1288" max="1538" width="9.28515625" style="160"/>
    <col min="1539" max="1539" width="90.28515625" style="160" customWidth="1"/>
    <col min="1540" max="1540" width="9.28515625" style="160"/>
    <col min="1541" max="1541" width="13.85546875" style="160" bestFit="1" customWidth="1"/>
    <col min="1542" max="1543" width="20.7109375" style="160" customWidth="1"/>
    <col min="1544" max="1794" width="9.28515625" style="160"/>
    <col min="1795" max="1795" width="90.28515625" style="160" customWidth="1"/>
    <col min="1796" max="1796" width="9.28515625" style="160"/>
    <col min="1797" max="1797" width="13.85546875" style="160" bestFit="1" customWidth="1"/>
    <col min="1798" max="1799" width="20.7109375" style="160" customWidth="1"/>
    <col min="1800" max="2050" width="9.28515625" style="160"/>
    <col min="2051" max="2051" width="90.28515625" style="160" customWidth="1"/>
    <col min="2052" max="2052" width="9.28515625" style="160"/>
    <col min="2053" max="2053" width="13.85546875" style="160" bestFit="1" customWidth="1"/>
    <col min="2054" max="2055" width="20.7109375" style="160" customWidth="1"/>
    <col min="2056" max="2306" width="9.28515625" style="160"/>
    <col min="2307" max="2307" width="90.28515625" style="160" customWidth="1"/>
    <col min="2308" max="2308" width="9.28515625" style="160"/>
    <col min="2309" max="2309" width="13.85546875" style="160" bestFit="1" customWidth="1"/>
    <col min="2310" max="2311" width="20.7109375" style="160" customWidth="1"/>
    <col min="2312" max="2562" width="9.28515625" style="160"/>
    <col min="2563" max="2563" width="90.28515625" style="160" customWidth="1"/>
    <col min="2564" max="2564" width="9.28515625" style="160"/>
    <col min="2565" max="2565" width="13.85546875" style="160" bestFit="1" customWidth="1"/>
    <col min="2566" max="2567" width="20.7109375" style="160" customWidth="1"/>
    <col min="2568" max="2818" width="9.28515625" style="160"/>
    <col min="2819" max="2819" width="90.28515625" style="160" customWidth="1"/>
    <col min="2820" max="2820" width="9.28515625" style="160"/>
    <col min="2821" max="2821" width="13.85546875" style="160" bestFit="1" customWidth="1"/>
    <col min="2822" max="2823" width="20.7109375" style="160" customWidth="1"/>
    <col min="2824" max="3074" width="9.28515625" style="160"/>
    <col min="3075" max="3075" width="90.28515625" style="160" customWidth="1"/>
    <col min="3076" max="3076" width="9.28515625" style="160"/>
    <col min="3077" max="3077" width="13.85546875" style="160" bestFit="1" customWidth="1"/>
    <col min="3078" max="3079" width="20.7109375" style="160" customWidth="1"/>
    <col min="3080" max="3330" width="9.28515625" style="160"/>
    <col min="3331" max="3331" width="90.28515625" style="160" customWidth="1"/>
    <col min="3332" max="3332" width="9.28515625" style="160"/>
    <col min="3333" max="3333" width="13.85546875" style="160" bestFit="1" customWidth="1"/>
    <col min="3334" max="3335" width="20.7109375" style="160" customWidth="1"/>
    <col min="3336" max="3586" width="9.28515625" style="160"/>
    <col min="3587" max="3587" width="90.28515625" style="160" customWidth="1"/>
    <col min="3588" max="3588" width="9.28515625" style="160"/>
    <col min="3589" max="3589" width="13.85546875" style="160" bestFit="1" customWidth="1"/>
    <col min="3590" max="3591" width="20.7109375" style="160" customWidth="1"/>
    <col min="3592" max="3842" width="9.28515625" style="160"/>
    <col min="3843" max="3843" width="90.28515625" style="160" customWidth="1"/>
    <col min="3844" max="3844" width="9.28515625" style="160"/>
    <col min="3845" max="3845" width="13.85546875" style="160" bestFit="1" customWidth="1"/>
    <col min="3846" max="3847" width="20.7109375" style="160" customWidth="1"/>
    <col min="3848" max="4098" width="9.28515625" style="160"/>
    <col min="4099" max="4099" width="90.28515625" style="160" customWidth="1"/>
    <col min="4100" max="4100" width="9.28515625" style="160"/>
    <col min="4101" max="4101" width="13.85546875" style="160" bestFit="1" customWidth="1"/>
    <col min="4102" max="4103" width="20.7109375" style="160" customWidth="1"/>
    <col min="4104" max="4354" width="9.28515625" style="160"/>
    <col min="4355" max="4355" width="90.28515625" style="160" customWidth="1"/>
    <col min="4356" max="4356" width="9.28515625" style="160"/>
    <col min="4357" max="4357" width="13.85546875" style="160" bestFit="1" customWidth="1"/>
    <col min="4358" max="4359" width="20.7109375" style="160" customWidth="1"/>
    <col min="4360" max="4610" width="9.28515625" style="160"/>
    <col min="4611" max="4611" width="90.28515625" style="160" customWidth="1"/>
    <col min="4612" max="4612" width="9.28515625" style="160"/>
    <col min="4613" max="4613" width="13.85546875" style="160" bestFit="1" customWidth="1"/>
    <col min="4614" max="4615" width="20.7109375" style="160" customWidth="1"/>
    <col min="4616" max="4866" width="9.28515625" style="160"/>
    <col min="4867" max="4867" width="90.28515625" style="160" customWidth="1"/>
    <col min="4868" max="4868" width="9.28515625" style="160"/>
    <col min="4869" max="4869" width="13.85546875" style="160" bestFit="1" customWidth="1"/>
    <col min="4870" max="4871" width="20.7109375" style="160" customWidth="1"/>
    <col min="4872" max="5122" width="9.28515625" style="160"/>
    <col min="5123" max="5123" width="90.28515625" style="160" customWidth="1"/>
    <col min="5124" max="5124" width="9.28515625" style="160"/>
    <col min="5125" max="5125" width="13.85546875" style="160" bestFit="1" customWidth="1"/>
    <col min="5126" max="5127" width="20.7109375" style="160" customWidth="1"/>
    <col min="5128" max="5378" width="9.28515625" style="160"/>
    <col min="5379" max="5379" width="90.28515625" style="160" customWidth="1"/>
    <col min="5380" max="5380" width="9.28515625" style="160"/>
    <col min="5381" max="5381" width="13.85546875" style="160" bestFit="1" customWidth="1"/>
    <col min="5382" max="5383" width="20.7109375" style="160" customWidth="1"/>
    <col min="5384" max="5634" width="9.28515625" style="160"/>
    <col min="5635" max="5635" width="90.28515625" style="160" customWidth="1"/>
    <col min="5636" max="5636" width="9.28515625" style="160"/>
    <col min="5637" max="5637" width="13.85546875" style="160" bestFit="1" customWidth="1"/>
    <col min="5638" max="5639" width="20.7109375" style="160" customWidth="1"/>
    <col min="5640" max="5890" width="9.28515625" style="160"/>
    <col min="5891" max="5891" width="90.28515625" style="160" customWidth="1"/>
    <col min="5892" max="5892" width="9.28515625" style="160"/>
    <col min="5893" max="5893" width="13.85546875" style="160" bestFit="1" customWidth="1"/>
    <col min="5894" max="5895" width="20.7109375" style="160" customWidth="1"/>
    <col min="5896" max="6146" width="9.28515625" style="160"/>
    <col min="6147" max="6147" width="90.28515625" style="160" customWidth="1"/>
    <col min="6148" max="6148" width="9.28515625" style="160"/>
    <col min="6149" max="6149" width="13.85546875" style="160" bestFit="1" customWidth="1"/>
    <col min="6150" max="6151" width="20.7109375" style="160" customWidth="1"/>
    <col min="6152" max="6402" width="9.28515625" style="160"/>
    <col min="6403" max="6403" width="90.28515625" style="160" customWidth="1"/>
    <col min="6404" max="6404" width="9.28515625" style="160"/>
    <col min="6405" max="6405" width="13.85546875" style="160" bestFit="1" customWidth="1"/>
    <col min="6406" max="6407" width="20.7109375" style="160" customWidth="1"/>
    <col min="6408" max="6658" width="9.28515625" style="160"/>
    <col min="6659" max="6659" width="90.28515625" style="160" customWidth="1"/>
    <col min="6660" max="6660" width="9.28515625" style="160"/>
    <col min="6661" max="6661" width="13.85546875" style="160" bestFit="1" customWidth="1"/>
    <col min="6662" max="6663" width="20.7109375" style="160" customWidth="1"/>
    <col min="6664" max="6914" width="9.28515625" style="160"/>
    <col min="6915" max="6915" width="90.28515625" style="160" customWidth="1"/>
    <col min="6916" max="6916" width="9.28515625" style="160"/>
    <col min="6917" max="6917" width="13.85546875" style="160" bestFit="1" customWidth="1"/>
    <col min="6918" max="6919" width="20.7109375" style="160" customWidth="1"/>
    <col min="6920" max="7170" width="9.28515625" style="160"/>
    <col min="7171" max="7171" width="90.28515625" style="160" customWidth="1"/>
    <col min="7172" max="7172" width="9.28515625" style="160"/>
    <col min="7173" max="7173" width="13.85546875" style="160" bestFit="1" customWidth="1"/>
    <col min="7174" max="7175" width="20.7109375" style="160" customWidth="1"/>
    <col min="7176" max="7426" width="9.28515625" style="160"/>
    <col min="7427" max="7427" width="90.28515625" style="160" customWidth="1"/>
    <col min="7428" max="7428" width="9.28515625" style="160"/>
    <col min="7429" max="7429" width="13.85546875" style="160" bestFit="1" customWidth="1"/>
    <col min="7430" max="7431" width="20.7109375" style="160" customWidth="1"/>
    <col min="7432" max="7682" width="9.28515625" style="160"/>
    <col min="7683" max="7683" width="90.28515625" style="160" customWidth="1"/>
    <col min="7684" max="7684" width="9.28515625" style="160"/>
    <col min="7685" max="7685" width="13.85546875" style="160" bestFit="1" customWidth="1"/>
    <col min="7686" max="7687" width="20.7109375" style="160" customWidth="1"/>
    <col min="7688" max="7938" width="9.28515625" style="160"/>
    <col min="7939" max="7939" width="90.28515625" style="160" customWidth="1"/>
    <col min="7940" max="7940" width="9.28515625" style="160"/>
    <col min="7941" max="7941" width="13.85546875" style="160" bestFit="1" customWidth="1"/>
    <col min="7942" max="7943" width="20.7109375" style="160" customWidth="1"/>
    <col min="7944" max="8194" width="9.28515625" style="160"/>
    <col min="8195" max="8195" width="90.28515625" style="160" customWidth="1"/>
    <col min="8196" max="8196" width="9.28515625" style="160"/>
    <col min="8197" max="8197" width="13.85546875" style="160" bestFit="1" customWidth="1"/>
    <col min="8198" max="8199" width="20.7109375" style="160" customWidth="1"/>
    <col min="8200" max="8450" width="9.28515625" style="160"/>
    <col min="8451" max="8451" width="90.28515625" style="160" customWidth="1"/>
    <col min="8452" max="8452" width="9.28515625" style="160"/>
    <col min="8453" max="8453" width="13.85546875" style="160" bestFit="1" customWidth="1"/>
    <col min="8454" max="8455" width="20.7109375" style="160" customWidth="1"/>
    <col min="8456" max="8706" width="9.28515625" style="160"/>
    <col min="8707" max="8707" width="90.28515625" style="160" customWidth="1"/>
    <col min="8708" max="8708" width="9.28515625" style="160"/>
    <col min="8709" max="8709" width="13.85546875" style="160" bestFit="1" customWidth="1"/>
    <col min="8710" max="8711" width="20.7109375" style="160" customWidth="1"/>
    <col min="8712" max="8962" width="9.28515625" style="160"/>
    <col min="8963" max="8963" width="90.28515625" style="160" customWidth="1"/>
    <col min="8964" max="8964" width="9.28515625" style="160"/>
    <col min="8965" max="8965" width="13.85546875" style="160" bestFit="1" customWidth="1"/>
    <col min="8966" max="8967" width="20.7109375" style="160" customWidth="1"/>
    <col min="8968" max="9218" width="9.28515625" style="160"/>
    <col min="9219" max="9219" width="90.28515625" style="160" customWidth="1"/>
    <col min="9220" max="9220" width="9.28515625" style="160"/>
    <col min="9221" max="9221" width="13.85546875" style="160" bestFit="1" customWidth="1"/>
    <col min="9222" max="9223" width="20.7109375" style="160" customWidth="1"/>
    <col min="9224" max="9474" width="9.28515625" style="160"/>
    <col min="9475" max="9475" width="90.28515625" style="160" customWidth="1"/>
    <col min="9476" max="9476" width="9.28515625" style="160"/>
    <col min="9477" max="9477" width="13.85546875" style="160" bestFit="1" customWidth="1"/>
    <col min="9478" max="9479" width="20.7109375" style="160" customWidth="1"/>
    <col min="9480" max="9730" width="9.28515625" style="160"/>
    <col min="9731" max="9731" width="90.28515625" style="160" customWidth="1"/>
    <col min="9732" max="9732" width="9.28515625" style="160"/>
    <col min="9733" max="9733" width="13.85546875" style="160" bestFit="1" customWidth="1"/>
    <col min="9734" max="9735" width="20.7109375" style="160" customWidth="1"/>
    <col min="9736" max="9986" width="9.28515625" style="160"/>
    <col min="9987" max="9987" width="90.28515625" style="160" customWidth="1"/>
    <col min="9988" max="9988" width="9.28515625" style="160"/>
    <col min="9989" max="9989" width="13.85546875" style="160" bestFit="1" customWidth="1"/>
    <col min="9990" max="9991" width="20.7109375" style="160" customWidth="1"/>
    <col min="9992" max="10242" width="9.28515625" style="160"/>
    <col min="10243" max="10243" width="90.28515625" style="160" customWidth="1"/>
    <col min="10244" max="10244" width="9.28515625" style="160"/>
    <col min="10245" max="10245" width="13.85546875" style="160" bestFit="1" customWidth="1"/>
    <col min="10246" max="10247" width="20.7109375" style="160" customWidth="1"/>
    <col min="10248" max="10498" width="9.28515625" style="160"/>
    <col min="10499" max="10499" width="90.28515625" style="160" customWidth="1"/>
    <col min="10500" max="10500" width="9.28515625" style="160"/>
    <col min="10501" max="10501" width="13.85546875" style="160" bestFit="1" customWidth="1"/>
    <col min="10502" max="10503" width="20.7109375" style="160" customWidth="1"/>
    <col min="10504" max="10754" width="9.28515625" style="160"/>
    <col min="10755" max="10755" width="90.28515625" style="160" customWidth="1"/>
    <col min="10756" max="10756" width="9.28515625" style="160"/>
    <col min="10757" max="10757" width="13.85546875" style="160" bestFit="1" customWidth="1"/>
    <col min="10758" max="10759" width="20.7109375" style="160" customWidth="1"/>
    <col min="10760" max="11010" width="9.28515625" style="160"/>
    <col min="11011" max="11011" width="90.28515625" style="160" customWidth="1"/>
    <col min="11012" max="11012" width="9.28515625" style="160"/>
    <col min="11013" max="11013" width="13.85546875" style="160" bestFit="1" customWidth="1"/>
    <col min="11014" max="11015" width="20.7109375" style="160" customWidth="1"/>
    <col min="11016" max="11266" width="9.28515625" style="160"/>
    <col min="11267" max="11267" width="90.28515625" style="160" customWidth="1"/>
    <col min="11268" max="11268" width="9.28515625" style="160"/>
    <col min="11269" max="11269" width="13.85546875" style="160" bestFit="1" customWidth="1"/>
    <col min="11270" max="11271" width="20.7109375" style="160" customWidth="1"/>
    <col min="11272" max="11522" width="9.28515625" style="160"/>
    <col min="11523" max="11523" width="90.28515625" style="160" customWidth="1"/>
    <col min="11524" max="11524" width="9.28515625" style="160"/>
    <col min="11525" max="11525" width="13.85546875" style="160" bestFit="1" customWidth="1"/>
    <col min="11526" max="11527" width="20.7109375" style="160" customWidth="1"/>
    <col min="11528" max="11778" width="9.28515625" style="160"/>
    <col min="11779" max="11779" width="90.28515625" style="160" customWidth="1"/>
    <col min="11780" max="11780" width="9.28515625" style="160"/>
    <col min="11781" max="11781" width="13.85546875" style="160" bestFit="1" customWidth="1"/>
    <col min="11782" max="11783" width="20.7109375" style="160" customWidth="1"/>
    <col min="11784" max="12034" width="9.28515625" style="160"/>
    <col min="12035" max="12035" width="90.28515625" style="160" customWidth="1"/>
    <col min="12036" max="12036" width="9.28515625" style="160"/>
    <col min="12037" max="12037" width="13.85546875" style="160" bestFit="1" customWidth="1"/>
    <col min="12038" max="12039" width="20.7109375" style="160" customWidth="1"/>
    <col min="12040" max="12290" width="9.28515625" style="160"/>
    <col min="12291" max="12291" width="90.28515625" style="160" customWidth="1"/>
    <col min="12292" max="12292" width="9.28515625" style="160"/>
    <col min="12293" max="12293" width="13.85546875" style="160" bestFit="1" customWidth="1"/>
    <col min="12294" max="12295" width="20.7109375" style="160" customWidth="1"/>
    <col min="12296" max="12546" width="9.28515625" style="160"/>
    <col min="12547" max="12547" width="90.28515625" style="160" customWidth="1"/>
    <col min="12548" max="12548" width="9.28515625" style="160"/>
    <col min="12549" max="12549" width="13.85546875" style="160" bestFit="1" customWidth="1"/>
    <col min="12550" max="12551" width="20.7109375" style="160" customWidth="1"/>
    <col min="12552" max="12802" width="9.28515625" style="160"/>
    <col min="12803" max="12803" width="90.28515625" style="160" customWidth="1"/>
    <col min="12804" max="12804" width="9.28515625" style="160"/>
    <col min="12805" max="12805" width="13.85546875" style="160" bestFit="1" customWidth="1"/>
    <col min="12806" max="12807" width="20.7109375" style="160" customWidth="1"/>
    <col min="12808" max="13058" width="9.28515625" style="160"/>
    <col min="13059" max="13059" width="90.28515625" style="160" customWidth="1"/>
    <col min="13060" max="13060" width="9.28515625" style="160"/>
    <col min="13061" max="13061" width="13.85546875" style="160" bestFit="1" customWidth="1"/>
    <col min="13062" max="13063" width="20.7109375" style="160" customWidth="1"/>
    <col min="13064" max="13314" width="9.28515625" style="160"/>
    <col min="13315" max="13315" width="90.28515625" style="160" customWidth="1"/>
    <col min="13316" max="13316" width="9.28515625" style="160"/>
    <col min="13317" max="13317" width="13.85546875" style="160" bestFit="1" customWidth="1"/>
    <col min="13318" max="13319" width="20.7109375" style="160" customWidth="1"/>
    <col min="13320" max="13570" width="9.28515625" style="160"/>
    <col min="13571" max="13571" width="90.28515625" style="160" customWidth="1"/>
    <col min="13572" max="13572" width="9.28515625" style="160"/>
    <col min="13573" max="13573" width="13.85546875" style="160" bestFit="1" customWidth="1"/>
    <col min="13574" max="13575" width="20.7109375" style="160" customWidth="1"/>
    <col min="13576" max="13826" width="9.28515625" style="160"/>
    <col min="13827" max="13827" width="90.28515625" style="160" customWidth="1"/>
    <col min="13828" max="13828" width="9.28515625" style="160"/>
    <col min="13829" max="13829" width="13.85546875" style="160" bestFit="1" customWidth="1"/>
    <col min="13830" max="13831" width="20.7109375" style="160" customWidth="1"/>
    <col min="13832" max="14082" width="9.28515625" style="160"/>
    <col min="14083" max="14083" width="90.28515625" style="160" customWidth="1"/>
    <col min="14084" max="14084" width="9.28515625" style="160"/>
    <col min="14085" max="14085" width="13.85546875" style="160" bestFit="1" customWidth="1"/>
    <col min="14086" max="14087" width="20.7109375" style="160" customWidth="1"/>
    <col min="14088" max="14338" width="9.28515625" style="160"/>
    <col min="14339" max="14339" width="90.28515625" style="160" customWidth="1"/>
    <col min="14340" max="14340" width="9.28515625" style="160"/>
    <col min="14341" max="14341" width="13.85546875" style="160" bestFit="1" customWidth="1"/>
    <col min="14342" max="14343" width="20.7109375" style="160" customWidth="1"/>
    <col min="14344" max="14594" width="9.28515625" style="160"/>
    <col min="14595" max="14595" width="90.28515625" style="160" customWidth="1"/>
    <col min="14596" max="14596" width="9.28515625" style="160"/>
    <col min="14597" max="14597" width="13.85546875" style="160" bestFit="1" customWidth="1"/>
    <col min="14598" max="14599" width="20.7109375" style="160" customWidth="1"/>
    <col min="14600" max="14850" width="9.28515625" style="160"/>
    <col min="14851" max="14851" width="90.28515625" style="160" customWidth="1"/>
    <col min="14852" max="14852" width="9.28515625" style="160"/>
    <col min="14853" max="14853" width="13.85546875" style="160" bestFit="1" customWidth="1"/>
    <col min="14854" max="14855" width="20.7109375" style="160" customWidth="1"/>
    <col min="14856" max="15106" width="9.28515625" style="160"/>
    <col min="15107" max="15107" width="90.28515625" style="160" customWidth="1"/>
    <col min="15108" max="15108" width="9.28515625" style="160"/>
    <col min="15109" max="15109" width="13.85546875" style="160" bestFit="1" customWidth="1"/>
    <col min="15110" max="15111" width="20.7109375" style="160" customWidth="1"/>
    <col min="15112" max="15362" width="9.28515625" style="160"/>
    <col min="15363" max="15363" width="90.28515625" style="160" customWidth="1"/>
    <col min="15364" max="15364" width="9.28515625" style="160"/>
    <col min="15365" max="15365" width="13.85546875" style="160" bestFit="1" customWidth="1"/>
    <col min="15366" max="15367" width="20.7109375" style="160" customWidth="1"/>
    <col min="15368" max="15618" width="9.28515625" style="160"/>
    <col min="15619" max="15619" width="90.28515625" style="160" customWidth="1"/>
    <col min="15620" max="15620" width="9.28515625" style="160"/>
    <col min="15621" max="15621" width="13.85546875" style="160" bestFit="1" customWidth="1"/>
    <col min="15622" max="15623" width="20.7109375" style="160" customWidth="1"/>
    <col min="15624" max="15874" width="9.28515625" style="160"/>
    <col min="15875" max="15875" width="90.28515625" style="160" customWidth="1"/>
    <col min="15876" max="15876" width="9.28515625" style="160"/>
    <col min="15877" max="15877" width="13.85546875" style="160" bestFit="1" customWidth="1"/>
    <col min="15878" max="15879" width="20.7109375" style="160" customWidth="1"/>
    <col min="15880" max="16130" width="9.28515625" style="160"/>
    <col min="16131" max="16131" width="90.28515625" style="160" customWidth="1"/>
    <col min="16132" max="16132" width="9.28515625" style="160"/>
    <col min="16133" max="16133" width="13.85546875" style="160" bestFit="1" customWidth="1"/>
    <col min="16134" max="16135" width="20.7109375" style="160" customWidth="1"/>
    <col min="16136" max="16384" width="9.28515625" style="160"/>
  </cols>
  <sheetData>
    <row r="2" spans="2:20" ht="13.8" thickBot="1" x14ac:dyDescent="0.3"/>
    <row r="3" spans="2:20" ht="14.4" thickBot="1" x14ac:dyDescent="0.3">
      <c r="C3" s="202" t="s">
        <v>293</v>
      </c>
      <c r="D3" s="203"/>
      <c r="E3" s="203"/>
      <c r="F3" s="203"/>
      <c r="G3" s="204"/>
    </row>
    <row r="4" spans="2:20" ht="14.4" thickBot="1" x14ac:dyDescent="0.3">
      <c r="C4" s="161" t="s">
        <v>262</v>
      </c>
      <c r="D4" s="180" t="s">
        <v>63</v>
      </c>
      <c r="E4" s="180" t="s">
        <v>64</v>
      </c>
      <c r="F4" s="181" t="s">
        <v>288</v>
      </c>
      <c r="G4" s="182" t="s">
        <v>289</v>
      </c>
      <c r="T4" s="165"/>
    </row>
    <row r="5" spans="2:20" ht="14.25" customHeight="1" thickBot="1" x14ac:dyDescent="0.3">
      <c r="B5" s="160">
        <v>894446</v>
      </c>
      <c r="C5" s="166" t="s">
        <v>294</v>
      </c>
      <c r="D5" s="167" t="s">
        <v>295</v>
      </c>
      <c r="E5" s="168">
        <v>3</v>
      </c>
      <c r="F5" s="169">
        <v>33900</v>
      </c>
      <c r="G5" s="170">
        <f>E5*F5</f>
        <v>101700</v>
      </c>
      <c r="H5" s="160" t="s">
        <v>212</v>
      </c>
      <c r="T5" s="165"/>
    </row>
    <row r="6" spans="2:20" ht="15" thickBot="1" x14ac:dyDescent="0.35">
      <c r="C6" s="205" t="s">
        <v>281</v>
      </c>
      <c r="D6" s="206"/>
      <c r="E6" s="206"/>
      <c r="F6" s="204"/>
      <c r="G6" s="179">
        <f>SUM(G5:G5)</f>
        <v>101700</v>
      </c>
      <c r="T6" s="165"/>
    </row>
    <row r="7" spans="2:20" x14ac:dyDescent="0.25">
      <c r="T7" s="165"/>
    </row>
  </sheetData>
  <mergeCells count="2">
    <mergeCell ref="C3:G3"/>
    <mergeCell ref="C6:F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K169"/>
  <sheetViews>
    <sheetView showGridLines="0" topLeftCell="A112" workbookViewId="0">
      <selection activeCell="B6" sqref="B6:C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1" customWidth="1"/>
    <col min="25" max="25" width="15" customWidth="1"/>
    <col min="26" max="26" width="16.28515625" customWidth="1"/>
    <col min="27" max="27" width="11" customWidth="1"/>
    <col min="28" max="28" width="15" customWidth="1"/>
    <col min="29" max="29" width="16.28515625" customWidth="1"/>
    <col min="42" max="63" width="9.28515625" hidden="1"/>
  </cols>
  <sheetData>
    <row r="2" spans="2:44" ht="36.9" customHeight="1" x14ac:dyDescent="0.2">
      <c r="L2" s="211" t="s">
        <v>2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R2" s="9" t="s">
        <v>44</v>
      </c>
    </row>
    <row r="3" spans="2:44" ht="6.9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R3" s="9" t="s">
        <v>45</v>
      </c>
    </row>
    <row r="4" spans="2:44" ht="24.9" customHeight="1" x14ac:dyDescent="0.2">
      <c r="B4" s="12"/>
      <c r="D4" s="13" t="s">
        <v>47</v>
      </c>
      <c r="L4" s="12"/>
      <c r="M4" s="38" t="s">
        <v>4</v>
      </c>
      <c r="AR4" s="9" t="s">
        <v>1</v>
      </c>
    </row>
    <row r="5" spans="2:44" ht="6.9" customHeight="1" x14ac:dyDescent="0.2">
      <c r="B5" s="12"/>
      <c r="L5" s="12"/>
    </row>
    <row r="6" spans="2:44" ht="12" customHeight="1" x14ac:dyDescent="0.2">
      <c r="B6" s="12"/>
      <c r="D6" s="15" t="s">
        <v>5</v>
      </c>
      <c r="L6" s="12"/>
    </row>
    <row r="7" spans="2:44" ht="26.25" customHeight="1" x14ac:dyDescent="0.2">
      <c r="B7" s="12"/>
      <c r="E7" s="209" t="e">
        <f>#REF!</f>
        <v>#REF!</v>
      </c>
      <c r="F7" s="210"/>
      <c r="G7" s="210"/>
      <c r="H7" s="210"/>
      <c r="L7" s="12"/>
    </row>
    <row r="8" spans="2:44" s="1" customFormat="1" ht="12" customHeight="1" x14ac:dyDescent="0.2">
      <c r="B8" s="18"/>
      <c r="D8" s="15" t="s">
        <v>48</v>
      </c>
      <c r="L8" s="18"/>
    </row>
    <row r="9" spans="2:44" s="1" customFormat="1" ht="16.5" customHeight="1" x14ac:dyDescent="0.2">
      <c r="B9" s="18"/>
      <c r="E9" s="207" t="s">
        <v>49</v>
      </c>
      <c r="F9" s="208"/>
      <c r="G9" s="208"/>
      <c r="H9" s="208"/>
      <c r="L9" s="18"/>
    </row>
    <row r="10" spans="2:44" s="1" customFormat="1" x14ac:dyDescent="0.2">
      <c r="B10" s="18"/>
      <c r="L10" s="18"/>
    </row>
    <row r="11" spans="2:44" s="1" customFormat="1" ht="12" customHeight="1" x14ac:dyDescent="0.2">
      <c r="B11" s="18"/>
      <c r="D11" s="15" t="s">
        <v>6</v>
      </c>
      <c r="F11" s="14" t="s">
        <v>0</v>
      </c>
      <c r="I11" s="15" t="s">
        <v>7</v>
      </c>
      <c r="J11" s="14" t="s">
        <v>0</v>
      </c>
      <c r="L11" s="18"/>
    </row>
    <row r="12" spans="2:44" s="1" customFormat="1" ht="12" customHeight="1" x14ac:dyDescent="0.2">
      <c r="B12" s="18"/>
      <c r="D12" s="15" t="s">
        <v>8</v>
      </c>
      <c r="F12" s="14" t="s">
        <v>9</v>
      </c>
      <c r="I12" s="15" t="s">
        <v>10</v>
      </c>
      <c r="J12" s="28" t="e">
        <f>#REF!</f>
        <v>#REF!</v>
      </c>
      <c r="L12" s="18"/>
    </row>
    <row r="13" spans="2:44" s="1" customFormat="1" ht="10.95" customHeight="1" x14ac:dyDescent="0.2">
      <c r="B13" s="18"/>
      <c r="L13" s="18"/>
    </row>
    <row r="14" spans="2:44" s="1" customFormat="1" ht="12" customHeight="1" x14ac:dyDescent="0.2">
      <c r="B14" s="18"/>
      <c r="D14" s="15" t="s">
        <v>11</v>
      </c>
      <c r="I14" s="15" t="s">
        <v>12</v>
      </c>
      <c r="J14" s="14" t="e">
        <f>IF(#REF!="","",#REF!)</f>
        <v>#REF!</v>
      </c>
      <c r="L14" s="18"/>
    </row>
    <row r="15" spans="2:44" s="1" customFormat="1" ht="18" customHeight="1" x14ac:dyDescent="0.2">
      <c r="B15" s="18"/>
      <c r="E15" s="14" t="e">
        <f>IF(#REF!="","",#REF!)</f>
        <v>#REF!</v>
      </c>
      <c r="I15" s="15" t="s">
        <v>13</v>
      </c>
      <c r="J15" s="14" t="e">
        <f>IF(#REF!="","",#REF!)</f>
        <v>#REF!</v>
      </c>
      <c r="L15" s="18"/>
    </row>
    <row r="16" spans="2:44" s="1" customFormat="1" ht="6.9" customHeight="1" x14ac:dyDescent="0.2">
      <c r="B16" s="18"/>
      <c r="L16" s="18"/>
    </row>
    <row r="17" spans="2:12" s="1" customFormat="1" ht="12" customHeight="1" x14ac:dyDescent="0.2">
      <c r="B17" s="18"/>
      <c r="D17" s="15" t="s">
        <v>14</v>
      </c>
      <c r="I17" s="15" t="s">
        <v>12</v>
      </c>
      <c r="J17" s="16" t="e">
        <f>#REF!</f>
        <v>#REF!</v>
      </c>
      <c r="L17" s="18"/>
    </row>
    <row r="18" spans="2:12" s="1" customFormat="1" ht="18" customHeight="1" x14ac:dyDescent="0.2">
      <c r="B18" s="18"/>
      <c r="E18" s="213" t="e">
        <f>#REF!</f>
        <v>#REF!</v>
      </c>
      <c r="F18" s="214"/>
      <c r="G18" s="214"/>
      <c r="H18" s="214"/>
      <c r="I18" s="15" t="s">
        <v>13</v>
      </c>
      <c r="J18" s="16" t="e">
        <f>#REF!</f>
        <v>#REF!</v>
      </c>
      <c r="L18" s="18"/>
    </row>
    <row r="19" spans="2:12" s="1" customFormat="1" ht="6.9" customHeight="1" x14ac:dyDescent="0.2">
      <c r="B19" s="18"/>
      <c r="L19" s="18"/>
    </row>
    <row r="20" spans="2:12" s="1" customFormat="1" ht="12" customHeight="1" x14ac:dyDescent="0.2">
      <c r="B20" s="18"/>
      <c r="D20" s="15" t="s">
        <v>15</v>
      </c>
      <c r="I20" s="15" t="s">
        <v>12</v>
      </c>
      <c r="J20" s="14" t="e">
        <f>IF(#REF!="","",#REF!)</f>
        <v>#REF!</v>
      </c>
      <c r="L20" s="18"/>
    </row>
    <row r="21" spans="2:12" s="1" customFormat="1" ht="18" customHeight="1" x14ac:dyDescent="0.2">
      <c r="B21" s="18"/>
      <c r="E21" s="14" t="e">
        <f>IF(#REF!="","",#REF!)</f>
        <v>#REF!</v>
      </c>
      <c r="I21" s="15" t="s">
        <v>13</v>
      </c>
      <c r="J21" s="14" t="e">
        <f>IF(#REF!="","",#REF!)</f>
        <v>#REF!</v>
      </c>
      <c r="L21" s="18"/>
    </row>
    <row r="22" spans="2:12" s="1" customFormat="1" ht="6.9" customHeight="1" x14ac:dyDescent="0.2">
      <c r="B22" s="18"/>
      <c r="L22" s="18"/>
    </row>
    <row r="23" spans="2:12" s="1" customFormat="1" ht="12" customHeight="1" x14ac:dyDescent="0.2">
      <c r="B23" s="18"/>
      <c r="D23" s="15" t="s">
        <v>17</v>
      </c>
      <c r="I23" s="15" t="s">
        <v>12</v>
      </c>
      <c r="J23" s="14" t="e">
        <f>IF(#REF!="","",#REF!)</f>
        <v>#REF!</v>
      </c>
      <c r="L23" s="18"/>
    </row>
    <row r="24" spans="2:12" s="1" customFormat="1" ht="18" customHeight="1" x14ac:dyDescent="0.2">
      <c r="B24" s="18"/>
      <c r="E24" s="14" t="e">
        <f>IF(#REF!="","",#REF!)</f>
        <v>#REF!</v>
      </c>
      <c r="I24" s="15" t="s">
        <v>13</v>
      </c>
      <c r="J24" s="14" t="e">
        <f>IF(#REF!="","",#REF!)</f>
        <v>#REF!</v>
      </c>
      <c r="L24" s="18"/>
    </row>
    <row r="25" spans="2:12" s="1" customFormat="1" ht="6.9" customHeight="1" x14ac:dyDescent="0.2">
      <c r="B25" s="18"/>
      <c r="L25" s="18"/>
    </row>
    <row r="26" spans="2:12" s="1" customFormat="1" ht="12" customHeight="1" x14ac:dyDescent="0.2">
      <c r="B26" s="18"/>
      <c r="D26" s="15" t="s">
        <v>18</v>
      </c>
      <c r="L26" s="18"/>
    </row>
    <row r="27" spans="2:12" s="2" customFormat="1" ht="16.5" customHeight="1" x14ac:dyDescent="0.2">
      <c r="B27" s="39"/>
      <c r="E27" s="215" t="s">
        <v>0</v>
      </c>
      <c r="F27" s="215"/>
      <c r="G27" s="215"/>
      <c r="H27" s="215"/>
      <c r="L27" s="39"/>
    </row>
    <row r="28" spans="2:12" s="1" customFormat="1" ht="6.9" customHeight="1" x14ac:dyDescent="0.2">
      <c r="B28" s="18"/>
      <c r="L28" s="18"/>
    </row>
    <row r="29" spans="2:12" s="1" customFormat="1" ht="6.9" customHeight="1" x14ac:dyDescent="0.2">
      <c r="B29" s="18"/>
      <c r="D29" s="29"/>
      <c r="E29" s="29"/>
      <c r="F29" s="29"/>
      <c r="G29" s="29"/>
      <c r="H29" s="29"/>
      <c r="I29" s="29"/>
      <c r="J29" s="29"/>
      <c r="K29" s="29"/>
      <c r="L29" s="18"/>
    </row>
    <row r="30" spans="2:12" s="1" customFormat="1" ht="25.35" customHeight="1" x14ac:dyDescent="0.2">
      <c r="B30" s="18"/>
      <c r="D30" s="40" t="s">
        <v>19</v>
      </c>
      <c r="J30" s="37">
        <f>ROUND(J122, 2)</f>
        <v>925429.11</v>
      </c>
      <c r="L30" s="18"/>
    </row>
    <row r="31" spans="2:12" s="1" customFormat="1" ht="6.9" customHeight="1" x14ac:dyDescent="0.2">
      <c r="B31" s="18"/>
      <c r="D31" s="29"/>
      <c r="E31" s="29"/>
      <c r="F31" s="29"/>
      <c r="G31" s="29"/>
      <c r="H31" s="29"/>
      <c r="I31" s="29"/>
      <c r="J31" s="29"/>
      <c r="K31" s="29"/>
      <c r="L31" s="18"/>
    </row>
    <row r="32" spans="2:12" s="1" customFormat="1" ht="14.4" customHeight="1" x14ac:dyDescent="0.2">
      <c r="B32" s="18"/>
      <c r="F32" s="20" t="s">
        <v>21</v>
      </c>
      <c r="I32" s="20" t="s">
        <v>20</v>
      </c>
      <c r="J32" s="20" t="s">
        <v>22</v>
      </c>
      <c r="L32" s="18"/>
    </row>
    <row r="33" spans="2:12" s="1" customFormat="1" ht="14.4" customHeight="1" x14ac:dyDescent="0.2">
      <c r="B33" s="18"/>
      <c r="D33" s="30" t="s">
        <v>23</v>
      </c>
      <c r="E33" s="15" t="s">
        <v>24</v>
      </c>
      <c r="F33" s="41">
        <f>ROUND((SUM(BC122:BC168)),  2)</f>
        <v>925429.11</v>
      </c>
      <c r="I33" s="42">
        <v>0.21</v>
      </c>
      <c r="J33" s="41">
        <f>ROUND(((SUM(BC122:BC168))*I33),  2)</f>
        <v>194340.11</v>
      </c>
      <c r="L33" s="18"/>
    </row>
    <row r="34" spans="2:12" s="1" customFormat="1" ht="14.4" customHeight="1" x14ac:dyDescent="0.2">
      <c r="B34" s="18"/>
      <c r="E34" s="15" t="s">
        <v>25</v>
      </c>
      <c r="F34" s="41">
        <f>ROUND((SUM(BD122:BD168)),  2)</f>
        <v>0</v>
      </c>
      <c r="I34" s="42">
        <v>0.15</v>
      </c>
      <c r="J34" s="41">
        <f>ROUND(((SUM(BD122:BD168))*I34),  2)</f>
        <v>0</v>
      </c>
      <c r="L34" s="18"/>
    </row>
    <row r="35" spans="2:12" s="1" customFormat="1" ht="14.4" hidden="1" customHeight="1" x14ac:dyDescent="0.2">
      <c r="B35" s="18"/>
      <c r="E35" s="15" t="s">
        <v>26</v>
      </c>
      <c r="F35" s="41">
        <f>ROUND((SUM(BE122:BE168)),  2)</f>
        <v>0</v>
      </c>
      <c r="I35" s="42">
        <v>0.21</v>
      </c>
      <c r="J35" s="41">
        <f>0</f>
        <v>0</v>
      </c>
      <c r="L35" s="18"/>
    </row>
    <row r="36" spans="2:12" s="1" customFormat="1" ht="14.4" hidden="1" customHeight="1" x14ac:dyDescent="0.2">
      <c r="B36" s="18"/>
      <c r="E36" s="15" t="s">
        <v>27</v>
      </c>
      <c r="F36" s="41">
        <f>ROUND((SUM(BF122:BF168)),  2)</f>
        <v>0</v>
      </c>
      <c r="I36" s="42">
        <v>0.15</v>
      </c>
      <c r="J36" s="41">
        <f>0</f>
        <v>0</v>
      </c>
      <c r="L36" s="18"/>
    </row>
    <row r="37" spans="2:12" s="1" customFormat="1" ht="14.4" hidden="1" customHeight="1" x14ac:dyDescent="0.2">
      <c r="B37" s="18"/>
      <c r="E37" s="15" t="s">
        <v>28</v>
      </c>
      <c r="F37" s="41">
        <f>ROUND((SUM(BG122:BG168)),  2)</f>
        <v>0</v>
      </c>
      <c r="I37" s="42">
        <v>0</v>
      </c>
      <c r="J37" s="41">
        <f>0</f>
        <v>0</v>
      </c>
      <c r="L37" s="18"/>
    </row>
    <row r="38" spans="2:12" s="1" customFormat="1" ht="6.9" customHeight="1" x14ac:dyDescent="0.2">
      <c r="B38" s="18"/>
      <c r="L38" s="18"/>
    </row>
    <row r="39" spans="2:12" s="1" customFormat="1" ht="25.35" customHeight="1" x14ac:dyDescent="0.2">
      <c r="B39" s="18"/>
      <c r="C39" s="43"/>
      <c r="D39" s="44" t="s">
        <v>29</v>
      </c>
      <c r="E39" s="31"/>
      <c r="F39" s="31"/>
      <c r="G39" s="45" t="s">
        <v>30</v>
      </c>
      <c r="H39" s="46" t="s">
        <v>31</v>
      </c>
      <c r="I39" s="31"/>
      <c r="J39" s="47">
        <f>SUM(J30:J37)</f>
        <v>1119769.22</v>
      </c>
      <c r="K39" s="48"/>
      <c r="L39" s="18"/>
    </row>
    <row r="40" spans="2:12" s="1" customFormat="1" ht="14.4" customHeight="1" x14ac:dyDescent="0.2">
      <c r="B40" s="18"/>
      <c r="L40" s="18"/>
    </row>
    <row r="41" spans="2:12" ht="14.4" customHeight="1" x14ac:dyDescent="0.2">
      <c r="B41" s="12"/>
      <c r="L41" s="12"/>
    </row>
    <row r="42" spans="2:12" ht="14.4" customHeight="1" x14ac:dyDescent="0.2">
      <c r="B42" s="12"/>
      <c r="L42" s="12"/>
    </row>
    <row r="43" spans="2:12" ht="14.4" customHeight="1" x14ac:dyDescent="0.2">
      <c r="B43" s="12"/>
      <c r="L43" s="12"/>
    </row>
    <row r="44" spans="2:12" ht="14.4" customHeight="1" x14ac:dyDescent="0.2">
      <c r="B44" s="12"/>
      <c r="L44" s="12"/>
    </row>
    <row r="45" spans="2:12" ht="14.4" customHeight="1" x14ac:dyDescent="0.2">
      <c r="B45" s="12"/>
      <c r="L45" s="12"/>
    </row>
    <row r="46" spans="2:12" ht="14.4" customHeight="1" x14ac:dyDescent="0.2">
      <c r="B46" s="12"/>
      <c r="L46" s="12"/>
    </row>
    <row r="47" spans="2:12" ht="14.4" customHeight="1" x14ac:dyDescent="0.2">
      <c r="B47" s="12"/>
      <c r="L47" s="12"/>
    </row>
    <row r="48" spans="2:12" ht="14.4" customHeight="1" x14ac:dyDescent="0.2">
      <c r="B48" s="12"/>
      <c r="L48" s="12"/>
    </row>
    <row r="49" spans="2:12" ht="14.4" customHeight="1" x14ac:dyDescent="0.2">
      <c r="B49" s="12"/>
      <c r="L49" s="12"/>
    </row>
    <row r="50" spans="2:12" s="1" customFormat="1" ht="14.4" customHeight="1" x14ac:dyDescent="0.2">
      <c r="B50" s="18"/>
      <c r="D50" s="21" t="s">
        <v>32</v>
      </c>
      <c r="E50" s="22"/>
      <c r="F50" s="22"/>
      <c r="G50" s="21" t="s">
        <v>33</v>
      </c>
      <c r="H50" s="22"/>
      <c r="I50" s="22"/>
      <c r="J50" s="22"/>
      <c r="K50" s="22"/>
      <c r="L50" s="18"/>
    </row>
    <row r="51" spans="2:12" x14ac:dyDescent="0.2">
      <c r="B51" s="12"/>
      <c r="L51" s="12"/>
    </row>
    <row r="52" spans="2:12" x14ac:dyDescent="0.2">
      <c r="B52" s="12"/>
      <c r="L52" s="12"/>
    </row>
    <row r="53" spans="2:12" x14ac:dyDescent="0.2">
      <c r="B53" s="12"/>
      <c r="L53" s="12"/>
    </row>
    <row r="54" spans="2:12" x14ac:dyDescent="0.2">
      <c r="B54" s="12"/>
      <c r="L54" s="12"/>
    </row>
    <row r="55" spans="2:12" x14ac:dyDescent="0.2">
      <c r="B55" s="12"/>
      <c r="L55" s="12"/>
    </row>
    <row r="56" spans="2:12" x14ac:dyDescent="0.2">
      <c r="B56" s="12"/>
      <c r="L56" s="12"/>
    </row>
    <row r="57" spans="2:12" x14ac:dyDescent="0.2">
      <c r="B57" s="12"/>
      <c r="L57" s="12"/>
    </row>
    <row r="58" spans="2:12" x14ac:dyDescent="0.2">
      <c r="B58" s="12"/>
      <c r="L58" s="12"/>
    </row>
    <row r="59" spans="2:12" x14ac:dyDescent="0.2">
      <c r="B59" s="12"/>
      <c r="L59" s="12"/>
    </row>
    <row r="60" spans="2:12" x14ac:dyDescent="0.2">
      <c r="B60" s="12"/>
      <c r="L60" s="12"/>
    </row>
    <row r="61" spans="2:12" s="1" customFormat="1" ht="13.2" x14ac:dyDescent="0.2">
      <c r="B61" s="18"/>
      <c r="D61" s="23" t="s">
        <v>34</v>
      </c>
      <c r="E61" s="19"/>
      <c r="F61" s="49" t="s">
        <v>35</v>
      </c>
      <c r="G61" s="23" t="s">
        <v>34</v>
      </c>
      <c r="H61" s="19"/>
      <c r="I61" s="19"/>
      <c r="J61" s="50" t="s">
        <v>35</v>
      </c>
      <c r="K61" s="19"/>
      <c r="L61" s="18"/>
    </row>
    <row r="62" spans="2:12" x14ac:dyDescent="0.2">
      <c r="B62" s="12"/>
      <c r="L62" s="12"/>
    </row>
    <row r="63" spans="2:12" x14ac:dyDescent="0.2">
      <c r="B63" s="12"/>
      <c r="L63" s="12"/>
    </row>
    <row r="64" spans="2:12" x14ac:dyDescent="0.2">
      <c r="B64" s="12"/>
      <c r="L64" s="12"/>
    </row>
    <row r="65" spans="2:12" s="1" customFormat="1" ht="13.2" x14ac:dyDescent="0.2">
      <c r="B65" s="18"/>
      <c r="D65" s="21" t="s">
        <v>36</v>
      </c>
      <c r="E65" s="22"/>
      <c r="F65" s="22"/>
      <c r="G65" s="21" t="s">
        <v>37</v>
      </c>
      <c r="H65" s="22"/>
      <c r="I65" s="22"/>
      <c r="J65" s="22"/>
      <c r="K65" s="22"/>
      <c r="L65" s="18"/>
    </row>
    <row r="66" spans="2:12" x14ac:dyDescent="0.2">
      <c r="B66" s="12"/>
      <c r="L66" s="12"/>
    </row>
    <row r="67" spans="2:12" x14ac:dyDescent="0.2">
      <c r="B67" s="12"/>
      <c r="L67" s="12"/>
    </row>
    <row r="68" spans="2:12" x14ac:dyDescent="0.2">
      <c r="B68" s="12"/>
      <c r="L68" s="12"/>
    </row>
    <row r="69" spans="2:12" x14ac:dyDescent="0.2">
      <c r="B69" s="12"/>
      <c r="L69" s="12"/>
    </row>
    <row r="70" spans="2:12" x14ac:dyDescent="0.2">
      <c r="B70" s="12"/>
      <c r="L70" s="12"/>
    </row>
    <row r="71" spans="2:12" x14ac:dyDescent="0.2">
      <c r="B71" s="12"/>
      <c r="L71" s="12"/>
    </row>
    <row r="72" spans="2:12" x14ac:dyDescent="0.2">
      <c r="B72" s="12"/>
      <c r="L72" s="12"/>
    </row>
    <row r="73" spans="2:12" x14ac:dyDescent="0.2">
      <c r="B73" s="12"/>
      <c r="L73" s="12"/>
    </row>
    <row r="74" spans="2:12" x14ac:dyDescent="0.2">
      <c r="B74" s="12"/>
      <c r="L74" s="12"/>
    </row>
    <row r="75" spans="2:12" x14ac:dyDescent="0.2">
      <c r="B75" s="12"/>
      <c r="L75" s="12"/>
    </row>
    <row r="76" spans="2:12" s="1" customFormat="1" ht="13.2" x14ac:dyDescent="0.2">
      <c r="B76" s="18"/>
      <c r="D76" s="23" t="s">
        <v>34</v>
      </c>
      <c r="E76" s="19"/>
      <c r="F76" s="49" t="s">
        <v>35</v>
      </c>
      <c r="G76" s="23" t="s">
        <v>34</v>
      </c>
      <c r="H76" s="19"/>
      <c r="I76" s="19"/>
      <c r="J76" s="50" t="s">
        <v>35</v>
      </c>
      <c r="K76" s="19"/>
      <c r="L76" s="18"/>
    </row>
    <row r="77" spans="2:12" s="1" customFormat="1" ht="14.4" customHeight="1" x14ac:dyDescent="0.2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18"/>
    </row>
    <row r="81" spans="2:45" s="1" customFormat="1" ht="6.9" customHeight="1" x14ac:dyDescent="0.2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18"/>
    </row>
    <row r="82" spans="2:45" s="1" customFormat="1" ht="24.9" customHeight="1" x14ac:dyDescent="0.2">
      <c r="B82" s="18"/>
      <c r="C82" s="13" t="s">
        <v>50</v>
      </c>
      <c r="L82" s="18"/>
    </row>
    <row r="83" spans="2:45" s="1" customFormat="1" ht="6.9" customHeight="1" x14ac:dyDescent="0.2">
      <c r="B83" s="18"/>
      <c r="L83" s="18"/>
    </row>
    <row r="84" spans="2:45" s="1" customFormat="1" ht="12" customHeight="1" x14ac:dyDescent="0.2">
      <c r="B84" s="18"/>
      <c r="C84" s="15" t="s">
        <v>5</v>
      </c>
      <c r="L84" s="18"/>
    </row>
    <row r="85" spans="2:45" s="1" customFormat="1" ht="26.25" customHeight="1" x14ac:dyDescent="0.2">
      <c r="B85" s="18"/>
      <c r="E85" s="209" t="e">
        <f>E7</f>
        <v>#REF!</v>
      </c>
      <c r="F85" s="210"/>
      <c r="G85" s="210"/>
      <c r="H85" s="210"/>
      <c r="L85" s="18"/>
    </row>
    <row r="86" spans="2:45" s="1" customFormat="1" ht="12" customHeight="1" x14ac:dyDescent="0.2">
      <c r="B86" s="18"/>
      <c r="C86" s="15" t="s">
        <v>48</v>
      </c>
      <c r="L86" s="18"/>
    </row>
    <row r="87" spans="2:45" s="1" customFormat="1" ht="16.5" customHeight="1" x14ac:dyDescent="0.2">
      <c r="B87" s="18"/>
      <c r="E87" s="207" t="str">
        <f>E9</f>
        <v>1 - Vícepráce - Obetonování kanalizace přímo do výkopu</v>
      </c>
      <c r="F87" s="208"/>
      <c r="G87" s="208"/>
      <c r="H87" s="208"/>
      <c r="L87" s="18"/>
    </row>
    <row r="88" spans="2:45" s="1" customFormat="1" ht="6.9" customHeight="1" x14ac:dyDescent="0.2">
      <c r="B88" s="18"/>
      <c r="L88" s="18"/>
    </row>
    <row r="89" spans="2:45" s="1" customFormat="1" ht="12" customHeight="1" x14ac:dyDescent="0.2">
      <c r="B89" s="18"/>
      <c r="C89" s="15" t="s">
        <v>8</v>
      </c>
      <c r="F89" s="14" t="str">
        <f>F12</f>
        <v xml:space="preserve"> </v>
      </c>
      <c r="I89" s="15" t="s">
        <v>10</v>
      </c>
      <c r="J89" s="28" t="e">
        <f>IF(J12="","",J12)</f>
        <v>#REF!</v>
      </c>
      <c r="L89" s="18"/>
    </row>
    <row r="90" spans="2:45" s="1" customFormat="1" ht="6.9" customHeight="1" x14ac:dyDescent="0.2">
      <c r="B90" s="18"/>
      <c r="L90" s="18"/>
    </row>
    <row r="91" spans="2:45" s="1" customFormat="1" ht="15.15" customHeight="1" x14ac:dyDescent="0.2">
      <c r="B91" s="18"/>
      <c r="C91" s="15" t="s">
        <v>11</v>
      </c>
      <c r="F91" s="14" t="e">
        <f>E15</f>
        <v>#REF!</v>
      </c>
      <c r="I91" s="15" t="s">
        <v>15</v>
      </c>
      <c r="J91" s="17" t="e">
        <f>E21</f>
        <v>#REF!</v>
      </c>
      <c r="L91" s="18"/>
    </row>
    <row r="92" spans="2:45" s="1" customFormat="1" ht="15.15" customHeight="1" x14ac:dyDescent="0.2">
      <c r="B92" s="18"/>
      <c r="C92" s="15" t="s">
        <v>14</v>
      </c>
      <c r="F92" s="14" t="e">
        <f>IF(E18="","",E18)</f>
        <v>#REF!</v>
      </c>
      <c r="I92" s="15" t="s">
        <v>17</v>
      </c>
      <c r="J92" s="17" t="e">
        <f>E24</f>
        <v>#REF!</v>
      </c>
      <c r="L92" s="18"/>
    </row>
    <row r="93" spans="2:45" s="1" customFormat="1" ht="10.35" customHeight="1" x14ac:dyDescent="0.2">
      <c r="B93" s="18"/>
      <c r="L93" s="18"/>
    </row>
    <row r="94" spans="2:45" s="1" customFormat="1" ht="29.25" customHeight="1" x14ac:dyDescent="0.2">
      <c r="B94" s="18"/>
      <c r="C94" s="51" t="s">
        <v>51</v>
      </c>
      <c r="D94" s="43"/>
      <c r="E94" s="43"/>
      <c r="F94" s="43"/>
      <c r="G94" s="43"/>
      <c r="H94" s="43"/>
      <c r="I94" s="43"/>
      <c r="J94" s="52" t="s">
        <v>52</v>
      </c>
      <c r="K94" s="43"/>
      <c r="L94" s="18"/>
    </row>
    <row r="95" spans="2:45" s="1" customFormat="1" ht="10.35" customHeight="1" x14ac:dyDescent="0.2">
      <c r="B95" s="18"/>
      <c r="L95" s="18"/>
    </row>
    <row r="96" spans="2:45" s="1" customFormat="1" ht="22.95" customHeight="1" x14ac:dyDescent="0.2">
      <c r="B96" s="18"/>
      <c r="C96" s="53" t="s">
        <v>53</v>
      </c>
      <c r="J96" s="37">
        <f>J122</f>
        <v>925429.11</v>
      </c>
      <c r="L96" s="18"/>
      <c r="AS96" s="9" t="s">
        <v>54</v>
      </c>
    </row>
    <row r="97" spans="2:12" s="3" customFormat="1" ht="24.9" customHeight="1" x14ac:dyDescent="0.2">
      <c r="B97" s="54"/>
      <c r="D97" s="55" t="s">
        <v>55</v>
      </c>
      <c r="E97" s="56"/>
      <c r="F97" s="56"/>
      <c r="G97" s="56"/>
      <c r="H97" s="56"/>
      <c r="I97" s="56"/>
      <c r="J97" s="57">
        <f>J123</f>
        <v>886589.71</v>
      </c>
      <c r="L97" s="54"/>
    </row>
    <row r="98" spans="2:12" s="4" customFormat="1" ht="19.95" customHeight="1" x14ac:dyDescent="0.2">
      <c r="B98" s="58"/>
      <c r="D98" s="59" t="s">
        <v>56</v>
      </c>
      <c r="E98" s="60"/>
      <c r="F98" s="60"/>
      <c r="G98" s="60"/>
      <c r="H98" s="60"/>
      <c r="I98" s="60"/>
      <c r="J98" s="61">
        <f>J124</f>
        <v>180653.9</v>
      </c>
      <c r="L98" s="58"/>
    </row>
    <row r="99" spans="2:12" s="4" customFormat="1" ht="19.95" customHeight="1" x14ac:dyDescent="0.2">
      <c r="B99" s="58"/>
      <c r="D99" s="59" t="s">
        <v>57</v>
      </c>
      <c r="E99" s="60"/>
      <c r="F99" s="60"/>
      <c r="G99" s="60"/>
      <c r="H99" s="60"/>
      <c r="I99" s="60"/>
      <c r="J99" s="61">
        <f>J147</f>
        <v>663083.81999999995</v>
      </c>
      <c r="L99" s="58"/>
    </row>
    <row r="100" spans="2:12" s="4" customFormat="1" ht="19.95" customHeight="1" x14ac:dyDescent="0.2">
      <c r="B100" s="58"/>
      <c r="D100" s="59" t="s">
        <v>58</v>
      </c>
      <c r="E100" s="60"/>
      <c r="F100" s="60"/>
      <c r="G100" s="60"/>
      <c r="H100" s="60"/>
      <c r="I100" s="60"/>
      <c r="J100" s="61">
        <f>J159</f>
        <v>42851.99</v>
      </c>
      <c r="L100" s="58"/>
    </row>
    <row r="101" spans="2:12" s="3" customFormat="1" ht="24.9" customHeight="1" x14ac:dyDescent="0.2">
      <c r="B101" s="54"/>
      <c r="D101" s="55" t="s">
        <v>59</v>
      </c>
      <c r="E101" s="56"/>
      <c r="F101" s="56"/>
      <c r="G101" s="56"/>
      <c r="H101" s="56"/>
      <c r="I101" s="56"/>
      <c r="J101" s="57">
        <f>J161</f>
        <v>38839.4</v>
      </c>
      <c r="L101" s="54"/>
    </row>
    <row r="102" spans="2:12" s="4" customFormat="1" ht="19.95" customHeight="1" x14ac:dyDescent="0.2">
      <c r="B102" s="58"/>
      <c r="D102" s="59" t="s">
        <v>60</v>
      </c>
      <c r="E102" s="60"/>
      <c r="F102" s="60"/>
      <c r="G102" s="60"/>
      <c r="H102" s="60"/>
      <c r="I102" s="60"/>
      <c r="J102" s="61">
        <f>J162</f>
        <v>38839.4</v>
      </c>
      <c r="L102" s="58"/>
    </row>
    <row r="103" spans="2:12" s="1" customFormat="1" ht="21.75" customHeight="1" x14ac:dyDescent="0.2">
      <c r="B103" s="18"/>
      <c r="L103" s="18"/>
    </row>
    <row r="104" spans="2:12" s="1" customFormat="1" ht="6.9" customHeight="1" x14ac:dyDescent="0.2"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18"/>
    </row>
    <row r="108" spans="2:12" s="1" customFormat="1" ht="6.9" customHeight="1" x14ac:dyDescent="0.2">
      <c r="B108" s="26"/>
      <c r="C108" s="27"/>
      <c r="D108" s="27"/>
      <c r="E108" s="27"/>
      <c r="F108" s="27"/>
      <c r="G108" s="27"/>
      <c r="H108" s="27"/>
      <c r="I108" s="27"/>
      <c r="J108" s="27"/>
      <c r="K108" s="27"/>
      <c r="L108" s="18"/>
    </row>
    <row r="109" spans="2:12" s="1" customFormat="1" ht="24.9" customHeight="1" x14ac:dyDescent="0.2">
      <c r="B109" s="18"/>
      <c r="C109" s="13" t="s">
        <v>61</v>
      </c>
      <c r="L109" s="18"/>
    </row>
    <row r="110" spans="2:12" s="1" customFormat="1" ht="6.9" customHeight="1" x14ac:dyDescent="0.2">
      <c r="B110" s="18"/>
      <c r="L110" s="18"/>
    </row>
    <row r="111" spans="2:12" s="1" customFormat="1" ht="12" customHeight="1" x14ac:dyDescent="0.2">
      <c r="B111" s="18"/>
      <c r="C111" s="15" t="s">
        <v>5</v>
      </c>
      <c r="L111" s="18"/>
    </row>
    <row r="112" spans="2:12" s="1" customFormat="1" ht="26.25" customHeight="1" x14ac:dyDescent="0.2">
      <c r="B112" s="18"/>
      <c r="E112" s="209" t="e">
        <f>E7</f>
        <v>#REF!</v>
      </c>
      <c r="F112" s="210"/>
      <c r="G112" s="210"/>
      <c r="H112" s="210"/>
      <c r="L112" s="18"/>
    </row>
    <row r="113" spans="2:63" s="1" customFormat="1" ht="12" customHeight="1" x14ac:dyDescent="0.2">
      <c r="B113" s="18"/>
      <c r="C113" s="15" t="s">
        <v>48</v>
      </c>
      <c r="L113" s="18"/>
    </row>
    <row r="114" spans="2:63" s="1" customFormat="1" ht="16.5" customHeight="1" x14ac:dyDescent="0.2">
      <c r="B114" s="18"/>
      <c r="E114" s="207" t="str">
        <f>E9</f>
        <v>1 - Vícepráce - Obetonování kanalizace přímo do výkopu</v>
      </c>
      <c r="F114" s="208"/>
      <c r="G114" s="208"/>
      <c r="H114" s="208"/>
      <c r="L114" s="18"/>
    </row>
    <row r="115" spans="2:63" s="1" customFormat="1" ht="6.9" customHeight="1" x14ac:dyDescent="0.2">
      <c r="B115" s="18"/>
      <c r="L115" s="18"/>
    </row>
    <row r="116" spans="2:63" s="1" customFormat="1" ht="12" customHeight="1" x14ac:dyDescent="0.2">
      <c r="B116" s="18"/>
      <c r="C116" s="15" t="s">
        <v>8</v>
      </c>
      <c r="F116" s="14" t="str">
        <f>F12</f>
        <v xml:space="preserve"> </v>
      </c>
      <c r="I116" s="15" t="s">
        <v>10</v>
      </c>
      <c r="J116" s="28" t="e">
        <f>IF(J12="","",J12)</f>
        <v>#REF!</v>
      </c>
      <c r="L116" s="18"/>
    </row>
    <row r="117" spans="2:63" s="1" customFormat="1" ht="6.9" customHeight="1" x14ac:dyDescent="0.2">
      <c r="B117" s="18"/>
      <c r="L117" s="18"/>
    </row>
    <row r="118" spans="2:63" s="1" customFormat="1" ht="15.15" customHeight="1" x14ac:dyDescent="0.2">
      <c r="B118" s="18"/>
      <c r="C118" s="15" t="s">
        <v>11</v>
      </c>
      <c r="F118" s="14" t="e">
        <f>E15</f>
        <v>#REF!</v>
      </c>
      <c r="I118" s="15" t="s">
        <v>15</v>
      </c>
      <c r="J118" s="17" t="e">
        <f>E21</f>
        <v>#REF!</v>
      </c>
      <c r="L118" s="18"/>
    </row>
    <row r="119" spans="2:63" s="1" customFormat="1" ht="15.15" customHeight="1" x14ac:dyDescent="0.2">
      <c r="B119" s="18"/>
      <c r="C119" s="15" t="s">
        <v>14</v>
      </c>
      <c r="F119" s="14" t="e">
        <f>IF(E18="","",E18)</f>
        <v>#REF!</v>
      </c>
      <c r="I119" s="15" t="s">
        <v>17</v>
      </c>
      <c r="J119" s="17" t="e">
        <f>E24</f>
        <v>#REF!</v>
      </c>
      <c r="L119" s="18"/>
    </row>
    <row r="120" spans="2:63" s="1" customFormat="1" ht="10.35" customHeight="1" x14ac:dyDescent="0.2">
      <c r="B120" s="18"/>
      <c r="L120" s="18"/>
    </row>
    <row r="121" spans="2:63" s="5" customFormat="1" ht="29.25" customHeight="1" x14ac:dyDescent="0.2">
      <c r="B121" s="62"/>
      <c r="C121" s="63" t="s">
        <v>62</v>
      </c>
      <c r="D121" s="64" t="s">
        <v>40</v>
      </c>
      <c r="E121" s="64" t="s">
        <v>38</v>
      </c>
      <c r="F121" s="64" t="s">
        <v>39</v>
      </c>
      <c r="G121" s="64" t="s">
        <v>63</v>
      </c>
      <c r="H121" s="64" t="s">
        <v>64</v>
      </c>
      <c r="I121" s="64" t="s">
        <v>65</v>
      </c>
      <c r="J121" s="64" t="s">
        <v>52</v>
      </c>
      <c r="K121" s="65" t="s">
        <v>66</v>
      </c>
      <c r="L121" s="62"/>
      <c r="M121" s="32" t="s">
        <v>0</v>
      </c>
      <c r="N121" s="33" t="s">
        <v>23</v>
      </c>
      <c r="O121" s="33" t="s">
        <v>67</v>
      </c>
      <c r="P121" s="33" t="s">
        <v>68</v>
      </c>
      <c r="Q121" s="33" t="s">
        <v>69</v>
      </c>
      <c r="R121" s="33" t="s">
        <v>70</v>
      </c>
      <c r="S121" s="33" t="s">
        <v>71</v>
      </c>
      <c r="T121" s="34" t="s">
        <v>72</v>
      </c>
    </row>
    <row r="122" spans="2:63" s="1" customFormat="1" ht="22.95" customHeight="1" x14ac:dyDescent="0.3">
      <c r="B122" s="18"/>
      <c r="C122" s="36" t="s">
        <v>73</v>
      </c>
      <c r="J122" s="66">
        <f>BI122</f>
        <v>925429.11</v>
      </c>
      <c r="L122" s="18"/>
      <c r="M122" s="35"/>
      <c r="N122" s="29"/>
      <c r="O122" s="29"/>
      <c r="P122" s="67">
        <f>P123+P161</f>
        <v>0</v>
      </c>
      <c r="Q122" s="29"/>
      <c r="R122" s="67">
        <f>R123+R161</f>
        <v>252.07032330999996</v>
      </c>
      <c r="S122" s="29"/>
      <c r="T122" s="68">
        <f>T123+T161</f>
        <v>0</v>
      </c>
      <c r="AR122" s="9" t="s">
        <v>41</v>
      </c>
      <c r="AS122" s="9" t="s">
        <v>54</v>
      </c>
      <c r="BI122" s="69">
        <f>BI123+BI161</f>
        <v>925429.11</v>
      </c>
    </row>
    <row r="123" spans="2:63" s="6" customFormat="1" ht="25.95" customHeight="1" x14ac:dyDescent="0.25">
      <c r="B123" s="70"/>
      <c r="D123" s="71" t="s">
        <v>41</v>
      </c>
      <c r="E123" s="72" t="s">
        <v>74</v>
      </c>
      <c r="F123" s="72" t="s">
        <v>75</v>
      </c>
      <c r="I123" s="73"/>
      <c r="J123" s="74">
        <f>BI123</f>
        <v>886589.71</v>
      </c>
      <c r="L123" s="70"/>
      <c r="M123" s="75"/>
      <c r="P123" s="76">
        <f>P124+P147+P159</f>
        <v>0</v>
      </c>
      <c r="R123" s="76">
        <f>R124+R147+R159</f>
        <v>251.78082330999996</v>
      </c>
      <c r="T123" s="77">
        <f>T124+T147+T159</f>
        <v>0</v>
      </c>
      <c r="AP123" s="71" t="s">
        <v>43</v>
      </c>
      <c r="AR123" s="78" t="s">
        <v>41</v>
      </c>
      <c r="AS123" s="78" t="s">
        <v>42</v>
      </c>
      <c r="AW123" s="71" t="s">
        <v>76</v>
      </c>
      <c r="BI123" s="79">
        <f>BI124+BI147+BI159</f>
        <v>886589.71</v>
      </c>
    </row>
    <row r="124" spans="2:63" s="6" customFormat="1" ht="22.95" customHeight="1" x14ac:dyDescent="0.25">
      <c r="B124" s="70"/>
      <c r="D124" s="71" t="s">
        <v>41</v>
      </c>
      <c r="E124" s="80" t="s">
        <v>43</v>
      </c>
      <c r="F124" s="80" t="s">
        <v>77</v>
      </c>
      <c r="I124" s="73"/>
      <c r="J124" s="81">
        <f>BI124</f>
        <v>180653.9</v>
      </c>
      <c r="L124" s="70"/>
      <c r="M124" s="75"/>
      <c r="P124" s="76">
        <f>SUM(P125:P146)</f>
        <v>0</v>
      </c>
      <c r="R124" s="76">
        <f>SUM(R125:R146)</f>
        <v>6.0000000000000006E-4</v>
      </c>
      <c r="T124" s="77">
        <f>SUM(T125:T146)</f>
        <v>0</v>
      </c>
      <c r="AP124" s="71" t="s">
        <v>43</v>
      </c>
      <c r="AR124" s="78" t="s">
        <v>41</v>
      </c>
      <c r="AS124" s="78" t="s">
        <v>43</v>
      </c>
      <c r="AW124" s="71" t="s">
        <v>76</v>
      </c>
      <c r="BI124" s="79">
        <f>SUM(BI125:BI146)</f>
        <v>180653.9</v>
      </c>
    </row>
    <row r="125" spans="2:63" s="1" customFormat="1" ht="33" customHeight="1" x14ac:dyDescent="0.2">
      <c r="B125" s="82"/>
      <c r="C125" s="83" t="s">
        <v>43</v>
      </c>
      <c r="D125" s="83" t="s">
        <v>78</v>
      </c>
      <c r="E125" s="84" t="s">
        <v>79</v>
      </c>
      <c r="F125" s="85" t="s">
        <v>80</v>
      </c>
      <c r="G125" s="86" t="s">
        <v>81</v>
      </c>
      <c r="H125" s="87">
        <v>175.75</v>
      </c>
      <c r="I125" s="88">
        <v>228.02</v>
      </c>
      <c r="J125" s="89">
        <f>ROUND(I125*H125,2)</f>
        <v>40074.519999999997</v>
      </c>
      <c r="K125" s="85" t="s">
        <v>186</v>
      </c>
      <c r="L125" s="18"/>
      <c r="M125" s="90" t="s">
        <v>0</v>
      </c>
      <c r="N125" s="91" t="s">
        <v>24</v>
      </c>
      <c r="P125" s="92">
        <f>O125*H125</f>
        <v>0</v>
      </c>
      <c r="Q125" s="92">
        <v>0</v>
      </c>
      <c r="R125" s="92">
        <f>Q125*H125</f>
        <v>0</v>
      </c>
      <c r="S125" s="92">
        <v>0</v>
      </c>
      <c r="T125" s="93">
        <f>S125*H125</f>
        <v>0</v>
      </c>
      <c r="AP125" s="94" t="s">
        <v>82</v>
      </c>
      <c r="AR125" s="94" t="s">
        <v>78</v>
      </c>
      <c r="AS125" s="94" t="s">
        <v>45</v>
      </c>
      <c r="AW125" s="9" t="s">
        <v>76</v>
      </c>
      <c r="BC125" s="95">
        <f>IF(N125="základní",J125,0)</f>
        <v>40074.519999999997</v>
      </c>
      <c r="BD125" s="95">
        <f>IF(N125="snížená",J125,0)</f>
        <v>0</v>
      </c>
      <c r="BE125" s="95">
        <f>IF(N125="zákl. přenesená",J125,0)</f>
        <v>0</v>
      </c>
      <c r="BF125" s="95">
        <f>IF(N125="sníž. přenesená",J125,0)</f>
        <v>0</v>
      </c>
      <c r="BG125" s="95">
        <f>IF(N125="nulová",J125,0)</f>
        <v>0</v>
      </c>
      <c r="BH125" s="9" t="s">
        <v>43</v>
      </c>
      <c r="BI125" s="95">
        <f>ROUND(I125*H125,2)</f>
        <v>40074.519999999997</v>
      </c>
      <c r="BJ125" s="9" t="s">
        <v>82</v>
      </c>
      <c r="BK125" s="94" t="s">
        <v>83</v>
      </c>
    </row>
    <row r="126" spans="2:63" s="7" customFormat="1" x14ac:dyDescent="0.2">
      <c r="B126" s="96"/>
      <c r="D126" s="97" t="s">
        <v>84</v>
      </c>
      <c r="E126" s="98" t="s">
        <v>0</v>
      </c>
      <c r="F126" s="99" t="s">
        <v>85</v>
      </c>
      <c r="H126" s="100">
        <v>102</v>
      </c>
      <c r="I126" s="101"/>
      <c r="L126" s="96"/>
      <c r="M126" s="102"/>
      <c r="T126" s="103"/>
      <c r="AR126" s="98" t="s">
        <v>84</v>
      </c>
      <c r="AS126" s="98" t="s">
        <v>45</v>
      </c>
      <c r="AT126" s="7" t="s">
        <v>45</v>
      </c>
      <c r="AU126" s="7" t="s">
        <v>16</v>
      </c>
      <c r="AV126" s="7" t="s">
        <v>42</v>
      </c>
      <c r="AW126" s="98" t="s">
        <v>76</v>
      </c>
    </row>
    <row r="127" spans="2:63" s="7" customFormat="1" x14ac:dyDescent="0.2">
      <c r="B127" s="96"/>
      <c r="D127" s="97" t="s">
        <v>84</v>
      </c>
      <c r="E127" s="98" t="s">
        <v>0</v>
      </c>
      <c r="F127" s="99" t="s">
        <v>86</v>
      </c>
      <c r="H127" s="100">
        <v>73.75</v>
      </c>
      <c r="I127" s="101"/>
      <c r="L127" s="96"/>
      <c r="M127" s="102"/>
      <c r="T127" s="103"/>
      <c r="AR127" s="98" t="s">
        <v>84</v>
      </c>
      <c r="AS127" s="98" t="s">
        <v>45</v>
      </c>
      <c r="AT127" s="7" t="s">
        <v>45</v>
      </c>
      <c r="AU127" s="7" t="s">
        <v>16</v>
      </c>
      <c r="AV127" s="7" t="s">
        <v>42</v>
      </c>
      <c r="AW127" s="98" t="s">
        <v>76</v>
      </c>
    </row>
    <row r="128" spans="2:63" s="8" customFormat="1" x14ac:dyDescent="0.2">
      <c r="B128" s="104"/>
      <c r="D128" s="97" t="s">
        <v>84</v>
      </c>
      <c r="E128" s="105" t="s">
        <v>0</v>
      </c>
      <c r="F128" s="106" t="s">
        <v>87</v>
      </c>
      <c r="H128" s="107">
        <v>175.75</v>
      </c>
      <c r="I128" s="108"/>
      <c r="L128" s="104"/>
      <c r="M128" s="109"/>
      <c r="T128" s="110"/>
      <c r="AR128" s="105" t="s">
        <v>84</v>
      </c>
      <c r="AS128" s="105" t="s">
        <v>45</v>
      </c>
      <c r="AT128" s="8" t="s">
        <v>82</v>
      </c>
      <c r="AU128" s="8" t="s">
        <v>16</v>
      </c>
      <c r="AV128" s="8" t="s">
        <v>43</v>
      </c>
      <c r="AW128" s="105" t="s">
        <v>76</v>
      </c>
    </row>
    <row r="129" spans="2:63" s="1" customFormat="1" ht="37.950000000000003" customHeight="1" x14ac:dyDescent="0.2">
      <c r="B129" s="82"/>
      <c r="C129" s="83" t="s">
        <v>45</v>
      </c>
      <c r="D129" s="83" t="s">
        <v>78</v>
      </c>
      <c r="E129" s="84" t="s">
        <v>88</v>
      </c>
      <c r="F129" s="85" t="s">
        <v>89</v>
      </c>
      <c r="G129" s="86" t="s">
        <v>81</v>
      </c>
      <c r="H129" s="87">
        <v>175.75</v>
      </c>
      <c r="I129" s="88">
        <v>241.09</v>
      </c>
      <c r="J129" s="89">
        <f>ROUND(I129*H129,2)</f>
        <v>42371.57</v>
      </c>
      <c r="K129" s="85" t="s">
        <v>186</v>
      </c>
      <c r="L129" s="18"/>
      <c r="M129" s="90" t="s">
        <v>0</v>
      </c>
      <c r="N129" s="91" t="s">
        <v>24</v>
      </c>
      <c r="P129" s="92">
        <f>O129*H129</f>
        <v>0</v>
      </c>
      <c r="Q129" s="92">
        <v>0</v>
      </c>
      <c r="R129" s="92">
        <f>Q129*H129</f>
        <v>0</v>
      </c>
      <c r="S129" s="92">
        <v>0</v>
      </c>
      <c r="T129" s="93">
        <f>S129*H129</f>
        <v>0</v>
      </c>
      <c r="AP129" s="94" t="s">
        <v>82</v>
      </c>
      <c r="AR129" s="94" t="s">
        <v>78</v>
      </c>
      <c r="AS129" s="94" t="s">
        <v>45</v>
      </c>
      <c r="AW129" s="9" t="s">
        <v>76</v>
      </c>
      <c r="BC129" s="95">
        <f>IF(N129="základní",J129,0)</f>
        <v>42371.57</v>
      </c>
      <c r="BD129" s="95">
        <f>IF(N129="snížená",J129,0)</f>
        <v>0</v>
      </c>
      <c r="BE129" s="95">
        <f>IF(N129="zákl. přenesená",J129,0)</f>
        <v>0</v>
      </c>
      <c r="BF129" s="95">
        <f>IF(N129="sníž. přenesená",J129,0)</f>
        <v>0</v>
      </c>
      <c r="BG129" s="95">
        <f>IF(N129="nulová",J129,0)</f>
        <v>0</v>
      </c>
      <c r="BH129" s="9" t="s">
        <v>43</v>
      </c>
      <c r="BI129" s="95">
        <f>ROUND(I129*H129,2)</f>
        <v>42371.57</v>
      </c>
      <c r="BJ129" s="9" t="s">
        <v>82</v>
      </c>
      <c r="BK129" s="94" t="s">
        <v>90</v>
      </c>
    </row>
    <row r="130" spans="2:63" s="7" customFormat="1" x14ac:dyDescent="0.2">
      <c r="B130" s="96"/>
      <c r="D130" s="97" t="s">
        <v>84</v>
      </c>
      <c r="E130" s="98" t="s">
        <v>0</v>
      </c>
      <c r="F130" s="99" t="s">
        <v>91</v>
      </c>
      <c r="H130" s="100">
        <v>175.75</v>
      </c>
      <c r="I130" s="101"/>
      <c r="L130" s="96"/>
      <c r="M130" s="102"/>
      <c r="T130" s="103"/>
      <c r="AR130" s="98" t="s">
        <v>84</v>
      </c>
      <c r="AS130" s="98" t="s">
        <v>45</v>
      </c>
      <c r="AT130" s="7" t="s">
        <v>45</v>
      </c>
      <c r="AU130" s="7" t="s">
        <v>16</v>
      </c>
      <c r="AV130" s="7" t="s">
        <v>43</v>
      </c>
      <c r="AW130" s="98" t="s">
        <v>76</v>
      </c>
    </row>
    <row r="131" spans="2:63" s="1" customFormat="1" ht="37.950000000000003" customHeight="1" x14ac:dyDescent="0.2">
      <c r="B131" s="82"/>
      <c r="C131" s="83" t="s">
        <v>92</v>
      </c>
      <c r="D131" s="83" t="s">
        <v>78</v>
      </c>
      <c r="E131" s="84" t="s">
        <v>93</v>
      </c>
      <c r="F131" s="85" t="s">
        <v>94</v>
      </c>
      <c r="G131" s="86" t="s">
        <v>81</v>
      </c>
      <c r="H131" s="87">
        <v>1757.5</v>
      </c>
      <c r="I131" s="88">
        <v>18.940000000000001</v>
      </c>
      <c r="J131" s="89">
        <f>ROUND(I131*H131,2)</f>
        <v>33287.050000000003</v>
      </c>
      <c r="K131" s="85" t="s">
        <v>186</v>
      </c>
      <c r="L131" s="18"/>
      <c r="M131" s="90" t="s">
        <v>0</v>
      </c>
      <c r="N131" s="91" t="s">
        <v>24</v>
      </c>
      <c r="P131" s="92">
        <f>O131*H131</f>
        <v>0</v>
      </c>
      <c r="Q131" s="92">
        <v>0</v>
      </c>
      <c r="R131" s="92">
        <f>Q131*H131</f>
        <v>0</v>
      </c>
      <c r="S131" s="92">
        <v>0</v>
      </c>
      <c r="T131" s="93">
        <f>S131*H131</f>
        <v>0</v>
      </c>
      <c r="AP131" s="94" t="s">
        <v>82</v>
      </c>
      <c r="AR131" s="94" t="s">
        <v>78</v>
      </c>
      <c r="AS131" s="94" t="s">
        <v>45</v>
      </c>
      <c r="AW131" s="9" t="s">
        <v>76</v>
      </c>
      <c r="BC131" s="95">
        <f>IF(N131="základní",J131,0)</f>
        <v>33287.050000000003</v>
      </c>
      <c r="BD131" s="95">
        <f>IF(N131="snížená",J131,0)</f>
        <v>0</v>
      </c>
      <c r="BE131" s="95">
        <f>IF(N131="zákl. přenesená",J131,0)</f>
        <v>0</v>
      </c>
      <c r="BF131" s="95">
        <f>IF(N131="sníž. přenesená",J131,0)</f>
        <v>0</v>
      </c>
      <c r="BG131" s="95">
        <f>IF(N131="nulová",J131,0)</f>
        <v>0</v>
      </c>
      <c r="BH131" s="9" t="s">
        <v>43</v>
      </c>
      <c r="BI131" s="95">
        <f>ROUND(I131*H131,2)</f>
        <v>33287.050000000003</v>
      </c>
      <c r="BJ131" s="9" t="s">
        <v>82</v>
      </c>
      <c r="BK131" s="94" t="s">
        <v>95</v>
      </c>
    </row>
    <row r="132" spans="2:63" s="7" customFormat="1" x14ac:dyDescent="0.2">
      <c r="B132" s="96"/>
      <c r="D132" s="97" t="s">
        <v>84</v>
      </c>
      <c r="E132" s="98" t="s">
        <v>0</v>
      </c>
      <c r="F132" s="99" t="s">
        <v>96</v>
      </c>
      <c r="H132" s="100">
        <v>1757.5</v>
      </c>
      <c r="I132" s="101"/>
      <c r="L132" s="96"/>
      <c r="M132" s="102"/>
      <c r="T132" s="103"/>
      <c r="AR132" s="98" t="s">
        <v>84</v>
      </c>
      <c r="AS132" s="98" t="s">
        <v>45</v>
      </c>
      <c r="AT132" s="7" t="s">
        <v>45</v>
      </c>
      <c r="AU132" s="7" t="s">
        <v>16</v>
      </c>
      <c r="AV132" s="7" t="s">
        <v>42</v>
      </c>
      <c r="AW132" s="98" t="s">
        <v>76</v>
      </c>
    </row>
    <row r="133" spans="2:63" s="8" customFormat="1" x14ac:dyDescent="0.2">
      <c r="B133" s="104"/>
      <c r="D133" s="97" t="s">
        <v>84</v>
      </c>
      <c r="E133" s="105" t="s">
        <v>0</v>
      </c>
      <c r="F133" s="106" t="s">
        <v>87</v>
      </c>
      <c r="H133" s="107">
        <v>1757.5</v>
      </c>
      <c r="I133" s="108"/>
      <c r="L133" s="104"/>
      <c r="M133" s="109"/>
      <c r="T133" s="110"/>
      <c r="AR133" s="105" t="s">
        <v>84</v>
      </c>
      <c r="AS133" s="105" t="s">
        <v>45</v>
      </c>
      <c r="AT133" s="8" t="s">
        <v>82</v>
      </c>
      <c r="AU133" s="8" t="s">
        <v>16</v>
      </c>
      <c r="AV133" s="8" t="s">
        <v>43</v>
      </c>
      <c r="AW133" s="105" t="s">
        <v>76</v>
      </c>
    </row>
    <row r="134" spans="2:63" s="1" customFormat="1" ht="33" customHeight="1" x14ac:dyDescent="0.2">
      <c r="B134" s="82"/>
      <c r="C134" s="83" t="s">
        <v>82</v>
      </c>
      <c r="D134" s="83" t="s">
        <v>78</v>
      </c>
      <c r="E134" s="84" t="s">
        <v>97</v>
      </c>
      <c r="F134" s="85" t="s">
        <v>98</v>
      </c>
      <c r="G134" s="86" t="s">
        <v>99</v>
      </c>
      <c r="H134" s="87">
        <v>281.2</v>
      </c>
      <c r="I134" s="88">
        <v>120</v>
      </c>
      <c r="J134" s="89">
        <f>ROUND(I134*H134,2)</f>
        <v>33744</v>
      </c>
      <c r="K134" s="85" t="s">
        <v>186</v>
      </c>
      <c r="L134" s="18"/>
      <c r="M134" s="90" t="s">
        <v>0</v>
      </c>
      <c r="N134" s="91" t="s">
        <v>24</v>
      </c>
      <c r="P134" s="92">
        <f>O134*H134</f>
        <v>0</v>
      </c>
      <c r="Q134" s="92">
        <v>0</v>
      </c>
      <c r="R134" s="92">
        <f>Q134*H134</f>
        <v>0</v>
      </c>
      <c r="S134" s="92">
        <v>0</v>
      </c>
      <c r="T134" s="93">
        <f>S134*H134</f>
        <v>0</v>
      </c>
      <c r="AP134" s="94" t="s">
        <v>82</v>
      </c>
      <c r="AR134" s="94" t="s">
        <v>78</v>
      </c>
      <c r="AS134" s="94" t="s">
        <v>45</v>
      </c>
      <c r="AW134" s="9" t="s">
        <v>76</v>
      </c>
      <c r="BC134" s="95">
        <f>IF(N134="základní",J134,0)</f>
        <v>33744</v>
      </c>
      <c r="BD134" s="95">
        <f>IF(N134="snížená",J134,0)</f>
        <v>0</v>
      </c>
      <c r="BE134" s="95">
        <f>IF(N134="zákl. přenesená",J134,0)</f>
        <v>0</v>
      </c>
      <c r="BF134" s="95">
        <f>IF(N134="sníž. přenesená",J134,0)</f>
        <v>0</v>
      </c>
      <c r="BG134" s="95">
        <f>IF(N134="nulová",J134,0)</f>
        <v>0</v>
      </c>
      <c r="BH134" s="9" t="s">
        <v>43</v>
      </c>
      <c r="BI134" s="95">
        <f>ROUND(I134*H134,2)</f>
        <v>33744</v>
      </c>
      <c r="BJ134" s="9" t="s">
        <v>82</v>
      </c>
      <c r="BK134" s="94" t="s">
        <v>100</v>
      </c>
    </row>
    <row r="135" spans="2:63" s="7" customFormat="1" x14ac:dyDescent="0.2">
      <c r="B135" s="96"/>
      <c r="D135" s="97" t="s">
        <v>84</v>
      </c>
      <c r="E135" s="98" t="s">
        <v>0</v>
      </c>
      <c r="F135" s="99" t="s">
        <v>101</v>
      </c>
      <c r="H135" s="100">
        <v>281.2</v>
      </c>
      <c r="I135" s="101"/>
      <c r="L135" s="96"/>
      <c r="M135" s="102"/>
      <c r="T135" s="103"/>
      <c r="AR135" s="98" t="s">
        <v>84</v>
      </c>
      <c r="AS135" s="98" t="s">
        <v>45</v>
      </c>
      <c r="AT135" s="7" t="s">
        <v>45</v>
      </c>
      <c r="AU135" s="7" t="s">
        <v>16</v>
      </c>
      <c r="AV135" s="7" t="s">
        <v>42</v>
      </c>
      <c r="AW135" s="98" t="s">
        <v>76</v>
      </c>
    </row>
    <row r="136" spans="2:63" s="8" customFormat="1" x14ac:dyDescent="0.2">
      <c r="B136" s="104"/>
      <c r="D136" s="97" t="s">
        <v>84</v>
      </c>
      <c r="E136" s="105" t="s">
        <v>0</v>
      </c>
      <c r="F136" s="106" t="s">
        <v>87</v>
      </c>
      <c r="H136" s="107">
        <v>281.2</v>
      </c>
      <c r="I136" s="108"/>
      <c r="L136" s="104"/>
      <c r="M136" s="109"/>
      <c r="T136" s="110"/>
      <c r="AR136" s="105" t="s">
        <v>84</v>
      </c>
      <c r="AS136" s="105" t="s">
        <v>45</v>
      </c>
      <c r="AT136" s="8" t="s">
        <v>82</v>
      </c>
      <c r="AU136" s="8" t="s">
        <v>16</v>
      </c>
      <c r="AV136" s="8" t="s">
        <v>43</v>
      </c>
      <c r="AW136" s="105" t="s">
        <v>76</v>
      </c>
    </row>
    <row r="137" spans="2:63" s="1" customFormat="1" ht="16.5" customHeight="1" x14ac:dyDescent="0.2">
      <c r="B137" s="82"/>
      <c r="C137" s="83" t="s">
        <v>102</v>
      </c>
      <c r="D137" s="83" t="s">
        <v>78</v>
      </c>
      <c r="E137" s="84" t="s">
        <v>103</v>
      </c>
      <c r="F137" s="85" t="s">
        <v>104</v>
      </c>
      <c r="G137" s="86" t="s">
        <v>81</v>
      </c>
      <c r="H137" s="87">
        <v>175.75</v>
      </c>
      <c r="I137" s="88">
        <v>15.94</v>
      </c>
      <c r="J137" s="89">
        <f>ROUND(I137*H137,2)</f>
        <v>2801.46</v>
      </c>
      <c r="K137" s="85" t="s">
        <v>186</v>
      </c>
      <c r="L137" s="18"/>
      <c r="M137" s="90" t="s">
        <v>0</v>
      </c>
      <c r="N137" s="91" t="s">
        <v>24</v>
      </c>
      <c r="P137" s="92">
        <f>O137*H137</f>
        <v>0</v>
      </c>
      <c r="Q137" s="92">
        <v>0</v>
      </c>
      <c r="R137" s="92">
        <f>Q137*H137</f>
        <v>0</v>
      </c>
      <c r="S137" s="92">
        <v>0</v>
      </c>
      <c r="T137" s="93">
        <f>S137*H137</f>
        <v>0</v>
      </c>
      <c r="AP137" s="94" t="s">
        <v>82</v>
      </c>
      <c r="AR137" s="94" t="s">
        <v>78</v>
      </c>
      <c r="AS137" s="94" t="s">
        <v>45</v>
      </c>
      <c r="AW137" s="9" t="s">
        <v>76</v>
      </c>
      <c r="BC137" s="95">
        <f>IF(N137="základní",J137,0)</f>
        <v>2801.46</v>
      </c>
      <c r="BD137" s="95">
        <f>IF(N137="snížená",J137,0)</f>
        <v>0</v>
      </c>
      <c r="BE137" s="95">
        <f>IF(N137="zákl. přenesená",J137,0)</f>
        <v>0</v>
      </c>
      <c r="BF137" s="95">
        <f>IF(N137="sníž. přenesená",J137,0)</f>
        <v>0</v>
      </c>
      <c r="BG137" s="95">
        <f>IF(N137="nulová",J137,0)</f>
        <v>0</v>
      </c>
      <c r="BH137" s="9" t="s">
        <v>43</v>
      </c>
      <c r="BI137" s="95">
        <f>ROUND(I137*H137,2)</f>
        <v>2801.46</v>
      </c>
      <c r="BJ137" s="9" t="s">
        <v>82</v>
      </c>
      <c r="BK137" s="94" t="s">
        <v>105</v>
      </c>
    </row>
    <row r="138" spans="2:63" s="7" customFormat="1" x14ac:dyDescent="0.2">
      <c r="B138" s="96"/>
      <c r="D138" s="97" t="s">
        <v>84</v>
      </c>
      <c r="E138" s="98" t="s">
        <v>0</v>
      </c>
      <c r="F138" s="99" t="s">
        <v>91</v>
      </c>
      <c r="H138" s="100">
        <v>175.75</v>
      </c>
      <c r="I138" s="101"/>
      <c r="L138" s="96"/>
      <c r="M138" s="102"/>
      <c r="T138" s="103"/>
      <c r="AR138" s="98" t="s">
        <v>84</v>
      </c>
      <c r="AS138" s="98" t="s">
        <v>45</v>
      </c>
      <c r="AT138" s="7" t="s">
        <v>45</v>
      </c>
      <c r="AU138" s="7" t="s">
        <v>16</v>
      </c>
      <c r="AV138" s="7" t="s">
        <v>42</v>
      </c>
      <c r="AW138" s="98" t="s">
        <v>76</v>
      </c>
    </row>
    <row r="139" spans="2:63" s="8" customFormat="1" x14ac:dyDescent="0.2">
      <c r="B139" s="104"/>
      <c r="D139" s="97" t="s">
        <v>84</v>
      </c>
      <c r="E139" s="105" t="s">
        <v>0</v>
      </c>
      <c r="F139" s="106" t="s">
        <v>87</v>
      </c>
      <c r="H139" s="107">
        <v>175.75</v>
      </c>
      <c r="I139" s="108"/>
      <c r="L139" s="104"/>
      <c r="M139" s="109"/>
      <c r="T139" s="110"/>
      <c r="AR139" s="105" t="s">
        <v>84</v>
      </c>
      <c r="AS139" s="105" t="s">
        <v>45</v>
      </c>
      <c r="AT139" s="8" t="s">
        <v>82</v>
      </c>
      <c r="AU139" s="8" t="s">
        <v>16</v>
      </c>
      <c r="AV139" s="8" t="s">
        <v>43</v>
      </c>
      <c r="AW139" s="105" t="s">
        <v>76</v>
      </c>
    </row>
    <row r="140" spans="2:63" s="1" customFormat="1" ht="24.15" customHeight="1" x14ac:dyDescent="0.2">
      <c r="B140" s="82"/>
      <c r="C140" s="83" t="s">
        <v>106</v>
      </c>
      <c r="D140" s="83" t="s">
        <v>78</v>
      </c>
      <c r="E140" s="84" t="s">
        <v>107</v>
      </c>
      <c r="F140" s="85" t="s">
        <v>108</v>
      </c>
      <c r="G140" s="86" t="s">
        <v>109</v>
      </c>
      <c r="H140" s="87">
        <v>20</v>
      </c>
      <c r="I140" s="88">
        <v>86.5</v>
      </c>
      <c r="J140" s="89">
        <f>ROUND(I140*H140,2)</f>
        <v>1730</v>
      </c>
      <c r="K140" s="85" t="s">
        <v>110</v>
      </c>
      <c r="L140" s="18"/>
      <c r="M140" s="90" t="s">
        <v>0</v>
      </c>
      <c r="N140" s="91" t="s">
        <v>24</v>
      </c>
      <c r="P140" s="92">
        <f>O140*H140</f>
        <v>0</v>
      </c>
      <c r="Q140" s="92">
        <v>3.0000000000000001E-5</v>
      </c>
      <c r="R140" s="92">
        <f>Q140*H140</f>
        <v>6.0000000000000006E-4</v>
      </c>
      <c r="S140" s="92">
        <v>0</v>
      </c>
      <c r="T140" s="93">
        <f>S140*H140</f>
        <v>0</v>
      </c>
      <c r="AP140" s="94" t="s">
        <v>111</v>
      </c>
      <c r="AR140" s="94" t="s">
        <v>78</v>
      </c>
      <c r="AS140" s="94" t="s">
        <v>45</v>
      </c>
      <c r="AW140" s="9" t="s">
        <v>76</v>
      </c>
      <c r="BC140" s="95">
        <f>IF(N140="základní",J140,0)</f>
        <v>1730</v>
      </c>
      <c r="BD140" s="95">
        <f>IF(N140="snížená",J140,0)</f>
        <v>0</v>
      </c>
      <c r="BE140" s="95">
        <f>IF(N140="zákl. přenesená",J140,0)</f>
        <v>0</v>
      </c>
      <c r="BF140" s="95">
        <f>IF(N140="sníž. přenesená",J140,0)</f>
        <v>0</v>
      </c>
      <c r="BG140" s="95">
        <f>IF(N140="nulová",J140,0)</f>
        <v>0</v>
      </c>
      <c r="BH140" s="9" t="s">
        <v>43</v>
      </c>
      <c r="BI140" s="95">
        <f>ROUND(I140*H140,2)</f>
        <v>1730</v>
      </c>
      <c r="BJ140" s="9" t="s">
        <v>111</v>
      </c>
      <c r="BK140" s="94" t="s">
        <v>112</v>
      </c>
    </row>
    <row r="141" spans="2:63" s="7" customFormat="1" x14ac:dyDescent="0.2">
      <c r="B141" s="96"/>
      <c r="D141" s="97" t="s">
        <v>84</v>
      </c>
      <c r="E141" s="98" t="s">
        <v>0</v>
      </c>
      <c r="F141" s="99" t="s">
        <v>113</v>
      </c>
      <c r="H141" s="100">
        <v>20</v>
      </c>
      <c r="I141" s="101"/>
      <c r="L141" s="96"/>
      <c r="M141" s="102"/>
      <c r="T141" s="103"/>
      <c r="AR141" s="98" t="s">
        <v>84</v>
      </c>
      <c r="AS141" s="98" t="s">
        <v>45</v>
      </c>
      <c r="AT141" s="7" t="s">
        <v>45</v>
      </c>
      <c r="AU141" s="7" t="s">
        <v>16</v>
      </c>
      <c r="AV141" s="7" t="s">
        <v>43</v>
      </c>
      <c r="AW141" s="98" t="s">
        <v>76</v>
      </c>
    </row>
    <row r="142" spans="2:63" s="1" customFormat="1" ht="37.950000000000003" customHeight="1" x14ac:dyDescent="0.2">
      <c r="B142" s="82"/>
      <c r="C142" s="83" t="s">
        <v>114</v>
      </c>
      <c r="D142" s="83" t="s">
        <v>78</v>
      </c>
      <c r="E142" s="84" t="s">
        <v>115</v>
      </c>
      <c r="F142" s="85" t="s">
        <v>116</v>
      </c>
      <c r="G142" s="86" t="s">
        <v>117</v>
      </c>
      <c r="H142" s="87">
        <v>20</v>
      </c>
      <c r="I142" s="88">
        <v>49.9</v>
      </c>
      <c r="J142" s="89">
        <f>ROUND(I142*H142,2)</f>
        <v>998</v>
      </c>
      <c r="K142" s="85" t="s">
        <v>110</v>
      </c>
      <c r="L142" s="18"/>
      <c r="M142" s="90" t="s">
        <v>0</v>
      </c>
      <c r="N142" s="91" t="s">
        <v>24</v>
      </c>
      <c r="P142" s="92">
        <f>O142*H142</f>
        <v>0</v>
      </c>
      <c r="Q142" s="92">
        <v>0</v>
      </c>
      <c r="R142" s="92">
        <f>Q142*H142</f>
        <v>0</v>
      </c>
      <c r="S142" s="92">
        <v>0</v>
      </c>
      <c r="T142" s="93">
        <f>S142*H142</f>
        <v>0</v>
      </c>
      <c r="AP142" s="94" t="s">
        <v>111</v>
      </c>
      <c r="AR142" s="94" t="s">
        <v>78</v>
      </c>
      <c r="AS142" s="94" t="s">
        <v>45</v>
      </c>
      <c r="AW142" s="9" t="s">
        <v>76</v>
      </c>
      <c r="BC142" s="95">
        <f>IF(N142="základní",J142,0)</f>
        <v>998</v>
      </c>
      <c r="BD142" s="95">
        <f>IF(N142="snížená",J142,0)</f>
        <v>0</v>
      </c>
      <c r="BE142" s="95">
        <f>IF(N142="zákl. přenesená",J142,0)</f>
        <v>0</v>
      </c>
      <c r="BF142" s="95">
        <f>IF(N142="sníž. přenesená",J142,0)</f>
        <v>0</v>
      </c>
      <c r="BG142" s="95">
        <f>IF(N142="nulová",J142,0)</f>
        <v>0</v>
      </c>
      <c r="BH142" s="9" t="s">
        <v>43</v>
      </c>
      <c r="BI142" s="95">
        <f>ROUND(I142*H142,2)</f>
        <v>998</v>
      </c>
      <c r="BJ142" s="9" t="s">
        <v>111</v>
      </c>
      <c r="BK142" s="94" t="s">
        <v>118</v>
      </c>
    </row>
    <row r="143" spans="2:63" s="1" customFormat="1" ht="37.950000000000003" customHeight="1" x14ac:dyDescent="0.2">
      <c r="B143" s="82"/>
      <c r="C143" s="83" t="s">
        <v>119</v>
      </c>
      <c r="D143" s="83" t="s">
        <v>78</v>
      </c>
      <c r="E143" s="84" t="s">
        <v>120</v>
      </c>
      <c r="F143" s="85" t="s">
        <v>121</v>
      </c>
      <c r="G143" s="86" t="s">
        <v>122</v>
      </c>
      <c r="H143" s="87">
        <v>120.75</v>
      </c>
      <c r="I143" s="88">
        <v>162</v>
      </c>
      <c r="J143" s="89">
        <f>ROUND(I143*H143,2)</f>
        <v>19561.5</v>
      </c>
      <c r="K143" s="85" t="s">
        <v>110</v>
      </c>
      <c r="L143" s="18"/>
      <c r="M143" s="90" t="s">
        <v>0</v>
      </c>
      <c r="N143" s="91" t="s">
        <v>24</v>
      </c>
      <c r="P143" s="92">
        <f>O143*H143</f>
        <v>0</v>
      </c>
      <c r="Q143" s="92">
        <v>0</v>
      </c>
      <c r="R143" s="92">
        <f>Q143*H143</f>
        <v>0</v>
      </c>
      <c r="S143" s="92">
        <v>0</v>
      </c>
      <c r="T143" s="93">
        <f>S143*H143</f>
        <v>0</v>
      </c>
      <c r="AP143" s="94" t="s">
        <v>111</v>
      </c>
      <c r="AR143" s="94" t="s">
        <v>78</v>
      </c>
      <c r="AS143" s="94" t="s">
        <v>45</v>
      </c>
      <c r="AW143" s="9" t="s">
        <v>76</v>
      </c>
      <c r="BC143" s="95">
        <f>IF(N143="základní",J143,0)</f>
        <v>19561.5</v>
      </c>
      <c r="BD143" s="95">
        <f>IF(N143="snížená",J143,0)</f>
        <v>0</v>
      </c>
      <c r="BE143" s="95">
        <f>IF(N143="zákl. přenesená",J143,0)</f>
        <v>0</v>
      </c>
      <c r="BF143" s="95">
        <f>IF(N143="sníž. přenesená",J143,0)</f>
        <v>0</v>
      </c>
      <c r="BG143" s="95">
        <f>IF(N143="nulová",J143,0)</f>
        <v>0</v>
      </c>
      <c r="BH143" s="9" t="s">
        <v>43</v>
      </c>
      <c r="BI143" s="95">
        <f>ROUND(I143*H143,2)</f>
        <v>19561.5</v>
      </c>
      <c r="BJ143" s="9" t="s">
        <v>111</v>
      </c>
      <c r="BK143" s="94" t="s">
        <v>123</v>
      </c>
    </row>
    <row r="144" spans="2:63" s="7" customFormat="1" x14ac:dyDescent="0.2">
      <c r="B144" s="96"/>
      <c r="D144" s="97" t="s">
        <v>84</v>
      </c>
      <c r="E144" s="98" t="s">
        <v>0</v>
      </c>
      <c r="F144" s="99" t="s">
        <v>124</v>
      </c>
      <c r="H144" s="100">
        <v>120.75</v>
      </c>
      <c r="I144" s="101"/>
      <c r="L144" s="96"/>
      <c r="M144" s="102"/>
      <c r="T144" s="103"/>
      <c r="AR144" s="98" t="s">
        <v>84</v>
      </c>
      <c r="AS144" s="98" t="s">
        <v>45</v>
      </c>
      <c r="AT144" s="7" t="s">
        <v>45</v>
      </c>
      <c r="AU144" s="7" t="s">
        <v>16</v>
      </c>
      <c r="AV144" s="7" t="s">
        <v>43</v>
      </c>
      <c r="AW144" s="98" t="s">
        <v>76</v>
      </c>
    </row>
    <row r="145" spans="2:63" s="1" customFormat="1" ht="24.15" customHeight="1" x14ac:dyDescent="0.2">
      <c r="B145" s="82"/>
      <c r="C145" s="83" t="s">
        <v>125</v>
      </c>
      <c r="D145" s="83" t="s">
        <v>78</v>
      </c>
      <c r="E145" s="84" t="s">
        <v>126</v>
      </c>
      <c r="F145" s="85" t="s">
        <v>127</v>
      </c>
      <c r="G145" s="86" t="s">
        <v>128</v>
      </c>
      <c r="H145" s="87">
        <v>28.175000000000001</v>
      </c>
      <c r="I145" s="88">
        <v>216</v>
      </c>
      <c r="J145" s="89">
        <f>ROUND(I145*H145,2)</f>
        <v>6085.8</v>
      </c>
      <c r="K145" s="85" t="s">
        <v>110</v>
      </c>
      <c r="L145" s="18"/>
      <c r="M145" s="90" t="s">
        <v>0</v>
      </c>
      <c r="N145" s="91" t="s">
        <v>24</v>
      </c>
      <c r="P145" s="92">
        <f>O145*H145</f>
        <v>0</v>
      </c>
      <c r="Q145" s="92">
        <v>0</v>
      </c>
      <c r="R145" s="92">
        <f>Q145*H145</f>
        <v>0</v>
      </c>
      <c r="S145" s="92">
        <v>0</v>
      </c>
      <c r="T145" s="93">
        <f>S145*H145</f>
        <v>0</v>
      </c>
      <c r="AP145" s="94" t="s">
        <v>111</v>
      </c>
      <c r="AR145" s="94" t="s">
        <v>78</v>
      </c>
      <c r="AS145" s="94" t="s">
        <v>45</v>
      </c>
      <c r="AW145" s="9" t="s">
        <v>76</v>
      </c>
      <c r="BC145" s="95">
        <f>IF(N145="základní",J145,0)</f>
        <v>6085.8</v>
      </c>
      <c r="BD145" s="95">
        <f>IF(N145="snížená",J145,0)</f>
        <v>0</v>
      </c>
      <c r="BE145" s="95">
        <f>IF(N145="zákl. přenesená",J145,0)</f>
        <v>0</v>
      </c>
      <c r="BF145" s="95">
        <f>IF(N145="sníž. přenesená",J145,0)</f>
        <v>0</v>
      </c>
      <c r="BG145" s="95">
        <f>IF(N145="nulová",J145,0)</f>
        <v>0</v>
      </c>
      <c r="BH145" s="9" t="s">
        <v>43</v>
      </c>
      <c r="BI145" s="95">
        <f>ROUND(I145*H145,2)</f>
        <v>6085.8</v>
      </c>
      <c r="BJ145" s="9" t="s">
        <v>111</v>
      </c>
      <c r="BK145" s="94" t="s">
        <v>129</v>
      </c>
    </row>
    <row r="146" spans="2:63" s="7" customFormat="1" x14ac:dyDescent="0.2">
      <c r="B146" s="96"/>
      <c r="D146" s="97" t="s">
        <v>84</v>
      </c>
      <c r="E146" s="98" t="s">
        <v>0</v>
      </c>
      <c r="F146" s="99" t="s">
        <v>130</v>
      </c>
      <c r="H146" s="100">
        <v>28.175000000000001</v>
      </c>
      <c r="I146" s="101"/>
      <c r="L146" s="96"/>
      <c r="M146" s="102"/>
      <c r="T146" s="103"/>
      <c r="AR146" s="98" t="s">
        <v>84</v>
      </c>
      <c r="AS146" s="98" t="s">
        <v>45</v>
      </c>
      <c r="AT146" s="7" t="s">
        <v>45</v>
      </c>
      <c r="AU146" s="7" t="s">
        <v>16</v>
      </c>
      <c r="AV146" s="7" t="s">
        <v>43</v>
      </c>
      <c r="AW146" s="98" t="s">
        <v>76</v>
      </c>
    </row>
    <row r="147" spans="2:63" s="6" customFormat="1" ht="22.95" customHeight="1" x14ac:dyDescent="0.25">
      <c r="B147" s="70"/>
      <c r="D147" s="71" t="s">
        <v>41</v>
      </c>
      <c r="E147" s="80" t="s">
        <v>45</v>
      </c>
      <c r="F147" s="80" t="s">
        <v>131</v>
      </c>
      <c r="H147" s="6">
        <v>0</v>
      </c>
      <c r="I147" s="73"/>
      <c r="J147" s="81">
        <f>BI147</f>
        <v>663083.81999999995</v>
      </c>
      <c r="L147" s="70"/>
      <c r="M147" s="75"/>
      <c r="P147" s="76">
        <f>SUM(P148:P158)</f>
        <v>0</v>
      </c>
      <c r="R147" s="76">
        <f>SUM(R148:R158)</f>
        <v>251.78022330999997</v>
      </c>
      <c r="T147" s="77">
        <f>SUM(T148:T158)</f>
        <v>0</v>
      </c>
      <c r="AP147" s="71" t="s">
        <v>43</v>
      </c>
      <c r="AR147" s="78" t="s">
        <v>41</v>
      </c>
      <c r="AS147" s="78" t="s">
        <v>43</v>
      </c>
      <c r="AW147" s="71" t="s">
        <v>76</v>
      </c>
      <c r="BI147" s="79">
        <f>SUM(BI148:BI158)</f>
        <v>663083.81999999995</v>
      </c>
    </row>
    <row r="148" spans="2:63" s="1" customFormat="1" ht="37.950000000000003" customHeight="1" x14ac:dyDescent="0.2">
      <c r="B148" s="82"/>
      <c r="C148" s="83" t="s">
        <v>132</v>
      </c>
      <c r="D148" s="83" t="s">
        <v>78</v>
      </c>
      <c r="E148" s="84" t="s">
        <v>133</v>
      </c>
      <c r="F148" s="85" t="s">
        <v>134</v>
      </c>
      <c r="G148" s="86" t="s">
        <v>122</v>
      </c>
      <c r="H148" s="87">
        <v>313.95</v>
      </c>
      <c r="I148" s="88">
        <v>42.6</v>
      </c>
      <c r="J148" s="89">
        <f>ROUND(I148*H148,2)</f>
        <v>13374.27</v>
      </c>
      <c r="K148" s="85" t="s">
        <v>110</v>
      </c>
      <c r="L148" s="18"/>
      <c r="M148" s="90" t="s">
        <v>0</v>
      </c>
      <c r="N148" s="91" t="s">
        <v>24</v>
      </c>
      <c r="P148" s="92">
        <f>O148*H148</f>
        <v>0</v>
      </c>
      <c r="Q148" s="92">
        <v>1E-4</v>
      </c>
      <c r="R148" s="92">
        <f>Q148*H148</f>
        <v>3.1394999999999999E-2</v>
      </c>
      <c r="S148" s="92">
        <v>0</v>
      </c>
      <c r="T148" s="93">
        <f>S148*H148</f>
        <v>0</v>
      </c>
      <c r="AP148" s="94" t="s">
        <v>82</v>
      </c>
      <c r="AR148" s="94" t="s">
        <v>78</v>
      </c>
      <c r="AS148" s="94" t="s">
        <v>45</v>
      </c>
      <c r="AW148" s="9" t="s">
        <v>76</v>
      </c>
      <c r="BC148" s="95">
        <f>IF(N148="základní",J148,0)</f>
        <v>13374.27</v>
      </c>
      <c r="BD148" s="95">
        <f>IF(N148="snížená",J148,0)</f>
        <v>0</v>
      </c>
      <c r="BE148" s="95">
        <f>IF(N148="zákl. přenesená",J148,0)</f>
        <v>0</v>
      </c>
      <c r="BF148" s="95">
        <f>IF(N148="sníž. přenesená",J148,0)</f>
        <v>0</v>
      </c>
      <c r="BG148" s="95">
        <f>IF(N148="nulová",J148,0)</f>
        <v>0</v>
      </c>
      <c r="BH148" s="9" t="s">
        <v>43</v>
      </c>
      <c r="BI148" s="95">
        <f>ROUND(I148*H148,2)</f>
        <v>13374.27</v>
      </c>
      <c r="BJ148" s="9" t="s">
        <v>82</v>
      </c>
      <c r="BK148" s="94" t="s">
        <v>135</v>
      </c>
    </row>
    <row r="149" spans="2:63" s="7" customFormat="1" x14ac:dyDescent="0.2">
      <c r="B149" s="96"/>
      <c r="D149" s="97" t="s">
        <v>84</v>
      </c>
      <c r="E149" s="98" t="s">
        <v>0</v>
      </c>
      <c r="F149" s="99" t="s">
        <v>136</v>
      </c>
      <c r="H149" s="100">
        <v>313.95</v>
      </c>
      <c r="I149" s="101"/>
      <c r="L149" s="96"/>
      <c r="M149" s="102"/>
      <c r="T149" s="103"/>
      <c r="AR149" s="98" t="s">
        <v>84</v>
      </c>
      <c r="AS149" s="98" t="s">
        <v>45</v>
      </c>
      <c r="AT149" s="7" t="s">
        <v>45</v>
      </c>
      <c r="AU149" s="7" t="s">
        <v>16</v>
      </c>
      <c r="AV149" s="7" t="s">
        <v>43</v>
      </c>
      <c r="AW149" s="98" t="s">
        <v>76</v>
      </c>
    </row>
    <row r="150" spans="2:63" s="1" customFormat="1" ht="24.15" customHeight="1" x14ac:dyDescent="0.2">
      <c r="B150" s="82"/>
      <c r="C150" s="111" t="s">
        <v>137</v>
      </c>
      <c r="D150" s="111" t="s">
        <v>138</v>
      </c>
      <c r="E150" s="112" t="s">
        <v>139</v>
      </c>
      <c r="F150" s="113" t="s">
        <v>140</v>
      </c>
      <c r="G150" s="114" t="s">
        <v>122</v>
      </c>
      <c r="H150" s="115">
        <v>313.95</v>
      </c>
      <c r="I150" s="116">
        <v>66.099999999999994</v>
      </c>
      <c r="J150" s="117">
        <f>ROUND(I150*H150,2)</f>
        <v>20752.099999999999</v>
      </c>
      <c r="K150" s="113" t="s">
        <v>110</v>
      </c>
      <c r="L150" s="118"/>
      <c r="M150" s="119" t="s">
        <v>0</v>
      </c>
      <c r="N150" s="120" t="s">
        <v>24</v>
      </c>
      <c r="P150" s="92">
        <f>O150*H150</f>
        <v>0</v>
      </c>
      <c r="Q150" s="92">
        <v>5.0000000000000001E-4</v>
      </c>
      <c r="R150" s="92">
        <f>Q150*H150</f>
        <v>0.156975</v>
      </c>
      <c r="S150" s="92">
        <v>0</v>
      </c>
      <c r="T150" s="93">
        <f>S150*H150</f>
        <v>0</v>
      </c>
      <c r="AP150" s="94" t="s">
        <v>119</v>
      </c>
      <c r="AR150" s="94" t="s">
        <v>138</v>
      </c>
      <c r="AS150" s="94" t="s">
        <v>45</v>
      </c>
      <c r="AW150" s="9" t="s">
        <v>76</v>
      </c>
      <c r="BC150" s="95">
        <f>IF(N150="základní",J150,0)</f>
        <v>20752.099999999999</v>
      </c>
      <c r="BD150" s="95">
        <f>IF(N150="snížená",J150,0)</f>
        <v>0</v>
      </c>
      <c r="BE150" s="95">
        <f>IF(N150="zákl. přenesená",J150,0)</f>
        <v>0</v>
      </c>
      <c r="BF150" s="95">
        <f>IF(N150="sníž. přenesená",J150,0)</f>
        <v>0</v>
      </c>
      <c r="BG150" s="95">
        <f>IF(N150="nulová",J150,0)</f>
        <v>0</v>
      </c>
      <c r="BH150" s="9" t="s">
        <v>43</v>
      </c>
      <c r="BI150" s="95">
        <f>ROUND(I150*H150,2)</f>
        <v>20752.099999999999</v>
      </c>
      <c r="BJ150" s="9" t="s">
        <v>82</v>
      </c>
      <c r="BK150" s="94" t="s">
        <v>141</v>
      </c>
    </row>
    <row r="151" spans="2:63" s="1" customFormat="1" ht="33" customHeight="1" x14ac:dyDescent="0.2">
      <c r="B151" s="82"/>
      <c r="C151" s="83" t="s">
        <v>142</v>
      </c>
      <c r="D151" s="83" t="s">
        <v>78</v>
      </c>
      <c r="E151" s="84" t="s">
        <v>143</v>
      </c>
      <c r="F151" s="85" t="s">
        <v>144</v>
      </c>
      <c r="G151" s="86" t="s">
        <v>81</v>
      </c>
      <c r="H151" s="87">
        <v>98.885000000000005</v>
      </c>
      <c r="I151" s="88">
        <v>4250</v>
      </c>
      <c r="J151" s="89">
        <f>ROUND(I151*H151,2)</f>
        <v>420261.25</v>
      </c>
      <c r="K151" s="85" t="s">
        <v>110</v>
      </c>
      <c r="L151" s="18"/>
      <c r="M151" s="90" t="s">
        <v>0</v>
      </c>
      <c r="N151" s="91" t="s">
        <v>24</v>
      </c>
      <c r="P151" s="92">
        <f>O151*H151</f>
        <v>0</v>
      </c>
      <c r="Q151" s="92">
        <v>2.5018699999999998</v>
      </c>
      <c r="R151" s="92">
        <f>Q151*H151</f>
        <v>247.39741494999998</v>
      </c>
      <c r="S151" s="92">
        <v>0</v>
      </c>
      <c r="T151" s="93">
        <f>S151*H151</f>
        <v>0</v>
      </c>
      <c r="AP151" s="94" t="s">
        <v>82</v>
      </c>
      <c r="AR151" s="94" t="s">
        <v>78</v>
      </c>
      <c r="AS151" s="94" t="s">
        <v>45</v>
      </c>
      <c r="AW151" s="9" t="s">
        <v>76</v>
      </c>
      <c r="BC151" s="95">
        <f>IF(N151="základní",J151,0)</f>
        <v>420261.25</v>
      </c>
      <c r="BD151" s="95">
        <f>IF(N151="snížená",J151,0)</f>
        <v>0</v>
      </c>
      <c r="BE151" s="95">
        <f>IF(N151="zákl. přenesená",J151,0)</f>
        <v>0</v>
      </c>
      <c r="BF151" s="95">
        <f>IF(N151="sníž. přenesená",J151,0)</f>
        <v>0</v>
      </c>
      <c r="BG151" s="95">
        <f>IF(N151="nulová",J151,0)</f>
        <v>0</v>
      </c>
      <c r="BH151" s="9" t="s">
        <v>43</v>
      </c>
      <c r="BI151" s="95">
        <f>ROUND(I151*H151,2)</f>
        <v>420261.25</v>
      </c>
      <c r="BJ151" s="9" t="s">
        <v>82</v>
      </c>
      <c r="BK151" s="94" t="s">
        <v>145</v>
      </c>
    </row>
    <row r="152" spans="2:63" s="7" customFormat="1" x14ac:dyDescent="0.2">
      <c r="B152" s="96"/>
      <c r="D152" s="97" t="s">
        <v>84</v>
      </c>
      <c r="E152" s="98" t="s">
        <v>0</v>
      </c>
      <c r="F152" s="99" t="s">
        <v>146</v>
      </c>
      <c r="H152" s="100">
        <v>67.319999999999993</v>
      </c>
      <c r="I152" s="101"/>
      <c r="L152" s="96"/>
      <c r="M152" s="102"/>
      <c r="T152" s="103"/>
      <c r="AR152" s="98" t="s">
        <v>84</v>
      </c>
      <c r="AS152" s="98" t="s">
        <v>45</v>
      </c>
      <c r="AT152" s="7" t="s">
        <v>45</v>
      </c>
      <c r="AU152" s="7" t="s">
        <v>16</v>
      </c>
      <c r="AV152" s="7" t="s">
        <v>42</v>
      </c>
      <c r="AW152" s="98" t="s">
        <v>76</v>
      </c>
    </row>
    <row r="153" spans="2:63" s="7" customFormat="1" x14ac:dyDescent="0.2">
      <c r="B153" s="96"/>
      <c r="D153" s="97" t="s">
        <v>84</v>
      </c>
      <c r="E153" s="98" t="s">
        <v>0</v>
      </c>
      <c r="F153" s="99" t="s">
        <v>147</v>
      </c>
      <c r="H153" s="100">
        <v>31.565000000000001</v>
      </c>
      <c r="I153" s="101"/>
      <c r="L153" s="96"/>
      <c r="M153" s="102"/>
      <c r="T153" s="103"/>
      <c r="AR153" s="98" t="s">
        <v>84</v>
      </c>
      <c r="AS153" s="98" t="s">
        <v>45</v>
      </c>
      <c r="AT153" s="7" t="s">
        <v>45</v>
      </c>
      <c r="AU153" s="7" t="s">
        <v>16</v>
      </c>
      <c r="AV153" s="7" t="s">
        <v>42</v>
      </c>
      <c r="AW153" s="98" t="s">
        <v>76</v>
      </c>
    </row>
    <row r="154" spans="2:63" s="8" customFormat="1" x14ac:dyDescent="0.2">
      <c r="B154" s="104"/>
      <c r="D154" s="97" t="s">
        <v>84</v>
      </c>
      <c r="E154" s="105" t="s">
        <v>0</v>
      </c>
      <c r="F154" s="106" t="s">
        <v>87</v>
      </c>
      <c r="H154" s="107">
        <v>98.885000000000005</v>
      </c>
      <c r="I154" s="108"/>
      <c r="L154" s="104"/>
      <c r="M154" s="109"/>
      <c r="T154" s="110"/>
      <c r="AR154" s="105" t="s">
        <v>84</v>
      </c>
      <c r="AS154" s="105" t="s">
        <v>45</v>
      </c>
      <c r="AT154" s="8" t="s">
        <v>82</v>
      </c>
      <c r="AU154" s="8" t="s">
        <v>16</v>
      </c>
      <c r="AV154" s="8" t="s">
        <v>43</v>
      </c>
      <c r="AW154" s="105" t="s">
        <v>76</v>
      </c>
    </row>
    <row r="155" spans="2:63" s="1" customFormat="1" ht="24.15" customHeight="1" x14ac:dyDescent="0.2">
      <c r="B155" s="82"/>
      <c r="C155" s="83" t="s">
        <v>148</v>
      </c>
      <c r="D155" s="83" t="s">
        <v>78</v>
      </c>
      <c r="E155" s="84" t="s">
        <v>149</v>
      </c>
      <c r="F155" s="85" t="s">
        <v>150</v>
      </c>
      <c r="G155" s="86" t="s">
        <v>99</v>
      </c>
      <c r="H155" s="87">
        <v>1.78</v>
      </c>
      <c r="I155" s="88">
        <v>60900</v>
      </c>
      <c r="J155" s="89">
        <f>ROUND(I155*H155,2)</f>
        <v>108402</v>
      </c>
      <c r="K155" s="85" t="s">
        <v>110</v>
      </c>
      <c r="L155" s="18"/>
      <c r="M155" s="90" t="s">
        <v>0</v>
      </c>
      <c r="N155" s="91" t="s">
        <v>24</v>
      </c>
      <c r="P155" s="92">
        <f>O155*H155</f>
        <v>0</v>
      </c>
      <c r="Q155" s="92">
        <v>1.0383</v>
      </c>
      <c r="R155" s="92">
        <f>Q155*H155</f>
        <v>1.848174</v>
      </c>
      <c r="S155" s="92">
        <v>0</v>
      </c>
      <c r="T155" s="93">
        <f>S155*H155</f>
        <v>0</v>
      </c>
      <c r="AP155" s="94" t="s">
        <v>82</v>
      </c>
      <c r="AR155" s="94" t="s">
        <v>78</v>
      </c>
      <c r="AS155" s="94" t="s">
        <v>45</v>
      </c>
      <c r="AW155" s="9" t="s">
        <v>76</v>
      </c>
      <c r="BC155" s="95">
        <f>IF(N155="základní",J155,0)</f>
        <v>108402</v>
      </c>
      <c r="BD155" s="95">
        <f>IF(N155="snížená",J155,0)</f>
        <v>0</v>
      </c>
      <c r="BE155" s="95">
        <f>IF(N155="zákl. přenesená",J155,0)</f>
        <v>0</v>
      </c>
      <c r="BF155" s="95">
        <f>IF(N155="sníž. přenesená",J155,0)</f>
        <v>0</v>
      </c>
      <c r="BG155" s="95">
        <f>IF(N155="nulová",J155,0)</f>
        <v>0</v>
      </c>
      <c r="BH155" s="9" t="s">
        <v>43</v>
      </c>
      <c r="BI155" s="95">
        <f>ROUND(I155*H155,2)</f>
        <v>108402</v>
      </c>
      <c r="BJ155" s="9" t="s">
        <v>82</v>
      </c>
      <c r="BK155" s="94" t="s">
        <v>151</v>
      </c>
    </row>
    <row r="156" spans="2:63" s="7" customFormat="1" x14ac:dyDescent="0.2">
      <c r="B156" s="96"/>
      <c r="D156" s="97" t="s">
        <v>84</v>
      </c>
      <c r="E156" s="98" t="s">
        <v>0</v>
      </c>
      <c r="F156" s="99" t="s">
        <v>152</v>
      </c>
      <c r="H156" s="100">
        <v>1.78</v>
      </c>
      <c r="I156" s="101"/>
      <c r="L156" s="96"/>
      <c r="M156" s="102"/>
      <c r="T156" s="103"/>
      <c r="AR156" s="98" t="s">
        <v>84</v>
      </c>
      <c r="AS156" s="98" t="s">
        <v>45</v>
      </c>
      <c r="AT156" s="7" t="s">
        <v>45</v>
      </c>
      <c r="AU156" s="7" t="s">
        <v>16</v>
      </c>
      <c r="AV156" s="7" t="s">
        <v>43</v>
      </c>
      <c r="AW156" s="98" t="s">
        <v>76</v>
      </c>
    </row>
    <row r="157" spans="2:63" s="1" customFormat="1" ht="24.15" customHeight="1" x14ac:dyDescent="0.2">
      <c r="B157" s="82"/>
      <c r="C157" s="83" t="s">
        <v>153</v>
      </c>
      <c r="D157" s="83" t="s">
        <v>78</v>
      </c>
      <c r="E157" s="84" t="s">
        <v>154</v>
      </c>
      <c r="F157" s="85" t="s">
        <v>155</v>
      </c>
      <c r="G157" s="86" t="s">
        <v>99</v>
      </c>
      <c r="H157" s="87">
        <v>2.214</v>
      </c>
      <c r="I157" s="88">
        <v>45300</v>
      </c>
      <c r="J157" s="89">
        <f>ROUND(I157*H157,2)</f>
        <v>100294.2</v>
      </c>
      <c r="K157" s="85" t="s">
        <v>110</v>
      </c>
      <c r="L157" s="18"/>
      <c r="M157" s="90" t="s">
        <v>0</v>
      </c>
      <c r="N157" s="91" t="s">
        <v>24</v>
      </c>
      <c r="P157" s="92">
        <f>O157*H157</f>
        <v>0</v>
      </c>
      <c r="Q157" s="92">
        <v>1.0597399999999999</v>
      </c>
      <c r="R157" s="92">
        <f>Q157*H157</f>
        <v>2.3462643599999997</v>
      </c>
      <c r="S157" s="92">
        <v>0</v>
      </c>
      <c r="T157" s="93">
        <f>S157*H157</f>
        <v>0</v>
      </c>
      <c r="AP157" s="94" t="s">
        <v>82</v>
      </c>
      <c r="AR157" s="94" t="s">
        <v>78</v>
      </c>
      <c r="AS157" s="94" t="s">
        <v>45</v>
      </c>
      <c r="AW157" s="9" t="s">
        <v>76</v>
      </c>
      <c r="BC157" s="95">
        <f>IF(N157="základní",J157,0)</f>
        <v>100294.2</v>
      </c>
      <c r="BD157" s="95">
        <f>IF(N157="snížená",J157,0)</f>
        <v>0</v>
      </c>
      <c r="BE157" s="95">
        <f>IF(N157="zákl. přenesená",J157,0)</f>
        <v>0</v>
      </c>
      <c r="BF157" s="95">
        <f>IF(N157="sníž. přenesená",J157,0)</f>
        <v>0</v>
      </c>
      <c r="BG157" s="95">
        <f>IF(N157="nulová",J157,0)</f>
        <v>0</v>
      </c>
      <c r="BH157" s="9" t="s">
        <v>43</v>
      </c>
      <c r="BI157" s="95">
        <f>ROUND(I157*H157,2)</f>
        <v>100294.2</v>
      </c>
      <c r="BJ157" s="9" t="s">
        <v>82</v>
      </c>
      <c r="BK157" s="94" t="s">
        <v>156</v>
      </c>
    </row>
    <row r="158" spans="2:63" s="7" customFormat="1" x14ac:dyDescent="0.2">
      <c r="B158" s="96"/>
      <c r="D158" s="97" t="s">
        <v>84</v>
      </c>
      <c r="E158" s="98" t="s">
        <v>0</v>
      </c>
      <c r="F158" s="99" t="s">
        <v>157</v>
      </c>
      <c r="H158" s="100">
        <v>2.214</v>
      </c>
      <c r="I158" s="101"/>
      <c r="L158" s="96"/>
      <c r="M158" s="102"/>
      <c r="T158" s="103"/>
      <c r="AR158" s="98" t="s">
        <v>84</v>
      </c>
      <c r="AS158" s="98" t="s">
        <v>45</v>
      </c>
      <c r="AT158" s="7" t="s">
        <v>45</v>
      </c>
      <c r="AU158" s="7" t="s">
        <v>16</v>
      </c>
      <c r="AV158" s="7" t="s">
        <v>43</v>
      </c>
      <c r="AW158" s="98" t="s">
        <v>76</v>
      </c>
    </row>
    <row r="159" spans="2:63" s="6" customFormat="1" ht="22.95" customHeight="1" x14ac:dyDescent="0.25">
      <c r="B159" s="70"/>
      <c r="D159" s="71" t="s">
        <v>41</v>
      </c>
      <c r="E159" s="80" t="s">
        <v>158</v>
      </c>
      <c r="F159" s="80" t="s">
        <v>159</v>
      </c>
      <c r="H159" s="6">
        <v>0</v>
      </c>
      <c r="I159" s="73"/>
      <c r="J159" s="81">
        <f>BI159</f>
        <v>42851.99</v>
      </c>
      <c r="L159" s="70"/>
      <c r="M159" s="75"/>
      <c r="P159" s="76">
        <f>P160</f>
        <v>0</v>
      </c>
      <c r="R159" s="76">
        <f>R160</f>
        <v>0</v>
      </c>
      <c r="T159" s="77">
        <f>T160</f>
        <v>0</v>
      </c>
      <c r="AP159" s="71" t="s">
        <v>43</v>
      </c>
      <c r="AR159" s="78" t="s">
        <v>41</v>
      </c>
      <c r="AS159" s="78" t="s">
        <v>43</v>
      </c>
      <c r="AW159" s="71" t="s">
        <v>76</v>
      </c>
      <c r="BI159" s="79">
        <f>BI160</f>
        <v>42851.99</v>
      </c>
    </row>
    <row r="160" spans="2:63" s="1" customFormat="1" ht="24.15" customHeight="1" x14ac:dyDescent="0.2">
      <c r="B160" s="82"/>
      <c r="C160" s="83" t="s">
        <v>160</v>
      </c>
      <c r="D160" s="83" t="s">
        <v>78</v>
      </c>
      <c r="E160" s="84" t="s">
        <v>161</v>
      </c>
      <c r="F160" s="85" t="s">
        <v>162</v>
      </c>
      <c r="G160" s="86" t="s">
        <v>99</v>
      </c>
      <c r="H160" s="87">
        <v>252.07050000000001</v>
      </c>
      <c r="I160" s="88">
        <v>170</v>
      </c>
      <c r="J160" s="89">
        <f>ROUND(I160*H160,2)</f>
        <v>42851.99</v>
      </c>
      <c r="K160" s="85" t="s">
        <v>186</v>
      </c>
      <c r="L160" s="18"/>
      <c r="M160" s="90" t="s">
        <v>0</v>
      </c>
      <c r="N160" s="91" t="s">
        <v>24</v>
      </c>
      <c r="P160" s="92">
        <f>O160*H160</f>
        <v>0</v>
      </c>
      <c r="Q160" s="92">
        <v>0</v>
      </c>
      <c r="R160" s="92">
        <f>Q160*H160</f>
        <v>0</v>
      </c>
      <c r="S160" s="92">
        <v>0</v>
      </c>
      <c r="T160" s="93">
        <f>S160*H160</f>
        <v>0</v>
      </c>
      <c r="AP160" s="94" t="s">
        <v>82</v>
      </c>
      <c r="AR160" s="94" t="s">
        <v>78</v>
      </c>
      <c r="AS160" s="94" t="s">
        <v>45</v>
      </c>
      <c r="AW160" s="9" t="s">
        <v>76</v>
      </c>
      <c r="BC160" s="95">
        <f>IF(N160="základní",J160,0)</f>
        <v>42851.99</v>
      </c>
      <c r="BD160" s="95">
        <f>IF(N160="snížená",J160,0)</f>
        <v>0</v>
      </c>
      <c r="BE160" s="95">
        <f>IF(N160="zákl. přenesená",J160,0)</f>
        <v>0</v>
      </c>
      <c r="BF160" s="95">
        <f>IF(N160="sníž. přenesená",J160,0)</f>
        <v>0</v>
      </c>
      <c r="BG160" s="95">
        <f>IF(N160="nulová",J160,0)</f>
        <v>0</v>
      </c>
      <c r="BH160" s="9" t="s">
        <v>43</v>
      </c>
      <c r="BI160" s="95">
        <f>ROUND(I160*H160,2)</f>
        <v>42851.99</v>
      </c>
      <c r="BJ160" s="9" t="s">
        <v>82</v>
      </c>
      <c r="BK160" s="94" t="s">
        <v>163</v>
      </c>
    </row>
    <row r="161" spans="2:63" s="6" customFormat="1" ht="25.95" customHeight="1" x14ac:dyDescent="0.25">
      <c r="B161" s="70"/>
      <c r="D161" s="71" t="s">
        <v>41</v>
      </c>
      <c r="E161" s="72" t="s">
        <v>164</v>
      </c>
      <c r="F161" s="72" t="s">
        <v>165</v>
      </c>
      <c r="H161" s="6">
        <v>0</v>
      </c>
      <c r="I161" s="73"/>
      <c r="J161" s="74">
        <f>BI161</f>
        <v>38839.4</v>
      </c>
      <c r="L161" s="70"/>
      <c r="M161" s="75"/>
      <c r="P161" s="76">
        <f>P162</f>
        <v>0</v>
      </c>
      <c r="R161" s="76">
        <f>R162</f>
        <v>0.28949999999999998</v>
      </c>
      <c r="T161" s="77">
        <f>T162</f>
        <v>0</v>
      </c>
      <c r="AP161" s="71" t="s">
        <v>45</v>
      </c>
      <c r="AR161" s="78" t="s">
        <v>41</v>
      </c>
      <c r="AS161" s="78" t="s">
        <v>42</v>
      </c>
      <c r="AW161" s="71" t="s">
        <v>76</v>
      </c>
      <c r="BI161" s="79">
        <f>BI162</f>
        <v>38839.4</v>
      </c>
    </row>
    <row r="162" spans="2:63" s="6" customFormat="1" ht="22.95" customHeight="1" x14ac:dyDescent="0.25">
      <c r="B162" s="70"/>
      <c r="D162" s="71" t="s">
        <v>41</v>
      </c>
      <c r="E162" s="80" t="s">
        <v>166</v>
      </c>
      <c r="F162" s="80" t="s">
        <v>167</v>
      </c>
      <c r="H162" s="6">
        <v>0</v>
      </c>
      <c r="I162" s="73"/>
      <c r="J162" s="81">
        <f>BI162</f>
        <v>38839.4</v>
      </c>
      <c r="L162" s="70"/>
      <c r="M162" s="75"/>
      <c r="P162" s="76">
        <f>SUM(P163:P168)</f>
        <v>0</v>
      </c>
      <c r="R162" s="76">
        <f>SUM(R163:R168)</f>
        <v>0.28949999999999998</v>
      </c>
      <c r="T162" s="77">
        <f>SUM(T163:T168)</f>
        <v>0</v>
      </c>
      <c r="AP162" s="71" t="s">
        <v>45</v>
      </c>
      <c r="AR162" s="78" t="s">
        <v>41</v>
      </c>
      <c r="AS162" s="78" t="s">
        <v>43</v>
      </c>
      <c r="AW162" s="71" t="s">
        <v>76</v>
      </c>
      <c r="BI162" s="79">
        <f>SUM(BI163:BI168)</f>
        <v>38839.4</v>
      </c>
    </row>
    <row r="163" spans="2:63" s="1" customFormat="1" ht="37.950000000000003" customHeight="1" x14ac:dyDescent="0.2">
      <c r="B163" s="82"/>
      <c r="C163" s="83" t="s">
        <v>3</v>
      </c>
      <c r="D163" s="83" t="s">
        <v>78</v>
      </c>
      <c r="E163" s="84" t="s">
        <v>168</v>
      </c>
      <c r="F163" s="85" t="s">
        <v>169</v>
      </c>
      <c r="G163" s="86" t="s">
        <v>122</v>
      </c>
      <c r="H163" s="87">
        <v>241.5</v>
      </c>
      <c r="I163" s="88">
        <v>11.9</v>
      </c>
      <c r="J163" s="89">
        <f>ROUND(I163*H163,2)</f>
        <v>2873.85</v>
      </c>
      <c r="K163" s="85" t="s">
        <v>110</v>
      </c>
      <c r="L163" s="18"/>
      <c r="M163" s="90" t="s">
        <v>0</v>
      </c>
      <c r="N163" s="91" t="s">
        <v>24</v>
      </c>
      <c r="P163" s="92">
        <f>O163*H163</f>
        <v>0</v>
      </c>
      <c r="Q163" s="92">
        <v>0</v>
      </c>
      <c r="R163" s="92">
        <f>Q163*H163</f>
        <v>0</v>
      </c>
      <c r="S163" s="92">
        <v>0</v>
      </c>
      <c r="T163" s="93">
        <f>S163*H163</f>
        <v>0</v>
      </c>
      <c r="AP163" s="94" t="s">
        <v>111</v>
      </c>
      <c r="AR163" s="94" t="s">
        <v>78</v>
      </c>
      <c r="AS163" s="94" t="s">
        <v>45</v>
      </c>
      <c r="AW163" s="9" t="s">
        <v>76</v>
      </c>
      <c r="BC163" s="95">
        <f>IF(N163="základní",J163,0)</f>
        <v>2873.85</v>
      </c>
      <c r="BD163" s="95">
        <f>IF(N163="snížená",J163,0)</f>
        <v>0</v>
      </c>
      <c r="BE163" s="95">
        <f>IF(N163="zákl. přenesená",J163,0)</f>
        <v>0</v>
      </c>
      <c r="BF163" s="95">
        <f>IF(N163="sníž. přenesená",J163,0)</f>
        <v>0</v>
      </c>
      <c r="BG163" s="95">
        <f>IF(N163="nulová",J163,0)</f>
        <v>0</v>
      </c>
      <c r="BH163" s="9" t="s">
        <v>43</v>
      </c>
      <c r="BI163" s="95">
        <f>ROUND(I163*H163,2)</f>
        <v>2873.85</v>
      </c>
      <c r="BJ163" s="9" t="s">
        <v>111</v>
      </c>
      <c r="BK163" s="94" t="s">
        <v>170</v>
      </c>
    </row>
    <row r="164" spans="2:63" s="1" customFormat="1" ht="16.5" customHeight="1" x14ac:dyDescent="0.2">
      <c r="B164" s="82"/>
      <c r="C164" s="111" t="s">
        <v>111</v>
      </c>
      <c r="D164" s="111" t="s">
        <v>138</v>
      </c>
      <c r="E164" s="112" t="s">
        <v>171</v>
      </c>
      <c r="F164" s="113" t="s">
        <v>172</v>
      </c>
      <c r="G164" s="114" t="s">
        <v>99</v>
      </c>
      <c r="H164" s="115">
        <v>9.6500000000000002E-2</v>
      </c>
      <c r="I164" s="116">
        <v>85700</v>
      </c>
      <c r="J164" s="117">
        <f>ROUND(I164*H164,2)</f>
        <v>8270.0499999999993</v>
      </c>
      <c r="K164" s="113" t="s">
        <v>110</v>
      </c>
      <c r="L164" s="118"/>
      <c r="M164" s="119" t="s">
        <v>0</v>
      </c>
      <c r="N164" s="120" t="s">
        <v>24</v>
      </c>
      <c r="P164" s="92">
        <f>O164*H164</f>
        <v>0</v>
      </c>
      <c r="Q164" s="92">
        <v>1</v>
      </c>
      <c r="R164" s="92">
        <f>Q164*H164</f>
        <v>9.6500000000000002E-2</v>
      </c>
      <c r="S164" s="92">
        <v>0</v>
      </c>
      <c r="T164" s="93">
        <f>S164*H164</f>
        <v>0</v>
      </c>
      <c r="AP164" s="94" t="s">
        <v>173</v>
      </c>
      <c r="AR164" s="94" t="s">
        <v>138</v>
      </c>
      <c r="AS164" s="94" t="s">
        <v>45</v>
      </c>
      <c r="AW164" s="9" t="s">
        <v>76</v>
      </c>
      <c r="BC164" s="95">
        <f>IF(N164="základní",J164,0)</f>
        <v>8270.0499999999993</v>
      </c>
      <c r="BD164" s="95">
        <f>IF(N164="snížená",J164,0)</f>
        <v>0</v>
      </c>
      <c r="BE164" s="95">
        <f>IF(N164="zákl. přenesená",J164,0)</f>
        <v>0</v>
      </c>
      <c r="BF164" s="95">
        <f>IF(N164="sníž. přenesená",J164,0)</f>
        <v>0</v>
      </c>
      <c r="BG164" s="95">
        <f>IF(N164="nulová",J164,0)</f>
        <v>0</v>
      </c>
      <c r="BH164" s="9" t="s">
        <v>43</v>
      </c>
      <c r="BI164" s="95">
        <f>ROUND(I164*H164,2)</f>
        <v>8270.0499999999993</v>
      </c>
      <c r="BJ164" s="9" t="s">
        <v>111</v>
      </c>
      <c r="BK164" s="94" t="s">
        <v>174</v>
      </c>
    </row>
    <row r="165" spans="2:63" s="7" customFormat="1" x14ac:dyDescent="0.2">
      <c r="B165" s="96"/>
      <c r="D165" s="97" t="s">
        <v>84</v>
      </c>
      <c r="E165" s="98" t="s">
        <v>0</v>
      </c>
      <c r="F165" s="99" t="s">
        <v>175</v>
      </c>
      <c r="H165" s="100">
        <v>9.6500000000000002E-2</v>
      </c>
      <c r="I165" s="101"/>
      <c r="L165" s="96"/>
      <c r="M165" s="102"/>
      <c r="T165" s="103"/>
      <c r="AR165" s="98" t="s">
        <v>84</v>
      </c>
      <c r="AS165" s="98" t="s">
        <v>45</v>
      </c>
      <c r="AT165" s="7" t="s">
        <v>45</v>
      </c>
      <c r="AU165" s="7" t="s">
        <v>16</v>
      </c>
      <c r="AV165" s="7" t="s">
        <v>42</v>
      </c>
      <c r="AW165" s="98" t="s">
        <v>76</v>
      </c>
    </row>
    <row r="166" spans="2:63" s="8" customFormat="1" x14ac:dyDescent="0.2">
      <c r="B166" s="104"/>
      <c r="D166" s="97" t="s">
        <v>84</v>
      </c>
      <c r="E166" s="105" t="s">
        <v>0</v>
      </c>
      <c r="F166" s="106" t="s">
        <v>87</v>
      </c>
      <c r="H166" s="107">
        <v>9.6500000000000002E-2</v>
      </c>
      <c r="I166" s="108"/>
      <c r="L166" s="104"/>
      <c r="M166" s="109"/>
      <c r="T166" s="110"/>
      <c r="AR166" s="105" t="s">
        <v>84</v>
      </c>
      <c r="AS166" s="105" t="s">
        <v>45</v>
      </c>
      <c r="AT166" s="8" t="s">
        <v>82</v>
      </c>
      <c r="AU166" s="8" t="s">
        <v>16</v>
      </c>
      <c r="AV166" s="8" t="s">
        <v>43</v>
      </c>
      <c r="AW166" s="105" t="s">
        <v>76</v>
      </c>
    </row>
    <row r="167" spans="2:63" s="1" customFormat="1" ht="16.5" customHeight="1" x14ac:dyDescent="0.2">
      <c r="B167" s="82"/>
      <c r="C167" s="111" t="s">
        <v>176</v>
      </c>
      <c r="D167" s="111" t="s">
        <v>138</v>
      </c>
      <c r="E167" s="112" t="s">
        <v>177</v>
      </c>
      <c r="F167" s="113" t="s">
        <v>178</v>
      </c>
      <c r="G167" s="114" t="s">
        <v>99</v>
      </c>
      <c r="H167" s="115">
        <v>0.193</v>
      </c>
      <c r="I167" s="116">
        <v>143500</v>
      </c>
      <c r="J167" s="117">
        <f>ROUND(I167*H167,2)</f>
        <v>27695.5</v>
      </c>
      <c r="K167" s="113" t="s">
        <v>110</v>
      </c>
      <c r="L167" s="118"/>
      <c r="M167" s="119" t="s">
        <v>0</v>
      </c>
      <c r="N167" s="120" t="s">
        <v>24</v>
      </c>
      <c r="P167" s="92">
        <f>O167*H167</f>
        <v>0</v>
      </c>
      <c r="Q167" s="92">
        <v>1</v>
      </c>
      <c r="R167" s="92">
        <f>Q167*H167</f>
        <v>0.193</v>
      </c>
      <c r="S167" s="92">
        <v>0</v>
      </c>
      <c r="T167" s="93">
        <f>S167*H167</f>
        <v>0</v>
      </c>
      <c r="AP167" s="94" t="s">
        <v>173</v>
      </c>
      <c r="AR167" s="94" t="s">
        <v>138</v>
      </c>
      <c r="AS167" s="94" t="s">
        <v>45</v>
      </c>
      <c r="AW167" s="9" t="s">
        <v>76</v>
      </c>
      <c r="BC167" s="95">
        <f>IF(N167="základní",J167,0)</f>
        <v>27695.5</v>
      </c>
      <c r="BD167" s="95">
        <f>IF(N167="snížená",J167,0)</f>
        <v>0</v>
      </c>
      <c r="BE167" s="95">
        <f>IF(N167="zákl. přenesená",J167,0)</f>
        <v>0</v>
      </c>
      <c r="BF167" s="95">
        <f>IF(N167="sníž. přenesená",J167,0)</f>
        <v>0</v>
      </c>
      <c r="BG167" s="95">
        <f>IF(N167="nulová",J167,0)</f>
        <v>0</v>
      </c>
      <c r="BH167" s="9" t="s">
        <v>43</v>
      </c>
      <c r="BI167" s="95">
        <f>ROUND(I167*H167,2)</f>
        <v>27695.5</v>
      </c>
      <c r="BJ167" s="9" t="s">
        <v>111</v>
      </c>
      <c r="BK167" s="94" t="s">
        <v>179</v>
      </c>
    </row>
    <row r="168" spans="2:63" s="7" customFormat="1" x14ac:dyDescent="0.2">
      <c r="B168" s="96"/>
      <c r="D168" s="97" t="s">
        <v>84</v>
      </c>
      <c r="E168" s="98" t="s">
        <v>0</v>
      </c>
      <c r="F168" s="99" t="s">
        <v>180</v>
      </c>
      <c r="H168" s="100">
        <v>0.193</v>
      </c>
      <c r="I168" s="101"/>
      <c r="L168" s="96"/>
      <c r="M168" s="121"/>
      <c r="N168" s="122"/>
      <c r="O168" s="122"/>
      <c r="P168" s="122"/>
      <c r="Q168" s="122"/>
      <c r="R168" s="122"/>
      <c r="S168" s="122"/>
      <c r="T168" s="123"/>
      <c r="AR168" s="98" t="s">
        <v>84</v>
      </c>
      <c r="AS168" s="98" t="s">
        <v>45</v>
      </c>
      <c r="AT168" s="7" t="s">
        <v>45</v>
      </c>
      <c r="AU168" s="7" t="s">
        <v>16</v>
      </c>
      <c r="AV168" s="7" t="s">
        <v>43</v>
      </c>
      <c r="AW168" s="98" t="s">
        <v>76</v>
      </c>
    </row>
    <row r="169" spans="2:63" s="1" customFormat="1" ht="6.9" customHeight="1" x14ac:dyDescent="0.2"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18"/>
    </row>
  </sheetData>
  <autoFilter ref="C121:K168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3"/>
  <sheetViews>
    <sheetView showGridLines="0" topLeftCell="A101" workbookViewId="0">
      <selection activeCell="B6" sqref="B6:C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11" t="s">
        <v>2</v>
      </c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9" t="s">
        <v>46</v>
      </c>
    </row>
    <row r="3" spans="2:46" ht="6.9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45</v>
      </c>
    </row>
    <row r="4" spans="2:46" ht="24.9" customHeight="1" x14ac:dyDescent="0.2">
      <c r="B4" s="12"/>
      <c r="D4" s="13" t="s">
        <v>47</v>
      </c>
      <c r="L4" s="12"/>
      <c r="M4" s="38" t="s">
        <v>4</v>
      </c>
      <c r="AT4" s="9" t="s">
        <v>1</v>
      </c>
    </row>
    <row r="5" spans="2:46" ht="6.9" customHeight="1" x14ac:dyDescent="0.2">
      <c r="B5" s="12"/>
      <c r="L5" s="12"/>
    </row>
    <row r="6" spans="2:46" ht="12" customHeight="1" x14ac:dyDescent="0.2">
      <c r="B6" s="12"/>
      <c r="D6" s="15" t="s">
        <v>5</v>
      </c>
      <c r="L6" s="12"/>
    </row>
    <row r="7" spans="2:46" ht="26.25" customHeight="1" x14ac:dyDescent="0.2">
      <c r="B7" s="12"/>
      <c r="E7" s="209" t="e">
        <f>#REF!</f>
        <v>#REF!</v>
      </c>
      <c r="F7" s="210"/>
      <c r="G7" s="210"/>
      <c r="H7" s="210"/>
      <c r="L7" s="12"/>
    </row>
    <row r="8" spans="2:46" s="1" customFormat="1" ht="12" customHeight="1" x14ac:dyDescent="0.2">
      <c r="B8" s="18"/>
      <c r="D8" s="15" t="s">
        <v>48</v>
      </c>
      <c r="L8" s="18"/>
    </row>
    <row r="9" spans="2:46" s="1" customFormat="1" ht="16.5" customHeight="1" x14ac:dyDescent="0.2">
      <c r="B9" s="18"/>
      <c r="E9" s="207" t="s">
        <v>181</v>
      </c>
      <c r="F9" s="208"/>
      <c r="G9" s="208"/>
      <c r="H9" s="208"/>
      <c r="L9" s="18"/>
    </row>
    <row r="10" spans="2:46" s="1" customFormat="1" x14ac:dyDescent="0.2">
      <c r="B10" s="18"/>
      <c r="L10" s="18"/>
    </row>
    <row r="11" spans="2:46" s="1" customFormat="1" ht="12" customHeight="1" x14ac:dyDescent="0.2">
      <c r="B11" s="18"/>
      <c r="D11" s="15" t="s">
        <v>6</v>
      </c>
      <c r="F11" s="14" t="s">
        <v>0</v>
      </c>
      <c r="I11" s="15" t="s">
        <v>7</v>
      </c>
      <c r="J11" s="14" t="s">
        <v>0</v>
      </c>
      <c r="L11" s="18"/>
    </row>
    <row r="12" spans="2:46" s="1" customFormat="1" ht="12" customHeight="1" x14ac:dyDescent="0.2">
      <c r="B12" s="18"/>
      <c r="D12" s="15" t="s">
        <v>8</v>
      </c>
      <c r="F12" s="14" t="s">
        <v>9</v>
      </c>
      <c r="I12" s="15" t="s">
        <v>10</v>
      </c>
      <c r="J12" s="28" t="e">
        <f>#REF!</f>
        <v>#REF!</v>
      </c>
      <c r="L12" s="18"/>
    </row>
    <row r="13" spans="2:46" s="1" customFormat="1" ht="10.95" customHeight="1" x14ac:dyDescent="0.2">
      <c r="B13" s="18"/>
      <c r="L13" s="18"/>
    </row>
    <row r="14" spans="2:46" s="1" customFormat="1" ht="12" customHeight="1" x14ac:dyDescent="0.2">
      <c r="B14" s="18"/>
      <c r="D14" s="15" t="s">
        <v>11</v>
      </c>
      <c r="I14" s="15" t="s">
        <v>12</v>
      </c>
      <c r="J14" s="14" t="e">
        <f>IF(#REF!="","",#REF!)</f>
        <v>#REF!</v>
      </c>
      <c r="L14" s="18"/>
    </row>
    <row r="15" spans="2:46" s="1" customFormat="1" ht="18" customHeight="1" x14ac:dyDescent="0.2">
      <c r="B15" s="18"/>
      <c r="E15" s="14" t="e">
        <f>IF(#REF!="","",#REF!)</f>
        <v>#REF!</v>
      </c>
      <c r="I15" s="15" t="s">
        <v>13</v>
      </c>
      <c r="J15" s="14" t="e">
        <f>IF(#REF!="","",#REF!)</f>
        <v>#REF!</v>
      </c>
      <c r="L15" s="18"/>
    </row>
    <row r="16" spans="2:46" s="1" customFormat="1" ht="6.9" customHeight="1" x14ac:dyDescent="0.2">
      <c r="B16" s="18"/>
      <c r="L16" s="18"/>
    </row>
    <row r="17" spans="2:12" s="1" customFormat="1" ht="12" customHeight="1" x14ac:dyDescent="0.2">
      <c r="B17" s="18"/>
      <c r="D17" s="15" t="s">
        <v>14</v>
      </c>
      <c r="I17" s="15" t="s">
        <v>12</v>
      </c>
      <c r="J17" s="16" t="e">
        <f>#REF!</f>
        <v>#REF!</v>
      </c>
      <c r="L17" s="18"/>
    </row>
    <row r="18" spans="2:12" s="1" customFormat="1" ht="18" customHeight="1" x14ac:dyDescent="0.2">
      <c r="B18" s="18"/>
      <c r="E18" s="213" t="e">
        <f>#REF!</f>
        <v>#REF!</v>
      </c>
      <c r="F18" s="214"/>
      <c r="G18" s="214"/>
      <c r="H18" s="214"/>
      <c r="I18" s="15" t="s">
        <v>13</v>
      </c>
      <c r="J18" s="16" t="e">
        <f>#REF!</f>
        <v>#REF!</v>
      </c>
      <c r="L18" s="18"/>
    </row>
    <row r="19" spans="2:12" s="1" customFormat="1" ht="6.9" customHeight="1" x14ac:dyDescent="0.2">
      <c r="B19" s="18"/>
      <c r="L19" s="18"/>
    </row>
    <row r="20" spans="2:12" s="1" customFormat="1" ht="12" customHeight="1" x14ac:dyDescent="0.2">
      <c r="B20" s="18"/>
      <c r="D20" s="15" t="s">
        <v>15</v>
      </c>
      <c r="I20" s="15" t="s">
        <v>12</v>
      </c>
      <c r="J20" s="14" t="e">
        <f>IF(#REF!="","",#REF!)</f>
        <v>#REF!</v>
      </c>
      <c r="L20" s="18"/>
    </row>
    <row r="21" spans="2:12" s="1" customFormat="1" ht="18" customHeight="1" x14ac:dyDescent="0.2">
      <c r="B21" s="18"/>
      <c r="E21" s="14" t="e">
        <f>IF(#REF!="","",#REF!)</f>
        <v>#REF!</v>
      </c>
      <c r="I21" s="15" t="s">
        <v>13</v>
      </c>
      <c r="J21" s="14" t="e">
        <f>IF(#REF!="","",#REF!)</f>
        <v>#REF!</v>
      </c>
      <c r="L21" s="18"/>
    </row>
    <row r="22" spans="2:12" s="1" customFormat="1" ht="6.9" customHeight="1" x14ac:dyDescent="0.2">
      <c r="B22" s="18"/>
      <c r="L22" s="18"/>
    </row>
    <row r="23" spans="2:12" s="1" customFormat="1" ht="12" customHeight="1" x14ac:dyDescent="0.2">
      <c r="B23" s="18"/>
      <c r="D23" s="15" t="s">
        <v>17</v>
      </c>
      <c r="I23" s="15" t="s">
        <v>12</v>
      </c>
      <c r="J23" s="14" t="e">
        <f>IF(#REF!="","",#REF!)</f>
        <v>#REF!</v>
      </c>
      <c r="L23" s="18"/>
    </row>
    <row r="24" spans="2:12" s="1" customFormat="1" ht="18" customHeight="1" x14ac:dyDescent="0.2">
      <c r="B24" s="18"/>
      <c r="E24" s="14" t="e">
        <f>IF(#REF!="","",#REF!)</f>
        <v>#REF!</v>
      </c>
      <c r="I24" s="15" t="s">
        <v>13</v>
      </c>
      <c r="J24" s="14" t="e">
        <f>IF(#REF!="","",#REF!)</f>
        <v>#REF!</v>
      </c>
      <c r="L24" s="18"/>
    </row>
    <row r="25" spans="2:12" s="1" customFormat="1" ht="6.9" customHeight="1" x14ac:dyDescent="0.2">
      <c r="B25" s="18"/>
      <c r="L25" s="18"/>
    </row>
    <row r="26" spans="2:12" s="1" customFormat="1" ht="12" customHeight="1" x14ac:dyDescent="0.2">
      <c r="B26" s="18"/>
      <c r="D26" s="15" t="s">
        <v>18</v>
      </c>
      <c r="L26" s="18"/>
    </row>
    <row r="27" spans="2:12" s="2" customFormat="1" ht="16.5" customHeight="1" x14ac:dyDescent="0.2">
      <c r="B27" s="39"/>
      <c r="E27" s="215" t="s">
        <v>0</v>
      </c>
      <c r="F27" s="215"/>
      <c r="G27" s="215"/>
      <c r="H27" s="215"/>
      <c r="L27" s="39"/>
    </row>
    <row r="28" spans="2:12" s="1" customFormat="1" ht="6.9" customHeight="1" x14ac:dyDescent="0.2">
      <c r="B28" s="18"/>
      <c r="L28" s="18"/>
    </row>
    <row r="29" spans="2:12" s="1" customFormat="1" ht="6.9" customHeight="1" x14ac:dyDescent="0.2">
      <c r="B29" s="18"/>
      <c r="D29" s="29"/>
      <c r="E29" s="29"/>
      <c r="F29" s="29"/>
      <c r="G29" s="29"/>
      <c r="H29" s="29"/>
      <c r="I29" s="29"/>
      <c r="J29" s="29"/>
      <c r="K29" s="29"/>
      <c r="L29" s="18"/>
    </row>
    <row r="30" spans="2:12" s="1" customFormat="1" ht="25.35" customHeight="1" x14ac:dyDescent="0.2">
      <c r="B30" s="18"/>
      <c r="D30" s="40" t="s">
        <v>19</v>
      </c>
      <c r="J30" s="37">
        <f>ROUND(J118, 2)</f>
        <v>-15347.08</v>
      </c>
      <c r="L30" s="18"/>
    </row>
    <row r="31" spans="2:12" s="1" customFormat="1" ht="6.9" customHeight="1" x14ac:dyDescent="0.2">
      <c r="B31" s="18"/>
      <c r="D31" s="29"/>
      <c r="E31" s="29"/>
      <c r="F31" s="29"/>
      <c r="G31" s="29"/>
      <c r="H31" s="29"/>
      <c r="I31" s="29"/>
      <c r="J31" s="29"/>
      <c r="K31" s="29"/>
      <c r="L31" s="18"/>
    </row>
    <row r="32" spans="2:12" s="1" customFormat="1" ht="14.4" customHeight="1" x14ac:dyDescent="0.2">
      <c r="B32" s="18"/>
      <c r="F32" s="20" t="s">
        <v>21</v>
      </c>
      <c r="I32" s="20" t="s">
        <v>20</v>
      </c>
      <c r="J32" s="20" t="s">
        <v>22</v>
      </c>
      <c r="L32" s="18"/>
    </row>
    <row r="33" spans="2:12" s="1" customFormat="1" ht="14.4" customHeight="1" x14ac:dyDescent="0.2">
      <c r="B33" s="18"/>
      <c r="D33" s="30" t="s">
        <v>23</v>
      </c>
      <c r="E33" s="15" t="s">
        <v>24</v>
      </c>
      <c r="F33" s="41">
        <f>ROUND((SUM(BE118:BE122)),  2)</f>
        <v>-15347.08</v>
      </c>
      <c r="I33" s="42">
        <v>0.21</v>
      </c>
      <c r="J33" s="41">
        <f>ROUND(((SUM(BE118:BE122))*I33),  2)</f>
        <v>-3222.89</v>
      </c>
      <c r="L33" s="18"/>
    </row>
    <row r="34" spans="2:12" s="1" customFormat="1" ht="14.4" customHeight="1" x14ac:dyDescent="0.2">
      <c r="B34" s="18"/>
      <c r="E34" s="15" t="s">
        <v>25</v>
      </c>
      <c r="F34" s="41">
        <f>ROUND((SUM(BF118:BF122)),  2)</f>
        <v>0</v>
      </c>
      <c r="I34" s="42">
        <v>0.15</v>
      </c>
      <c r="J34" s="41">
        <f>ROUND(((SUM(BF118:BF122))*I34),  2)</f>
        <v>0</v>
      </c>
      <c r="L34" s="18"/>
    </row>
    <row r="35" spans="2:12" s="1" customFormat="1" ht="14.4" hidden="1" customHeight="1" x14ac:dyDescent="0.2">
      <c r="B35" s="18"/>
      <c r="E35" s="15" t="s">
        <v>26</v>
      </c>
      <c r="F35" s="41">
        <f>ROUND((SUM(BG118:BG122)),  2)</f>
        <v>0</v>
      </c>
      <c r="I35" s="42">
        <v>0.21</v>
      </c>
      <c r="J35" s="41">
        <f>0</f>
        <v>0</v>
      </c>
      <c r="L35" s="18"/>
    </row>
    <row r="36" spans="2:12" s="1" customFormat="1" ht="14.4" hidden="1" customHeight="1" x14ac:dyDescent="0.2">
      <c r="B36" s="18"/>
      <c r="E36" s="15" t="s">
        <v>27</v>
      </c>
      <c r="F36" s="41">
        <f>ROUND((SUM(BH118:BH122)),  2)</f>
        <v>0</v>
      </c>
      <c r="I36" s="42">
        <v>0.15</v>
      </c>
      <c r="J36" s="41">
        <f>0</f>
        <v>0</v>
      </c>
      <c r="L36" s="18"/>
    </row>
    <row r="37" spans="2:12" s="1" customFormat="1" ht="14.4" hidden="1" customHeight="1" x14ac:dyDescent="0.2">
      <c r="B37" s="18"/>
      <c r="E37" s="15" t="s">
        <v>28</v>
      </c>
      <c r="F37" s="41">
        <f>ROUND((SUM(BI118:BI122)),  2)</f>
        <v>0</v>
      </c>
      <c r="I37" s="42">
        <v>0</v>
      </c>
      <c r="J37" s="41">
        <f>0</f>
        <v>0</v>
      </c>
      <c r="L37" s="18"/>
    </row>
    <row r="38" spans="2:12" s="1" customFormat="1" ht="6.9" customHeight="1" x14ac:dyDescent="0.2">
      <c r="B38" s="18"/>
      <c r="L38" s="18"/>
    </row>
    <row r="39" spans="2:12" s="1" customFormat="1" ht="25.35" customHeight="1" x14ac:dyDescent="0.2">
      <c r="B39" s="18"/>
      <c r="C39" s="43"/>
      <c r="D39" s="44" t="s">
        <v>29</v>
      </c>
      <c r="E39" s="31"/>
      <c r="F39" s="31"/>
      <c r="G39" s="45" t="s">
        <v>30</v>
      </c>
      <c r="H39" s="46" t="s">
        <v>31</v>
      </c>
      <c r="I39" s="31"/>
      <c r="J39" s="47">
        <f>SUM(J30:J37)</f>
        <v>-18569.97</v>
      </c>
      <c r="K39" s="48"/>
      <c r="L39" s="18"/>
    </row>
    <row r="40" spans="2:12" s="1" customFormat="1" ht="14.4" customHeight="1" x14ac:dyDescent="0.2">
      <c r="B40" s="18"/>
      <c r="L40" s="18"/>
    </row>
    <row r="41" spans="2:12" ht="14.4" customHeight="1" x14ac:dyDescent="0.2">
      <c r="B41" s="12"/>
      <c r="L41" s="12"/>
    </row>
    <row r="42" spans="2:12" ht="14.4" customHeight="1" x14ac:dyDescent="0.2">
      <c r="B42" s="12"/>
      <c r="L42" s="12"/>
    </row>
    <row r="43" spans="2:12" ht="14.4" customHeight="1" x14ac:dyDescent="0.2">
      <c r="B43" s="12"/>
      <c r="L43" s="12"/>
    </row>
    <row r="44" spans="2:12" ht="14.4" customHeight="1" x14ac:dyDescent="0.2">
      <c r="B44" s="12"/>
      <c r="L44" s="12"/>
    </row>
    <row r="45" spans="2:12" ht="14.4" customHeight="1" x14ac:dyDescent="0.2">
      <c r="B45" s="12"/>
      <c r="L45" s="12"/>
    </row>
    <row r="46" spans="2:12" ht="14.4" customHeight="1" x14ac:dyDescent="0.2">
      <c r="B46" s="12"/>
      <c r="L46" s="12"/>
    </row>
    <row r="47" spans="2:12" ht="14.4" customHeight="1" x14ac:dyDescent="0.2">
      <c r="B47" s="12"/>
      <c r="L47" s="12"/>
    </row>
    <row r="48" spans="2:12" ht="14.4" customHeight="1" x14ac:dyDescent="0.2">
      <c r="B48" s="12"/>
      <c r="L48" s="12"/>
    </row>
    <row r="49" spans="2:12" ht="14.4" customHeight="1" x14ac:dyDescent="0.2">
      <c r="B49" s="12"/>
      <c r="L49" s="12"/>
    </row>
    <row r="50" spans="2:12" s="1" customFormat="1" ht="14.4" customHeight="1" x14ac:dyDescent="0.2">
      <c r="B50" s="18"/>
      <c r="D50" s="21" t="s">
        <v>32</v>
      </c>
      <c r="E50" s="22"/>
      <c r="F50" s="22"/>
      <c r="G50" s="21" t="s">
        <v>33</v>
      </c>
      <c r="H50" s="22"/>
      <c r="I50" s="22"/>
      <c r="J50" s="22"/>
      <c r="K50" s="22"/>
      <c r="L50" s="18"/>
    </row>
    <row r="51" spans="2:12" x14ac:dyDescent="0.2">
      <c r="B51" s="12"/>
      <c r="L51" s="12"/>
    </row>
    <row r="52" spans="2:12" x14ac:dyDescent="0.2">
      <c r="B52" s="12"/>
      <c r="L52" s="12"/>
    </row>
    <row r="53" spans="2:12" x14ac:dyDescent="0.2">
      <c r="B53" s="12"/>
      <c r="L53" s="12"/>
    </row>
    <row r="54" spans="2:12" x14ac:dyDescent="0.2">
      <c r="B54" s="12"/>
      <c r="L54" s="12"/>
    </row>
    <row r="55" spans="2:12" x14ac:dyDescent="0.2">
      <c r="B55" s="12"/>
      <c r="L55" s="12"/>
    </row>
    <row r="56" spans="2:12" x14ac:dyDescent="0.2">
      <c r="B56" s="12"/>
      <c r="L56" s="12"/>
    </row>
    <row r="57" spans="2:12" x14ac:dyDescent="0.2">
      <c r="B57" s="12"/>
      <c r="L57" s="12"/>
    </row>
    <row r="58" spans="2:12" x14ac:dyDescent="0.2">
      <c r="B58" s="12"/>
      <c r="L58" s="12"/>
    </row>
    <row r="59" spans="2:12" x14ac:dyDescent="0.2">
      <c r="B59" s="12"/>
      <c r="L59" s="12"/>
    </row>
    <row r="60" spans="2:12" x14ac:dyDescent="0.2">
      <c r="B60" s="12"/>
      <c r="L60" s="12"/>
    </row>
    <row r="61" spans="2:12" s="1" customFormat="1" ht="13.2" x14ac:dyDescent="0.2">
      <c r="B61" s="18"/>
      <c r="D61" s="23" t="s">
        <v>34</v>
      </c>
      <c r="E61" s="19"/>
      <c r="F61" s="49" t="s">
        <v>35</v>
      </c>
      <c r="G61" s="23" t="s">
        <v>34</v>
      </c>
      <c r="H61" s="19"/>
      <c r="I61" s="19"/>
      <c r="J61" s="50" t="s">
        <v>35</v>
      </c>
      <c r="K61" s="19"/>
      <c r="L61" s="18"/>
    </row>
    <row r="62" spans="2:12" x14ac:dyDescent="0.2">
      <c r="B62" s="12"/>
      <c r="L62" s="12"/>
    </row>
    <row r="63" spans="2:12" x14ac:dyDescent="0.2">
      <c r="B63" s="12"/>
      <c r="L63" s="12"/>
    </row>
    <row r="64" spans="2:12" x14ac:dyDescent="0.2">
      <c r="B64" s="12"/>
      <c r="L64" s="12"/>
    </row>
    <row r="65" spans="2:12" s="1" customFormat="1" ht="13.2" x14ac:dyDescent="0.2">
      <c r="B65" s="18"/>
      <c r="D65" s="21" t="s">
        <v>36</v>
      </c>
      <c r="E65" s="22"/>
      <c r="F65" s="22"/>
      <c r="G65" s="21" t="s">
        <v>37</v>
      </c>
      <c r="H65" s="22"/>
      <c r="I65" s="22"/>
      <c r="J65" s="22"/>
      <c r="K65" s="22"/>
      <c r="L65" s="18"/>
    </row>
    <row r="66" spans="2:12" x14ac:dyDescent="0.2">
      <c r="B66" s="12"/>
      <c r="L66" s="12"/>
    </row>
    <row r="67" spans="2:12" x14ac:dyDescent="0.2">
      <c r="B67" s="12"/>
      <c r="L67" s="12"/>
    </row>
    <row r="68" spans="2:12" x14ac:dyDescent="0.2">
      <c r="B68" s="12"/>
      <c r="L68" s="12"/>
    </row>
    <row r="69" spans="2:12" x14ac:dyDescent="0.2">
      <c r="B69" s="12"/>
      <c r="L69" s="12"/>
    </row>
    <row r="70" spans="2:12" x14ac:dyDescent="0.2">
      <c r="B70" s="12"/>
      <c r="L70" s="12"/>
    </row>
    <row r="71" spans="2:12" x14ac:dyDescent="0.2">
      <c r="B71" s="12"/>
      <c r="L71" s="12"/>
    </row>
    <row r="72" spans="2:12" x14ac:dyDescent="0.2">
      <c r="B72" s="12"/>
      <c r="L72" s="12"/>
    </row>
    <row r="73" spans="2:12" x14ac:dyDescent="0.2">
      <c r="B73" s="12"/>
      <c r="L73" s="12"/>
    </row>
    <row r="74" spans="2:12" x14ac:dyDescent="0.2">
      <c r="B74" s="12"/>
      <c r="L74" s="12"/>
    </row>
    <row r="75" spans="2:12" x14ac:dyDescent="0.2">
      <c r="B75" s="12"/>
      <c r="L75" s="12"/>
    </row>
    <row r="76" spans="2:12" s="1" customFormat="1" ht="13.2" x14ac:dyDescent="0.2">
      <c r="B76" s="18"/>
      <c r="D76" s="23" t="s">
        <v>34</v>
      </c>
      <c r="E76" s="19"/>
      <c r="F76" s="49" t="s">
        <v>35</v>
      </c>
      <c r="G76" s="23" t="s">
        <v>34</v>
      </c>
      <c r="H76" s="19"/>
      <c r="I76" s="19"/>
      <c r="J76" s="50" t="s">
        <v>35</v>
      </c>
      <c r="K76" s="19"/>
      <c r="L76" s="18"/>
    </row>
    <row r="77" spans="2:12" s="1" customFormat="1" ht="14.4" customHeight="1" x14ac:dyDescent="0.2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18"/>
    </row>
    <row r="81" spans="2:47" s="1" customFormat="1" ht="6.9" customHeight="1" x14ac:dyDescent="0.2"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18"/>
    </row>
    <row r="82" spans="2:47" s="1" customFormat="1" ht="24.9" customHeight="1" x14ac:dyDescent="0.2">
      <c r="B82" s="18"/>
      <c r="C82" s="13" t="s">
        <v>50</v>
      </c>
      <c r="L82" s="18"/>
    </row>
    <row r="83" spans="2:47" s="1" customFormat="1" ht="6.9" customHeight="1" x14ac:dyDescent="0.2">
      <c r="B83" s="18"/>
      <c r="L83" s="18"/>
    </row>
    <row r="84" spans="2:47" s="1" customFormat="1" ht="12" customHeight="1" x14ac:dyDescent="0.2">
      <c r="B84" s="18"/>
      <c r="C84" s="15" t="s">
        <v>5</v>
      </c>
      <c r="L84" s="18"/>
    </row>
    <row r="85" spans="2:47" s="1" customFormat="1" ht="26.25" customHeight="1" x14ac:dyDescent="0.2">
      <c r="B85" s="18"/>
      <c r="E85" s="209" t="e">
        <f>E7</f>
        <v>#REF!</v>
      </c>
      <c r="F85" s="210"/>
      <c r="G85" s="210"/>
      <c r="H85" s="210"/>
      <c r="L85" s="18"/>
    </row>
    <row r="86" spans="2:47" s="1" customFormat="1" ht="12" customHeight="1" x14ac:dyDescent="0.2">
      <c r="B86" s="18"/>
      <c r="C86" s="15" t="s">
        <v>48</v>
      </c>
      <c r="L86" s="18"/>
    </row>
    <row r="87" spans="2:47" s="1" customFormat="1" ht="16.5" customHeight="1" x14ac:dyDescent="0.2">
      <c r="B87" s="18"/>
      <c r="E87" s="207" t="str">
        <f>E9</f>
        <v>2 - Méněpráce</v>
      </c>
      <c r="F87" s="208"/>
      <c r="G87" s="208"/>
      <c r="H87" s="208"/>
      <c r="L87" s="18"/>
    </row>
    <row r="88" spans="2:47" s="1" customFormat="1" ht="6.9" customHeight="1" x14ac:dyDescent="0.2">
      <c r="B88" s="18"/>
      <c r="L88" s="18"/>
    </row>
    <row r="89" spans="2:47" s="1" customFormat="1" ht="12" customHeight="1" x14ac:dyDescent="0.2">
      <c r="B89" s="18"/>
      <c r="C89" s="15" t="s">
        <v>8</v>
      </c>
      <c r="F89" s="14" t="str">
        <f>F12</f>
        <v xml:space="preserve"> </v>
      </c>
      <c r="I89" s="15" t="s">
        <v>10</v>
      </c>
      <c r="J89" s="28" t="e">
        <f>IF(J12="","",J12)</f>
        <v>#REF!</v>
      </c>
      <c r="L89" s="18"/>
    </row>
    <row r="90" spans="2:47" s="1" customFormat="1" ht="6.9" customHeight="1" x14ac:dyDescent="0.2">
      <c r="B90" s="18"/>
      <c r="L90" s="18"/>
    </row>
    <row r="91" spans="2:47" s="1" customFormat="1" ht="15.15" customHeight="1" x14ac:dyDescent="0.2">
      <c r="B91" s="18"/>
      <c r="C91" s="15" t="s">
        <v>11</v>
      </c>
      <c r="F91" s="14" t="e">
        <f>E15</f>
        <v>#REF!</v>
      </c>
      <c r="I91" s="15" t="s">
        <v>15</v>
      </c>
      <c r="J91" s="17" t="e">
        <f>E21</f>
        <v>#REF!</v>
      </c>
      <c r="L91" s="18"/>
    </row>
    <row r="92" spans="2:47" s="1" customFormat="1" ht="15.15" customHeight="1" x14ac:dyDescent="0.2">
      <c r="B92" s="18"/>
      <c r="C92" s="15" t="s">
        <v>14</v>
      </c>
      <c r="F92" s="14" t="e">
        <f>IF(E18="","",E18)</f>
        <v>#REF!</v>
      </c>
      <c r="I92" s="15" t="s">
        <v>17</v>
      </c>
      <c r="J92" s="17" t="e">
        <f>E24</f>
        <v>#REF!</v>
      </c>
      <c r="L92" s="18"/>
    </row>
    <row r="93" spans="2:47" s="1" customFormat="1" ht="10.35" customHeight="1" x14ac:dyDescent="0.2">
      <c r="B93" s="18"/>
      <c r="L93" s="18"/>
    </row>
    <row r="94" spans="2:47" s="1" customFormat="1" ht="29.25" customHeight="1" x14ac:dyDescent="0.2">
      <c r="B94" s="18"/>
      <c r="C94" s="51" t="s">
        <v>51</v>
      </c>
      <c r="D94" s="43"/>
      <c r="E94" s="43"/>
      <c r="F94" s="43"/>
      <c r="G94" s="43"/>
      <c r="H94" s="43"/>
      <c r="I94" s="43"/>
      <c r="J94" s="52" t="s">
        <v>52</v>
      </c>
      <c r="K94" s="43"/>
      <c r="L94" s="18"/>
    </row>
    <row r="95" spans="2:47" s="1" customFormat="1" ht="10.35" customHeight="1" x14ac:dyDescent="0.2">
      <c r="B95" s="18"/>
      <c r="L95" s="18"/>
    </row>
    <row r="96" spans="2:47" s="1" customFormat="1" ht="22.95" customHeight="1" x14ac:dyDescent="0.2">
      <c r="B96" s="18"/>
      <c r="C96" s="53" t="s">
        <v>53</v>
      </c>
      <c r="J96" s="37">
        <f>J118</f>
        <v>-15347.08</v>
      </c>
      <c r="L96" s="18"/>
      <c r="AU96" s="9" t="s">
        <v>54</v>
      </c>
    </row>
    <row r="97" spans="2:12" s="3" customFormat="1" ht="24.9" customHeight="1" x14ac:dyDescent="0.2">
      <c r="B97" s="54"/>
      <c r="D97" s="55" t="s">
        <v>55</v>
      </c>
      <c r="E97" s="56"/>
      <c r="F97" s="56"/>
      <c r="G97" s="56"/>
      <c r="H97" s="56"/>
      <c r="I97" s="56"/>
      <c r="J97" s="57">
        <f>J119</f>
        <v>-15347.08</v>
      </c>
      <c r="L97" s="54"/>
    </row>
    <row r="98" spans="2:12" s="4" customFormat="1" ht="19.95" customHeight="1" x14ac:dyDescent="0.2">
      <c r="B98" s="58"/>
      <c r="D98" s="59" t="s">
        <v>57</v>
      </c>
      <c r="E98" s="60"/>
      <c r="F98" s="60"/>
      <c r="G98" s="60"/>
      <c r="H98" s="60"/>
      <c r="I98" s="60"/>
      <c r="J98" s="61">
        <f>J120</f>
        <v>-15347.08</v>
      </c>
      <c r="L98" s="58"/>
    </row>
    <row r="99" spans="2:12" s="1" customFormat="1" ht="21.75" customHeight="1" x14ac:dyDescent="0.2">
      <c r="B99" s="18"/>
      <c r="L99" s="18"/>
    </row>
    <row r="100" spans="2:12" s="1" customFormat="1" ht="6.9" customHeight="1" x14ac:dyDescent="0.2"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18"/>
    </row>
    <row r="104" spans="2:12" s="1" customFormat="1" ht="6.9" customHeight="1" x14ac:dyDescent="0.2">
      <c r="B104" s="26"/>
      <c r="C104" s="27"/>
      <c r="D104" s="27"/>
      <c r="E104" s="27"/>
      <c r="F104" s="27"/>
      <c r="G104" s="27"/>
      <c r="H104" s="27"/>
      <c r="I104" s="27"/>
      <c r="J104" s="27"/>
      <c r="K104" s="27"/>
      <c r="L104" s="18"/>
    </row>
    <row r="105" spans="2:12" s="1" customFormat="1" ht="24.9" customHeight="1" x14ac:dyDescent="0.2">
      <c r="B105" s="18"/>
      <c r="C105" s="13" t="s">
        <v>61</v>
      </c>
      <c r="L105" s="18"/>
    </row>
    <row r="106" spans="2:12" s="1" customFormat="1" ht="6.9" customHeight="1" x14ac:dyDescent="0.2">
      <c r="B106" s="18"/>
      <c r="L106" s="18"/>
    </row>
    <row r="107" spans="2:12" s="1" customFormat="1" ht="12" customHeight="1" x14ac:dyDescent="0.2">
      <c r="B107" s="18"/>
      <c r="C107" s="15" t="s">
        <v>5</v>
      </c>
      <c r="L107" s="18"/>
    </row>
    <row r="108" spans="2:12" s="1" customFormat="1" ht="26.25" customHeight="1" x14ac:dyDescent="0.2">
      <c r="B108" s="18"/>
      <c r="E108" s="209" t="s">
        <v>210</v>
      </c>
      <c r="F108" s="210"/>
      <c r="G108" s="210"/>
      <c r="H108" s="210"/>
      <c r="L108" s="18"/>
    </row>
    <row r="109" spans="2:12" s="1" customFormat="1" ht="12" customHeight="1" x14ac:dyDescent="0.2">
      <c r="B109" s="18"/>
      <c r="C109" s="15" t="s">
        <v>48</v>
      </c>
      <c r="L109" s="18"/>
    </row>
    <row r="110" spans="2:12" s="1" customFormat="1" ht="16.5" customHeight="1" x14ac:dyDescent="0.2">
      <c r="B110" s="18"/>
      <c r="E110" s="207" t="s">
        <v>209</v>
      </c>
      <c r="F110" s="208"/>
      <c r="G110" s="208"/>
      <c r="H110" s="208"/>
      <c r="L110" s="18"/>
    </row>
    <row r="111" spans="2:12" s="1" customFormat="1" ht="6.9" customHeight="1" x14ac:dyDescent="0.2">
      <c r="B111" s="18"/>
      <c r="L111" s="18"/>
    </row>
    <row r="112" spans="2:12" s="1" customFormat="1" ht="12" customHeight="1" x14ac:dyDescent="0.2">
      <c r="B112" s="18"/>
      <c r="C112" s="15" t="s">
        <v>8</v>
      </c>
      <c r="F112" s="14" t="str">
        <f>F12</f>
        <v xml:space="preserve"> </v>
      </c>
      <c r="I112" s="15" t="s">
        <v>10</v>
      </c>
      <c r="J112" s="28"/>
      <c r="L112" s="18"/>
    </row>
    <row r="113" spans="2:65" s="1" customFormat="1" ht="6.9" customHeight="1" x14ac:dyDescent="0.2">
      <c r="B113" s="18"/>
      <c r="L113" s="18"/>
    </row>
    <row r="114" spans="2:65" s="1" customFormat="1" ht="15.15" customHeight="1" x14ac:dyDescent="0.2">
      <c r="B114" s="18"/>
      <c r="C114" s="15" t="s">
        <v>11</v>
      </c>
      <c r="F114" s="14"/>
      <c r="I114" s="15" t="s">
        <v>15</v>
      </c>
      <c r="J114" s="17"/>
      <c r="L114" s="18"/>
    </row>
    <row r="115" spans="2:65" s="1" customFormat="1" ht="15.15" customHeight="1" x14ac:dyDescent="0.2">
      <c r="B115" s="18"/>
      <c r="C115" s="15" t="s">
        <v>14</v>
      </c>
      <c r="F115" s="14"/>
      <c r="I115" s="15" t="s">
        <v>17</v>
      </c>
      <c r="J115" s="17"/>
      <c r="L115" s="18"/>
    </row>
    <row r="116" spans="2:65" s="1" customFormat="1" ht="10.35" customHeight="1" x14ac:dyDescent="0.2">
      <c r="B116" s="18"/>
      <c r="L116" s="18"/>
    </row>
    <row r="117" spans="2:65" s="5" customFormat="1" ht="29.25" customHeight="1" x14ac:dyDescent="0.2">
      <c r="B117" s="62"/>
      <c r="C117" s="63" t="s">
        <v>62</v>
      </c>
      <c r="D117" s="64" t="s">
        <v>40</v>
      </c>
      <c r="E117" s="64" t="s">
        <v>38</v>
      </c>
      <c r="F117" s="64" t="s">
        <v>39</v>
      </c>
      <c r="G117" s="64" t="s">
        <v>63</v>
      </c>
      <c r="H117" s="64" t="s">
        <v>64</v>
      </c>
      <c r="I117" s="64" t="s">
        <v>65</v>
      </c>
      <c r="J117" s="64" t="s">
        <v>52</v>
      </c>
      <c r="K117" s="65" t="s">
        <v>66</v>
      </c>
      <c r="L117" s="62"/>
      <c r="M117" s="32" t="s">
        <v>0</v>
      </c>
      <c r="N117" s="33" t="s">
        <v>23</v>
      </c>
      <c r="O117" s="33" t="s">
        <v>67</v>
      </c>
      <c r="P117" s="33" t="s">
        <v>68</v>
      </c>
      <c r="Q117" s="33" t="s">
        <v>69</v>
      </c>
      <c r="R117" s="33" t="s">
        <v>70</v>
      </c>
      <c r="S117" s="33" t="s">
        <v>71</v>
      </c>
      <c r="T117" s="34" t="s">
        <v>72</v>
      </c>
    </row>
    <row r="118" spans="2:65" s="1" customFormat="1" ht="22.95" customHeight="1" x14ac:dyDescent="0.3">
      <c r="B118" s="18"/>
      <c r="C118" s="36" t="s">
        <v>73</v>
      </c>
      <c r="J118" s="66">
        <f>BK118</f>
        <v>-15347.08</v>
      </c>
      <c r="L118" s="18"/>
      <c r="M118" s="35"/>
      <c r="N118" s="29"/>
      <c r="O118" s="29"/>
      <c r="P118" s="67">
        <f>P119</f>
        <v>0</v>
      </c>
      <c r="Q118" s="29"/>
      <c r="R118" s="67">
        <f>R119</f>
        <v>0</v>
      </c>
      <c r="S118" s="29"/>
      <c r="T118" s="68">
        <f>T119</f>
        <v>0</v>
      </c>
      <c r="AT118" s="9" t="s">
        <v>41</v>
      </c>
      <c r="AU118" s="9" t="s">
        <v>54</v>
      </c>
      <c r="BK118" s="69">
        <f>BK119</f>
        <v>-15347.08</v>
      </c>
    </row>
    <row r="119" spans="2:65" s="6" customFormat="1" ht="25.95" customHeight="1" x14ac:dyDescent="0.25">
      <c r="B119" s="70"/>
      <c r="D119" s="71" t="s">
        <v>41</v>
      </c>
      <c r="E119" s="72" t="s">
        <v>74</v>
      </c>
      <c r="F119" s="72" t="s">
        <v>75</v>
      </c>
      <c r="I119" s="73"/>
      <c r="J119" s="74">
        <f>BK119</f>
        <v>-15347.08</v>
      </c>
      <c r="L119" s="70"/>
      <c r="M119" s="75"/>
      <c r="P119" s="76">
        <f>P120</f>
        <v>0</v>
      </c>
      <c r="R119" s="76">
        <f>R120</f>
        <v>0</v>
      </c>
      <c r="T119" s="77">
        <f>T120</f>
        <v>0</v>
      </c>
      <c r="AR119" s="71" t="s">
        <v>43</v>
      </c>
      <c r="AT119" s="78" t="s">
        <v>41</v>
      </c>
      <c r="AU119" s="78" t="s">
        <v>42</v>
      </c>
      <c r="AY119" s="71" t="s">
        <v>76</v>
      </c>
      <c r="BK119" s="79">
        <f>BK120</f>
        <v>-15347.08</v>
      </c>
    </row>
    <row r="120" spans="2:65" s="6" customFormat="1" ht="22.95" customHeight="1" x14ac:dyDescent="0.25">
      <c r="B120" s="70"/>
      <c r="D120" s="71" t="s">
        <v>41</v>
      </c>
      <c r="E120" s="80" t="s">
        <v>45</v>
      </c>
      <c r="F120" s="80" t="s">
        <v>131</v>
      </c>
      <c r="I120" s="73"/>
      <c r="J120" s="81">
        <f>BK120</f>
        <v>-15347.08</v>
      </c>
      <c r="L120" s="70"/>
      <c r="M120" s="75"/>
      <c r="P120" s="76">
        <f>SUM(P121:P122)</f>
        <v>0</v>
      </c>
      <c r="R120" s="76">
        <f>SUM(R121:R122)</f>
        <v>0</v>
      </c>
      <c r="T120" s="77">
        <f>SUM(T121:T122)</f>
        <v>0</v>
      </c>
      <c r="AR120" s="71" t="s">
        <v>43</v>
      </c>
      <c r="AT120" s="78" t="s">
        <v>41</v>
      </c>
      <c r="AU120" s="78" t="s">
        <v>43</v>
      </c>
      <c r="AY120" s="71" t="s">
        <v>76</v>
      </c>
      <c r="BK120" s="79">
        <f>SUM(BK121:BK122)</f>
        <v>-15347.08</v>
      </c>
    </row>
    <row r="121" spans="2:65" s="1" customFormat="1" ht="16.5" customHeight="1" x14ac:dyDescent="0.2">
      <c r="B121" s="82"/>
      <c r="C121" s="83" t="s">
        <v>43</v>
      </c>
      <c r="D121" s="83" t="s">
        <v>78</v>
      </c>
      <c r="E121" s="84" t="s">
        <v>182</v>
      </c>
      <c r="F121" s="85" t="s">
        <v>183</v>
      </c>
      <c r="G121" s="86" t="s">
        <v>81</v>
      </c>
      <c r="H121" s="87">
        <v>-23.6</v>
      </c>
      <c r="I121" s="88">
        <v>650.29999999999995</v>
      </c>
      <c r="J121" s="89">
        <f>ROUND(I121*H121,2)</f>
        <v>-15347.08</v>
      </c>
      <c r="K121" s="85" t="s">
        <v>0</v>
      </c>
      <c r="L121" s="18"/>
      <c r="M121" s="90" t="s">
        <v>0</v>
      </c>
      <c r="N121" s="91" t="s">
        <v>24</v>
      </c>
      <c r="P121" s="92">
        <f>O121*H121</f>
        <v>0</v>
      </c>
      <c r="Q121" s="92">
        <v>0</v>
      </c>
      <c r="R121" s="92">
        <f>Q121*H121</f>
        <v>0</v>
      </c>
      <c r="S121" s="92">
        <v>0</v>
      </c>
      <c r="T121" s="93">
        <f>S121*H121</f>
        <v>0</v>
      </c>
      <c r="AR121" s="94" t="s">
        <v>82</v>
      </c>
      <c r="AT121" s="94" t="s">
        <v>78</v>
      </c>
      <c r="AU121" s="94" t="s">
        <v>45</v>
      </c>
      <c r="AY121" s="9" t="s">
        <v>76</v>
      </c>
      <c r="BE121" s="95">
        <f>IF(N121="základní",J121,0)</f>
        <v>-15347.08</v>
      </c>
      <c r="BF121" s="95">
        <f>IF(N121="snížená",J121,0)</f>
        <v>0</v>
      </c>
      <c r="BG121" s="95">
        <f>IF(N121="zákl. přenesená",J121,0)</f>
        <v>0</v>
      </c>
      <c r="BH121" s="95">
        <f>IF(N121="sníž. přenesená",J121,0)</f>
        <v>0</v>
      </c>
      <c r="BI121" s="95">
        <f>IF(N121="nulová",J121,0)</f>
        <v>0</v>
      </c>
      <c r="BJ121" s="9" t="s">
        <v>43</v>
      </c>
      <c r="BK121" s="95">
        <f>ROUND(I121*H121,2)</f>
        <v>-15347.08</v>
      </c>
      <c r="BL121" s="9" t="s">
        <v>82</v>
      </c>
      <c r="BM121" s="94" t="s">
        <v>184</v>
      </c>
    </row>
    <row r="122" spans="2:65" s="7" customFormat="1" x14ac:dyDescent="0.2">
      <c r="B122" s="96"/>
      <c r="D122" s="97" t="s">
        <v>84</v>
      </c>
      <c r="E122" s="98" t="s">
        <v>0</v>
      </c>
      <c r="F122" s="99" t="s">
        <v>185</v>
      </c>
      <c r="H122" s="100">
        <v>-23.6</v>
      </c>
      <c r="I122" s="101"/>
      <c r="L122" s="96"/>
      <c r="M122" s="121"/>
      <c r="N122" s="122"/>
      <c r="O122" s="122"/>
      <c r="P122" s="122"/>
      <c r="Q122" s="122"/>
      <c r="R122" s="122"/>
      <c r="S122" s="122"/>
      <c r="T122" s="123"/>
      <c r="AT122" s="98" t="s">
        <v>84</v>
      </c>
      <c r="AU122" s="98" t="s">
        <v>45</v>
      </c>
      <c r="AV122" s="7" t="s">
        <v>45</v>
      </c>
      <c r="AW122" s="7" t="s">
        <v>16</v>
      </c>
      <c r="AX122" s="7" t="s">
        <v>43</v>
      </c>
      <c r="AY122" s="98" t="s">
        <v>76</v>
      </c>
    </row>
    <row r="123" spans="2:65" s="1" customFormat="1" ht="6.9" customHeight="1" x14ac:dyDescent="0.2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18"/>
    </row>
  </sheetData>
  <autoFilter ref="C117:K122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4</vt:i4>
      </vt:variant>
    </vt:vector>
  </HeadingPairs>
  <TitlesOfParts>
    <vt:vector size="14" baseType="lpstr">
      <vt:lpstr>Rekapitulace</vt:lpstr>
      <vt:lpstr>CN</vt:lpstr>
      <vt:lpstr>přípojky skutečnost</vt:lpstr>
      <vt:lpstr>nová UV v km 0,2 na MK vlevo</vt:lpstr>
      <vt:lpstr>demontáž přístřešku BUS</vt:lpstr>
      <vt:lpstr>oprava vod.šoupěte</vt:lpstr>
      <vt:lpstr>KŠ monolit</vt:lpstr>
      <vt:lpstr>SO 301 - VCP - Obec Hruška</vt:lpstr>
      <vt:lpstr>SO 105 - MNP - Obec Hruška</vt:lpstr>
      <vt:lpstr>SO 302 - MNP - Obec Hruška</vt:lpstr>
      <vt:lpstr>'SO 105 - MNP - Obec Hruška'!Názvy_tisku</vt:lpstr>
      <vt:lpstr>'SO 301 - VCP - Obec Hruška'!Názvy_tisku</vt:lpstr>
      <vt:lpstr>'SO 105 - MNP - Obec Hruška'!Oblast_tisku</vt:lpstr>
      <vt:lpstr>'SO 301 - VCP - Obec Hruška'!Oblast_tisku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HRIBEK-08\Uzivatel</dc:creator>
  <cp:lastModifiedBy>Vladana Šplíchalová</cp:lastModifiedBy>
  <dcterms:created xsi:type="dcterms:W3CDTF">2023-05-12T06:26:05Z</dcterms:created>
  <dcterms:modified xsi:type="dcterms:W3CDTF">2023-07-22T11:56:09Z</dcterms:modified>
</cp:coreProperties>
</file>