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rcela\Documents\MŠ\rozpočty\"/>
    </mc:Choice>
  </mc:AlternateContent>
  <xr:revisionPtr revIDLastSave="0" documentId="13_ncr:1_{F6B44B53-DA2A-43C2-9EE7-3C29425F7DEC}" xr6:coauthVersionLast="47" xr6:coauthVersionMax="47" xr10:uidLastSave="{00000000-0000-0000-0000-000000000000}"/>
  <bookViews>
    <workbookView xWindow="-98" yWindow="-98" windowWidth="21795" windowHeight="12975" xr2:uid="{D8AC6E63-6F63-4E17-882E-8B5A090A936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8" i="1" l="1"/>
  <c r="C43" i="1"/>
  <c r="B55" i="1" l="1"/>
  <c r="B52" i="1"/>
  <c r="B51" i="1"/>
  <c r="B45" i="1"/>
  <c r="B43" i="1"/>
  <c r="B37" i="1"/>
  <c r="B16" i="1"/>
  <c r="B33" i="1" s="1"/>
  <c r="B47" i="1" s="1"/>
  <c r="B58" i="1" s="1"/>
  <c r="C55" i="1"/>
  <c r="C52" i="1"/>
  <c r="C51" i="1"/>
  <c r="C45" i="1"/>
  <c r="C37" i="1"/>
  <c r="C23" i="1"/>
  <c r="C33" i="1" s="1"/>
  <c r="B54" i="1" l="1"/>
  <c r="B60" i="1" s="1"/>
  <c r="C47" i="1"/>
  <c r="C54" i="1" l="1"/>
  <c r="C60" i="1" s="1"/>
</calcChain>
</file>

<file path=xl/sharedStrings.xml><?xml version="1.0" encoding="utf-8"?>
<sst xmlns="http://schemas.openxmlformats.org/spreadsheetml/2006/main" count="59" uniqueCount="59">
  <si>
    <t>škola: MŠ Dráček</t>
  </si>
  <si>
    <t>Výdaje</t>
  </si>
  <si>
    <t>Normativní</t>
  </si>
  <si>
    <t>Kancelářské potřeby</t>
  </si>
  <si>
    <t>Hračky a didaktické pomůcky</t>
  </si>
  <si>
    <t>výtvarné potřeby apod.</t>
  </si>
  <si>
    <t>pracovní oděv a obuv</t>
  </si>
  <si>
    <t>Knihy</t>
  </si>
  <si>
    <t>Vybavení ICT-počítače-doplňky do 2.000</t>
  </si>
  <si>
    <t>Kuchyň-vybavení do 2.000,- Kč</t>
  </si>
  <si>
    <t>Majetek do 2.000,- Kč</t>
  </si>
  <si>
    <t>Ostatní materiál</t>
  </si>
  <si>
    <t>Plyn</t>
  </si>
  <si>
    <t>Elektřina</t>
  </si>
  <si>
    <t>Voda</t>
  </si>
  <si>
    <t>Opravy a udržování</t>
  </si>
  <si>
    <t>Cestovné</t>
  </si>
  <si>
    <t>Náklady na reprezentaci (občerstvení)</t>
  </si>
  <si>
    <t>GDPR</t>
  </si>
  <si>
    <t>účetnictví</t>
  </si>
  <si>
    <t xml:space="preserve">Software </t>
  </si>
  <si>
    <t>Školení a semináře</t>
  </si>
  <si>
    <t>Telefonní poplatky</t>
  </si>
  <si>
    <t>Poštovné</t>
  </si>
  <si>
    <t>Ostatní služby</t>
  </si>
  <si>
    <t xml:space="preserve">Bankovní poplatky </t>
  </si>
  <si>
    <t>Drobný majetek 2-40 tis. Kč</t>
  </si>
  <si>
    <t>Pojištění ostatní</t>
  </si>
  <si>
    <t>Dotování obědů zaměstnancům</t>
  </si>
  <si>
    <t>Celkem normativní</t>
  </si>
  <si>
    <t>Účelové</t>
  </si>
  <si>
    <t>odpisy</t>
  </si>
  <si>
    <t>celkem účelové</t>
  </si>
  <si>
    <t>Mimořádné</t>
  </si>
  <si>
    <t>Velké opravy a údržby</t>
  </si>
  <si>
    <t>Osobní náklady nepedagogové RUD</t>
  </si>
  <si>
    <t>Osobní náklady nepedagogové OBEC</t>
  </si>
  <si>
    <t>Osobní náklady pedagogové</t>
  </si>
  <si>
    <t>dotace zřizovatele obědy děti</t>
  </si>
  <si>
    <t>Celkem mimořádné</t>
  </si>
  <si>
    <t>Celkem výdaje</t>
  </si>
  <si>
    <t>Příjmy</t>
  </si>
  <si>
    <t>Stanovené zřizovatelem</t>
  </si>
  <si>
    <t>Úplata za vzdělávání-školné</t>
  </si>
  <si>
    <t>Další příjmy</t>
  </si>
  <si>
    <t>Příjmy z kraje</t>
  </si>
  <si>
    <t>Dotace-šablony</t>
  </si>
  <si>
    <t>Nájemné-hospodářská činnost</t>
  </si>
  <si>
    <t>Příspěvek zřizovatele</t>
  </si>
  <si>
    <t>Dary na provozní činnost</t>
  </si>
  <si>
    <t>Celkem příjmy</t>
  </si>
  <si>
    <t>V Babicích dne</t>
  </si>
  <si>
    <t>Návrh rozpočtu neinvestičních výdajů na rok 2026</t>
  </si>
  <si>
    <t>https://statis.msmt.gov.cz/nepedagogove/</t>
  </si>
  <si>
    <t>0,4 hospodářka, 0,33 kuchařka a 0,5 uklízečka</t>
  </si>
  <si>
    <t>0,6 hospodářka, 1,0 kuchařka a 1,0 uklízečka</t>
  </si>
  <si>
    <t xml:space="preserve">REALITA - školka má navíc cca 1,5 úvazku, který doplácíme jako zřizovatel </t>
  </si>
  <si>
    <t xml:space="preserve">ÚVAZKY STANOVENÉ KRAJEM </t>
  </si>
  <si>
    <t>predikovaný příspěvek od státu z RUDu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</si>
</sst>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"/>
  </numFmts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9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3" borderId="0" xfId="0" applyFont="1" applyFill="1"/>
    <xf numFmtId="164" fontId="4" fillId="0" borderId="2" xfId="0" applyNumberFormat="1" applyFont="1" applyBorder="1" applyAlignment="1">
      <alignment horizontal="left" vertical="top" readingOrder="3"/>
    </xf>
    <xf numFmtId="164" fontId="4" fillId="0" borderId="3" xfId="0" applyNumberFormat="1" applyFont="1" applyBorder="1" applyAlignment="1">
      <alignment horizontal="left" vertical="top" readingOrder="3"/>
    </xf>
    <xf numFmtId="164" fontId="4" fillId="3" borderId="3" xfId="0" applyNumberFormat="1" applyFont="1" applyFill="1" applyBorder="1" applyAlignment="1">
      <alignment horizontal="left" vertical="top" readingOrder="3"/>
    </xf>
    <xf numFmtId="164" fontId="4" fillId="2" borderId="3" xfId="0" applyNumberFormat="1" applyFont="1" applyFill="1" applyBorder="1" applyAlignment="1">
      <alignment horizontal="left" vertical="top" readingOrder="3"/>
    </xf>
    <xf numFmtId="0" fontId="0" fillId="0" borderId="4" xfId="0" applyBorder="1"/>
    <xf numFmtId="0" fontId="0" fillId="2" borderId="5" xfId="0" applyFill="1" applyBorder="1"/>
    <xf numFmtId="1" fontId="3" fillId="2" borderId="1" xfId="0" applyNumberFormat="1" applyFont="1" applyFill="1" applyBorder="1" applyAlignment="1">
      <alignment horizontal="center"/>
    </xf>
    <xf numFmtId="4" fontId="3" fillId="3" borderId="0" xfId="0" applyNumberFormat="1" applyFont="1" applyFill="1"/>
    <xf numFmtId="4" fontId="4" fillId="0" borderId="6" xfId="0" applyNumberFormat="1" applyFont="1" applyBorder="1" applyAlignment="1">
      <alignment horizontal="right" vertical="top"/>
    </xf>
    <xf numFmtId="4" fontId="4" fillId="0" borderId="7" xfId="0" applyNumberFormat="1" applyFont="1" applyBorder="1" applyAlignment="1">
      <alignment horizontal="right" vertical="top"/>
    </xf>
    <xf numFmtId="4" fontId="4" fillId="3" borderId="7" xfId="0" applyNumberFormat="1" applyFont="1" applyFill="1" applyBorder="1" applyAlignment="1">
      <alignment horizontal="right" vertical="top"/>
    </xf>
    <xf numFmtId="4" fontId="4" fillId="2" borderId="7" xfId="0" applyNumberFormat="1" applyFont="1" applyFill="1" applyBorder="1" applyAlignment="1">
      <alignment horizontal="right" vertical="top"/>
    </xf>
    <xf numFmtId="0" fontId="0" fillId="0" borderId="7" xfId="0" applyBorder="1"/>
    <xf numFmtId="4" fontId="0" fillId="2" borderId="8" xfId="0" applyNumberFormat="1" applyFill="1" applyBorder="1"/>
    <xf numFmtId="14" fontId="0" fillId="0" borderId="0" xfId="0" applyNumberFormat="1"/>
    <xf numFmtId="4" fontId="0" fillId="0" borderId="0" xfId="0" applyNumberFormat="1"/>
    <xf numFmtId="164" fontId="4" fillId="4" borderId="3" xfId="0" applyNumberFormat="1" applyFont="1" applyFill="1" applyBorder="1" applyAlignment="1">
      <alignment horizontal="left" vertical="top" readingOrder="3"/>
    </xf>
    <xf numFmtId="4" fontId="4" fillId="4" borderId="7" xfId="0" applyNumberFormat="1" applyFont="1" applyFill="1" applyBorder="1" applyAlignment="1">
      <alignment horizontal="right" vertical="top"/>
    </xf>
    <xf numFmtId="0" fontId="5" fillId="0" borderId="0" xfId="1"/>
    <xf numFmtId="4" fontId="4" fillId="5" borderId="7" xfId="0" applyNumberFormat="1" applyFont="1" applyFill="1" applyBorder="1" applyAlignment="1">
      <alignment horizontal="right" vertical="top"/>
    </xf>
    <xf numFmtId="164" fontId="4" fillId="5" borderId="3" xfId="0" applyNumberFormat="1" applyFont="1" applyFill="1" applyBorder="1" applyAlignment="1">
      <alignment horizontal="left" vertical="top" readingOrder="3"/>
    </xf>
    <xf numFmtId="4" fontId="6" fillId="4" borderId="0" xfId="0" applyNumberFormat="1" applyFont="1" applyFill="1"/>
    <xf numFmtId="4" fontId="4" fillId="6" borderId="7" xfId="0" applyNumberFormat="1" applyFont="1" applyFill="1" applyBorder="1" applyAlignment="1">
      <alignment horizontal="right" vertical="top"/>
    </xf>
    <xf numFmtId="164" fontId="4" fillId="6" borderId="3" xfId="0" applyNumberFormat="1" applyFont="1" applyFill="1" applyBorder="1" applyAlignment="1">
      <alignment horizontal="left" vertical="top" readingOrder="3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is.msmt.gov.cz/nepedagogov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43B6A-858F-4172-80C5-67DAD3DF5108}">
  <dimension ref="A1:F63"/>
  <sheetViews>
    <sheetView tabSelected="1" workbookViewId="0">
      <selection activeCell="C63" sqref="C63"/>
    </sheetView>
  </sheetViews>
  <sheetFormatPr defaultRowHeight="14.25" x14ac:dyDescent="0.45"/>
  <cols>
    <col min="1" max="1" width="32.73046875" bestFit="1" customWidth="1"/>
    <col min="2" max="3" width="32" customWidth="1"/>
    <col min="4" max="4" width="11.46484375" bestFit="1" customWidth="1"/>
    <col min="5" max="5" width="50.796875" customWidth="1"/>
  </cols>
  <sheetData>
    <row r="1" spans="1:3" x14ac:dyDescent="0.45">
      <c r="A1" s="1" t="s">
        <v>0</v>
      </c>
      <c r="B1" s="1"/>
      <c r="C1" s="1"/>
    </row>
    <row r="3" spans="1:3" ht="18" x14ac:dyDescent="0.55000000000000004">
      <c r="A3" s="2" t="s">
        <v>52</v>
      </c>
    </row>
    <row r="4" spans="1:3" ht="14.65" thickBot="1" x14ac:dyDescent="0.5"/>
    <row r="5" spans="1:3" ht="14.65" thickBot="1" x14ac:dyDescent="0.5">
      <c r="A5" s="3" t="s">
        <v>1</v>
      </c>
      <c r="B5" s="11">
        <v>2025</v>
      </c>
      <c r="C5" s="11">
        <v>2026</v>
      </c>
    </row>
    <row r="6" spans="1:3" x14ac:dyDescent="0.45">
      <c r="A6" s="4" t="s">
        <v>2</v>
      </c>
      <c r="B6" s="12"/>
      <c r="C6" s="12"/>
    </row>
    <row r="7" spans="1:3" x14ac:dyDescent="0.45">
      <c r="A7" s="5" t="s">
        <v>3</v>
      </c>
      <c r="B7" s="13">
        <v>40000</v>
      </c>
      <c r="C7" s="13">
        <v>20000</v>
      </c>
    </row>
    <row r="8" spans="1:3" x14ac:dyDescent="0.45">
      <c r="A8" s="5" t="s">
        <v>4</v>
      </c>
      <c r="B8" s="13">
        <v>20000</v>
      </c>
      <c r="C8" s="13">
        <v>40000</v>
      </c>
    </row>
    <row r="9" spans="1:3" x14ac:dyDescent="0.45">
      <c r="A9" s="5" t="s">
        <v>5</v>
      </c>
      <c r="B9" s="13">
        <v>20000</v>
      </c>
      <c r="C9" s="13">
        <v>20000</v>
      </c>
    </row>
    <row r="10" spans="1:3" x14ac:dyDescent="0.45">
      <c r="A10" s="5" t="s">
        <v>6</v>
      </c>
      <c r="B10" s="13">
        <v>4000</v>
      </c>
      <c r="C10" s="13">
        <v>2000</v>
      </c>
    </row>
    <row r="11" spans="1:3" x14ac:dyDescent="0.45">
      <c r="A11" s="5" t="s">
        <v>7</v>
      </c>
      <c r="B11" s="13">
        <v>4000</v>
      </c>
      <c r="C11" s="13">
        <v>4000</v>
      </c>
    </row>
    <row r="12" spans="1:3" x14ac:dyDescent="0.45">
      <c r="A12" s="5" t="s">
        <v>8</v>
      </c>
      <c r="B12" s="13">
        <v>3000</v>
      </c>
      <c r="C12" s="13">
        <v>3000</v>
      </c>
    </row>
    <row r="13" spans="1:3" x14ac:dyDescent="0.45">
      <c r="A13" s="5" t="s">
        <v>9</v>
      </c>
      <c r="B13" s="13">
        <v>5000</v>
      </c>
      <c r="C13" s="13">
        <v>8000</v>
      </c>
    </row>
    <row r="14" spans="1:3" x14ac:dyDescent="0.45">
      <c r="A14" s="5" t="s">
        <v>10</v>
      </c>
      <c r="B14" s="13">
        <v>15000</v>
      </c>
      <c r="C14" s="13">
        <v>8000</v>
      </c>
    </row>
    <row r="15" spans="1:3" x14ac:dyDescent="0.45">
      <c r="A15" s="5" t="s">
        <v>11</v>
      </c>
      <c r="B15" s="13">
        <v>60000</v>
      </c>
      <c r="C15" s="13">
        <v>80000</v>
      </c>
    </row>
    <row r="16" spans="1:3" x14ac:dyDescent="0.45">
      <c r="A16" s="5" t="s">
        <v>12</v>
      </c>
      <c r="B16" s="13">
        <f>7120*12</f>
        <v>85440</v>
      </c>
      <c r="C16" s="13">
        <v>60000</v>
      </c>
    </row>
    <row r="17" spans="1:3" x14ac:dyDescent="0.45">
      <c r="A17" s="5" t="s">
        <v>13</v>
      </c>
      <c r="B17" s="13">
        <v>90000</v>
      </c>
      <c r="C17" s="13">
        <v>90000</v>
      </c>
    </row>
    <row r="18" spans="1:3" x14ac:dyDescent="0.45">
      <c r="A18" s="5" t="s">
        <v>14</v>
      </c>
      <c r="B18" s="13">
        <v>54000</v>
      </c>
      <c r="C18" s="13">
        <v>55000</v>
      </c>
    </row>
    <row r="19" spans="1:3" x14ac:dyDescent="0.45">
      <c r="A19" s="5" t="s">
        <v>15</v>
      </c>
      <c r="B19" s="13">
        <v>150000</v>
      </c>
      <c r="C19" s="13">
        <v>100000</v>
      </c>
    </row>
    <row r="20" spans="1:3" x14ac:dyDescent="0.45">
      <c r="A20" s="5" t="s">
        <v>16</v>
      </c>
      <c r="B20" s="13">
        <v>4000</v>
      </c>
      <c r="C20" s="13">
        <v>4000</v>
      </c>
    </row>
    <row r="21" spans="1:3" x14ac:dyDescent="0.45">
      <c r="A21" s="5" t="s">
        <v>17</v>
      </c>
      <c r="B21" s="13"/>
      <c r="C21" s="13">
        <v>0</v>
      </c>
    </row>
    <row r="22" spans="1:3" x14ac:dyDescent="0.45">
      <c r="A22" s="5" t="s">
        <v>18</v>
      </c>
      <c r="B22" s="13">
        <v>6000</v>
      </c>
      <c r="C22" s="13">
        <v>8000</v>
      </c>
    </row>
    <row r="23" spans="1:3" x14ac:dyDescent="0.45">
      <c r="A23" s="5" t="s">
        <v>19</v>
      </c>
      <c r="B23" s="13">
        <v>114000</v>
      </c>
      <c r="C23" s="13">
        <f>11000*12</f>
        <v>132000</v>
      </c>
    </row>
    <row r="24" spans="1:3" x14ac:dyDescent="0.45">
      <c r="A24" s="5" t="s">
        <v>20</v>
      </c>
      <c r="B24" s="13">
        <v>25000</v>
      </c>
      <c r="C24" s="13">
        <v>30000</v>
      </c>
    </row>
    <row r="25" spans="1:3" x14ac:dyDescent="0.45">
      <c r="A25" s="5" t="s">
        <v>21</v>
      </c>
      <c r="B25" s="13">
        <v>30000</v>
      </c>
      <c r="C25" s="13">
        <v>30000</v>
      </c>
    </row>
    <row r="26" spans="1:3" x14ac:dyDescent="0.45">
      <c r="A26" s="5" t="s">
        <v>22</v>
      </c>
      <c r="B26" s="13">
        <v>15000</v>
      </c>
      <c r="C26" s="13">
        <v>8000</v>
      </c>
    </row>
    <row r="27" spans="1:3" x14ac:dyDescent="0.45">
      <c r="A27" s="5" t="s">
        <v>23</v>
      </c>
      <c r="B27" s="13">
        <v>2000</v>
      </c>
      <c r="C27" s="13">
        <v>2500</v>
      </c>
    </row>
    <row r="28" spans="1:3" x14ac:dyDescent="0.45">
      <c r="A28" s="5" t="s">
        <v>24</v>
      </c>
      <c r="B28" s="13">
        <v>23000</v>
      </c>
      <c r="C28" s="13">
        <v>30000</v>
      </c>
    </row>
    <row r="29" spans="1:3" x14ac:dyDescent="0.45">
      <c r="A29" s="5" t="s">
        <v>25</v>
      </c>
      <c r="B29" s="13">
        <v>5000</v>
      </c>
      <c r="C29" s="13">
        <v>9000</v>
      </c>
    </row>
    <row r="30" spans="1:3" x14ac:dyDescent="0.45">
      <c r="A30" s="5" t="s">
        <v>26</v>
      </c>
      <c r="B30" s="13">
        <v>40000</v>
      </c>
      <c r="C30" s="13">
        <v>30000</v>
      </c>
    </row>
    <row r="31" spans="1:3" x14ac:dyDescent="0.45">
      <c r="A31" s="5" t="s">
        <v>27</v>
      </c>
      <c r="B31" s="13">
        <v>0</v>
      </c>
      <c r="C31" s="13">
        <v>0</v>
      </c>
    </row>
    <row r="32" spans="1:3" x14ac:dyDescent="0.45">
      <c r="A32" s="6" t="s">
        <v>28</v>
      </c>
      <c r="B32" s="14">
        <v>55000</v>
      </c>
      <c r="C32" s="14">
        <v>55000</v>
      </c>
    </row>
    <row r="33" spans="1:6" x14ac:dyDescent="0.45">
      <c r="A33" s="7" t="s">
        <v>29</v>
      </c>
      <c r="B33" s="15">
        <f>SUM(B7:B32)</f>
        <v>869440</v>
      </c>
      <c r="C33" s="15">
        <f>SUM(C7:C32)</f>
        <v>828500</v>
      </c>
    </row>
    <row r="34" spans="1:6" x14ac:dyDescent="0.45">
      <c r="A34" s="6"/>
      <c r="B34" s="14"/>
      <c r="C34" s="14"/>
    </row>
    <row r="35" spans="1:6" x14ac:dyDescent="0.45">
      <c r="A35" s="7" t="s">
        <v>30</v>
      </c>
      <c r="B35" s="15"/>
      <c r="C35" s="15"/>
    </row>
    <row r="36" spans="1:6" x14ac:dyDescent="0.45">
      <c r="A36" s="6" t="s">
        <v>31</v>
      </c>
      <c r="B36" s="14">
        <v>7718</v>
      </c>
      <c r="C36" s="14">
        <v>7718</v>
      </c>
    </row>
    <row r="37" spans="1:6" x14ac:dyDescent="0.45">
      <c r="A37" s="7" t="s">
        <v>32</v>
      </c>
      <c r="B37" s="15">
        <f t="shared" ref="B37" si="0">SUM(B36)</f>
        <v>7718</v>
      </c>
      <c r="C37" s="15">
        <f t="shared" ref="C37" si="1">SUM(C36)</f>
        <v>7718</v>
      </c>
    </row>
    <row r="38" spans="1:6" x14ac:dyDescent="0.45">
      <c r="A38" s="6"/>
      <c r="B38" s="14"/>
      <c r="C38" s="14"/>
    </row>
    <row r="39" spans="1:6" x14ac:dyDescent="0.45">
      <c r="A39" s="7" t="s">
        <v>33</v>
      </c>
      <c r="B39" s="15"/>
      <c r="C39" s="15"/>
    </row>
    <row r="40" spans="1:6" x14ac:dyDescent="0.45">
      <c r="A40" s="6" t="s">
        <v>34</v>
      </c>
      <c r="B40" s="14"/>
      <c r="C40" s="14"/>
    </row>
    <row r="41" spans="1:6" x14ac:dyDescent="0.45">
      <c r="A41" s="25" t="s">
        <v>35</v>
      </c>
      <c r="B41" s="14"/>
      <c r="C41" s="24">
        <v>556000</v>
      </c>
      <c r="D41" t="s">
        <v>57</v>
      </c>
      <c r="F41" t="s">
        <v>54</v>
      </c>
    </row>
    <row r="42" spans="1:6" x14ac:dyDescent="0.45">
      <c r="A42" s="25" t="s">
        <v>36</v>
      </c>
      <c r="B42" s="14"/>
      <c r="C42" s="24">
        <v>786000</v>
      </c>
      <c r="D42" t="s">
        <v>56</v>
      </c>
      <c r="E42" s="20"/>
      <c r="F42" t="s">
        <v>55</v>
      </c>
    </row>
    <row r="43" spans="1:6" x14ac:dyDescent="0.45">
      <c r="A43" s="28" t="s">
        <v>37</v>
      </c>
      <c r="B43" s="14">
        <f>280000*12*1.348</f>
        <v>4529280</v>
      </c>
      <c r="C43" s="27">
        <f>(3388042-341967)*1.3522</f>
        <v>4118902.6150000002</v>
      </c>
    </row>
    <row r="44" spans="1:6" x14ac:dyDescent="0.45">
      <c r="A44" s="25" t="s">
        <v>38</v>
      </c>
      <c r="B44" s="14"/>
      <c r="C44" s="24">
        <v>300000</v>
      </c>
    </row>
    <row r="45" spans="1:6" x14ac:dyDescent="0.45">
      <c r="A45" s="7" t="s">
        <v>39</v>
      </c>
      <c r="B45" s="15">
        <f>SUM(B40:B44)</f>
        <v>4529280</v>
      </c>
      <c r="C45" s="15">
        <f>SUM(C40:C44)</f>
        <v>5760902.6150000002</v>
      </c>
    </row>
    <row r="46" spans="1:6" x14ac:dyDescent="0.45">
      <c r="A46" s="6"/>
      <c r="B46" s="14"/>
      <c r="C46" s="14"/>
    </row>
    <row r="47" spans="1:6" x14ac:dyDescent="0.45">
      <c r="A47" s="8" t="s">
        <v>40</v>
      </c>
      <c r="B47" s="16">
        <f>B33+B37+B45</f>
        <v>5406438</v>
      </c>
      <c r="C47" s="16">
        <f>C33+C37+C45</f>
        <v>6597120.6150000002</v>
      </c>
    </row>
    <row r="48" spans="1:6" x14ac:dyDescent="0.45">
      <c r="A48" s="6"/>
      <c r="B48" s="14"/>
      <c r="C48" s="14"/>
    </row>
    <row r="49" spans="1:6" x14ac:dyDescent="0.45">
      <c r="A49" s="6"/>
      <c r="B49" s="14"/>
      <c r="C49" s="14"/>
    </row>
    <row r="50" spans="1:6" x14ac:dyDescent="0.45">
      <c r="A50" s="8" t="s">
        <v>41</v>
      </c>
      <c r="B50" s="16"/>
      <c r="C50" s="16"/>
    </row>
    <row r="51" spans="1:6" x14ac:dyDescent="0.45">
      <c r="A51" s="7" t="s">
        <v>42</v>
      </c>
      <c r="B51" s="15">
        <f t="shared" ref="B51" si="2">SUM(B52)</f>
        <v>308000</v>
      </c>
      <c r="C51" s="15">
        <f t="shared" ref="C51" si="3">SUM(C52)</f>
        <v>242000</v>
      </c>
    </row>
    <row r="52" spans="1:6" x14ac:dyDescent="0.45">
      <c r="A52" s="6" t="s">
        <v>43</v>
      </c>
      <c r="B52" s="14">
        <f>1100*28*10</f>
        <v>308000</v>
      </c>
      <c r="C52" s="14">
        <f>1100*10*(48-26)</f>
        <v>242000</v>
      </c>
    </row>
    <row r="53" spans="1:6" x14ac:dyDescent="0.45">
      <c r="A53" s="6"/>
      <c r="B53" s="14"/>
      <c r="C53" s="14"/>
    </row>
    <row r="54" spans="1:6" x14ac:dyDescent="0.45">
      <c r="A54" s="7" t="s">
        <v>44</v>
      </c>
      <c r="B54" s="15">
        <f t="shared" ref="B54" si="4">SUM(B55:B58)</f>
        <v>5098438</v>
      </c>
      <c r="C54" s="15">
        <f t="shared" ref="C54" si="5">SUM(C55:C58)</f>
        <v>6355120.6100000003</v>
      </c>
    </row>
    <row r="55" spans="1:6" x14ac:dyDescent="0.45">
      <c r="A55" s="6" t="s">
        <v>45</v>
      </c>
      <c r="B55" s="14">
        <f>257000*1.348*12</f>
        <v>4157232</v>
      </c>
      <c r="C55" s="14">
        <f>C43</f>
        <v>4118902.6150000002</v>
      </c>
    </row>
    <row r="56" spans="1:6" x14ac:dyDescent="0.45">
      <c r="A56" s="6" t="s">
        <v>46</v>
      </c>
      <c r="B56" s="14"/>
      <c r="C56" s="14"/>
    </row>
    <row r="57" spans="1:6" x14ac:dyDescent="0.45">
      <c r="A57" s="6" t="s">
        <v>47</v>
      </c>
      <c r="B57" s="14"/>
      <c r="C57" s="14">
        <v>9000</v>
      </c>
    </row>
    <row r="58" spans="1:6" x14ac:dyDescent="0.45">
      <c r="A58" s="21" t="s">
        <v>48</v>
      </c>
      <c r="B58" s="22">
        <f>B47-4465232</f>
        <v>941206</v>
      </c>
      <c r="C58" s="22">
        <f>C47-4369902.62</f>
        <v>2227217.9950000001</v>
      </c>
      <c r="D58" s="26">
        <v>2317899</v>
      </c>
      <c r="E58" t="s">
        <v>58</v>
      </c>
      <c r="F58" s="23" t="s">
        <v>53</v>
      </c>
    </row>
    <row r="59" spans="1:6" x14ac:dyDescent="0.45">
      <c r="A59" s="9" t="s">
        <v>49</v>
      </c>
      <c r="B59" s="17"/>
      <c r="C59" s="17"/>
    </row>
    <row r="60" spans="1:6" ht="14.65" thickBot="1" x14ac:dyDescent="0.5">
      <c r="A60" s="10" t="s">
        <v>50</v>
      </c>
      <c r="B60" s="18">
        <f t="shared" ref="B60" si="6">B54+B51</f>
        <v>5406438</v>
      </c>
      <c r="C60" s="18">
        <f t="shared" ref="C60" si="7">C54+C51</f>
        <v>6597120.6100000003</v>
      </c>
    </row>
    <row r="61" spans="1:6" ht="14.65" thickTop="1" x14ac:dyDescent="0.45"/>
    <row r="62" spans="1:6" x14ac:dyDescent="0.45">
      <c r="A62" t="s">
        <v>51</v>
      </c>
      <c r="B62" s="19"/>
      <c r="C62" s="19"/>
    </row>
    <row r="63" spans="1:6" x14ac:dyDescent="0.45">
      <c r="B63" s="20"/>
      <c r="C63" s="20"/>
    </row>
  </sheetData>
  <hyperlinks>
    <hyperlink ref="F58" r:id="rId1" xr:uid="{107E399B-BDC0-4294-A11C-30F96938826E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 Karal</dc:creator>
  <cp:lastModifiedBy>Marcela</cp:lastModifiedBy>
  <cp:lastPrinted>2025-11-06T09:58:31Z</cp:lastPrinted>
  <dcterms:created xsi:type="dcterms:W3CDTF">2025-10-31T10:58:52Z</dcterms:created>
  <dcterms:modified xsi:type="dcterms:W3CDTF">2025-11-20T14:51:32Z</dcterms:modified>
</cp:coreProperties>
</file>