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ferent2\Desktop\"/>
    </mc:Choice>
  </mc:AlternateContent>
  <xr:revisionPtr revIDLastSave="0" documentId="13_ncr:1_{011599E7-1DB0-4FE2-81B2-C2FFAA6FEED5}" xr6:coauthVersionLast="47" xr6:coauthVersionMax="47" xr10:uidLastSave="{00000000-0000-0000-0000-000000000000}"/>
  <bookViews>
    <workbookView xWindow="-120" yWindow="-120" windowWidth="29040" windowHeight="15720" tabRatio="447" xr2:uid="{00000000-000D-0000-FFFF-FFFF00000000}"/>
  </bookViews>
  <sheets>
    <sheet name="1" sheetId="1" r:id="rId1"/>
    <sheet name="List2" sheetId="3" r:id="rId2"/>
    <sheet name="List3" sheetId="4" r:id="rId3"/>
  </sheets>
  <definedNames>
    <definedName name="Excel_BuiltIn_Print_Area_5">#REF!</definedName>
    <definedName name="Excel_BuiltIn_Print_Area_7">#REF!</definedName>
  </definedNames>
  <calcPr calcId="181029"/>
</workbook>
</file>

<file path=xl/calcChain.xml><?xml version="1.0" encoding="utf-8"?>
<calcChain xmlns="http://schemas.openxmlformats.org/spreadsheetml/2006/main">
  <c r="T148" i="1" l="1"/>
  <c r="T77" i="1"/>
  <c r="T97" i="1"/>
  <c r="T88" i="1"/>
  <c r="T51" i="1"/>
  <c r="T5" i="1"/>
  <c r="T22" i="1" s="1"/>
  <c r="S141" i="1"/>
  <c r="T133" i="1"/>
  <c r="T221" i="1"/>
  <c r="T218" i="1"/>
  <c r="T184" i="1"/>
  <c r="T179" i="1"/>
  <c r="T168" i="1"/>
  <c r="T166" i="1"/>
  <c r="T161" i="1"/>
  <c r="T159" i="1"/>
  <c r="T156" i="1"/>
  <c r="T152" i="1"/>
  <c r="T150" i="1"/>
  <c r="T140" i="1"/>
  <c r="T137" i="1"/>
  <c r="T124" i="1"/>
  <c r="T114" i="1"/>
  <c r="T107" i="1"/>
  <c r="T103" i="1"/>
  <c r="T91" i="1"/>
  <c r="T85" i="1"/>
  <c r="T82" i="1"/>
  <c r="T74" i="1"/>
  <c r="T63" i="1"/>
  <c r="T61" i="1"/>
  <c r="T56" i="1"/>
  <c r="T54" i="1"/>
  <c r="T47" i="1"/>
  <c r="T37" i="1"/>
  <c r="T35" i="1"/>
  <c r="T31" i="1"/>
  <c r="T29" i="1"/>
  <c r="T64" i="1" l="1"/>
  <c r="T67" i="1" s="1"/>
  <c r="T223" i="1"/>
  <c r="T226" i="1" s="1"/>
  <c r="S140" i="1"/>
  <c r="S34" i="1"/>
  <c r="S35" i="1" s="1"/>
  <c r="S75" i="1"/>
  <c r="S77" i="1" s="1"/>
  <c r="S74" i="1"/>
  <c r="S225" i="1"/>
  <c r="S224" i="1"/>
  <c r="S222" i="1"/>
  <c r="S220" i="1"/>
  <c r="S219" i="1"/>
  <c r="S216" i="1"/>
  <c r="S213" i="1"/>
  <c r="S212" i="1"/>
  <c r="S210" i="1"/>
  <c r="S209" i="1"/>
  <c r="S208" i="1"/>
  <c r="S207" i="1"/>
  <c r="S206" i="1"/>
  <c r="S204" i="1"/>
  <c r="S203" i="1"/>
  <c r="S202" i="1"/>
  <c r="S198" i="1"/>
  <c r="S197" i="1"/>
  <c r="S196" i="1"/>
  <c r="S195" i="1"/>
  <c r="S194" i="1"/>
  <c r="S193" i="1"/>
  <c r="S192" i="1"/>
  <c r="S188" i="1"/>
  <c r="S183" i="1"/>
  <c r="S182" i="1"/>
  <c r="S181" i="1"/>
  <c r="S180" i="1"/>
  <c r="S178" i="1"/>
  <c r="S175" i="1"/>
  <c r="S174" i="1"/>
  <c r="S173" i="1"/>
  <c r="S172" i="1"/>
  <c r="S171" i="1"/>
  <c r="S170" i="1"/>
  <c r="S169" i="1"/>
  <c r="S167" i="1"/>
  <c r="S168" i="1" s="1"/>
  <c r="S165" i="1"/>
  <c r="S164" i="1"/>
  <c r="S163" i="1"/>
  <c r="S160" i="1"/>
  <c r="S161" i="1" s="1"/>
  <c r="S157" i="1"/>
  <c r="S159" i="1" s="1"/>
  <c r="S154" i="1"/>
  <c r="S156" i="1" s="1"/>
  <c r="S151" i="1"/>
  <c r="S152" i="1" s="1"/>
  <c r="S149" i="1"/>
  <c r="S150" i="1" s="1"/>
  <c r="S145" i="1"/>
  <c r="S144" i="1"/>
  <c r="S142" i="1"/>
  <c r="S136" i="1"/>
  <c r="S135" i="1"/>
  <c r="S134" i="1"/>
  <c r="S130" i="1"/>
  <c r="S129" i="1"/>
  <c r="S128" i="1"/>
  <c r="S127" i="1"/>
  <c r="S126" i="1"/>
  <c r="S125" i="1"/>
  <c r="S123" i="1"/>
  <c r="S121" i="1"/>
  <c r="S120" i="1"/>
  <c r="S119" i="1"/>
  <c r="S118" i="1"/>
  <c r="S117" i="1"/>
  <c r="S115" i="1"/>
  <c r="S113" i="1"/>
  <c r="S112" i="1"/>
  <c r="S111" i="1"/>
  <c r="S110" i="1"/>
  <c r="S108" i="1"/>
  <c r="S106" i="1"/>
  <c r="S107" i="1" s="1"/>
  <c r="S102" i="1"/>
  <c r="S103" i="1" s="1"/>
  <c r="S98" i="1"/>
  <c r="S93" i="1"/>
  <c r="S90" i="1"/>
  <c r="S89" i="1"/>
  <c r="S86" i="1"/>
  <c r="S88" i="1" s="1"/>
  <c r="S84" i="1"/>
  <c r="S83" i="1"/>
  <c r="S85" i="1" s="1"/>
  <c r="S81" i="1"/>
  <c r="S78" i="1"/>
  <c r="S62" i="1"/>
  <c r="S63" i="1" s="1"/>
  <c r="S59" i="1"/>
  <c r="S61" i="1" s="1"/>
  <c r="S55" i="1"/>
  <c r="S56" i="1" s="1"/>
  <c r="S52" i="1"/>
  <c r="S54" i="1" s="1"/>
  <c r="S50" i="1"/>
  <c r="S49" i="1"/>
  <c r="S48" i="1"/>
  <c r="S46" i="1"/>
  <c r="S45" i="1"/>
  <c r="S44" i="1"/>
  <c r="S40" i="1"/>
  <c r="S36" i="1"/>
  <c r="S37" i="1" s="1"/>
  <c r="S30" i="1"/>
  <c r="S31" i="1" s="1"/>
  <c r="S28" i="1"/>
  <c r="S25" i="1"/>
  <c r="S24" i="1"/>
  <c r="S23" i="1"/>
  <c r="S21" i="1"/>
  <c r="S20" i="1"/>
  <c r="S19" i="1"/>
  <c r="S18" i="1"/>
  <c r="S17" i="1"/>
  <c r="S15" i="1"/>
  <c r="S13" i="1"/>
  <c r="S12" i="1"/>
  <c r="S10" i="1"/>
  <c r="S9" i="1"/>
  <c r="S8" i="1"/>
  <c r="S7" i="1"/>
  <c r="S6" i="1"/>
  <c r="S5" i="1"/>
  <c r="R226" i="1"/>
  <c r="R67" i="1"/>
  <c r="Q65" i="1"/>
  <c r="Q92" i="1"/>
  <c r="Q97" i="1" s="1"/>
  <c r="Q221" i="1"/>
  <c r="Q218" i="1"/>
  <c r="Q184" i="1"/>
  <c r="Q179" i="1"/>
  <c r="Q168" i="1"/>
  <c r="Q166" i="1"/>
  <c r="Q161" i="1"/>
  <c r="Q159" i="1"/>
  <c r="Q156" i="1"/>
  <c r="Q152" i="1"/>
  <c r="Q150" i="1"/>
  <c r="Q148" i="1"/>
  <c r="Q140" i="1"/>
  <c r="Q137" i="1"/>
  <c r="Q133" i="1"/>
  <c r="Q124" i="1"/>
  <c r="Q114" i="1"/>
  <c r="Q107" i="1"/>
  <c r="Q103" i="1"/>
  <c r="Q91" i="1"/>
  <c r="Q88" i="1"/>
  <c r="Q85" i="1"/>
  <c r="Q82" i="1"/>
  <c r="Q77" i="1"/>
  <c r="Q74" i="1"/>
  <c r="Q63" i="1"/>
  <c r="Q61" i="1"/>
  <c r="Q56" i="1"/>
  <c r="Q54" i="1"/>
  <c r="Q51" i="1"/>
  <c r="Q47" i="1"/>
  <c r="Q37" i="1"/>
  <c r="Q31" i="1"/>
  <c r="Q29" i="1"/>
  <c r="Q22" i="1"/>
  <c r="S47" i="1" l="1"/>
  <c r="S166" i="1"/>
  <c r="S184" i="1"/>
  <c r="S22" i="1"/>
  <c r="S51" i="1"/>
  <c r="S91" i="1"/>
  <c r="S137" i="1"/>
  <c r="S29" i="1"/>
  <c r="S114" i="1"/>
  <c r="S124" i="1"/>
  <c r="S133" i="1"/>
  <c r="S148" i="1"/>
  <c r="S179" i="1"/>
  <c r="S218" i="1"/>
  <c r="S82" i="1"/>
  <c r="S221" i="1"/>
  <c r="S92" i="1"/>
  <c r="S97" i="1" s="1"/>
  <c r="Q226" i="1"/>
  <c r="Q223" i="1" s="1"/>
  <c r="Q67" i="1"/>
  <c r="Q64" i="1" s="1"/>
  <c r="O225" i="1"/>
  <c r="O224" i="1"/>
  <c r="O222" i="1"/>
  <c r="O220" i="1"/>
  <c r="O219" i="1"/>
  <c r="O217" i="1"/>
  <c r="O216" i="1"/>
  <c r="O215" i="1"/>
  <c r="O213" i="1"/>
  <c r="O212" i="1"/>
  <c r="O211" i="1"/>
  <c r="O210" i="1"/>
  <c r="O209" i="1"/>
  <c r="O208" i="1"/>
  <c r="O207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83" i="1"/>
  <c r="O182" i="1"/>
  <c r="O181" i="1"/>
  <c r="O180" i="1"/>
  <c r="O177" i="1"/>
  <c r="O176" i="1"/>
  <c r="O174" i="1"/>
  <c r="O173" i="1"/>
  <c r="O172" i="1"/>
  <c r="O171" i="1"/>
  <c r="O170" i="1"/>
  <c r="O169" i="1"/>
  <c r="O167" i="1"/>
  <c r="O165" i="1"/>
  <c r="O164" i="1"/>
  <c r="O163" i="1"/>
  <c r="O160" i="1"/>
  <c r="O158" i="1"/>
  <c r="O157" i="1"/>
  <c r="O154" i="1"/>
  <c r="O151" i="1"/>
  <c r="O149" i="1"/>
  <c r="O142" i="1"/>
  <c r="O139" i="1"/>
  <c r="O138" i="1"/>
  <c r="O136" i="1"/>
  <c r="O135" i="1"/>
  <c r="O134" i="1"/>
  <c r="O131" i="1"/>
  <c r="O129" i="1"/>
  <c r="O128" i="1"/>
  <c r="O127" i="1"/>
  <c r="O126" i="1"/>
  <c r="O125" i="1"/>
  <c r="O122" i="1"/>
  <c r="O121" i="1"/>
  <c r="O120" i="1"/>
  <c r="O119" i="1"/>
  <c r="O118" i="1"/>
  <c r="O117" i="1"/>
  <c r="O115" i="1"/>
  <c r="O113" i="1"/>
  <c r="O112" i="1"/>
  <c r="O111" i="1"/>
  <c r="O110" i="1"/>
  <c r="O109" i="1"/>
  <c r="O106" i="1"/>
  <c r="O102" i="1"/>
  <c r="O99" i="1"/>
  <c r="O93" i="1"/>
  <c r="O92" i="1"/>
  <c r="O89" i="1"/>
  <c r="O86" i="1"/>
  <c r="O84" i="1"/>
  <c r="O81" i="1"/>
  <c r="O80" i="1"/>
  <c r="O79" i="1"/>
  <c r="O75" i="1"/>
  <c r="O73" i="1"/>
  <c r="O65" i="1"/>
  <c r="O62" i="1"/>
  <c r="O60" i="1"/>
  <c r="O59" i="1"/>
  <c r="O58" i="1"/>
  <c r="O57" i="1"/>
  <c r="O55" i="1"/>
  <c r="O52" i="1"/>
  <c r="O50" i="1"/>
  <c r="O49" i="1"/>
  <c r="O48" i="1"/>
  <c r="O46" i="1"/>
  <c r="O45" i="1"/>
  <c r="O42" i="1"/>
  <c r="O36" i="1"/>
  <c r="O34" i="1"/>
  <c r="O30" i="1"/>
  <c r="O24" i="1"/>
  <c r="O23" i="1"/>
  <c r="O21" i="1"/>
  <c r="O18" i="1"/>
  <c r="O17" i="1"/>
  <c r="O16" i="1"/>
  <c r="O15" i="1"/>
  <c r="O13" i="1"/>
  <c r="O12" i="1"/>
  <c r="O10" i="1"/>
  <c r="O9" i="1"/>
  <c r="O8" i="1"/>
  <c r="O7" i="1"/>
  <c r="O6" i="1"/>
  <c r="O5" i="1"/>
  <c r="N226" i="1"/>
  <c r="N67" i="1"/>
  <c r="M226" i="1"/>
  <c r="M67" i="1"/>
  <c r="L140" i="1"/>
  <c r="L47" i="1"/>
  <c r="S64" i="1" l="1"/>
  <c r="S67" i="1" s="1"/>
  <c r="S223" i="1"/>
  <c r="S226" i="1" s="1"/>
  <c r="L221" i="1"/>
  <c r="L218" i="1"/>
  <c r="L184" i="1"/>
  <c r="L179" i="1"/>
  <c r="L168" i="1"/>
  <c r="L166" i="1"/>
  <c r="L161" i="1"/>
  <c r="L159" i="1"/>
  <c r="L156" i="1"/>
  <c r="L152" i="1"/>
  <c r="L150" i="1"/>
  <c r="L148" i="1"/>
  <c r="L137" i="1"/>
  <c r="L133" i="1"/>
  <c r="L124" i="1"/>
  <c r="L114" i="1"/>
  <c r="L107" i="1"/>
  <c r="L103" i="1"/>
  <c r="L97" i="1"/>
  <c r="L91" i="1"/>
  <c r="L88" i="1"/>
  <c r="L85" i="1"/>
  <c r="L82" i="1"/>
  <c r="L77" i="1"/>
  <c r="L74" i="1"/>
  <c r="L63" i="1"/>
  <c r="L61" i="1"/>
  <c r="L54" i="1"/>
  <c r="L51" i="1"/>
  <c r="L43" i="1"/>
  <c r="L37" i="1"/>
  <c r="L35" i="1"/>
  <c r="L31" i="1"/>
  <c r="L226" i="1" l="1"/>
  <c r="L67" i="1"/>
  <c r="I226" i="1"/>
  <c r="J225" i="1"/>
  <c r="J224" i="1"/>
  <c r="J220" i="1"/>
  <c r="J219" i="1"/>
  <c r="J217" i="1"/>
  <c r="J215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83" i="1"/>
  <c r="J182" i="1"/>
  <c r="J181" i="1"/>
  <c r="J180" i="1"/>
  <c r="J177" i="1"/>
  <c r="J176" i="1"/>
  <c r="J174" i="1"/>
  <c r="J173" i="1"/>
  <c r="J172" i="1"/>
  <c r="J171" i="1"/>
  <c r="J170" i="1"/>
  <c r="J169" i="1"/>
  <c r="J167" i="1"/>
  <c r="J161" i="1"/>
  <c r="J158" i="1"/>
  <c r="J159" i="1" s="1"/>
  <c r="J154" i="1"/>
  <c r="J151" i="1"/>
  <c r="J152" i="1" s="1"/>
  <c r="J149" i="1"/>
  <c r="J150" i="1" s="1"/>
  <c r="J142" i="1"/>
  <c r="J148" i="1" s="1"/>
  <c r="J138" i="1"/>
  <c r="J140" i="1" s="1"/>
  <c r="J135" i="1"/>
  <c r="J134" i="1"/>
  <c r="J131" i="1"/>
  <c r="J123" i="1"/>
  <c r="J121" i="1"/>
  <c r="J120" i="1"/>
  <c r="J119" i="1"/>
  <c r="J118" i="1"/>
  <c r="J117" i="1"/>
  <c r="J115" i="1"/>
  <c r="J113" i="1"/>
  <c r="J112" i="1"/>
  <c r="J111" i="1"/>
  <c r="J110" i="1"/>
  <c r="J109" i="1"/>
  <c r="J106" i="1"/>
  <c r="J107" i="1" s="1"/>
  <c r="J104" i="1"/>
  <c r="J105" i="1" s="1"/>
  <c r="J92" i="1"/>
  <c r="J89" i="1"/>
  <c r="J91" i="1" s="1"/>
  <c r="J88" i="1"/>
  <c r="J85" i="1"/>
  <c r="J81" i="1"/>
  <c r="J80" i="1"/>
  <c r="J78" i="1"/>
  <c r="J75" i="1"/>
  <c r="J77" i="1" s="1"/>
  <c r="J73" i="1"/>
  <c r="J74" i="1" s="1"/>
  <c r="I67" i="1"/>
  <c r="J66" i="1"/>
  <c r="J62" i="1"/>
  <c r="J63" i="1" s="1"/>
  <c r="J57" i="1"/>
  <c r="J55" i="1"/>
  <c r="J56" i="1" s="1"/>
  <c r="J52" i="1"/>
  <c r="J54" i="1" s="1"/>
  <c r="J51" i="1"/>
  <c r="J42" i="1"/>
  <c r="J43" i="1" s="1"/>
  <c r="J36" i="1"/>
  <c r="J37" i="1" s="1"/>
  <c r="J34" i="1"/>
  <c r="J35" i="1" s="1"/>
  <c r="J30" i="1"/>
  <c r="J31" i="1" s="1"/>
  <c r="J21" i="1"/>
  <c r="J18" i="1"/>
  <c r="J17" i="1"/>
  <c r="J16" i="1"/>
  <c r="J14" i="1"/>
  <c r="J13" i="1"/>
  <c r="J12" i="1"/>
  <c r="J11" i="1"/>
  <c r="J10" i="1"/>
  <c r="J8" i="1"/>
  <c r="J7" i="1"/>
  <c r="J6" i="1"/>
  <c r="J5" i="1"/>
  <c r="H67" i="1"/>
  <c r="H226" i="1"/>
  <c r="G218" i="1"/>
  <c r="G140" i="1"/>
  <c r="G133" i="1"/>
  <c r="G105" i="1"/>
  <c r="G221" i="1"/>
  <c r="G184" i="1"/>
  <c r="G179" i="1"/>
  <c r="G168" i="1"/>
  <c r="F168" i="1"/>
  <c r="G166" i="1"/>
  <c r="G161" i="1"/>
  <c r="G159" i="1"/>
  <c r="G156" i="1"/>
  <c r="G152" i="1"/>
  <c r="G150" i="1"/>
  <c r="G148" i="1"/>
  <c r="G137" i="1"/>
  <c r="G124" i="1"/>
  <c r="G114" i="1"/>
  <c r="G107" i="1"/>
  <c r="G103" i="1"/>
  <c r="G97" i="1"/>
  <c r="G91" i="1"/>
  <c r="G88" i="1"/>
  <c r="G85" i="1"/>
  <c r="G82" i="1"/>
  <c r="G77" i="1"/>
  <c r="G74" i="1"/>
  <c r="G63" i="1"/>
  <c r="G61" i="1"/>
  <c r="G56" i="1"/>
  <c r="G54" i="1"/>
  <c r="G51" i="1"/>
  <c r="G39" i="1"/>
  <c r="G37" i="1"/>
  <c r="G35" i="1"/>
  <c r="G31" i="1"/>
  <c r="J221" i="1" l="1"/>
  <c r="J124" i="1"/>
  <c r="J137" i="1"/>
  <c r="J168" i="1"/>
  <c r="J156" i="1"/>
  <c r="J166" i="1"/>
  <c r="J103" i="1"/>
  <c r="J218" i="1"/>
  <c r="J61" i="1"/>
  <c r="J97" i="1"/>
  <c r="J179" i="1"/>
  <c r="J184" i="1"/>
  <c r="J192" i="1"/>
  <c r="J82" i="1"/>
  <c r="J114" i="1"/>
  <c r="J133" i="1"/>
  <c r="G67" i="1"/>
  <c r="J67" i="1" s="1"/>
  <c r="G226" i="1"/>
  <c r="J226" i="1" s="1"/>
  <c r="F133" i="1"/>
  <c r="F124" i="1" l="1"/>
  <c r="F103" i="1"/>
  <c r="F97" i="1"/>
  <c r="F82" i="1"/>
  <c r="F88" i="1"/>
  <c r="F51" i="1"/>
  <c r="F218" i="1"/>
  <c r="F221" i="1"/>
  <c r="F179" i="1"/>
  <c r="F184" i="1"/>
  <c r="F114" i="1"/>
  <c r="D221" i="1"/>
  <c r="D218" i="1"/>
  <c r="D184" i="1"/>
  <c r="D179" i="1"/>
  <c r="D166" i="1"/>
  <c r="D161" i="1"/>
  <c r="D159" i="1"/>
  <c r="D156" i="1"/>
  <c r="D152" i="1"/>
  <c r="D150" i="1"/>
  <c r="D148" i="1"/>
  <c r="D140" i="1"/>
  <c r="D137" i="1"/>
  <c r="D133" i="1"/>
  <c r="D124" i="1"/>
  <c r="D114" i="1"/>
  <c r="D107" i="1"/>
  <c r="D105" i="1"/>
  <c r="D97" i="1"/>
  <c r="D91" i="1"/>
  <c r="D88" i="1"/>
  <c r="D85" i="1"/>
  <c r="D82" i="1"/>
  <c r="D77" i="1"/>
  <c r="D74" i="1"/>
  <c r="D63" i="1"/>
  <c r="D61" i="1"/>
  <c r="D56" i="1"/>
  <c r="D54" i="1"/>
  <c r="D51" i="1"/>
  <c r="D47" i="1"/>
  <c r="D39" i="1"/>
  <c r="D37" i="1"/>
  <c r="D35" i="1"/>
  <c r="D33" i="1"/>
  <c r="D31" i="1"/>
  <c r="F148" i="1"/>
  <c r="F77" i="1"/>
  <c r="F61" i="1"/>
  <c r="F35" i="1"/>
  <c r="F107" i="1"/>
  <c r="F137" i="1"/>
  <c r="F105" i="1"/>
  <c r="F54" i="1"/>
  <c r="F91" i="1"/>
  <c r="F140" i="1"/>
  <c r="F63" i="1"/>
  <c r="F47" i="1"/>
  <c r="F31" i="1"/>
  <c r="F74" i="1"/>
  <c r="F156" i="1"/>
  <c r="F166" i="1"/>
  <c r="F161" i="1"/>
  <c r="F159" i="1"/>
  <c r="F152" i="1"/>
  <c r="F150" i="1"/>
  <c r="F85" i="1"/>
  <c r="F33" i="1"/>
  <c r="F39" i="1"/>
  <c r="F37" i="1"/>
  <c r="F56" i="1"/>
  <c r="D226" i="1" l="1"/>
  <c r="D67" i="1"/>
  <c r="F226" i="1"/>
  <c r="F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Renata</author>
    <author>Referent</author>
    <author>Babice</author>
  </authors>
  <commentList>
    <comment ref="R2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dotace ÚP</t>
        </r>
      </text>
    </comment>
    <comment ref="R5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čez, agrofert</t>
        </r>
      </text>
    </comment>
    <comment ref="R6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Balvín žhář náhrada za výjezdy hasičů</t>
        </r>
      </text>
    </comment>
    <comment ref="G65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toto budeme muset zaplatit ze zústatku běžného účtu
</t>
        </r>
      </text>
    </comment>
    <comment ref="G75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1500000 oprava komunikací
 u hřiště</t>
        </r>
      </text>
    </comment>
    <comment ref="L8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Renata:</t>
        </r>
        <r>
          <rPr>
            <sz val="9"/>
            <color indexed="81"/>
            <rFont val="Tahoma"/>
            <family val="2"/>
            <charset val="238"/>
          </rPr>
          <t xml:space="preserve">
projekt bezpečná náves</t>
        </r>
      </text>
    </comment>
    <comment ref="I86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ČOV oprava elektroinstalace, oprava dmychadla</t>
        </r>
      </text>
    </comment>
    <comment ref="I93" authorId="2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oprava videosystém</t>
        </r>
      </text>
    </comment>
    <comment ref="R93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oprava domečku, nátěry dřeva</t>
        </r>
      </text>
    </comment>
    <comment ref="I94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stejná částka je i v příjmu na pol. 4116 
</t>
        </r>
      </text>
    </comment>
    <comment ref="G98" authorId="1" shapeId="0" xr:uid="{00000000-0006-0000-0000-00000C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příspěvek na vybavení detašovaného pracoviště
</t>
        </r>
      </text>
    </comment>
    <comment ref="L102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Renata:</t>
        </r>
        <r>
          <rPr>
            <sz val="9"/>
            <color indexed="81"/>
            <rFont val="Tahoma"/>
            <family val="2"/>
            <charset val="238"/>
          </rPr>
          <t xml:space="preserve">
ZŠ projektová dokumentace</t>
        </r>
      </text>
    </comment>
    <comment ref="R10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nůžkový stan</t>
        </r>
      </text>
    </comment>
    <comment ref="R121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oprava tribuny, pumtrucku</t>
        </r>
      </text>
    </comment>
    <comment ref="G123" authorId="1" shapeId="0" xr:uid="{00000000-0006-0000-0000-000010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sítě, část workout 
</t>
        </r>
      </text>
    </comment>
    <comment ref="M125" authorId="3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Babice:</t>
        </r>
        <r>
          <rPr>
            <sz val="9"/>
            <color indexed="81"/>
            <rFont val="Tahoma"/>
            <family val="2"/>
            <charset val="238"/>
          </rPr>
          <t xml:space="preserve">
židle sál
</t>
        </r>
      </text>
    </comment>
    <comment ref="R130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kabely podium</t>
        </r>
      </text>
    </comment>
    <comment ref="R142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projekt oprava kom.K Žernovce
studie OZE budov</t>
        </r>
      </text>
    </comment>
    <comment ref="R165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zeleň u pomníku, palisády, likvidace zeleně K Osadce</t>
        </r>
      </text>
    </comment>
    <comment ref="R169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přilby, dýcháky, elektrocenrála, čerpadlo, sušák bot
</t>
        </r>
      </text>
    </comment>
    <comment ref="R175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MAN ověření, technická
</t>
        </r>
      </text>
    </comment>
    <comment ref="G198" authorId="1" shapeId="0" xr:uid="{00000000-0006-0000-0000-000017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vybavení nový OU</t>
        </r>
      </text>
    </comment>
    <comment ref="R202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č.p.6
</t>
        </r>
      </text>
    </comment>
    <comment ref="R206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právní služby
</t>
        </r>
      </text>
    </comment>
    <comment ref="R209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BOZP, skladovací prostory nájem</t>
        </r>
      </text>
    </comment>
    <comment ref="R210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servis rozhlasu, sirény
</t>
        </r>
      </text>
    </comment>
    <comment ref="G217" authorId="1" shapeId="0" xr:uid="{00000000-0006-0000-0000-00001C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vybavení nový OU</t>
        </r>
      </text>
    </comment>
    <comment ref="G219" authorId="1" shapeId="0" xr:uid="{00000000-0006-0000-0000-00001D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150tis starý úvěr
300tis nový úvěr pouze odhad
</t>
        </r>
      </text>
    </comment>
    <comment ref="G225" authorId="1" shapeId="0" xr:uid="{00000000-0006-0000-0000-00001E000000}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pouze odhad a jen za půl roku, splácet se bude pravděpodobně od 7/2021</t>
        </r>
      </text>
    </comment>
  </commentList>
</comments>
</file>

<file path=xl/sharedStrings.xml><?xml version="1.0" encoding="utf-8"?>
<sst xmlns="http://schemas.openxmlformats.org/spreadsheetml/2006/main" count="293" uniqueCount="233">
  <si>
    <t>Příjmy:</t>
  </si>
  <si>
    <t>Rozpočet 2019</t>
  </si>
  <si>
    <t>Skutečnost 2019</t>
  </si>
  <si>
    <t>Paragraf</t>
  </si>
  <si>
    <t>Text</t>
  </si>
  <si>
    <t>Daň z příjmu FO ze záv.čiinn</t>
  </si>
  <si>
    <t>Daň z příjmu FO OSVČ</t>
  </si>
  <si>
    <t>Daň příjmů FO z kap.výnosů</t>
  </si>
  <si>
    <t>Daň z příjmů PO</t>
  </si>
  <si>
    <t>DPH</t>
  </si>
  <si>
    <t>Odnětí půdy ze zem,fondů</t>
  </si>
  <si>
    <t>Poplatek psi</t>
  </si>
  <si>
    <t>Připojení na komunikace</t>
  </si>
  <si>
    <t>Správní poplatky</t>
  </si>
  <si>
    <t>Daň z hazadních her</t>
  </si>
  <si>
    <t>Daň z nemovitosti</t>
  </si>
  <si>
    <t>dotace rozhlas</t>
  </si>
  <si>
    <t>Prodej dřeva</t>
  </si>
  <si>
    <t>****</t>
  </si>
  <si>
    <t>Příspěvky na opravy komunikací</t>
  </si>
  <si>
    <t>Silnice</t>
  </si>
  <si>
    <t>Příspěvek autobusy</t>
  </si>
  <si>
    <t>Pronájem kanalizace</t>
  </si>
  <si>
    <t>Odvádění a čištění odpadních vod</t>
  </si>
  <si>
    <t>Reklama občasník</t>
  </si>
  <si>
    <t>Nebytové hospodářství</t>
  </si>
  <si>
    <t>příjmy z věcných břemen</t>
  </si>
  <si>
    <t>Prodej pozemku</t>
  </si>
  <si>
    <t>Územní rozvoj-prodej pozemku</t>
  </si>
  <si>
    <t>tašky na tříděný odpad</t>
  </si>
  <si>
    <t>Sběr a svoz ostatních odpadů</t>
  </si>
  <si>
    <t>Sběr ostatního BIO</t>
  </si>
  <si>
    <t>Činnost místní správy</t>
  </si>
  <si>
    <t>Připsaný úrok</t>
  </si>
  <si>
    <t>Obecné příjmy z finančních operací</t>
  </si>
  <si>
    <t>Vlastní financování z BÚ</t>
  </si>
  <si>
    <t>Celkem rozpočet dle § příjmy</t>
  </si>
  <si>
    <t>Výdaje:</t>
  </si>
  <si>
    <t>SR</t>
  </si>
  <si>
    <t>lesní hospodář</t>
  </si>
  <si>
    <t>xxxx</t>
  </si>
  <si>
    <t>ostatní služby (výběrová řízení) pasport</t>
  </si>
  <si>
    <t>oprava a údržba chodníků, zastávek</t>
  </si>
  <si>
    <t>ostatní záležitosti pozemních komunikací</t>
  </si>
  <si>
    <t>Provoz veřejné silniční dopravy</t>
  </si>
  <si>
    <t>oprava dešťové kanalizace</t>
  </si>
  <si>
    <t>Odvádění opadních vod</t>
  </si>
  <si>
    <t>ryby - krmení</t>
  </si>
  <si>
    <t>Vodní díla v zem.krajině</t>
  </si>
  <si>
    <t>Neinv.přísp.zřízeným PO</t>
  </si>
  <si>
    <t>detašované pracoviště MŠ - pronájem</t>
  </si>
  <si>
    <t>Předškolní zařízení-školkovné</t>
  </si>
  <si>
    <t>základní školy</t>
  </si>
  <si>
    <t>občastník tisk</t>
  </si>
  <si>
    <t>Občastník</t>
  </si>
  <si>
    <t>údržba pomníku</t>
  </si>
  <si>
    <t xml:space="preserve">**** </t>
  </si>
  <si>
    <t>celkem</t>
  </si>
  <si>
    <t xml:space="preserve">Materiál na kulturní akce </t>
  </si>
  <si>
    <t>služby kulturní akce</t>
  </si>
  <si>
    <t>Občerstvení kulturní akce</t>
  </si>
  <si>
    <t>Příspěvky na kult.akce</t>
  </si>
  <si>
    <t>Ostatní činnost v kultuře</t>
  </si>
  <si>
    <t>Hřiště - drobný materiál</t>
  </si>
  <si>
    <t>Hřiště - majetek do 40ti tis</t>
  </si>
  <si>
    <t>Vodné</t>
  </si>
  <si>
    <t>Elektřina</t>
  </si>
  <si>
    <t>PHM</t>
  </si>
  <si>
    <t>Služby - stočné</t>
  </si>
  <si>
    <t>Opravy, údržba hřiště</t>
  </si>
  <si>
    <t>Hřiště  - majetek nad 40tis</t>
  </si>
  <si>
    <t xml:space="preserve">Ostatní zájmová činnost a rekreace </t>
  </si>
  <si>
    <t>vodné</t>
  </si>
  <si>
    <t xml:space="preserve">Oprava údržba </t>
  </si>
  <si>
    <t>elektřina VO</t>
  </si>
  <si>
    <t>Veřejné osvětlení</t>
  </si>
  <si>
    <t>Územní plán poradenství</t>
  </si>
  <si>
    <t>Územní plán</t>
  </si>
  <si>
    <t>Zaměření, studie, žádosti o dotace, oplocení</t>
  </si>
  <si>
    <t>Komunální služby a územní rozvoj</t>
  </si>
  <si>
    <t>Nebezpečný odpad</t>
  </si>
  <si>
    <t>Sběr a svoz nebezpečných odpadů</t>
  </si>
  <si>
    <t>Odvoz TKO</t>
  </si>
  <si>
    <t>Sběr a svoz komunálního odpadu</t>
  </si>
  <si>
    <t>Separace</t>
  </si>
  <si>
    <t>údržba kont. stání</t>
  </si>
  <si>
    <t>BIO odpad</t>
  </si>
  <si>
    <t>Využívání a zneškodňování komunál.odpad</t>
  </si>
  <si>
    <t>Velkoobjemové kontejnery</t>
  </si>
  <si>
    <t>Sběr ostatních odpadů</t>
  </si>
  <si>
    <t>Drobný hmotný dlouhodobý majetek</t>
  </si>
  <si>
    <t>Zeleň – materiál</t>
  </si>
  <si>
    <t>Zeleň – PHM</t>
  </si>
  <si>
    <t>Zeleň – oprava, údržba</t>
  </si>
  <si>
    <t>Péče o vzhled obcí a veřejnou zeleň</t>
  </si>
  <si>
    <t>Hasiči – majetek do 40ti</t>
  </si>
  <si>
    <t>Hasiči - materiál drobný</t>
  </si>
  <si>
    <t>Hasiči – elektřina</t>
  </si>
  <si>
    <t>Hasiči – PHM</t>
  </si>
  <si>
    <t>Hasiči – pojistky, technické</t>
  </si>
  <si>
    <t>Hasiči školení</t>
  </si>
  <si>
    <t>Hasiči – opravy, údržba</t>
  </si>
  <si>
    <t>Příspěvek akce</t>
  </si>
  <si>
    <t>Požární ochrana - dobrovolná část</t>
  </si>
  <si>
    <t>Zastupitele – odměny</t>
  </si>
  <si>
    <t>Zastupitelé – SP</t>
  </si>
  <si>
    <t>Zastupitelé - ZP</t>
  </si>
  <si>
    <t>Zastupitelé - cestovné</t>
  </si>
  <si>
    <t>Zastupitelstva obcí</t>
  </si>
  <si>
    <t>Zaměstnanci – mzdy</t>
  </si>
  <si>
    <t>DPP</t>
  </si>
  <si>
    <t>Zaměstnanci – SP</t>
  </si>
  <si>
    <t>Zaměstnanci – ZP</t>
  </si>
  <si>
    <t>zákonné pojištění za zam.</t>
  </si>
  <si>
    <t>OÚ - majetek do 40tis</t>
  </si>
  <si>
    <t xml:space="preserve">OÚ – materiál, kancelářské a čistící potřeby, </t>
  </si>
  <si>
    <t>OÚ – plyn</t>
  </si>
  <si>
    <t>OÚ – poštovné</t>
  </si>
  <si>
    <t>Telefon, internet</t>
  </si>
  <si>
    <t>Pojistky</t>
  </si>
  <si>
    <t>Služby, školení a vzdělávání</t>
  </si>
  <si>
    <t>Aktualizace programu, účetní,IT služby</t>
  </si>
  <si>
    <t>Ostatní služby</t>
  </si>
  <si>
    <t>Cestovné</t>
  </si>
  <si>
    <t>Občerstvení</t>
  </si>
  <si>
    <t>Platby daní a poplatků</t>
  </si>
  <si>
    <t>Činost místní správy</t>
  </si>
  <si>
    <t>úroky z úvěru</t>
  </si>
  <si>
    <t>bankovní poplatky</t>
  </si>
  <si>
    <t>Finanční operace</t>
  </si>
  <si>
    <t>splátka úvěru ČS MŠ</t>
  </si>
  <si>
    <t>Celkem výdaje</t>
  </si>
  <si>
    <t>Příspěvek MAS, svaz měst a obcí,spolky</t>
  </si>
  <si>
    <t>Oprava a  údržba OÚ</t>
  </si>
  <si>
    <t>rozpočet 2020</t>
  </si>
  <si>
    <t>přijaté dary</t>
  </si>
  <si>
    <t>čerpání úvěru</t>
  </si>
  <si>
    <t>VO nové</t>
  </si>
  <si>
    <t>Ochrana obyvatelstva</t>
  </si>
  <si>
    <t>OU majetek nad 40tis</t>
  </si>
  <si>
    <t>splátka úvěr ZŠ</t>
  </si>
  <si>
    <t xml:space="preserve">ZŠ příspěvek </t>
  </si>
  <si>
    <t>opatření č.1</t>
  </si>
  <si>
    <t>Nákladní auto</t>
  </si>
  <si>
    <t xml:space="preserve"> nádoby</t>
  </si>
  <si>
    <t>opatření č.2</t>
  </si>
  <si>
    <t>zájmová činnost</t>
  </si>
  <si>
    <t>MŠ oprava</t>
  </si>
  <si>
    <t>MŠ - průtoková dotace</t>
  </si>
  <si>
    <t>ZŠ  vybavení drobný materiál</t>
  </si>
  <si>
    <t>ZŠ majetek do 40ti tis</t>
  </si>
  <si>
    <t>ZŠ programové vybavení</t>
  </si>
  <si>
    <t>Služby (vodné, stočné)</t>
  </si>
  <si>
    <t>Vratka dotace</t>
  </si>
  <si>
    <t>Volby - mzdy</t>
  </si>
  <si>
    <t>Volby - materiál</t>
  </si>
  <si>
    <t>Volby - občerstvení</t>
  </si>
  <si>
    <t>Vratka kaucí - komunikace</t>
  </si>
  <si>
    <t>hřiště, ochranné sítě</t>
  </si>
  <si>
    <t xml:space="preserve">Dotace na místní správu </t>
  </si>
  <si>
    <t>prodej pohledů, map, č.p., samolepek, map</t>
  </si>
  <si>
    <t>krizová opatření</t>
  </si>
  <si>
    <t>Hasiči - služby</t>
  </si>
  <si>
    <t>Právní, poradenské služby</t>
  </si>
  <si>
    <t>ZŠ další stavba /projekt/</t>
  </si>
  <si>
    <t>Pol.</t>
  </si>
  <si>
    <t>Par.</t>
  </si>
  <si>
    <t>plnění 2021</t>
  </si>
  <si>
    <t>2022</t>
  </si>
  <si>
    <t>Daň PO - obec</t>
  </si>
  <si>
    <t>Popelnice - TKO</t>
  </si>
  <si>
    <t>Bio odpad nádoby</t>
  </si>
  <si>
    <t>Dopravní obslužnost</t>
  </si>
  <si>
    <t>BIO nádoby</t>
  </si>
  <si>
    <t>rozpočet</t>
  </si>
  <si>
    <t>plnění 9/22</t>
  </si>
  <si>
    <t>Neinv.dotace od kraje</t>
  </si>
  <si>
    <t>rozpočet 2022</t>
  </si>
  <si>
    <t>tříděný odpad - EKO-KOM</t>
  </si>
  <si>
    <t>Komunitní centrum - č.p.76</t>
  </si>
  <si>
    <t xml:space="preserve">OÚ - vodné </t>
  </si>
  <si>
    <t>Obec Babice, IČO 240 028,251 01,Říčany</t>
  </si>
  <si>
    <t>Obec Babice,IČO 240 028,251 01,Říčany</t>
  </si>
  <si>
    <t>nájem ZŠ</t>
  </si>
  <si>
    <t>dotace průtoková šablony MŠ, VO</t>
  </si>
  <si>
    <t>Hasičská cisterna</t>
  </si>
  <si>
    <t>komunální technika</t>
  </si>
  <si>
    <t>drobný majetek č.p.76, vybavení sálu</t>
  </si>
  <si>
    <t>Poplatek z pobytu</t>
  </si>
  <si>
    <t>Poplatek z užívání veřejných prostor</t>
  </si>
  <si>
    <t>Vstupenky, přísp.na kulturní akce</t>
  </si>
  <si>
    <t xml:space="preserve">Hřiště </t>
  </si>
  <si>
    <t>soud náhrada,pojistné plnění</t>
  </si>
  <si>
    <t>Opravy a údržba</t>
  </si>
  <si>
    <t>plyn č,p,6</t>
  </si>
  <si>
    <t>Spolupráce MAP, škola Říčany</t>
  </si>
  <si>
    <t>celkem transfery</t>
  </si>
  <si>
    <t>celkem daně,poplatky</t>
  </si>
  <si>
    <t>Celkem příjmy</t>
  </si>
  <si>
    <t>dopravní značení, zrcadla</t>
  </si>
  <si>
    <t>RO č.1</t>
  </si>
  <si>
    <t>Daň z technických her</t>
  </si>
  <si>
    <t>Idotace investice kraj</t>
  </si>
  <si>
    <t>Dar investiční hřiště</t>
  </si>
  <si>
    <t>služby č.p. 76. kavárna, č.p.6</t>
  </si>
  <si>
    <t>pronájem pozemků, Alza</t>
  </si>
  <si>
    <t>Dotace volby</t>
  </si>
  <si>
    <t>RO č. 1</t>
  </si>
  <si>
    <t>Citya</t>
  </si>
  <si>
    <t>oprava rybník , nátok</t>
  </si>
  <si>
    <t>Majetek do 40tis</t>
  </si>
  <si>
    <t>Dary jubilea, akce</t>
  </si>
  <si>
    <t>Volby kraj</t>
  </si>
  <si>
    <t>Volby eu, senát</t>
  </si>
  <si>
    <t>rozpočet 2024</t>
  </si>
  <si>
    <t>předpoklad konec roku 2024</t>
  </si>
  <si>
    <t>Rozpočet 2024</t>
  </si>
  <si>
    <t>Vybavení do 40tis -vybavení tech.četa</t>
  </si>
  <si>
    <t>elektřina č.p.76</t>
  </si>
  <si>
    <t>č.p.76, č.p.6 nájem</t>
  </si>
  <si>
    <t>Návrh rozpočtu 2026</t>
  </si>
  <si>
    <t>návrh 2026</t>
  </si>
  <si>
    <t>kopírování</t>
  </si>
  <si>
    <t xml:space="preserve">oprava údržba </t>
  </si>
  <si>
    <t>vybavení sálu nad 40 tis</t>
  </si>
  <si>
    <t>OÚ – elektřina č.p.6</t>
  </si>
  <si>
    <t>Dešťová kanalizace Lomená</t>
  </si>
  <si>
    <t>přístavba MŠ</t>
  </si>
  <si>
    <t>Auto údržba-metač</t>
  </si>
  <si>
    <t>Silnice - projekt</t>
  </si>
  <si>
    <t>zasíťování pozemků, FVE, tech.četa objekt</t>
  </si>
  <si>
    <t>Pozemky - nákup</t>
  </si>
  <si>
    <t>stavba chodníků, úprava návsi, zpomalení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</si>
</sst>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2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4"/>
      <name val="Arial"/>
      <family val="2"/>
      <charset val="238"/>
    </font>
    <font>
      <b/>
      <i/>
      <sz val="16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7" fillId="0" borderId="2" xfId="0" applyFont="1" applyBorder="1"/>
    <xf numFmtId="164" fontId="8" fillId="0" borderId="3" xfId="0" applyNumberFormat="1" applyFont="1" applyBorder="1"/>
    <xf numFmtId="0" fontId="9" fillId="0" borderId="0" xfId="0" applyFont="1"/>
    <xf numFmtId="0" fontId="1" fillId="0" borderId="0" xfId="0" applyFont="1"/>
    <xf numFmtId="0" fontId="0" fillId="0" borderId="4" xfId="0" applyBorder="1"/>
    <xf numFmtId="164" fontId="11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1" xfId="0" applyBorder="1"/>
    <xf numFmtId="4" fontId="0" fillId="0" borderId="0" xfId="0" applyNumberFormat="1"/>
    <xf numFmtId="0" fontId="0" fillId="0" borderId="5" xfId="0" applyBorder="1"/>
    <xf numFmtId="0" fontId="13" fillId="0" borderId="0" xfId="0" applyFont="1"/>
    <xf numFmtId="0" fontId="12" fillId="0" borderId="2" xfId="0" applyFont="1" applyBorder="1"/>
    <xf numFmtId="0" fontId="1" fillId="0" borderId="6" xfId="0" applyFont="1" applyBorder="1"/>
    <xf numFmtId="0" fontId="0" fillId="0" borderId="6" xfId="0" applyBorder="1"/>
    <xf numFmtId="0" fontId="2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1" fillId="0" borderId="8" xfId="0" applyFont="1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1" fillId="0" borderId="30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164" fontId="0" fillId="0" borderId="35" xfId="0" applyNumberFormat="1" applyBorder="1"/>
    <xf numFmtId="164" fontId="0" fillId="0" borderId="36" xfId="0" applyNumberFormat="1" applyBorder="1"/>
    <xf numFmtId="0" fontId="1" fillId="0" borderId="29" xfId="0" applyFont="1" applyBorder="1"/>
    <xf numFmtId="164" fontId="11" fillId="0" borderId="38" xfId="0" applyNumberFormat="1" applyFont="1" applyBorder="1"/>
    <xf numFmtId="164" fontId="11" fillId="0" borderId="31" xfId="0" applyNumberFormat="1" applyFont="1" applyBorder="1"/>
    <xf numFmtId="164" fontId="10" fillId="0" borderId="36" xfId="0" applyNumberFormat="1" applyFont="1" applyBorder="1"/>
    <xf numFmtId="0" fontId="1" fillId="0" borderId="23" xfId="0" applyFont="1" applyBorder="1"/>
    <xf numFmtId="0" fontId="1" fillId="0" borderId="5" xfId="0" applyFont="1" applyBorder="1"/>
    <xf numFmtId="164" fontId="0" fillId="0" borderId="40" xfId="0" applyNumberFormat="1" applyBorder="1" applyAlignment="1">
      <alignment horizontal="center"/>
    </xf>
    <xf numFmtId="164" fontId="0" fillId="0" borderId="40" xfId="0" applyNumberFormat="1" applyBorder="1"/>
    <xf numFmtId="164" fontId="0" fillId="0" borderId="42" xfId="0" applyNumberFormat="1" applyBorder="1"/>
    <xf numFmtId="164" fontId="1" fillId="0" borderId="43" xfId="0" applyNumberFormat="1" applyFont="1" applyBorder="1"/>
    <xf numFmtId="164" fontId="0" fillId="0" borderId="41" xfId="0" applyNumberFormat="1" applyBorder="1"/>
    <xf numFmtId="164" fontId="1" fillId="0" borderId="38" xfId="0" applyNumberFormat="1" applyFont="1" applyBorder="1"/>
    <xf numFmtId="164" fontId="0" fillId="0" borderId="44" xfId="0" applyNumberFormat="1" applyBorder="1"/>
    <xf numFmtId="164" fontId="1" fillId="0" borderId="45" xfId="0" applyNumberFormat="1" applyFont="1" applyBorder="1"/>
    <xf numFmtId="0" fontId="0" fillId="0" borderId="46" xfId="0" applyBorder="1"/>
    <xf numFmtId="0" fontId="0" fillId="0" borderId="47" xfId="0" applyBorder="1"/>
    <xf numFmtId="164" fontId="0" fillId="0" borderId="48" xfId="0" applyNumberFormat="1" applyBorder="1"/>
    <xf numFmtId="0" fontId="0" fillId="0" borderId="49" xfId="0" applyBorder="1"/>
    <xf numFmtId="0" fontId="1" fillId="0" borderId="52" xfId="0" applyFont="1" applyBorder="1"/>
    <xf numFmtId="0" fontId="1" fillId="0" borderId="53" xfId="0" applyFont="1" applyBorder="1"/>
    <xf numFmtId="0" fontId="0" fillId="0" borderId="50" xfId="0" applyBorder="1"/>
    <xf numFmtId="0" fontId="0" fillId="0" borderId="55" xfId="0" applyBorder="1"/>
    <xf numFmtId="0" fontId="1" fillId="0" borderId="57" xfId="0" applyFont="1" applyBorder="1"/>
    <xf numFmtId="0" fontId="1" fillId="0" borderId="58" xfId="0" applyFont="1" applyBorder="1"/>
    <xf numFmtId="0" fontId="0" fillId="0" borderId="59" xfId="0" applyBorder="1"/>
    <xf numFmtId="0" fontId="0" fillId="0" borderId="60" xfId="0" applyBorder="1"/>
    <xf numFmtId="164" fontId="1" fillId="0" borderId="11" xfId="0" applyNumberFormat="1" applyFont="1" applyBorder="1"/>
    <xf numFmtId="164" fontId="0" fillId="0" borderId="8" xfId="0" applyNumberFormat="1" applyBorder="1"/>
    <xf numFmtId="164" fontId="0" fillId="0" borderId="6" xfId="0" applyNumberFormat="1" applyBorder="1"/>
    <xf numFmtId="0" fontId="0" fillId="0" borderId="16" xfId="0" applyBorder="1"/>
    <xf numFmtId="0" fontId="0" fillId="0" borderId="17" xfId="0" applyBorder="1"/>
    <xf numFmtId="164" fontId="0" fillId="0" borderId="37" xfId="0" applyNumberFormat="1" applyBorder="1"/>
    <xf numFmtId="0" fontId="0" fillId="0" borderId="51" xfId="0" applyBorder="1"/>
    <xf numFmtId="164" fontId="0" fillId="0" borderId="49" xfId="0" applyNumberFormat="1" applyBorder="1"/>
    <xf numFmtId="164" fontId="11" fillId="0" borderId="52" xfId="0" applyNumberFormat="1" applyFont="1" applyBorder="1"/>
    <xf numFmtId="164" fontId="10" fillId="0" borderId="50" xfId="0" applyNumberFormat="1" applyFont="1" applyBorder="1"/>
    <xf numFmtId="164" fontId="0" fillId="0" borderId="50" xfId="0" applyNumberFormat="1" applyBorder="1"/>
    <xf numFmtId="164" fontId="0" fillId="0" borderId="55" xfId="0" applyNumberFormat="1" applyBorder="1" applyAlignment="1">
      <alignment horizontal="center"/>
    </xf>
    <xf numFmtId="164" fontId="0" fillId="0" borderId="55" xfId="0" applyNumberFormat="1" applyBorder="1"/>
    <xf numFmtId="164" fontId="1" fillId="0" borderId="57" xfId="0" applyNumberFormat="1" applyFont="1" applyBorder="1"/>
    <xf numFmtId="164" fontId="0" fillId="0" borderId="61" xfId="0" applyNumberFormat="1" applyBorder="1"/>
    <xf numFmtId="164" fontId="1" fillId="0" borderId="52" xfId="0" applyNumberFormat="1" applyFont="1" applyBorder="1"/>
    <xf numFmtId="164" fontId="0" fillId="0" borderId="56" xfId="0" applyNumberFormat="1" applyBorder="1"/>
    <xf numFmtId="164" fontId="0" fillId="0" borderId="60" xfId="0" applyNumberFormat="1" applyBorder="1"/>
    <xf numFmtId="164" fontId="0" fillId="0" borderId="51" xfId="0" applyNumberFormat="1" applyBorder="1"/>
    <xf numFmtId="164" fontId="0" fillId="0" borderId="62" xfId="0" applyNumberFormat="1" applyBorder="1"/>
    <xf numFmtId="164" fontId="1" fillId="0" borderId="63" xfId="0" applyNumberFormat="1" applyFont="1" applyBorder="1"/>
    <xf numFmtId="0" fontId="1" fillId="0" borderId="11" xfId="0" applyFont="1" applyBorder="1" applyAlignment="1">
      <alignment horizontal="right"/>
    </xf>
    <xf numFmtId="164" fontId="1" fillId="0" borderId="43" xfId="0" applyNumberFormat="1" applyFont="1" applyBorder="1" applyAlignment="1">
      <alignment horizontal="center"/>
    </xf>
    <xf numFmtId="164" fontId="1" fillId="0" borderId="57" xfId="0" applyNumberFormat="1" applyFont="1" applyBorder="1" applyAlignment="1">
      <alignment horizontal="center"/>
    </xf>
    <xf numFmtId="164" fontId="11" fillId="0" borderId="53" xfId="0" applyNumberFormat="1" applyFont="1" applyBorder="1"/>
    <xf numFmtId="164" fontId="11" fillId="0" borderId="37" xfId="0" applyNumberFormat="1" applyFont="1" applyBorder="1"/>
    <xf numFmtId="0" fontId="1" fillId="0" borderId="51" xfId="0" applyFont="1" applyBorder="1"/>
    <xf numFmtId="164" fontId="11" fillId="0" borderId="51" xfId="0" applyNumberFormat="1" applyFont="1" applyBorder="1"/>
    <xf numFmtId="164" fontId="0" fillId="0" borderId="53" xfId="0" applyNumberFormat="1" applyBorder="1"/>
    <xf numFmtId="0" fontId="0" fillId="0" borderId="53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164" fontId="0" fillId="0" borderId="69" xfId="0" applyNumberFormat="1" applyBorder="1"/>
    <xf numFmtId="164" fontId="0" fillId="0" borderId="70" xfId="0" applyNumberFormat="1" applyBorder="1"/>
    <xf numFmtId="4" fontId="1" fillId="0" borderId="51" xfId="0" applyNumberFormat="1" applyFont="1" applyBorder="1" applyAlignment="1">
      <alignment horizontal="right"/>
    </xf>
    <xf numFmtId="4" fontId="0" fillId="0" borderId="52" xfId="0" applyNumberFormat="1" applyBorder="1" applyAlignment="1">
      <alignment horizontal="right"/>
    </xf>
    <xf numFmtId="4" fontId="0" fillId="0" borderId="49" xfId="0" applyNumberFormat="1" applyBorder="1" applyAlignment="1">
      <alignment horizontal="right"/>
    </xf>
    <xf numFmtId="4" fontId="1" fillId="0" borderId="52" xfId="0" applyNumberFormat="1" applyFont="1" applyBorder="1" applyAlignment="1">
      <alignment horizontal="right"/>
    </xf>
    <xf numFmtId="4" fontId="0" fillId="0" borderId="50" xfId="0" applyNumberFormat="1" applyBorder="1" applyAlignment="1">
      <alignment horizontal="right"/>
    </xf>
    <xf numFmtId="4" fontId="0" fillId="0" borderId="51" xfId="0" applyNumberFormat="1" applyBorder="1" applyAlignment="1">
      <alignment horizontal="right"/>
    </xf>
    <xf numFmtId="4" fontId="1" fillId="0" borderId="53" xfId="0" applyNumberFormat="1" applyFont="1" applyBorder="1" applyAlignment="1">
      <alignment horizontal="right"/>
    </xf>
    <xf numFmtId="4" fontId="1" fillId="0" borderId="6" xfId="0" applyNumberFormat="1" applyFont="1" applyBorder="1"/>
    <xf numFmtId="0" fontId="0" fillId="0" borderId="52" xfId="0" applyBorder="1"/>
    <xf numFmtId="4" fontId="0" fillId="0" borderId="60" xfId="0" applyNumberFormat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1" fillId="0" borderId="5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6" xfId="0" applyNumberFormat="1" applyFont="1" applyBorder="1"/>
    <xf numFmtId="4" fontId="0" fillId="0" borderId="6" xfId="0" applyNumberFormat="1" applyBorder="1"/>
    <xf numFmtId="164" fontId="0" fillId="0" borderId="31" xfId="0" applyNumberFormat="1" applyBorder="1"/>
    <xf numFmtId="4" fontId="0" fillId="0" borderId="17" xfId="0" applyNumberFormat="1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8" xfId="0" applyNumberFormat="1" applyBorder="1"/>
    <xf numFmtId="4" fontId="0" fillId="0" borderId="11" xfId="0" applyNumberFormat="1" applyBorder="1"/>
    <xf numFmtId="4" fontId="1" fillId="0" borderId="11" xfId="0" applyNumberFormat="1" applyFont="1" applyBorder="1"/>
    <xf numFmtId="4" fontId="1" fillId="0" borderId="11" xfId="0" applyNumberFormat="1" applyFont="1" applyBorder="1" applyAlignment="1">
      <alignment horizontal="right"/>
    </xf>
    <xf numFmtId="4" fontId="1" fillId="0" borderId="8" xfId="0" applyNumberFormat="1" applyFont="1" applyBorder="1"/>
    <xf numFmtId="0" fontId="0" fillId="0" borderId="71" xfId="0" applyBorder="1"/>
    <xf numFmtId="4" fontId="3" fillId="0" borderId="50" xfId="0" applyNumberFormat="1" applyFont="1" applyBorder="1"/>
    <xf numFmtId="4" fontId="0" fillId="0" borderId="50" xfId="0" applyNumberFormat="1" applyBorder="1"/>
    <xf numFmtId="4" fontId="0" fillId="0" borderId="51" xfId="0" applyNumberFormat="1" applyBorder="1"/>
    <xf numFmtId="4" fontId="0" fillId="0" borderId="49" xfId="0" applyNumberFormat="1" applyBorder="1"/>
    <xf numFmtId="4" fontId="0" fillId="0" borderId="52" xfId="0" applyNumberFormat="1" applyBorder="1"/>
    <xf numFmtId="4" fontId="1" fillId="0" borderId="50" xfId="0" applyNumberFormat="1" applyFont="1" applyBorder="1"/>
    <xf numFmtId="4" fontId="1" fillId="0" borderId="52" xfId="0" applyNumberFormat="1" applyFont="1" applyBorder="1"/>
    <xf numFmtId="4" fontId="3" fillId="0" borderId="8" xfId="0" applyNumberFormat="1" applyFont="1" applyBorder="1"/>
    <xf numFmtId="4" fontId="1" fillId="0" borderId="49" xfId="0" applyNumberFormat="1" applyFont="1" applyBorder="1"/>
    <xf numFmtId="4" fontId="0" fillId="0" borderId="72" xfId="0" applyNumberFormat="1" applyBorder="1" applyAlignment="1">
      <alignment horizontal="right"/>
    </xf>
    <xf numFmtId="4" fontId="0" fillId="0" borderId="73" xfId="0" applyNumberFormat="1" applyBorder="1"/>
    <xf numFmtId="4" fontId="0" fillId="0" borderId="72" xfId="0" applyNumberFormat="1" applyBorder="1"/>
    <xf numFmtId="4" fontId="18" fillId="0" borderId="49" xfId="0" applyNumberFormat="1" applyFont="1" applyBorder="1"/>
    <xf numFmtId="4" fontId="19" fillId="0" borderId="49" xfId="0" applyNumberFormat="1" applyFont="1" applyBorder="1"/>
    <xf numFmtId="4" fontId="19" fillId="0" borderId="50" xfId="0" applyNumberFormat="1" applyFont="1" applyBorder="1"/>
    <xf numFmtId="4" fontId="3" fillId="0" borderId="52" xfId="0" applyNumberFormat="1" applyFont="1" applyBorder="1"/>
    <xf numFmtId="4" fontId="0" fillId="0" borderId="60" xfId="0" applyNumberFormat="1" applyBorder="1"/>
    <xf numFmtId="4" fontId="0" fillId="0" borderId="47" xfId="0" applyNumberFormat="1" applyBorder="1"/>
    <xf numFmtId="4" fontId="18" fillId="0" borderId="8" xfId="0" applyNumberFormat="1" applyFont="1" applyBorder="1"/>
    <xf numFmtId="0" fontId="3" fillId="0" borderId="6" xfId="0" applyFont="1" applyBorder="1"/>
    <xf numFmtId="49" fontId="1" fillId="0" borderId="49" xfId="0" applyNumberFormat="1" applyFont="1" applyBorder="1" applyAlignment="1">
      <alignment horizontal="right"/>
    </xf>
    <xf numFmtId="4" fontId="1" fillId="0" borderId="72" xfId="0" applyNumberFormat="1" applyFont="1" applyBorder="1"/>
    <xf numFmtId="4" fontId="1" fillId="0" borderId="0" xfId="0" applyNumberFormat="1" applyFont="1"/>
    <xf numFmtId="4" fontId="19" fillId="0" borderId="6" xfId="0" applyNumberFormat="1" applyFont="1" applyBorder="1"/>
    <xf numFmtId="0" fontId="0" fillId="0" borderId="11" xfId="0" applyBorder="1"/>
    <xf numFmtId="4" fontId="19" fillId="0" borderId="11" xfId="0" applyNumberFormat="1" applyFont="1" applyBorder="1"/>
    <xf numFmtId="4" fontId="1" fillId="0" borderId="17" xfId="0" applyNumberFormat="1" applyFont="1" applyBorder="1"/>
    <xf numFmtId="4" fontId="1" fillId="0" borderId="51" xfId="0" applyNumberFormat="1" applyFont="1" applyBorder="1"/>
    <xf numFmtId="4" fontId="1" fillId="0" borderId="17" xfId="0" applyNumberFormat="1" applyFont="1" applyBorder="1" applyAlignment="1">
      <alignment horizontal="right"/>
    </xf>
    <xf numFmtId="4" fontId="1" fillId="0" borderId="72" xfId="0" applyNumberFormat="1" applyFont="1" applyBorder="1" applyAlignment="1">
      <alignment horizontal="right"/>
    </xf>
    <xf numFmtId="0" fontId="1" fillId="0" borderId="28" xfId="0" applyFont="1" applyBorder="1"/>
    <xf numFmtId="0" fontId="1" fillId="0" borderId="74" xfId="0" applyFont="1" applyBorder="1"/>
    <xf numFmtId="164" fontId="1" fillId="0" borderId="75" xfId="0" applyNumberFormat="1" applyFont="1" applyBorder="1"/>
    <xf numFmtId="164" fontId="1" fillId="0" borderId="74" xfId="0" applyNumberFormat="1" applyFont="1" applyBorder="1"/>
    <xf numFmtId="0" fontId="0" fillId="0" borderId="73" xfId="0" applyBorder="1"/>
    <xf numFmtId="4" fontId="1" fillId="0" borderId="8" xfId="0" applyNumberFormat="1" applyFont="1" applyBorder="1" applyAlignment="1">
      <alignment horizontal="center"/>
    </xf>
    <xf numFmtId="164" fontId="10" fillId="0" borderId="35" xfId="0" applyNumberFormat="1" applyFont="1" applyBorder="1"/>
    <xf numFmtId="164" fontId="10" fillId="0" borderId="49" xfId="0" applyNumberFormat="1" applyFont="1" applyBorder="1"/>
    <xf numFmtId="0" fontId="1" fillId="0" borderId="76" xfId="0" applyFont="1" applyBorder="1"/>
    <xf numFmtId="0" fontId="1" fillId="0" borderId="73" xfId="0" applyFont="1" applyBorder="1"/>
    <xf numFmtId="164" fontId="11" fillId="0" borderId="72" xfId="0" applyNumberFormat="1" applyFont="1" applyBorder="1"/>
    <xf numFmtId="0" fontId="1" fillId="0" borderId="72" xfId="0" applyFont="1" applyBorder="1"/>
    <xf numFmtId="0" fontId="0" fillId="0" borderId="72" xfId="0" applyBorder="1"/>
    <xf numFmtId="0" fontId="0" fillId="0" borderId="15" xfId="0" applyBorder="1"/>
    <xf numFmtId="4" fontId="0" fillId="0" borderId="15" xfId="0" applyNumberFormat="1" applyBorder="1"/>
    <xf numFmtId="4" fontId="1" fillId="0" borderId="73" xfId="0" applyNumberFormat="1" applyFont="1" applyBorder="1"/>
    <xf numFmtId="164" fontId="11" fillId="0" borderId="6" xfId="0" applyNumberFormat="1" applyFont="1" applyBorder="1"/>
    <xf numFmtId="4" fontId="3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1" fillId="0" borderId="6" xfId="0" applyNumberFormat="1" applyFont="1" applyBorder="1"/>
    <xf numFmtId="164" fontId="11" fillId="0" borderId="8" xfId="0" applyNumberFormat="1" applyFont="1" applyBorder="1"/>
    <xf numFmtId="4" fontId="19" fillId="0" borderId="8" xfId="0" applyNumberFormat="1" applyFont="1" applyBorder="1"/>
    <xf numFmtId="4" fontId="11" fillId="0" borderId="11" xfId="0" applyNumberFormat="1" applyFont="1" applyBorder="1"/>
    <xf numFmtId="4" fontId="0" fillId="0" borderId="11" xfId="0" applyNumberFormat="1" applyBorder="1" applyAlignment="1">
      <alignment horizontal="right"/>
    </xf>
    <xf numFmtId="4" fontId="19" fillId="0" borderId="36" xfId="0" applyNumberFormat="1" applyFont="1" applyBorder="1"/>
    <xf numFmtId="0" fontId="2" fillId="0" borderId="11" xfId="0" applyFont="1" applyBorder="1"/>
    <xf numFmtId="164" fontId="11" fillId="0" borderId="11" xfId="0" applyNumberFormat="1" applyFont="1" applyBorder="1"/>
    <xf numFmtId="4" fontId="3" fillId="0" borderId="11" xfId="0" applyNumberFormat="1" applyFont="1" applyBorder="1"/>
    <xf numFmtId="0" fontId="2" fillId="0" borderId="8" xfId="0" applyFont="1" applyBorder="1"/>
    <xf numFmtId="4" fontId="1" fillId="0" borderId="8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8" xfId="0" applyFont="1" applyBorder="1"/>
    <xf numFmtId="0" fontId="0" fillId="0" borderId="6" xfId="0" applyBorder="1" applyAlignment="1">
      <alignment horizontal="right"/>
    </xf>
    <xf numFmtId="164" fontId="1" fillId="0" borderId="72" xfId="0" applyNumberFormat="1" applyFont="1" applyBorder="1"/>
    <xf numFmtId="4" fontId="1" fillId="0" borderId="15" xfId="0" applyNumberFormat="1" applyFont="1" applyBorder="1"/>
    <xf numFmtId="4" fontId="1" fillId="0" borderId="77" xfId="0" applyNumberFormat="1" applyFont="1" applyBorder="1"/>
    <xf numFmtId="164" fontId="1" fillId="0" borderId="37" xfId="0" applyNumberFormat="1" applyFont="1" applyBorder="1"/>
    <xf numFmtId="164" fontId="1" fillId="0" borderId="51" xfId="0" applyNumberFormat="1" applyFont="1" applyBorder="1"/>
    <xf numFmtId="4" fontId="1" fillId="0" borderId="65" xfId="0" applyNumberFormat="1" applyFont="1" applyBorder="1" applyAlignment="1">
      <alignment horizontal="right"/>
    </xf>
    <xf numFmtId="4" fontId="0" fillId="0" borderId="64" xfId="0" applyNumberFormat="1" applyBorder="1"/>
    <xf numFmtId="4" fontId="1" fillId="0" borderId="65" xfId="0" applyNumberFormat="1" applyFont="1" applyBorder="1"/>
    <xf numFmtId="164" fontId="1" fillId="0" borderId="8" xfId="0" applyNumberFormat="1" applyFont="1" applyBorder="1"/>
    <xf numFmtId="4" fontId="0" fillId="0" borderId="30" xfId="0" applyNumberFormat="1" applyBorder="1"/>
    <xf numFmtId="4" fontId="0" fillId="0" borderId="53" xfId="0" applyNumberFormat="1" applyBorder="1"/>
    <xf numFmtId="4" fontId="19" fillId="0" borderId="0" xfId="0" applyNumberFormat="1" applyFont="1"/>
    <xf numFmtId="0" fontId="0" fillId="0" borderId="17" xfId="0" applyBorder="1" applyAlignment="1">
      <alignment horizontal="right"/>
    </xf>
    <xf numFmtId="4" fontId="11" fillId="0" borderId="17" xfId="0" applyNumberFormat="1" applyFont="1" applyBorder="1"/>
    <xf numFmtId="4" fontId="0" fillId="0" borderId="17" xfId="0" applyNumberFormat="1" applyBorder="1" applyAlignment="1">
      <alignment horizontal="right"/>
    </xf>
    <xf numFmtId="4" fontId="19" fillId="0" borderId="17" xfId="0" applyNumberFormat="1" applyFont="1" applyBorder="1"/>
    <xf numFmtId="4" fontId="0" fillId="0" borderId="35" xfId="0" applyNumberFormat="1" applyBorder="1"/>
    <xf numFmtId="164" fontId="0" fillId="0" borderId="47" xfId="0" applyNumberFormat="1" applyBorder="1"/>
    <xf numFmtId="4" fontId="0" fillId="0" borderId="47" xfId="0" applyNumberFormat="1" applyBorder="1" applyAlignment="1">
      <alignment horizontal="right"/>
    </xf>
    <xf numFmtId="0" fontId="19" fillId="0" borderId="0" xfId="0" applyFont="1"/>
    <xf numFmtId="4" fontId="3" fillId="0" borderId="72" xfId="0" applyNumberFormat="1" applyFont="1" applyBorder="1"/>
    <xf numFmtId="4" fontId="3" fillId="0" borderId="8" xfId="0" applyNumberFormat="1" applyFont="1" applyBorder="1" applyAlignment="1">
      <alignment horizontal="right"/>
    </xf>
    <xf numFmtId="4" fontId="19" fillId="0" borderId="35" xfId="0" applyNumberFormat="1" applyFont="1" applyBorder="1"/>
    <xf numFmtId="0" fontId="0" fillId="0" borderId="79" xfId="0" applyBorder="1"/>
    <xf numFmtId="0" fontId="0" fillId="0" borderId="80" xfId="0" applyBorder="1"/>
    <xf numFmtId="4" fontId="19" fillId="0" borderId="60" xfId="0" applyNumberFormat="1" applyFont="1" applyBorder="1"/>
    <xf numFmtId="4" fontId="19" fillId="0" borderId="81" xfId="0" applyNumberFormat="1" applyFont="1" applyBorder="1"/>
    <xf numFmtId="4" fontId="0" fillId="0" borderId="82" xfId="0" applyNumberFormat="1" applyBorder="1"/>
    <xf numFmtId="4" fontId="0" fillId="0" borderId="77" xfId="0" applyNumberFormat="1" applyBorder="1"/>
    <xf numFmtId="164" fontId="1" fillId="0" borderId="17" xfId="0" applyNumberFormat="1" applyFont="1" applyBorder="1"/>
    <xf numFmtId="4" fontId="1" fillId="0" borderId="83" xfId="0" applyNumberFormat="1" applyFont="1" applyBorder="1"/>
    <xf numFmtId="4" fontId="1" fillId="0" borderId="84" xfId="0" applyNumberFormat="1" applyFont="1" applyBorder="1"/>
    <xf numFmtId="164" fontId="1" fillId="0" borderId="77" xfId="0" applyNumberFormat="1" applyFont="1" applyBorder="1"/>
    <xf numFmtId="4" fontId="0" fillId="0" borderId="8" xfId="0" applyNumberFormat="1" applyBorder="1" applyAlignment="1">
      <alignment horizontal="center"/>
    </xf>
    <xf numFmtId="164" fontId="0" fillId="0" borderId="30" xfId="0" applyNumberFormat="1" applyBorder="1"/>
    <xf numFmtId="4" fontId="0" fillId="0" borderId="30" xfId="0" applyNumberFormat="1" applyBorder="1" applyAlignment="1">
      <alignment horizontal="right"/>
    </xf>
    <xf numFmtId="164" fontId="0" fillId="0" borderId="17" xfId="0" applyNumberFormat="1" applyBorder="1"/>
    <xf numFmtId="164" fontId="1" fillId="0" borderId="73" xfId="0" applyNumberFormat="1" applyFont="1" applyBorder="1"/>
    <xf numFmtId="4" fontId="1" fillId="0" borderId="73" xfId="0" applyNumberFormat="1" applyFont="1" applyBorder="1" applyAlignment="1">
      <alignment horizontal="right"/>
    </xf>
    <xf numFmtId="164" fontId="1" fillId="0" borderId="85" xfId="0" applyNumberFormat="1" applyFont="1" applyBorder="1"/>
    <xf numFmtId="164" fontId="1" fillId="0" borderId="15" xfId="0" applyNumberFormat="1" applyFont="1" applyBorder="1"/>
    <xf numFmtId="4" fontId="19" fillId="0" borderId="72" xfId="0" applyNumberFormat="1" applyFont="1" applyBorder="1"/>
    <xf numFmtId="0" fontId="1" fillId="0" borderId="50" xfId="0" applyFont="1" applyBorder="1"/>
    <xf numFmtId="0" fontId="1" fillId="0" borderId="86" xfId="0" applyFont="1" applyBorder="1"/>
    <xf numFmtId="0" fontId="0" fillId="0" borderId="64" xfId="0" applyBorder="1"/>
    <xf numFmtId="164" fontId="10" fillId="0" borderId="87" xfId="0" applyNumberFormat="1" applyFont="1" applyBorder="1" applyAlignment="1">
      <alignment horizontal="center"/>
    </xf>
    <xf numFmtId="0" fontId="0" fillId="0" borderId="65" xfId="0" applyBorder="1"/>
    <xf numFmtId="164" fontId="10" fillId="0" borderId="65" xfId="0" applyNumberFormat="1" applyFont="1" applyBorder="1" applyAlignment="1">
      <alignment horizontal="center"/>
    </xf>
    <xf numFmtId="0" fontId="3" fillId="0" borderId="65" xfId="0" applyFont="1" applyBorder="1"/>
    <xf numFmtId="4" fontId="3" fillId="0" borderId="64" xfId="0" applyNumberFormat="1" applyFont="1" applyBorder="1"/>
    <xf numFmtId="4" fontId="3" fillId="0" borderId="65" xfId="0" applyNumberFormat="1" applyFont="1" applyBorder="1"/>
    <xf numFmtId="0" fontId="20" fillId="0" borderId="59" xfId="0" applyFont="1" applyBorder="1"/>
    <xf numFmtId="49" fontId="3" fillId="0" borderId="88" xfId="0" applyNumberFormat="1" applyFont="1" applyBorder="1" applyAlignment="1">
      <alignment horizontal="right"/>
    </xf>
    <xf numFmtId="0" fontId="3" fillId="0" borderId="64" xfId="0" applyFont="1" applyBorder="1"/>
    <xf numFmtId="4" fontId="19" fillId="0" borderId="64" xfId="0" applyNumberFormat="1" applyFont="1" applyBorder="1" applyAlignment="1">
      <alignment horizontal="center"/>
    </xf>
    <xf numFmtId="4" fontId="3" fillId="0" borderId="65" xfId="0" applyNumberFormat="1" applyFont="1" applyBorder="1" applyAlignment="1">
      <alignment horizontal="center"/>
    </xf>
    <xf numFmtId="0" fontId="19" fillId="0" borderId="65" xfId="0" applyFont="1" applyBorder="1" applyAlignment="1">
      <alignment horizontal="center" wrapText="1"/>
    </xf>
    <xf numFmtId="4" fontId="19" fillId="0" borderId="17" xfId="0" applyNumberFormat="1" applyFont="1" applyBorder="1" applyAlignment="1">
      <alignment horizontal="center"/>
    </xf>
    <xf numFmtId="0" fontId="1" fillId="0" borderId="64" xfId="0" applyFont="1" applyBorder="1"/>
    <xf numFmtId="164" fontId="11" fillId="0" borderId="64" xfId="0" applyNumberFormat="1" applyFont="1" applyBorder="1"/>
    <xf numFmtId="4" fontId="19" fillId="0" borderId="64" xfId="0" applyNumberFormat="1" applyFont="1" applyBorder="1"/>
    <xf numFmtId="0" fontId="19" fillId="0" borderId="65" xfId="0" applyFont="1" applyBorder="1" applyAlignment="1">
      <alignment wrapText="1"/>
    </xf>
    <xf numFmtId="4" fontId="0" fillId="0" borderId="36" xfId="0" applyNumberFormat="1" applyBorder="1"/>
    <xf numFmtId="4" fontId="1" fillId="0" borderId="38" xfId="0" applyNumberFormat="1" applyFont="1" applyBorder="1"/>
    <xf numFmtId="164" fontId="1" fillId="0" borderId="65" xfId="0" applyNumberFormat="1" applyFont="1" applyBorder="1"/>
    <xf numFmtId="0" fontId="1" fillId="0" borderId="65" xfId="0" applyFont="1" applyBorder="1"/>
    <xf numFmtId="4" fontId="1" fillId="0" borderId="64" xfId="0" applyNumberFormat="1" applyFont="1" applyBorder="1"/>
    <xf numFmtId="4" fontId="1" fillId="0" borderId="59" xfId="0" applyNumberFormat="1" applyFont="1" applyBorder="1"/>
    <xf numFmtId="4" fontId="19" fillId="0" borderId="65" xfId="0" applyNumberFormat="1" applyFont="1" applyBorder="1"/>
    <xf numFmtId="4" fontId="1" fillId="0" borderId="36" xfId="0" applyNumberFormat="1" applyFont="1" applyBorder="1"/>
    <xf numFmtId="164" fontId="1" fillId="0" borderId="31" xfId="0" applyNumberFormat="1" applyFont="1" applyBorder="1"/>
    <xf numFmtId="164" fontId="1" fillId="0" borderId="53" xfId="0" applyNumberFormat="1" applyFont="1" applyBorder="1"/>
    <xf numFmtId="4" fontId="1" fillId="0" borderId="37" xfId="0" applyNumberFormat="1" applyFont="1" applyBorder="1"/>
    <xf numFmtId="164" fontId="11" fillId="0" borderId="35" xfId="0" applyNumberFormat="1" applyFont="1" applyBorder="1"/>
    <xf numFmtId="0" fontId="1" fillId="0" borderId="49" xfId="0" applyFont="1" applyBorder="1"/>
    <xf numFmtId="164" fontId="11" fillId="0" borderId="49" xfId="0" applyNumberFormat="1" applyFont="1" applyBorder="1"/>
    <xf numFmtId="4" fontId="1" fillId="0" borderId="49" xfId="0" applyNumberFormat="1" applyFont="1" applyBorder="1" applyAlignment="1">
      <alignment horizontal="right"/>
    </xf>
    <xf numFmtId="4" fontId="3" fillId="0" borderId="49" xfId="0" applyNumberFormat="1" applyFont="1" applyBorder="1"/>
    <xf numFmtId="4" fontId="1" fillId="0" borderId="35" xfId="0" applyNumberFormat="1" applyFont="1" applyBorder="1"/>
    <xf numFmtId="4" fontId="19" fillId="0" borderId="51" xfId="0" applyNumberFormat="1" applyFont="1" applyBorder="1"/>
    <xf numFmtId="4" fontId="21" fillId="0" borderId="49" xfId="0" applyNumberFormat="1" applyFont="1" applyBorder="1"/>
    <xf numFmtId="4" fontId="21" fillId="0" borderId="52" xfId="0" applyNumberFormat="1" applyFont="1" applyBorder="1"/>
    <xf numFmtId="4" fontId="21" fillId="0" borderId="72" xfId="0" applyNumberFormat="1" applyFont="1" applyBorder="1"/>
    <xf numFmtId="4" fontId="0" fillId="0" borderId="37" xfId="0" applyNumberFormat="1" applyBorder="1"/>
    <xf numFmtId="4" fontId="19" fillId="0" borderId="53" xfId="0" applyNumberFormat="1" applyFont="1" applyBorder="1"/>
    <xf numFmtId="4" fontId="0" fillId="0" borderId="31" xfId="0" applyNumberFormat="1" applyBorder="1"/>
    <xf numFmtId="0" fontId="1" fillId="0" borderId="67" xfId="0" applyFont="1" applyBorder="1"/>
    <xf numFmtId="0" fontId="1" fillId="0" borderId="28" xfId="0" applyFont="1" applyBorder="1" applyAlignment="1">
      <alignment horizontal="left"/>
    </xf>
    <xf numFmtId="0" fontId="1" fillId="0" borderId="7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" fontId="0" fillId="0" borderId="6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64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4" fontId="0" fillId="0" borderId="87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8"/>
  <sheetViews>
    <sheetView tabSelected="1" topLeftCell="A11" zoomScaleNormal="100" workbookViewId="0">
      <selection activeCell="T64" sqref="T64"/>
    </sheetView>
  </sheetViews>
  <sheetFormatPr defaultRowHeight="12.75" x14ac:dyDescent="0.2"/>
  <cols>
    <col min="1" max="1" width="8.42578125" customWidth="1"/>
    <col min="2" max="2" width="8.28515625" customWidth="1"/>
    <col min="3" max="3" width="38" customWidth="1"/>
    <col min="4" max="4" width="15.42578125" style="1" hidden="1" customWidth="1"/>
    <col min="5" max="5" width="17.140625" hidden="1" customWidth="1"/>
    <col min="6" max="6" width="15.42578125" style="1" hidden="1" customWidth="1"/>
    <col min="7" max="7" width="13" hidden="1" customWidth="1"/>
    <col min="8" max="8" width="12.140625" style="15" hidden="1" customWidth="1"/>
    <col min="9" max="9" width="12" style="15" hidden="1" customWidth="1"/>
    <col min="10" max="10" width="12.85546875" hidden="1" customWidth="1"/>
    <col min="11" max="11" width="13" hidden="1" customWidth="1"/>
    <col min="12" max="12" width="12.85546875" style="15" hidden="1" customWidth="1"/>
    <col min="13" max="13" width="15.7109375" style="15" hidden="1" customWidth="1"/>
    <col min="14" max="14" width="20.28515625" style="15" hidden="1" customWidth="1"/>
    <col min="15" max="15" width="17.85546875" hidden="1" customWidth="1"/>
    <col min="16" max="16" width="12" style="15" hidden="1" customWidth="1"/>
    <col min="17" max="17" width="21.42578125" style="15" hidden="1" customWidth="1"/>
    <col min="18" max="18" width="18.5703125" style="15" hidden="1" customWidth="1"/>
    <col min="19" max="19" width="19.7109375" hidden="1" customWidth="1"/>
    <col min="20" max="20" width="22.140625" style="15" customWidth="1"/>
    <col min="21" max="21" width="36.140625" customWidth="1"/>
    <col min="22" max="22" width="23.28515625" customWidth="1"/>
  </cols>
  <sheetData>
    <row r="1" spans="1:20" s="3" customFormat="1" ht="18.75" x14ac:dyDescent="0.3">
      <c r="A1" s="5"/>
      <c r="B1" s="18" t="s">
        <v>220</v>
      </c>
      <c r="C1" s="6"/>
      <c r="D1" s="7"/>
      <c r="E1" s="6"/>
      <c r="F1" s="7"/>
      <c r="H1" s="126"/>
      <c r="I1" s="126"/>
      <c r="L1" s="126"/>
      <c r="M1" s="126"/>
      <c r="N1" s="126"/>
      <c r="P1" s="126"/>
      <c r="Q1" s="126"/>
      <c r="R1" s="213"/>
      <c r="S1" s="221"/>
      <c r="T1" s="213"/>
    </row>
    <row r="2" spans="1:20" s="3" customFormat="1" ht="13.5" thickBot="1" x14ac:dyDescent="0.25">
      <c r="A2" s="8" t="s">
        <v>181</v>
      </c>
      <c r="B2" s="9"/>
      <c r="C2" s="9"/>
      <c r="D2" s="1"/>
      <c r="E2" s="9"/>
      <c r="F2" s="1"/>
      <c r="H2" s="126"/>
      <c r="I2" s="126"/>
      <c r="L2" s="126" t="s">
        <v>174</v>
      </c>
      <c r="M2" s="126"/>
      <c r="N2" s="126"/>
      <c r="P2" s="126"/>
      <c r="Q2" s="126"/>
      <c r="R2" s="213"/>
      <c r="S2" s="221"/>
      <c r="T2" s="213"/>
    </row>
    <row r="3" spans="1:20" s="3" customFormat="1" ht="26.25" thickBot="1" x14ac:dyDescent="0.25">
      <c r="A3" s="245" t="s">
        <v>0</v>
      </c>
      <c r="B3" s="246"/>
      <c r="C3" s="246"/>
      <c r="D3" s="247" t="s">
        <v>1</v>
      </c>
      <c r="E3" s="248" t="s">
        <v>2</v>
      </c>
      <c r="F3" s="249" t="s">
        <v>134</v>
      </c>
      <c r="G3" s="250">
        <v>2021</v>
      </c>
      <c r="H3" s="251" t="s">
        <v>142</v>
      </c>
      <c r="I3" s="252" t="s">
        <v>145</v>
      </c>
      <c r="J3" s="250">
        <v>2021</v>
      </c>
      <c r="K3" s="253" t="s">
        <v>167</v>
      </c>
      <c r="L3" s="254" t="s">
        <v>177</v>
      </c>
      <c r="M3" s="251" t="s">
        <v>142</v>
      </c>
      <c r="N3" s="251" t="s">
        <v>145</v>
      </c>
      <c r="O3" s="255"/>
      <c r="P3" s="256" t="s">
        <v>175</v>
      </c>
      <c r="Q3" s="257" t="s">
        <v>214</v>
      </c>
      <c r="R3" s="256" t="s">
        <v>200</v>
      </c>
      <c r="S3" s="258" t="s">
        <v>215</v>
      </c>
      <c r="T3" s="259" t="s">
        <v>221</v>
      </c>
    </row>
    <row r="4" spans="1:20" s="3" customFormat="1" ht="13.5" thickBot="1" x14ac:dyDescent="0.25">
      <c r="A4" s="245" t="s">
        <v>166</v>
      </c>
      <c r="B4" s="260" t="s">
        <v>165</v>
      </c>
      <c r="C4" s="260" t="s">
        <v>4</v>
      </c>
      <c r="D4" s="261"/>
      <c r="E4" s="260"/>
      <c r="F4" s="261"/>
      <c r="G4" s="255"/>
      <c r="H4" s="251"/>
      <c r="I4" s="251"/>
      <c r="J4" s="255"/>
      <c r="K4" s="255"/>
      <c r="L4" s="251"/>
      <c r="M4" s="251"/>
      <c r="N4" s="251"/>
      <c r="O4" s="255"/>
      <c r="P4" s="262"/>
      <c r="Q4" s="252"/>
      <c r="R4" s="262"/>
      <c r="S4" s="263"/>
      <c r="T4" s="224"/>
    </row>
    <row r="5" spans="1:20" s="3" customFormat="1" ht="15.75" x14ac:dyDescent="0.25">
      <c r="A5" s="28"/>
      <c r="B5" s="23">
        <v>1111</v>
      </c>
      <c r="C5" s="200" t="s">
        <v>5</v>
      </c>
      <c r="D5" s="189">
        <v>2700000</v>
      </c>
      <c r="E5" s="197"/>
      <c r="F5" s="189">
        <v>3000000</v>
      </c>
      <c r="G5" s="223">
        <v>3000000</v>
      </c>
      <c r="H5" s="146"/>
      <c r="I5" s="146"/>
      <c r="J5" s="146">
        <f t="shared" ref="J5:J21" si="0">SUM(G5:I5)</f>
        <v>3000000</v>
      </c>
      <c r="K5" s="146">
        <v>3000000</v>
      </c>
      <c r="L5" s="146">
        <v>3000000</v>
      </c>
      <c r="M5" s="146"/>
      <c r="N5" s="146"/>
      <c r="O5" s="146">
        <f t="shared" ref="O5:O10" si="1">SUM(L5:N5)</f>
        <v>3000000</v>
      </c>
      <c r="P5" s="190">
        <v>1957704</v>
      </c>
      <c r="Q5" s="152">
        <v>3500000</v>
      </c>
      <c r="R5" s="190"/>
      <c r="S5" s="152">
        <f t="shared" ref="S5:S21" si="2">SUM(Q5:R5)</f>
        <v>3500000</v>
      </c>
      <c r="T5" s="193">
        <f>5255000+499000</f>
        <v>5754000</v>
      </c>
    </row>
    <row r="6" spans="1:20" s="3" customFormat="1" ht="15.75" x14ac:dyDescent="0.25">
      <c r="A6" s="25"/>
      <c r="B6" s="20">
        <v>1112</v>
      </c>
      <c r="C6" s="199" t="s">
        <v>6</v>
      </c>
      <c r="D6" s="185">
        <v>70000</v>
      </c>
      <c r="E6" s="21"/>
      <c r="F6" s="185">
        <v>70000</v>
      </c>
      <c r="G6" s="186">
        <v>70000</v>
      </c>
      <c r="H6" s="127"/>
      <c r="I6" s="127"/>
      <c r="J6" s="127">
        <f t="shared" si="0"/>
        <v>70000</v>
      </c>
      <c r="K6" s="127">
        <v>70000</v>
      </c>
      <c r="L6" s="127">
        <v>60000</v>
      </c>
      <c r="M6" s="127">
        <v>100000</v>
      </c>
      <c r="N6" s="127"/>
      <c r="O6" s="127">
        <f t="shared" si="1"/>
        <v>160000</v>
      </c>
      <c r="P6" s="162">
        <v>147502</v>
      </c>
      <c r="Q6" s="153">
        <v>250000</v>
      </c>
      <c r="R6" s="162"/>
      <c r="S6" s="153">
        <f t="shared" si="2"/>
        <v>250000</v>
      </c>
      <c r="T6" s="193">
        <v>338000</v>
      </c>
    </row>
    <row r="7" spans="1:20" s="3" customFormat="1" ht="15.75" x14ac:dyDescent="0.25">
      <c r="A7" s="25"/>
      <c r="B7" s="20">
        <v>1113</v>
      </c>
      <c r="C7" s="199" t="s">
        <v>7</v>
      </c>
      <c r="D7" s="185">
        <v>260000</v>
      </c>
      <c r="E7" s="21"/>
      <c r="F7" s="185">
        <v>280000</v>
      </c>
      <c r="G7" s="186">
        <v>300000</v>
      </c>
      <c r="H7" s="127"/>
      <c r="I7" s="127"/>
      <c r="J7" s="127">
        <f t="shared" si="0"/>
        <v>300000</v>
      </c>
      <c r="K7" s="127">
        <v>300000</v>
      </c>
      <c r="L7" s="127">
        <v>300000</v>
      </c>
      <c r="M7" s="127"/>
      <c r="N7" s="127">
        <v>150000</v>
      </c>
      <c r="O7" s="127">
        <f t="shared" si="1"/>
        <v>450000</v>
      </c>
      <c r="P7" s="162">
        <v>396765</v>
      </c>
      <c r="Q7" s="153">
        <v>880000</v>
      </c>
      <c r="R7" s="162"/>
      <c r="S7" s="153">
        <f t="shared" si="2"/>
        <v>880000</v>
      </c>
      <c r="T7" s="193">
        <v>881000</v>
      </c>
    </row>
    <row r="8" spans="1:20" s="3" customFormat="1" ht="15.75" x14ac:dyDescent="0.25">
      <c r="A8" s="25"/>
      <c r="B8" s="20">
        <v>1121</v>
      </c>
      <c r="C8" s="199" t="s">
        <v>8</v>
      </c>
      <c r="D8" s="185">
        <v>2350000</v>
      </c>
      <c r="E8" s="21"/>
      <c r="F8" s="185">
        <v>2600000</v>
      </c>
      <c r="G8" s="186">
        <v>2600000</v>
      </c>
      <c r="H8" s="127"/>
      <c r="I8" s="127"/>
      <c r="J8" s="127">
        <f t="shared" si="0"/>
        <v>2600000</v>
      </c>
      <c r="K8" s="127">
        <v>2600000</v>
      </c>
      <c r="L8" s="127">
        <v>2800000</v>
      </c>
      <c r="M8" s="127"/>
      <c r="N8" s="127">
        <v>350000</v>
      </c>
      <c r="O8" s="127">
        <f t="shared" si="1"/>
        <v>3150000</v>
      </c>
      <c r="P8" s="162">
        <v>3034691</v>
      </c>
      <c r="Q8" s="153">
        <v>6700000</v>
      </c>
      <c r="R8" s="162"/>
      <c r="S8" s="153">
        <f t="shared" si="2"/>
        <v>6700000</v>
      </c>
      <c r="T8" s="193">
        <v>7408000</v>
      </c>
    </row>
    <row r="9" spans="1:20" s="3" customFormat="1" ht="15.75" x14ac:dyDescent="0.25">
      <c r="A9" s="25"/>
      <c r="B9" s="20">
        <v>1122</v>
      </c>
      <c r="C9" s="199" t="s">
        <v>169</v>
      </c>
      <c r="D9" s="185"/>
      <c r="E9" s="21"/>
      <c r="F9" s="185"/>
      <c r="G9" s="186"/>
      <c r="H9" s="127"/>
      <c r="I9" s="127"/>
      <c r="J9" s="127"/>
      <c r="K9" s="127"/>
      <c r="L9" s="127"/>
      <c r="M9" s="127">
        <v>122550</v>
      </c>
      <c r="N9" s="127"/>
      <c r="O9" s="127">
        <f t="shared" si="1"/>
        <v>122550</v>
      </c>
      <c r="P9" s="162">
        <v>122550</v>
      </c>
      <c r="Q9" s="153">
        <v>100000</v>
      </c>
      <c r="R9" s="162">
        <v>-48000</v>
      </c>
      <c r="S9" s="153">
        <f t="shared" si="2"/>
        <v>52000</v>
      </c>
      <c r="T9" s="193">
        <v>100000</v>
      </c>
    </row>
    <row r="10" spans="1:20" s="3" customFormat="1" ht="15.75" x14ac:dyDescent="0.25">
      <c r="A10" s="25"/>
      <c r="B10" s="20">
        <v>1211</v>
      </c>
      <c r="C10" s="199" t="s">
        <v>9</v>
      </c>
      <c r="D10" s="185">
        <v>5500000</v>
      </c>
      <c r="E10" s="21"/>
      <c r="F10" s="185">
        <v>5700000</v>
      </c>
      <c r="G10" s="186">
        <v>6000000</v>
      </c>
      <c r="H10" s="127"/>
      <c r="I10" s="127"/>
      <c r="J10" s="127">
        <f t="shared" si="0"/>
        <v>6000000</v>
      </c>
      <c r="K10" s="127">
        <v>6000000</v>
      </c>
      <c r="L10" s="127">
        <v>6200000</v>
      </c>
      <c r="M10" s="127"/>
      <c r="N10" s="127">
        <v>1500000</v>
      </c>
      <c r="O10" s="127">
        <f t="shared" si="1"/>
        <v>7700000</v>
      </c>
      <c r="P10" s="162">
        <v>7118816</v>
      </c>
      <c r="Q10" s="153">
        <v>10900000</v>
      </c>
      <c r="R10" s="162"/>
      <c r="S10" s="153">
        <f t="shared" si="2"/>
        <v>10900000</v>
      </c>
      <c r="T10" s="193">
        <v>14026000</v>
      </c>
    </row>
    <row r="11" spans="1:20" s="3" customFormat="1" ht="15.75" x14ac:dyDescent="0.25">
      <c r="A11" s="25"/>
      <c r="B11" s="20">
        <v>1334</v>
      </c>
      <c r="C11" s="199" t="s">
        <v>10</v>
      </c>
      <c r="D11" s="185">
        <v>1000</v>
      </c>
      <c r="E11" s="21"/>
      <c r="F11" s="185">
        <v>4000</v>
      </c>
      <c r="G11" s="186">
        <v>4000</v>
      </c>
      <c r="H11" s="127"/>
      <c r="I11" s="127"/>
      <c r="J11" s="127">
        <f t="shared" si="0"/>
        <v>4000</v>
      </c>
      <c r="K11" s="127">
        <v>4000</v>
      </c>
      <c r="L11" s="127"/>
      <c r="M11" s="127"/>
      <c r="N11" s="127"/>
      <c r="O11" s="158"/>
      <c r="P11" s="162"/>
      <c r="Q11" s="153">
        <v>35000</v>
      </c>
      <c r="R11" s="162"/>
      <c r="S11" s="153">
        <v>10000</v>
      </c>
      <c r="T11" s="193">
        <v>35000</v>
      </c>
    </row>
    <row r="12" spans="1:20" s="3" customFormat="1" ht="15.75" x14ac:dyDescent="0.25">
      <c r="A12" s="25"/>
      <c r="B12" s="20">
        <v>1341</v>
      </c>
      <c r="C12" s="199" t="s">
        <v>11</v>
      </c>
      <c r="D12" s="185">
        <v>32000</v>
      </c>
      <c r="E12" s="21"/>
      <c r="F12" s="185">
        <v>34000</v>
      </c>
      <c r="G12" s="186">
        <v>37000</v>
      </c>
      <c r="H12" s="127"/>
      <c r="I12" s="127"/>
      <c r="J12" s="127">
        <f t="shared" si="0"/>
        <v>37000</v>
      </c>
      <c r="K12" s="127">
        <v>37000</v>
      </c>
      <c r="L12" s="127">
        <v>35000</v>
      </c>
      <c r="M12" s="127"/>
      <c r="N12" s="127"/>
      <c r="O12" s="127">
        <f>SUM(L12:N12)</f>
        <v>35000</v>
      </c>
      <c r="P12" s="162">
        <v>31330</v>
      </c>
      <c r="Q12" s="153">
        <v>35000</v>
      </c>
      <c r="R12" s="162">
        <v>10000</v>
      </c>
      <c r="S12" s="153">
        <f t="shared" si="2"/>
        <v>45000</v>
      </c>
      <c r="T12" s="193">
        <v>45000</v>
      </c>
    </row>
    <row r="13" spans="1:20" s="3" customFormat="1" ht="15.75" x14ac:dyDescent="0.25">
      <c r="A13" s="25"/>
      <c r="B13" s="20">
        <v>1342</v>
      </c>
      <c r="C13" s="199" t="s">
        <v>188</v>
      </c>
      <c r="D13" s="185">
        <v>1500</v>
      </c>
      <c r="E13" s="21"/>
      <c r="F13" s="185">
        <v>2500</v>
      </c>
      <c r="G13" s="186">
        <v>2500</v>
      </c>
      <c r="H13" s="127">
        <v>500</v>
      </c>
      <c r="I13" s="127"/>
      <c r="J13" s="127">
        <f t="shared" si="0"/>
        <v>3000</v>
      </c>
      <c r="K13" s="127">
        <v>3000</v>
      </c>
      <c r="L13" s="127">
        <v>3000</v>
      </c>
      <c r="M13" s="127"/>
      <c r="N13" s="127">
        <v>1000</v>
      </c>
      <c r="O13" s="127">
        <f>SUM(L13:N13)</f>
        <v>4000</v>
      </c>
      <c r="P13" s="162">
        <v>3210</v>
      </c>
      <c r="Q13" s="153">
        <v>14000</v>
      </c>
      <c r="R13" s="162">
        <v>1000</v>
      </c>
      <c r="S13" s="153">
        <f t="shared" si="2"/>
        <v>15000</v>
      </c>
      <c r="T13" s="193">
        <v>5000</v>
      </c>
    </row>
    <row r="14" spans="1:20" s="3" customFormat="1" ht="15.75" x14ac:dyDescent="0.25">
      <c r="A14" s="25"/>
      <c r="B14" s="20">
        <v>1343</v>
      </c>
      <c r="C14" s="199" t="s">
        <v>189</v>
      </c>
      <c r="D14" s="185">
        <v>6000</v>
      </c>
      <c r="E14" s="21"/>
      <c r="F14" s="185">
        <v>6000</v>
      </c>
      <c r="G14" s="186">
        <v>6000</v>
      </c>
      <c r="H14" s="127"/>
      <c r="I14" s="127"/>
      <c r="J14" s="127">
        <f t="shared" si="0"/>
        <v>6000</v>
      </c>
      <c r="K14" s="127">
        <v>6000</v>
      </c>
      <c r="L14" s="127"/>
      <c r="M14" s="127"/>
      <c r="N14" s="127"/>
      <c r="O14" s="158"/>
      <c r="P14" s="162">
        <v>5100</v>
      </c>
      <c r="Q14" s="153">
        <v>14500</v>
      </c>
      <c r="R14" s="162"/>
      <c r="S14" s="153">
        <v>5000</v>
      </c>
      <c r="T14" s="193">
        <v>5000</v>
      </c>
    </row>
    <row r="15" spans="1:20" s="3" customFormat="1" ht="15.75" x14ac:dyDescent="0.25">
      <c r="A15" s="25"/>
      <c r="B15" s="20">
        <v>1345</v>
      </c>
      <c r="C15" s="199" t="s">
        <v>170</v>
      </c>
      <c r="D15" s="185"/>
      <c r="E15" s="21"/>
      <c r="F15" s="185"/>
      <c r="G15" s="186"/>
      <c r="H15" s="127"/>
      <c r="I15" s="127"/>
      <c r="J15" s="127"/>
      <c r="K15" s="127"/>
      <c r="L15" s="127"/>
      <c r="M15" s="127"/>
      <c r="N15" s="127">
        <v>500000</v>
      </c>
      <c r="O15" s="127">
        <f t="shared" ref="O15:O24" si="3">SUM(L15:N15)</f>
        <v>500000</v>
      </c>
      <c r="P15" s="162">
        <v>278849</v>
      </c>
      <c r="Q15" s="153">
        <v>1000000</v>
      </c>
      <c r="R15" s="162">
        <v>25000</v>
      </c>
      <c r="S15" s="153">
        <f t="shared" si="2"/>
        <v>1025000</v>
      </c>
      <c r="T15" s="193">
        <v>1050000</v>
      </c>
    </row>
    <row r="16" spans="1:20" s="3" customFormat="1" ht="15.75" x14ac:dyDescent="0.25">
      <c r="A16" s="25"/>
      <c r="B16" s="20">
        <v>1348</v>
      </c>
      <c r="C16" s="199" t="s">
        <v>12</v>
      </c>
      <c r="D16" s="185">
        <v>3000</v>
      </c>
      <c r="E16" s="21"/>
      <c r="F16" s="185">
        <v>3000</v>
      </c>
      <c r="G16" s="186">
        <v>3000</v>
      </c>
      <c r="H16" s="127"/>
      <c r="I16" s="127"/>
      <c r="J16" s="127">
        <f t="shared" si="0"/>
        <v>3000</v>
      </c>
      <c r="K16" s="127">
        <v>3000</v>
      </c>
      <c r="L16" s="127">
        <v>2000</v>
      </c>
      <c r="M16" s="127">
        <v>49000</v>
      </c>
      <c r="N16" s="127"/>
      <c r="O16" s="127">
        <f t="shared" si="3"/>
        <v>51000</v>
      </c>
      <c r="P16" s="162">
        <v>50500</v>
      </c>
      <c r="Q16" s="153">
        <v>50000</v>
      </c>
      <c r="R16" s="162"/>
      <c r="S16" s="153">
        <v>1000</v>
      </c>
      <c r="T16" s="193">
        <v>2000</v>
      </c>
    </row>
    <row r="17" spans="1:20" ht="15.75" x14ac:dyDescent="0.25">
      <c r="A17" s="25"/>
      <c r="B17" s="20">
        <v>1361</v>
      </c>
      <c r="C17" s="199" t="s">
        <v>13</v>
      </c>
      <c r="D17" s="185">
        <v>40000</v>
      </c>
      <c r="E17" s="21"/>
      <c r="F17" s="185">
        <v>20000</v>
      </c>
      <c r="G17" s="187">
        <v>20000</v>
      </c>
      <c r="H17" s="128">
        <v>25000</v>
      </c>
      <c r="I17" s="128"/>
      <c r="J17" s="127">
        <f t="shared" si="0"/>
        <v>45000</v>
      </c>
      <c r="K17" s="127">
        <v>45000</v>
      </c>
      <c r="L17" s="128">
        <v>45000</v>
      </c>
      <c r="M17" s="128"/>
      <c r="N17" s="128"/>
      <c r="O17" s="128">
        <f t="shared" si="3"/>
        <v>45000</v>
      </c>
      <c r="P17" s="162">
        <v>41790</v>
      </c>
      <c r="Q17" s="140">
        <v>20000</v>
      </c>
      <c r="R17" s="128"/>
      <c r="S17" s="153">
        <f t="shared" si="2"/>
        <v>20000</v>
      </c>
      <c r="T17" s="264">
        <v>25000</v>
      </c>
    </row>
    <row r="18" spans="1:20" ht="15.75" hidden="1" x14ac:dyDescent="0.25">
      <c r="A18" s="25"/>
      <c r="B18" s="20">
        <v>1381</v>
      </c>
      <c r="C18" s="199" t="s">
        <v>14</v>
      </c>
      <c r="D18" s="185">
        <v>61000</v>
      </c>
      <c r="E18" s="21"/>
      <c r="F18" s="185">
        <v>70000</v>
      </c>
      <c r="G18" s="187">
        <v>80000</v>
      </c>
      <c r="H18" s="128"/>
      <c r="I18" s="128"/>
      <c r="J18" s="127">
        <f t="shared" si="0"/>
        <v>80000</v>
      </c>
      <c r="K18" s="127">
        <v>80000</v>
      </c>
      <c r="L18" s="128">
        <v>80000</v>
      </c>
      <c r="M18" s="128"/>
      <c r="N18" s="128">
        <v>40000</v>
      </c>
      <c r="O18" s="128">
        <f t="shared" si="3"/>
        <v>120000</v>
      </c>
      <c r="P18" s="162">
        <v>116144</v>
      </c>
      <c r="Q18" s="140">
        <v>150000</v>
      </c>
      <c r="R18" s="128">
        <v>-100000</v>
      </c>
      <c r="S18" s="153">
        <f t="shared" si="2"/>
        <v>50000</v>
      </c>
      <c r="T18" s="264"/>
    </row>
    <row r="19" spans="1:20" ht="15.75" x14ac:dyDescent="0.25">
      <c r="A19" s="25"/>
      <c r="B19" s="20">
        <v>1386</v>
      </c>
      <c r="C19" s="199" t="s">
        <v>14</v>
      </c>
      <c r="D19" s="185"/>
      <c r="E19" s="21"/>
      <c r="F19" s="185"/>
      <c r="G19" s="187"/>
      <c r="H19" s="128"/>
      <c r="I19" s="128"/>
      <c r="J19" s="127"/>
      <c r="K19" s="127"/>
      <c r="L19" s="128"/>
      <c r="M19" s="128"/>
      <c r="N19" s="128"/>
      <c r="O19" s="128"/>
      <c r="P19" s="162"/>
      <c r="Q19" s="140"/>
      <c r="R19" s="128">
        <v>150000</v>
      </c>
      <c r="S19" s="153">
        <f t="shared" si="2"/>
        <v>150000</v>
      </c>
      <c r="T19" s="264">
        <v>210000</v>
      </c>
    </row>
    <row r="20" spans="1:20" ht="15.75" x14ac:dyDescent="0.25">
      <c r="A20" s="25"/>
      <c r="B20" s="20">
        <v>1387</v>
      </c>
      <c r="C20" s="199" t="s">
        <v>201</v>
      </c>
      <c r="D20" s="185"/>
      <c r="E20" s="21"/>
      <c r="F20" s="185"/>
      <c r="G20" s="187"/>
      <c r="H20" s="128"/>
      <c r="I20" s="128"/>
      <c r="J20" s="127"/>
      <c r="K20" s="127"/>
      <c r="L20" s="128"/>
      <c r="M20" s="128"/>
      <c r="N20" s="128"/>
      <c r="O20" s="128"/>
      <c r="P20" s="162"/>
      <c r="Q20" s="140"/>
      <c r="R20" s="128">
        <v>100000</v>
      </c>
      <c r="S20" s="153">
        <f t="shared" si="2"/>
        <v>100000</v>
      </c>
      <c r="T20" s="264">
        <v>150000</v>
      </c>
    </row>
    <row r="21" spans="1:20" ht="15.75" x14ac:dyDescent="0.25">
      <c r="A21" s="25"/>
      <c r="B21" s="20">
        <v>1511</v>
      </c>
      <c r="C21" s="199" t="s">
        <v>15</v>
      </c>
      <c r="D21" s="185">
        <v>770000</v>
      </c>
      <c r="E21" s="21"/>
      <c r="F21" s="185">
        <v>1100000</v>
      </c>
      <c r="G21" s="187">
        <v>1200000</v>
      </c>
      <c r="H21" s="128"/>
      <c r="I21" s="128"/>
      <c r="J21" s="127">
        <f t="shared" si="0"/>
        <v>1200000</v>
      </c>
      <c r="K21" s="127">
        <v>1200000</v>
      </c>
      <c r="L21" s="128">
        <v>1210000</v>
      </c>
      <c r="M21" s="128"/>
      <c r="N21" s="128"/>
      <c r="O21" s="128">
        <f t="shared" si="3"/>
        <v>1210000</v>
      </c>
      <c r="P21" s="162">
        <v>1115967</v>
      </c>
      <c r="Q21" s="140">
        <v>1450000</v>
      </c>
      <c r="R21" s="128">
        <v>1100000</v>
      </c>
      <c r="S21" s="153">
        <f t="shared" si="2"/>
        <v>2550000</v>
      </c>
      <c r="T21" s="264">
        <v>3200000</v>
      </c>
    </row>
    <row r="22" spans="1:20" ht="16.5" thickBot="1" x14ac:dyDescent="0.3">
      <c r="A22" s="26"/>
      <c r="B22" s="27" t="s">
        <v>18</v>
      </c>
      <c r="C22" s="194" t="s">
        <v>197</v>
      </c>
      <c r="D22" s="195"/>
      <c r="E22" s="194"/>
      <c r="F22" s="195"/>
      <c r="G22" s="136"/>
      <c r="H22" s="134"/>
      <c r="I22" s="134"/>
      <c r="J22" s="196"/>
      <c r="K22" s="196"/>
      <c r="L22" s="134"/>
      <c r="M22" s="134"/>
      <c r="N22" s="134"/>
      <c r="O22" s="134"/>
      <c r="P22" s="164"/>
      <c r="Q22" s="145">
        <f>SUM(Q5:Q21)</f>
        <v>25098500</v>
      </c>
      <c r="R22" s="134"/>
      <c r="S22" s="145">
        <f>SUM(S5:S21)</f>
        <v>26253000</v>
      </c>
      <c r="T22" s="265">
        <f>SUM(T5:T21)</f>
        <v>33234000</v>
      </c>
    </row>
    <row r="23" spans="1:20" ht="15.75" hidden="1" x14ac:dyDescent="0.25">
      <c r="A23" s="22"/>
      <c r="B23" s="23">
        <v>4111</v>
      </c>
      <c r="C23" s="200" t="s">
        <v>206</v>
      </c>
      <c r="D23" s="189"/>
      <c r="E23" s="197"/>
      <c r="F23" s="189"/>
      <c r="G23" s="198"/>
      <c r="H23" s="133">
        <v>225345.3</v>
      </c>
      <c r="I23" s="133">
        <v>31000</v>
      </c>
      <c r="J23" s="146">
        <v>0</v>
      </c>
      <c r="K23" s="146">
        <v>256345.3</v>
      </c>
      <c r="L23" s="133"/>
      <c r="M23" s="133">
        <v>70000</v>
      </c>
      <c r="N23" s="133">
        <v>33000</v>
      </c>
      <c r="O23" s="133">
        <f t="shared" si="3"/>
        <v>103000</v>
      </c>
      <c r="P23" s="190">
        <v>102973</v>
      </c>
      <c r="Q23" s="142"/>
      <c r="R23" s="133">
        <v>78446</v>
      </c>
      <c r="S23" s="152">
        <f>SUM(Q23:R23)</f>
        <v>78446</v>
      </c>
      <c r="T23" s="218"/>
    </row>
    <row r="24" spans="1:20" x14ac:dyDescent="0.2">
      <c r="A24" s="24"/>
      <c r="B24" s="20">
        <v>4112</v>
      </c>
      <c r="C24" s="20" t="s">
        <v>159</v>
      </c>
      <c r="D24" s="185">
        <v>172600</v>
      </c>
      <c r="E24" s="19"/>
      <c r="F24" s="185">
        <v>195800</v>
      </c>
      <c r="G24" s="187">
        <v>213100</v>
      </c>
      <c r="H24" s="128">
        <v>20900</v>
      </c>
      <c r="I24" s="128"/>
      <c r="J24" s="127">
        <v>213100</v>
      </c>
      <c r="K24" s="127">
        <v>234000</v>
      </c>
      <c r="L24" s="128">
        <v>234000</v>
      </c>
      <c r="M24" s="128"/>
      <c r="N24" s="128"/>
      <c r="O24" s="128">
        <f t="shared" si="3"/>
        <v>234000</v>
      </c>
      <c r="P24" s="162">
        <v>182025</v>
      </c>
      <c r="Q24" s="140">
        <v>256200</v>
      </c>
      <c r="R24" s="128"/>
      <c r="S24" s="153">
        <f>SUM(Q24:R24)</f>
        <v>256200</v>
      </c>
      <c r="T24" s="264">
        <v>272100</v>
      </c>
    </row>
    <row r="25" spans="1:20" hidden="1" x14ac:dyDescent="0.2">
      <c r="A25" s="24"/>
      <c r="B25" s="20">
        <v>4116</v>
      </c>
      <c r="C25" s="20" t="s">
        <v>184</v>
      </c>
      <c r="D25" s="185"/>
      <c r="E25" s="19"/>
      <c r="F25" s="185"/>
      <c r="G25" s="187"/>
      <c r="H25" s="128">
        <v>267495</v>
      </c>
      <c r="I25" s="128">
        <v>1006232.97</v>
      </c>
      <c r="J25" s="127">
        <v>0</v>
      </c>
      <c r="K25" s="127">
        <v>1273727.97</v>
      </c>
      <c r="L25" s="128"/>
      <c r="M25" s="128"/>
      <c r="N25" s="128"/>
      <c r="O25" s="20"/>
      <c r="P25" s="128"/>
      <c r="Q25" s="140"/>
      <c r="R25" s="128">
        <v>108900</v>
      </c>
      <c r="S25" s="153">
        <f>SUM(Q25:R25)</f>
        <v>108900</v>
      </c>
      <c r="T25" s="264"/>
    </row>
    <row r="26" spans="1:20" hidden="1" x14ac:dyDescent="0.2">
      <c r="A26" s="24"/>
      <c r="B26" s="201">
        <v>4216</v>
      </c>
      <c r="C26" s="20" t="s">
        <v>16</v>
      </c>
      <c r="D26" s="188">
        <v>1300000</v>
      </c>
      <c r="E26" s="19"/>
      <c r="F26" s="188"/>
      <c r="G26" s="131"/>
      <c r="H26" s="128"/>
      <c r="I26" s="128"/>
      <c r="J26" s="20"/>
      <c r="K26" s="20"/>
      <c r="L26" s="128"/>
      <c r="M26" s="128"/>
      <c r="N26" s="128"/>
      <c r="O26" s="20"/>
      <c r="P26" s="128"/>
      <c r="Q26" s="140"/>
      <c r="R26" s="128"/>
      <c r="S26" s="73"/>
      <c r="T26" s="264"/>
    </row>
    <row r="27" spans="1:20" hidden="1" x14ac:dyDescent="0.2">
      <c r="A27" s="24"/>
      <c r="B27" s="201">
        <v>4122</v>
      </c>
      <c r="C27" s="20" t="s">
        <v>176</v>
      </c>
      <c r="D27" s="188"/>
      <c r="E27" s="19"/>
      <c r="F27" s="188"/>
      <c r="G27" s="131"/>
      <c r="H27" s="128"/>
      <c r="I27" s="128"/>
      <c r="J27" s="20"/>
      <c r="K27" s="20"/>
      <c r="L27" s="128"/>
      <c r="M27" s="128"/>
      <c r="N27" s="128"/>
      <c r="O27" s="20"/>
      <c r="P27" s="162">
        <v>3444</v>
      </c>
      <c r="Q27" s="140"/>
      <c r="R27" s="128"/>
      <c r="S27" s="73"/>
      <c r="T27" s="264"/>
    </row>
    <row r="28" spans="1:20" hidden="1" x14ac:dyDescent="0.2">
      <c r="A28" s="33"/>
      <c r="B28" s="214">
        <v>4222</v>
      </c>
      <c r="C28" s="83" t="s">
        <v>202</v>
      </c>
      <c r="D28" s="215"/>
      <c r="E28" s="34"/>
      <c r="F28" s="215"/>
      <c r="G28" s="216"/>
      <c r="H28" s="130"/>
      <c r="I28" s="130"/>
      <c r="J28" s="83"/>
      <c r="K28" s="83"/>
      <c r="L28" s="130"/>
      <c r="M28" s="130"/>
      <c r="N28" s="130"/>
      <c r="O28" s="83"/>
      <c r="P28" s="217"/>
      <c r="Q28" s="141"/>
      <c r="R28" s="128">
        <v>1020197</v>
      </c>
      <c r="S28" s="153">
        <f>SUM(Q28:R28)</f>
        <v>1020197</v>
      </c>
      <c r="T28" s="264"/>
    </row>
    <row r="29" spans="1:20" ht="13.5" thickBot="1" x14ac:dyDescent="0.25">
      <c r="A29" s="26"/>
      <c r="B29" s="100" t="s">
        <v>18</v>
      </c>
      <c r="C29" s="27" t="s">
        <v>196</v>
      </c>
      <c r="D29" s="191"/>
      <c r="E29" s="27"/>
      <c r="F29" s="191"/>
      <c r="G29" s="192"/>
      <c r="H29" s="134"/>
      <c r="I29" s="134"/>
      <c r="J29" s="163"/>
      <c r="K29" s="163"/>
      <c r="L29" s="134"/>
      <c r="M29" s="134"/>
      <c r="N29" s="134"/>
      <c r="O29" s="163"/>
      <c r="P29" s="164"/>
      <c r="Q29" s="145">
        <f>SUM(Q24:Q27)</f>
        <v>256200</v>
      </c>
      <c r="R29" s="134"/>
      <c r="S29" s="145">
        <f>SUM(S23:S28)</f>
        <v>1463743</v>
      </c>
      <c r="T29" s="265">
        <f>SUM(T23:T28)</f>
        <v>272100</v>
      </c>
    </row>
    <row r="30" spans="1:20" x14ac:dyDescent="0.2">
      <c r="A30" s="28">
        <v>1036</v>
      </c>
      <c r="B30" s="23">
        <v>2111</v>
      </c>
      <c r="C30" s="23" t="s">
        <v>17</v>
      </c>
      <c r="D30" s="51">
        <v>20000</v>
      </c>
      <c r="E30" s="70"/>
      <c r="F30" s="86">
        <v>5000</v>
      </c>
      <c r="G30" s="116">
        <v>5000</v>
      </c>
      <c r="H30" s="133"/>
      <c r="I30" s="142"/>
      <c r="J30" s="151">
        <f>SUM(G30:I30)</f>
        <v>5000</v>
      </c>
      <c r="K30" s="151">
        <v>5000</v>
      </c>
      <c r="L30" s="142">
        <v>5000</v>
      </c>
      <c r="M30" s="133"/>
      <c r="N30" s="133">
        <v>5000</v>
      </c>
      <c r="O30" s="133">
        <f>SUM(L30:N30)</f>
        <v>10000</v>
      </c>
      <c r="P30" s="190">
        <v>8200</v>
      </c>
      <c r="Q30" s="142">
        <v>5000</v>
      </c>
      <c r="R30" s="133"/>
      <c r="S30" s="152">
        <f>SUM(Q30:R30)</f>
        <v>5000</v>
      </c>
      <c r="T30" s="218">
        <v>5000</v>
      </c>
    </row>
    <row r="31" spans="1:20" ht="13.5" thickBot="1" x14ac:dyDescent="0.25">
      <c r="A31" s="26">
        <v>1036</v>
      </c>
      <c r="B31" s="27" t="s">
        <v>18</v>
      </c>
      <c r="C31" s="27"/>
      <c r="D31" s="54">
        <f>SUM(D30)</f>
        <v>20000</v>
      </c>
      <c r="E31" s="71"/>
      <c r="F31" s="87">
        <f>SUM(F30)</f>
        <v>5000</v>
      </c>
      <c r="G31" s="115">
        <f>SUM(G30)</f>
        <v>5000</v>
      </c>
      <c r="H31" s="134"/>
      <c r="I31" s="143"/>
      <c r="J31" s="145">
        <f>SUM(J30)</f>
        <v>5000</v>
      </c>
      <c r="K31" s="145"/>
      <c r="L31" s="145">
        <f>SUM(L30)</f>
        <v>5000</v>
      </c>
      <c r="M31" s="134"/>
      <c r="N31" s="134"/>
      <c r="O31" s="163"/>
      <c r="P31" s="134"/>
      <c r="Q31" s="145">
        <f>SUM(Q30)</f>
        <v>5000</v>
      </c>
      <c r="R31" s="134"/>
      <c r="S31" s="145">
        <f>SUM(S30)</f>
        <v>5000</v>
      </c>
      <c r="T31" s="265">
        <f>SUM(T30)</f>
        <v>5000</v>
      </c>
    </row>
    <row r="32" spans="1:20" hidden="1" x14ac:dyDescent="0.2">
      <c r="A32" s="67">
        <v>2212</v>
      </c>
      <c r="B32" s="68">
        <v>2321</v>
      </c>
      <c r="C32" t="s">
        <v>19</v>
      </c>
      <c r="D32" s="69">
        <v>50000</v>
      </c>
      <c r="E32" s="78"/>
      <c r="F32" s="96">
        <v>15000</v>
      </c>
      <c r="G32" s="123"/>
      <c r="H32" s="156"/>
      <c r="I32" s="155"/>
      <c r="J32" s="78"/>
      <c r="K32" s="78"/>
      <c r="L32" s="155"/>
      <c r="M32" s="156"/>
      <c r="N32" s="156"/>
      <c r="O32" s="68"/>
      <c r="P32" s="156"/>
      <c r="Q32" s="155"/>
      <c r="R32" s="156"/>
      <c r="S32" s="78"/>
      <c r="T32" s="156"/>
    </row>
    <row r="33" spans="1:20" ht="13.5" hidden="1" thickBot="1" x14ac:dyDescent="0.25">
      <c r="A33" s="33">
        <v>2212</v>
      </c>
      <c r="B33" s="34" t="s">
        <v>18</v>
      </c>
      <c r="C33" s="34" t="s">
        <v>20</v>
      </c>
      <c r="D33" s="104">
        <f>SUM(D32:D32)</f>
        <v>50000</v>
      </c>
      <c r="E33" s="105"/>
      <c r="F33" s="106">
        <f>SUM(F32:F32)</f>
        <v>15000</v>
      </c>
      <c r="G33" s="119"/>
      <c r="H33" s="130"/>
      <c r="I33" s="141"/>
      <c r="J33" s="85"/>
      <c r="K33" s="85"/>
      <c r="L33" s="141"/>
      <c r="M33" s="130"/>
      <c r="N33" s="130"/>
      <c r="O33" s="83"/>
      <c r="P33" s="130"/>
      <c r="Q33" s="141"/>
      <c r="R33" s="130"/>
      <c r="S33" s="85"/>
      <c r="T33" s="130"/>
    </row>
    <row r="34" spans="1:20" hidden="1" x14ac:dyDescent="0.2">
      <c r="A34" s="28">
        <v>2221</v>
      </c>
      <c r="B34" s="23">
        <v>2111</v>
      </c>
      <c r="C34" s="23" t="s">
        <v>21</v>
      </c>
      <c r="D34" s="80">
        <v>71910</v>
      </c>
      <c r="E34" s="23"/>
      <c r="F34" s="80">
        <v>71910</v>
      </c>
      <c r="G34" s="132">
        <v>71910</v>
      </c>
      <c r="H34" s="133"/>
      <c r="I34" s="133"/>
      <c r="J34" s="157">
        <f>SUM(G34:I34)</f>
        <v>71910</v>
      </c>
      <c r="K34" s="151">
        <v>71910</v>
      </c>
      <c r="L34" s="142">
        <v>71910</v>
      </c>
      <c r="M34" s="133"/>
      <c r="N34" s="133"/>
      <c r="O34" s="133">
        <f>SUM(L34:N34)</f>
        <v>71910</v>
      </c>
      <c r="P34" s="133">
        <v>52528</v>
      </c>
      <c r="Q34" s="142"/>
      <c r="R34" s="133">
        <v>25000</v>
      </c>
      <c r="S34" s="142">
        <f>SUM(Q34:R34)</f>
        <v>25000</v>
      </c>
      <c r="T34" s="218"/>
    </row>
    <row r="35" spans="1:20" ht="13.5" hidden="1" thickBot="1" x14ac:dyDescent="0.25">
      <c r="A35" s="26">
        <v>2221</v>
      </c>
      <c r="B35" s="27" t="s">
        <v>18</v>
      </c>
      <c r="C35" s="27"/>
      <c r="D35" s="195">
        <f>SUM(D34)</f>
        <v>71910</v>
      </c>
      <c r="E35" s="27"/>
      <c r="F35" s="195">
        <f>SUM(F34)</f>
        <v>71910</v>
      </c>
      <c r="G35" s="136">
        <f>SUM(G34)</f>
        <v>71910</v>
      </c>
      <c r="H35" s="134"/>
      <c r="I35" s="134"/>
      <c r="J35" s="135">
        <f>SUM(J34)</f>
        <v>71910</v>
      </c>
      <c r="K35" s="145"/>
      <c r="L35" s="143">
        <f>SUM(L34)</f>
        <v>71910</v>
      </c>
      <c r="M35" s="134"/>
      <c r="N35" s="134"/>
      <c r="O35" s="163"/>
      <c r="P35" s="134"/>
      <c r="Q35" s="143"/>
      <c r="R35" s="134"/>
      <c r="S35" s="145">
        <f>SUM(S34)</f>
        <v>25000</v>
      </c>
      <c r="T35" s="265">
        <f>SUM(T34)</f>
        <v>0</v>
      </c>
    </row>
    <row r="36" spans="1:20" x14ac:dyDescent="0.2">
      <c r="A36" s="28">
        <v>2321</v>
      </c>
      <c r="B36" s="23">
        <v>2132</v>
      </c>
      <c r="C36" s="23" t="s">
        <v>22</v>
      </c>
      <c r="D36" s="175">
        <v>50000</v>
      </c>
      <c r="E36" s="70"/>
      <c r="F36" s="176">
        <v>50000</v>
      </c>
      <c r="G36" s="116">
        <v>50000</v>
      </c>
      <c r="H36" s="133"/>
      <c r="I36" s="142"/>
      <c r="J36" s="151">
        <f>SUM(G36:I36)</f>
        <v>50000</v>
      </c>
      <c r="K36" s="151">
        <v>50000</v>
      </c>
      <c r="L36" s="142">
        <v>50000</v>
      </c>
      <c r="M36" s="133"/>
      <c r="N36" s="133"/>
      <c r="O36" s="133">
        <f>SUM(L36:N36)</f>
        <v>50000</v>
      </c>
      <c r="P36" s="133">
        <v>50000</v>
      </c>
      <c r="Q36" s="142">
        <v>50000</v>
      </c>
      <c r="R36" s="133"/>
      <c r="S36" s="152">
        <f>SUM(Q36:R36)</f>
        <v>50000</v>
      </c>
      <c r="T36" s="218">
        <v>50000</v>
      </c>
    </row>
    <row r="37" spans="1:20" ht="13.5" thickBot="1" x14ac:dyDescent="0.25">
      <c r="A37" s="26">
        <v>2321</v>
      </c>
      <c r="B37" s="27" t="s">
        <v>18</v>
      </c>
      <c r="C37" s="27" t="s">
        <v>23</v>
      </c>
      <c r="D37" s="54">
        <f>SUM(D36:D36)</f>
        <v>50000</v>
      </c>
      <c r="E37" s="71"/>
      <c r="F37" s="87">
        <f>SUM(F36:F36)</f>
        <v>50000</v>
      </c>
      <c r="G37" s="117">
        <f>SUM(G36)</f>
        <v>50000</v>
      </c>
      <c r="H37" s="134"/>
      <c r="I37" s="143"/>
      <c r="J37" s="145">
        <f>SUM(J36)</f>
        <v>50000</v>
      </c>
      <c r="K37" s="145"/>
      <c r="L37" s="145">
        <f>SUM(L36)</f>
        <v>50000</v>
      </c>
      <c r="M37" s="134"/>
      <c r="N37" s="134"/>
      <c r="O37" s="163"/>
      <c r="P37" s="134"/>
      <c r="Q37" s="145">
        <f>SUM(Q36)</f>
        <v>50000</v>
      </c>
      <c r="R37" s="134"/>
      <c r="S37" s="145">
        <f>SUM(S36)</f>
        <v>50000</v>
      </c>
      <c r="T37" s="265">
        <f>SUM(T36)</f>
        <v>50000</v>
      </c>
    </row>
    <row r="38" spans="1:20" ht="13.5" hidden="1" thickBot="1" x14ac:dyDescent="0.25">
      <c r="A38" s="67">
        <v>3316</v>
      </c>
      <c r="B38" s="68">
        <v>2111</v>
      </c>
      <c r="C38" s="68" t="s">
        <v>24</v>
      </c>
      <c r="D38" s="69">
        <v>2000</v>
      </c>
      <c r="E38" s="78"/>
      <c r="F38" s="96">
        <v>2000</v>
      </c>
      <c r="G38" s="123">
        <v>0</v>
      </c>
      <c r="H38" s="156"/>
      <c r="I38" s="155"/>
      <c r="J38" s="78"/>
      <c r="K38" s="78"/>
      <c r="L38" s="155"/>
      <c r="M38" s="156"/>
      <c r="N38" s="156"/>
      <c r="O38" s="68"/>
      <c r="P38" s="156"/>
      <c r="Q38" s="155"/>
      <c r="R38" s="156"/>
      <c r="S38" s="78"/>
      <c r="T38" s="156"/>
    </row>
    <row r="39" spans="1:20" ht="13.5" hidden="1" thickBot="1" x14ac:dyDescent="0.25">
      <c r="A39" s="33">
        <v>3316</v>
      </c>
      <c r="B39" s="34" t="s">
        <v>18</v>
      </c>
      <c r="C39" s="34"/>
      <c r="D39" s="104">
        <f>SUM(D38)</f>
        <v>2000</v>
      </c>
      <c r="E39" s="105"/>
      <c r="F39" s="106">
        <f>SUM(F38)</f>
        <v>2000</v>
      </c>
      <c r="G39" s="119">
        <f>SUM(G38)</f>
        <v>0</v>
      </c>
      <c r="H39" s="130"/>
      <c r="I39" s="141"/>
      <c r="J39" s="85"/>
      <c r="K39" s="85"/>
      <c r="L39" s="141"/>
      <c r="M39" s="130"/>
      <c r="N39" s="130"/>
      <c r="O39" s="83"/>
      <c r="P39" s="130"/>
      <c r="Q39" s="141"/>
      <c r="R39" s="130"/>
      <c r="S39" s="85"/>
      <c r="T39" s="130"/>
    </row>
    <row r="40" spans="1:20" ht="13.5" thickBot="1" x14ac:dyDescent="0.25">
      <c r="A40" s="177">
        <v>3113</v>
      </c>
      <c r="B40" s="178">
        <v>2132</v>
      </c>
      <c r="C40" s="178" t="s">
        <v>183</v>
      </c>
      <c r="D40" s="179"/>
      <c r="E40" s="180"/>
      <c r="F40" s="179"/>
      <c r="G40" s="148"/>
      <c r="H40" s="149"/>
      <c r="I40" s="150"/>
      <c r="J40" s="181"/>
      <c r="K40" s="182"/>
      <c r="L40" s="183"/>
      <c r="M40" s="149"/>
      <c r="N40" s="149"/>
      <c r="O40" s="173"/>
      <c r="P40" s="149"/>
      <c r="Q40" s="150">
        <v>481000</v>
      </c>
      <c r="R40" s="149">
        <v>189000</v>
      </c>
      <c r="S40" s="243">
        <f>SUM(Q40:R40)</f>
        <v>670000</v>
      </c>
      <c r="T40" s="230">
        <v>350000</v>
      </c>
    </row>
    <row r="41" spans="1:20" s="9" customFormat="1" ht="13.5" thickBot="1" x14ac:dyDescent="0.25">
      <c r="A41" s="177">
        <v>3399</v>
      </c>
      <c r="B41" s="178">
        <v>2111</v>
      </c>
      <c r="C41" s="178" t="s">
        <v>190</v>
      </c>
      <c r="D41" s="202"/>
      <c r="E41" s="180"/>
      <c r="F41" s="202"/>
      <c r="G41" s="168"/>
      <c r="H41" s="184"/>
      <c r="I41" s="160"/>
      <c r="J41" s="180"/>
      <c r="K41" s="32"/>
      <c r="L41" s="203"/>
      <c r="M41" s="184"/>
      <c r="N41" s="184"/>
      <c r="O41" s="178"/>
      <c r="P41" s="184"/>
      <c r="Q41" s="160">
        <v>70000</v>
      </c>
      <c r="R41" s="149"/>
      <c r="S41" s="150">
        <v>20000</v>
      </c>
      <c r="T41" s="230">
        <v>40000</v>
      </c>
    </row>
    <row r="42" spans="1:20" ht="13.5" hidden="1" thickBot="1" x14ac:dyDescent="0.25">
      <c r="A42" s="225">
        <v>3429</v>
      </c>
      <c r="B42" s="226">
        <v>2111</v>
      </c>
      <c r="C42" s="68" t="s">
        <v>191</v>
      </c>
      <c r="D42" s="219"/>
      <c r="E42" s="68"/>
      <c r="F42" s="219"/>
      <c r="G42" s="220"/>
      <c r="H42" s="156"/>
      <c r="I42" s="155">
        <v>1100</v>
      </c>
      <c r="J42" s="227">
        <f>SUM(G42:I42)</f>
        <v>1100</v>
      </c>
      <c r="K42" s="228">
        <v>1100</v>
      </c>
      <c r="L42" s="229">
        <v>5000</v>
      </c>
      <c r="M42" s="156"/>
      <c r="N42" s="156"/>
      <c r="O42" s="156">
        <f>SUM(L42:N42)</f>
        <v>5000</v>
      </c>
      <c r="P42" s="156"/>
      <c r="Q42" s="155"/>
      <c r="R42" s="156"/>
      <c r="S42" s="78"/>
      <c r="T42" s="156"/>
    </row>
    <row r="43" spans="1:20" s="9" customFormat="1" hidden="1" x14ac:dyDescent="0.2">
      <c r="A43" s="53">
        <v>3429</v>
      </c>
      <c r="B43" s="34" t="s">
        <v>18</v>
      </c>
      <c r="C43" s="34" t="s">
        <v>146</v>
      </c>
      <c r="D43" s="231"/>
      <c r="E43" s="34"/>
      <c r="F43" s="231"/>
      <c r="G43" s="167"/>
      <c r="H43" s="165"/>
      <c r="I43" s="166"/>
      <c r="J43" s="166">
        <f>SUM(J42)</f>
        <v>1100</v>
      </c>
      <c r="K43" s="232"/>
      <c r="L43" s="233">
        <f>SUM(L42)</f>
        <v>5000</v>
      </c>
      <c r="M43" s="165"/>
      <c r="N43" s="165"/>
      <c r="O43" s="34"/>
      <c r="P43" s="130"/>
      <c r="Q43" s="166"/>
      <c r="R43" s="130"/>
      <c r="S43" s="85"/>
      <c r="T43" s="128"/>
    </row>
    <row r="44" spans="1:20" s="9" customFormat="1" ht="13.5" hidden="1" thickBot="1" x14ac:dyDescent="0.25">
      <c r="A44" s="245">
        <v>3429</v>
      </c>
      <c r="B44" s="260">
        <v>3122</v>
      </c>
      <c r="C44" s="260" t="s">
        <v>203</v>
      </c>
      <c r="D44" s="266"/>
      <c r="E44" s="267"/>
      <c r="F44" s="266"/>
      <c r="G44" s="207"/>
      <c r="H44" s="268"/>
      <c r="I44" s="209"/>
      <c r="J44" s="209"/>
      <c r="K44" s="269"/>
      <c r="L44" s="269"/>
      <c r="M44" s="268"/>
      <c r="N44" s="268"/>
      <c r="O44" s="260"/>
      <c r="P44" s="208"/>
      <c r="Q44" s="209"/>
      <c r="R44" s="208">
        <v>82000</v>
      </c>
      <c r="S44" s="270">
        <f>SUM(Q44:R44)</f>
        <v>82000</v>
      </c>
      <c r="T44" s="130"/>
    </row>
    <row r="45" spans="1:20" x14ac:dyDescent="0.2">
      <c r="A45" s="28">
        <v>3613</v>
      </c>
      <c r="B45" s="23">
        <v>2111</v>
      </c>
      <c r="C45" s="23" t="s">
        <v>204</v>
      </c>
      <c r="D45" s="51">
        <v>3000</v>
      </c>
      <c r="E45" s="70"/>
      <c r="F45" s="86">
        <v>3000</v>
      </c>
      <c r="G45" s="116"/>
      <c r="H45" s="133"/>
      <c r="I45" s="142"/>
      <c r="J45" s="70"/>
      <c r="K45" s="70"/>
      <c r="L45" s="142">
        <v>20000</v>
      </c>
      <c r="M45" s="133">
        <v>70000</v>
      </c>
      <c r="N45" s="133">
        <v>60000</v>
      </c>
      <c r="O45" s="133">
        <f>SUM(L45:N45)</f>
        <v>150000</v>
      </c>
      <c r="P45" s="133">
        <v>92812</v>
      </c>
      <c r="Q45" s="142">
        <v>100000</v>
      </c>
      <c r="R45" s="133">
        <v>50000</v>
      </c>
      <c r="S45" s="152">
        <f>SUM(Q45:R45)</f>
        <v>150000</v>
      </c>
      <c r="T45" s="218">
        <v>150000</v>
      </c>
    </row>
    <row r="46" spans="1:20" x14ac:dyDescent="0.2">
      <c r="A46" s="25">
        <v>3613</v>
      </c>
      <c r="B46" s="20">
        <v>2132</v>
      </c>
      <c r="C46" s="20" t="s">
        <v>219</v>
      </c>
      <c r="D46" s="56">
        <v>135000</v>
      </c>
      <c r="E46" s="73"/>
      <c r="F46" s="88">
        <v>50000</v>
      </c>
      <c r="G46" s="118"/>
      <c r="H46" s="128"/>
      <c r="I46" s="140"/>
      <c r="J46" s="73"/>
      <c r="K46" s="73"/>
      <c r="L46" s="140">
        <v>50000</v>
      </c>
      <c r="M46" s="128">
        <v>50000</v>
      </c>
      <c r="N46" s="128">
        <v>20000</v>
      </c>
      <c r="O46" s="128">
        <f>SUM(L46:N46)</f>
        <v>120000</v>
      </c>
      <c r="P46" s="128">
        <v>99567</v>
      </c>
      <c r="Q46" s="140">
        <v>300000</v>
      </c>
      <c r="R46" s="128"/>
      <c r="S46" s="153">
        <f>SUM(Q46:R46)</f>
        <v>300000</v>
      </c>
      <c r="T46" s="264">
        <v>360000</v>
      </c>
    </row>
    <row r="47" spans="1:20" s="9" customFormat="1" ht="13.5" thickBot="1" x14ac:dyDescent="0.25">
      <c r="A47" s="26">
        <v>3613</v>
      </c>
      <c r="B47" s="27" t="s">
        <v>18</v>
      </c>
      <c r="C47" s="27" t="s">
        <v>25</v>
      </c>
      <c r="D47" s="54">
        <f>SUM(D45:D46)</f>
        <v>138000</v>
      </c>
      <c r="E47" s="71"/>
      <c r="F47" s="87">
        <f>SUM(F45:F46)</f>
        <v>53000</v>
      </c>
      <c r="G47" s="117"/>
      <c r="H47" s="135"/>
      <c r="I47" s="145"/>
      <c r="J47" s="71"/>
      <c r="K47" s="71"/>
      <c r="L47" s="145">
        <f>SUM(L45:L46)</f>
        <v>70000</v>
      </c>
      <c r="M47" s="135"/>
      <c r="N47" s="135"/>
      <c r="O47" s="27"/>
      <c r="P47" s="134"/>
      <c r="Q47" s="145">
        <f>SUM(Q45:Q46)</f>
        <v>400000</v>
      </c>
      <c r="R47" s="134"/>
      <c r="S47" s="145">
        <f>SUM(S45:S46)</f>
        <v>450000</v>
      </c>
      <c r="T47" s="265">
        <f>SUM(T45:T46)</f>
        <v>510000</v>
      </c>
    </row>
    <row r="48" spans="1:20" x14ac:dyDescent="0.2">
      <c r="A48" s="28">
        <v>3639</v>
      </c>
      <c r="B48" s="23">
        <v>2119</v>
      </c>
      <c r="C48" s="23" t="s">
        <v>26</v>
      </c>
      <c r="D48" s="51">
        <v>5000</v>
      </c>
      <c r="E48" s="70"/>
      <c r="F48" s="86">
        <v>5000</v>
      </c>
      <c r="G48" s="116">
        <v>5000</v>
      </c>
      <c r="H48" s="133">
        <v>2000</v>
      </c>
      <c r="I48" s="142"/>
      <c r="J48" s="152">
        <v>5000</v>
      </c>
      <c r="K48" s="152">
        <v>7000</v>
      </c>
      <c r="L48" s="142">
        <v>5000</v>
      </c>
      <c r="M48" s="133"/>
      <c r="N48" s="133"/>
      <c r="O48" s="133">
        <f>SUM(L48:N48)</f>
        <v>5000</v>
      </c>
      <c r="P48" s="133">
        <v>500</v>
      </c>
      <c r="Q48" s="142">
        <v>5000</v>
      </c>
      <c r="R48" s="133">
        <v>86000</v>
      </c>
      <c r="S48" s="152">
        <f>SUM(Q48:R48)</f>
        <v>91000</v>
      </c>
      <c r="T48" s="218">
        <v>5000</v>
      </c>
    </row>
    <row r="49" spans="1:21" x14ac:dyDescent="0.2">
      <c r="A49" s="25">
        <v>3639</v>
      </c>
      <c r="B49" s="20">
        <v>2131</v>
      </c>
      <c r="C49" s="20" t="s">
        <v>205</v>
      </c>
      <c r="D49" s="52">
        <v>400</v>
      </c>
      <c r="E49" s="73"/>
      <c r="F49" s="89">
        <v>400</v>
      </c>
      <c r="G49" s="118">
        <v>400</v>
      </c>
      <c r="H49" s="128">
        <v>3000</v>
      </c>
      <c r="I49" s="140"/>
      <c r="J49" s="153">
        <v>400</v>
      </c>
      <c r="K49" s="153">
        <v>3400</v>
      </c>
      <c r="L49" s="140">
        <v>400</v>
      </c>
      <c r="M49" s="128"/>
      <c r="N49" s="128">
        <v>900</v>
      </c>
      <c r="O49" s="128">
        <f>SUM(L49:N49)</f>
        <v>1300</v>
      </c>
      <c r="P49" s="128">
        <v>1284</v>
      </c>
      <c r="Q49" s="140">
        <v>100</v>
      </c>
      <c r="R49" s="128">
        <v>24000</v>
      </c>
      <c r="S49" s="153">
        <f>SUM(Q49:R49)</f>
        <v>24100</v>
      </c>
      <c r="T49" s="264">
        <v>24100</v>
      </c>
    </row>
    <row r="50" spans="1:21" x14ac:dyDescent="0.2">
      <c r="A50" s="25">
        <v>3639</v>
      </c>
      <c r="B50" s="20">
        <v>3111</v>
      </c>
      <c r="C50" s="20" t="s">
        <v>27</v>
      </c>
      <c r="D50" s="52">
        <v>12000</v>
      </c>
      <c r="E50" s="73"/>
      <c r="F50" s="89">
        <v>12000</v>
      </c>
      <c r="G50" s="118"/>
      <c r="H50" s="128">
        <v>31100</v>
      </c>
      <c r="I50" s="140"/>
      <c r="J50" s="153">
        <v>0</v>
      </c>
      <c r="K50" s="153">
        <v>31100</v>
      </c>
      <c r="L50" s="140"/>
      <c r="M50" s="128">
        <v>24000</v>
      </c>
      <c r="N50" s="128"/>
      <c r="O50" s="128">
        <f>SUM(L50:N50)</f>
        <v>24000</v>
      </c>
      <c r="P50" s="128">
        <v>22500</v>
      </c>
      <c r="Q50" s="140">
        <v>10000</v>
      </c>
      <c r="R50" s="128">
        <v>50000</v>
      </c>
      <c r="S50" s="153">
        <f>SUM(Q50:R50)</f>
        <v>60000</v>
      </c>
      <c r="T50" s="264">
        <v>18000000</v>
      </c>
    </row>
    <row r="51" spans="1:21" s="9" customFormat="1" ht="13.5" thickBot="1" x14ac:dyDescent="0.25">
      <c r="A51" s="26">
        <v>3639</v>
      </c>
      <c r="B51" s="27" t="s">
        <v>18</v>
      </c>
      <c r="C51" s="27" t="s">
        <v>28</v>
      </c>
      <c r="D51" s="64">
        <f>SUM(D48:D50)</f>
        <v>17400</v>
      </c>
      <c r="E51" s="71"/>
      <c r="F51" s="94">
        <f>SUM(F48:F50)</f>
        <v>17400</v>
      </c>
      <c r="G51" s="117">
        <f>SUM(G48:G50)</f>
        <v>5400</v>
      </c>
      <c r="H51" s="135"/>
      <c r="I51" s="145"/>
      <c r="J51" s="145">
        <f>SUM(J48:J50)</f>
        <v>5400</v>
      </c>
      <c r="K51" s="145"/>
      <c r="L51" s="145">
        <f>SUM(L48:L50)</f>
        <v>5400</v>
      </c>
      <c r="M51" s="135"/>
      <c r="N51" s="135"/>
      <c r="O51" s="27"/>
      <c r="P51" s="134"/>
      <c r="Q51" s="145">
        <f>SUM(Q48:Q50)</f>
        <v>15100</v>
      </c>
      <c r="R51" s="134"/>
      <c r="S51" s="145">
        <f>SUM(S48:S50)</f>
        <v>175100</v>
      </c>
      <c r="T51" s="265">
        <f>SUM(T48:T50)</f>
        <v>18029100</v>
      </c>
    </row>
    <row r="52" spans="1:21" x14ac:dyDescent="0.2">
      <c r="A52" s="28">
        <v>3725</v>
      </c>
      <c r="B52" s="23">
        <v>2111</v>
      </c>
      <c r="C52" s="23" t="s">
        <v>178</v>
      </c>
      <c r="D52" s="51">
        <v>180000</v>
      </c>
      <c r="E52" s="70"/>
      <c r="F52" s="86">
        <v>180000</v>
      </c>
      <c r="G52" s="116">
        <v>180000</v>
      </c>
      <c r="H52" s="133"/>
      <c r="I52" s="142"/>
      <c r="J52" s="152">
        <f>SUM(G52:I52)</f>
        <v>180000</v>
      </c>
      <c r="K52" s="152">
        <v>180000</v>
      </c>
      <c r="L52" s="142">
        <v>180000</v>
      </c>
      <c r="M52" s="133"/>
      <c r="N52" s="133"/>
      <c r="O52" s="133">
        <f>SUM(L52:N52)</f>
        <v>180000</v>
      </c>
      <c r="P52" s="133">
        <v>154970</v>
      </c>
      <c r="Q52" s="142">
        <v>360000</v>
      </c>
      <c r="R52" s="133">
        <v>100000</v>
      </c>
      <c r="S52" s="152">
        <f>SUM(Q52:R52)</f>
        <v>460000</v>
      </c>
      <c r="T52" s="218">
        <v>500000</v>
      </c>
    </row>
    <row r="53" spans="1:21" hidden="1" x14ac:dyDescent="0.2">
      <c r="A53" s="25">
        <v>3725</v>
      </c>
      <c r="B53" s="20">
        <v>2112</v>
      </c>
      <c r="C53" s="20" t="s">
        <v>29</v>
      </c>
      <c r="D53" s="52">
        <v>500</v>
      </c>
      <c r="E53" s="73"/>
      <c r="F53" s="89">
        <v>500</v>
      </c>
      <c r="G53" s="118"/>
      <c r="H53" s="128"/>
      <c r="I53" s="140"/>
      <c r="J53" s="153"/>
      <c r="K53" s="153"/>
      <c r="L53" s="140"/>
      <c r="M53" s="128"/>
      <c r="N53" s="128"/>
      <c r="O53" s="20"/>
      <c r="P53" s="128"/>
      <c r="Q53" s="140"/>
      <c r="R53" s="128"/>
      <c r="S53" s="73"/>
      <c r="T53" s="264"/>
    </row>
    <row r="54" spans="1:21" s="9" customFormat="1" ht="13.5" thickBot="1" x14ac:dyDescent="0.25">
      <c r="A54" s="26">
        <v>3725</v>
      </c>
      <c r="B54" s="27" t="s">
        <v>18</v>
      </c>
      <c r="C54" s="27" t="s">
        <v>30</v>
      </c>
      <c r="D54" s="64">
        <f>SUM(D52:D53)</f>
        <v>180500</v>
      </c>
      <c r="E54" s="71"/>
      <c r="F54" s="94">
        <f>SUM(F52:F53)</f>
        <v>180500</v>
      </c>
      <c r="G54" s="117">
        <f>SUM(G52:G53)</f>
        <v>180000</v>
      </c>
      <c r="H54" s="135"/>
      <c r="I54" s="145"/>
      <c r="J54" s="154">
        <f>SUM(J52:J53)</f>
        <v>180000</v>
      </c>
      <c r="K54" s="154"/>
      <c r="L54" s="145">
        <f>SUM(L52:L53)</f>
        <v>180000</v>
      </c>
      <c r="M54" s="135"/>
      <c r="N54" s="135"/>
      <c r="O54" s="27"/>
      <c r="P54" s="134"/>
      <c r="Q54" s="145">
        <f>SUM(Q52:Q53)</f>
        <v>360000</v>
      </c>
      <c r="R54" s="134"/>
      <c r="S54" s="145">
        <f>SUM(S52:S53)</f>
        <v>460000</v>
      </c>
      <c r="T54" s="265">
        <f>SUM(T52:T53)</f>
        <v>500000</v>
      </c>
    </row>
    <row r="55" spans="1:21" x14ac:dyDescent="0.2">
      <c r="A55" s="28">
        <v>3726</v>
      </c>
      <c r="B55" s="23">
        <v>2111</v>
      </c>
      <c r="C55" s="23" t="s">
        <v>171</v>
      </c>
      <c r="D55" s="51">
        <v>150000</v>
      </c>
      <c r="E55" s="70"/>
      <c r="F55" s="86">
        <v>150000</v>
      </c>
      <c r="G55" s="116">
        <v>270000</v>
      </c>
      <c r="H55" s="133"/>
      <c r="I55" s="142"/>
      <c r="J55" s="152">
        <f>SUM(G55:I55)</f>
        <v>270000</v>
      </c>
      <c r="K55" s="152">
        <v>270000</v>
      </c>
      <c r="L55" s="142">
        <v>0</v>
      </c>
      <c r="M55" s="133">
        <v>40000</v>
      </c>
      <c r="N55" s="133">
        <v>20000</v>
      </c>
      <c r="O55" s="133">
        <f>SUM(L55:N55)</f>
        <v>60000</v>
      </c>
      <c r="P55" s="133">
        <v>48050</v>
      </c>
      <c r="Q55" s="142">
        <v>20000</v>
      </c>
      <c r="R55" s="133">
        <v>55000</v>
      </c>
      <c r="S55" s="152">
        <f>SUM(Q55:R55)</f>
        <v>75000</v>
      </c>
      <c r="T55" s="218">
        <v>60000</v>
      </c>
    </row>
    <row r="56" spans="1:21" s="9" customFormat="1" ht="13.5" thickBot="1" x14ac:dyDescent="0.25">
      <c r="A56" s="26">
        <v>3726</v>
      </c>
      <c r="B56" s="27" t="s">
        <v>18</v>
      </c>
      <c r="C56" s="27" t="s">
        <v>31</v>
      </c>
      <c r="D56" s="64">
        <f>D55</f>
        <v>150000</v>
      </c>
      <c r="E56" s="71"/>
      <c r="F56" s="94">
        <f>F55</f>
        <v>150000</v>
      </c>
      <c r="G56" s="117">
        <f>SUM(G55)</f>
        <v>270000</v>
      </c>
      <c r="H56" s="135"/>
      <c r="I56" s="145"/>
      <c r="J56" s="145">
        <f>SUM(J55)</f>
        <v>270000</v>
      </c>
      <c r="K56" s="145"/>
      <c r="L56" s="145"/>
      <c r="M56" s="135"/>
      <c r="N56" s="135"/>
      <c r="O56" s="27"/>
      <c r="P56" s="134"/>
      <c r="Q56" s="145">
        <f>SUM(Q55)</f>
        <v>20000</v>
      </c>
      <c r="R56" s="134"/>
      <c r="S56" s="145">
        <f>SUM(S55)</f>
        <v>75000</v>
      </c>
      <c r="T56" s="265">
        <f>SUM(T55)</f>
        <v>60000</v>
      </c>
    </row>
    <row r="57" spans="1:21" x14ac:dyDescent="0.2">
      <c r="A57" s="28">
        <v>6171</v>
      </c>
      <c r="B57" s="23">
        <v>2111</v>
      </c>
      <c r="C57" s="23" t="s">
        <v>222</v>
      </c>
      <c r="D57" s="51">
        <v>1000</v>
      </c>
      <c r="E57" s="70"/>
      <c r="F57" s="86">
        <v>1000</v>
      </c>
      <c r="G57" s="116">
        <v>1000</v>
      </c>
      <c r="H57" s="133"/>
      <c r="I57" s="142"/>
      <c r="J57" s="152">
        <f>SUM(G57:I57)</f>
        <v>1000</v>
      </c>
      <c r="K57" s="152">
        <v>1000</v>
      </c>
      <c r="L57" s="142">
        <v>500</v>
      </c>
      <c r="M57" s="133"/>
      <c r="N57" s="133"/>
      <c r="O57" s="133">
        <f>SUM(L57:N57)</f>
        <v>500</v>
      </c>
      <c r="P57" s="133"/>
      <c r="Q57" s="142">
        <v>500</v>
      </c>
      <c r="R57" s="133"/>
      <c r="S57" s="152">
        <v>200</v>
      </c>
      <c r="T57" s="218">
        <v>500</v>
      </c>
    </row>
    <row r="58" spans="1:21" x14ac:dyDescent="0.2">
      <c r="A58" s="45">
        <v>6171</v>
      </c>
      <c r="B58" s="46">
        <v>2112</v>
      </c>
      <c r="C58" s="46" t="s">
        <v>160</v>
      </c>
      <c r="D58" s="129">
        <v>1000</v>
      </c>
      <c r="E58" s="108"/>
      <c r="F58" s="107">
        <v>1000</v>
      </c>
      <c r="G58" s="118">
        <v>1000</v>
      </c>
      <c r="H58" s="128"/>
      <c r="I58" s="140">
        <v>1500</v>
      </c>
      <c r="J58" s="153">
        <v>1000</v>
      </c>
      <c r="K58" s="153">
        <v>2500</v>
      </c>
      <c r="L58" s="140">
        <v>2500</v>
      </c>
      <c r="M58" s="128"/>
      <c r="N58" s="128"/>
      <c r="O58" s="128">
        <f>SUM(L58:N58)</f>
        <v>2500</v>
      </c>
      <c r="P58" s="128">
        <v>1400</v>
      </c>
      <c r="Q58" s="140">
        <v>2000</v>
      </c>
      <c r="R58" s="128"/>
      <c r="S58" s="153">
        <v>0</v>
      </c>
      <c r="T58" s="264">
        <v>0</v>
      </c>
    </row>
    <row r="59" spans="1:21" hidden="1" x14ac:dyDescent="0.2">
      <c r="A59" s="25">
        <v>6171</v>
      </c>
      <c r="B59" s="20">
        <v>2321</v>
      </c>
      <c r="C59" s="20" t="s">
        <v>135</v>
      </c>
      <c r="D59" s="81"/>
      <c r="E59" s="20"/>
      <c r="F59" s="81"/>
      <c r="G59" s="118"/>
      <c r="H59" s="128">
        <v>140000</v>
      </c>
      <c r="I59" s="140"/>
      <c r="J59" s="153">
        <v>0</v>
      </c>
      <c r="K59" s="153">
        <v>140000</v>
      </c>
      <c r="L59" s="140"/>
      <c r="M59" s="128">
        <v>50000</v>
      </c>
      <c r="N59" s="128"/>
      <c r="O59" s="128">
        <f>SUM(L59:N59)</f>
        <v>50000</v>
      </c>
      <c r="P59" s="128">
        <v>50000</v>
      </c>
      <c r="Q59" s="140"/>
      <c r="R59" s="128">
        <v>150000</v>
      </c>
      <c r="S59" s="153">
        <f>SUM(Q59:R59)</f>
        <v>150000</v>
      </c>
      <c r="T59" s="264"/>
    </row>
    <row r="60" spans="1:21" hidden="1" x14ac:dyDescent="0.2">
      <c r="A60" s="45">
        <v>6171</v>
      </c>
      <c r="B60" s="46">
        <v>2324</v>
      </c>
      <c r="C60" s="46" t="s">
        <v>192</v>
      </c>
      <c r="D60" s="107"/>
      <c r="E60" s="108"/>
      <c r="F60" s="107"/>
      <c r="G60" s="119"/>
      <c r="H60" s="128">
        <v>23014</v>
      </c>
      <c r="I60" s="140"/>
      <c r="J60" s="153">
        <v>0</v>
      </c>
      <c r="K60" s="153">
        <v>23014</v>
      </c>
      <c r="L60" s="140"/>
      <c r="M60" s="128"/>
      <c r="N60" s="128">
        <v>11300</v>
      </c>
      <c r="O60" s="128">
        <f>SUM(L60:N60)</f>
        <v>11300</v>
      </c>
      <c r="P60" s="128">
        <v>11266</v>
      </c>
      <c r="Q60" s="140"/>
      <c r="R60" s="128">
        <v>9000</v>
      </c>
      <c r="S60" s="73"/>
      <c r="T60" s="264"/>
    </row>
    <row r="61" spans="1:21" s="9" customFormat="1" ht="13.5" thickBot="1" x14ac:dyDescent="0.25">
      <c r="A61" s="53">
        <v>6171</v>
      </c>
      <c r="B61" s="47" t="s">
        <v>18</v>
      </c>
      <c r="C61" s="47" t="s">
        <v>32</v>
      </c>
      <c r="D61" s="272">
        <f>SUM(D57:D58)</f>
        <v>2000</v>
      </c>
      <c r="E61" s="72"/>
      <c r="F61" s="273">
        <f>SUM(F57:F58)</f>
        <v>2000</v>
      </c>
      <c r="G61" s="114">
        <f>SUM(G57:G59)</f>
        <v>2000</v>
      </c>
      <c r="H61" s="165"/>
      <c r="I61" s="166"/>
      <c r="J61" s="166">
        <f>SUM(J57:J60)</f>
        <v>2000</v>
      </c>
      <c r="K61" s="166"/>
      <c r="L61" s="166">
        <f>SUM(L57:L60)</f>
        <v>3000</v>
      </c>
      <c r="M61" s="165"/>
      <c r="N61" s="165"/>
      <c r="O61" s="34"/>
      <c r="P61" s="130"/>
      <c r="Q61" s="166">
        <f>SUM(Q57:Q60)</f>
        <v>2500</v>
      </c>
      <c r="R61" s="130"/>
      <c r="S61" s="166">
        <f>SUM(S57:S60)</f>
        <v>150200</v>
      </c>
      <c r="T61" s="274">
        <f>SUM(T57:T60)</f>
        <v>500</v>
      </c>
      <c r="U61" s="161"/>
    </row>
    <row r="62" spans="1:21" x14ac:dyDescent="0.2">
      <c r="A62" s="28">
        <v>6310</v>
      </c>
      <c r="B62" s="23">
        <v>2141</v>
      </c>
      <c r="C62" s="23" t="s">
        <v>33</v>
      </c>
      <c r="D62" s="80">
        <v>3000</v>
      </c>
      <c r="E62" s="23"/>
      <c r="F62" s="80">
        <v>3000</v>
      </c>
      <c r="G62" s="132">
        <v>500</v>
      </c>
      <c r="H62" s="133"/>
      <c r="I62" s="133"/>
      <c r="J62" s="190">
        <f>SUM(G62:I62)</f>
        <v>500</v>
      </c>
      <c r="K62" s="190">
        <v>500</v>
      </c>
      <c r="L62" s="133">
        <v>100</v>
      </c>
      <c r="M62" s="133"/>
      <c r="N62" s="133"/>
      <c r="O62" s="133">
        <f>SUM(L62:N62)</f>
        <v>100</v>
      </c>
      <c r="P62" s="133">
        <v>26</v>
      </c>
      <c r="Q62" s="133">
        <v>100</v>
      </c>
      <c r="R62" s="133"/>
      <c r="S62" s="190">
        <f>SUM(Q62:R62)</f>
        <v>100</v>
      </c>
      <c r="T62" s="218">
        <v>100</v>
      </c>
    </row>
    <row r="63" spans="1:21" s="9" customFormat="1" ht="13.5" thickBot="1" x14ac:dyDescent="0.25">
      <c r="A63" s="26">
        <v>6310</v>
      </c>
      <c r="B63" s="27" t="s">
        <v>18</v>
      </c>
      <c r="C63" s="27" t="s">
        <v>34</v>
      </c>
      <c r="D63" s="79">
        <f>SUM(D62:D62)</f>
        <v>3000</v>
      </c>
      <c r="E63" s="27"/>
      <c r="F63" s="79">
        <f>SUM(F62:F62)</f>
        <v>3000</v>
      </c>
      <c r="G63" s="136">
        <f>SUM(G62)</f>
        <v>500</v>
      </c>
      <c r="H63" s="135"/>
      <c r="I63" s="135"/>
      <c r="J63" s="135">
        <f>SUM(J62)</f>
        <v>500</v>
      </c>
      <c r="K63" s="135"/>
      <c r="L63" s="135">
        <f>SUM(L62)</f>
        <v>100</v>
      </c>
      <c r="M63" s="135"/>
      <c r="N63" s="135"/>
      <c r="O63" s="27"/>
      <c r="P63" s="134"/>
      <c r="Q63" s="135">
        <f>SUM(Q62)</f>
        <v>100</v>
      </c>
      <c r="R63" s="134"/>
      <c r="S63" s="135">
        <f>SUM(S62)</f>
        <v>100</v>
      </c>
      <c r="T63" s="265">
        <f>SUM(T62)</f>
        <v>100</v>
      </c>
    </row>
    <row r="64" spans="1:21" s="9" customFormat="1" ht="13.5" thickBot="1" x14ac:dyDescent="0.25">
      <c r="A64" s="289" t="s">
        <v>198</v>
      </c>
      <c r="B64" s="290"/>
      <c r="C64" s="178"/>
      <c r="D64" s="234"/>
      <c r="E64" s="180"/>
      <c r="F64" s="202"/>
      <c r="G64" s="168"/>
      <c r="H64" s="184"/>
      <c r="I64" s="160"/>
      <c r="J64" s="160"/>
      <c r="K64" s="160"/>
      <c r="L64" s="160"/>
      <c r="M64" s="184"/>
      <c r="N64" s="184"/>
      <c r="O64" s="178"/>
      <c r="P64" s="149"/>
      <c r="Q64" s="160">
        <f>Q67-Q65</f>
        <v>26758400</v>
      </c>
      <c r="R64" s="149"/>
      <c r="S64" s="160">
        <f>S22+S29+S31+S35+S37+S40+S41+S44+S47+S51+S54+S56+S61+S63</f>
        <v>29879143</v>
      </c>
      <c r="T64" s="204">
        <f>T22+T29+T31+T35+T37+T40+T41+T44+T47+T51+T54+T56+T61+T63</f>
        <v>53050800</v>
      </c>
    </row>
    <row r="65" spans="1:35" s="9" customFormat="1" x14ac:dyDescent="0.2">
      <c r="A65" s="22"/>
      <c r="B65" s="39">
        <v>8115</v>
      </c>
      <c r="C65" s="39" t="s">
        <v>35</v>
      </c>
      <c r="D65" s="275">
        <v>10260326</v>
      </c>
      <c r="E65" s="276"/>
      <c r="F65" s="277">
        <v>7872726</v>
      </c>
      <c r="G65" s="278">
        <v>2781426</v>
      </c>
      <c r="H65" s="137">
        <v>651645.69999999995</v>
      </c>
      <c r="I65" s="147">
        <v>710662.03</v>
      </c>
      <c r="J65" s="279">
        <v>2781426</v>
      </c>
      <c r="K65" s="279">
        <v>710662.03</v>
      </c>
      <c r="L65" s="147">
        <v>4149926</v>
      </c>
      <c r="M65" s="137">
        <v>5928932</v>
      </c>
      <c r="N65" s="137">
        <v>-1986980</v>
      </c>
      <c r="O65" s="137">
        <f>SUM(L65:N65)</f>
        <v>8091878</v>
      </c>
      <c r="P65" s="133"/>
      <c r="Q65" s="147">
        <f>118750+2068368</f>
        <v>2187118</v>
      </c>
      <c r="R65" s="133">
        <v>1800903</v>
      </c>
      <c r="S65" s="279">
        <v>3924821</v>
      </c>
      <c r="T65" s="280"/>
      <c r="V65" s="1"/>
      <c r="W65"/>
      <c r="X65" s="1"/>
      <c r="Y65"/>
      <c r="Z65" s="15"/>
      <c r="AA65" s="15"/>
      <c r="AB65"/>
      <c r="AC65"/>
      <c r="AD65" s="15"/>
      <c r="AE65" s="15"/>
      <c r="AF65" s="15"/>
      <c r="AG65"/>
      <c r="AH65" s="15"/>
      <c r="AI65" s="15"/>
    </row>
    <row r="66" spans="1:35" s="9" customFormat="1" hidden="1" x14ac:dyDescent="0.2">
      <c r="A66" s="53"/>
      <c r="B66" s="47">
        <v>8123</v>
      </c>
      <c r="C66" s="47" t="s">
        <v>136</v>
      </c>
      <c r="D66" s="55"/>
      <c r="E66" s="72"/>
      <c r="F66" s="103"/>
      <c r="G66" s="120">
        <v>25000000</v>
      </c>
      <c r="H66" s="121"/>
      <c r="I66" s="144"/>
      <c r="J66" s="139">
        <f>SUM(G66:I66)</f>
        <v>25000000</v>
      </c>
      <c r="K66" s="139">
        <v>25000000</v>
      </c>
      <c r="L66" s="144"/>
      <c r="M66" s="121"/>
      <c r="N66" s="121"/>
      <c r="O66" s="19"/>
      <c r="P66" s="128"/>
      <c r="Q66" s="144"/>
      <c r="R66" s="128"/>
      <c r="S66" s="244"/>
      <c r="T66" s="271"/>
    </row>
    <row r="67" spans="1:35" s="9" customFormat="1" ht="13.5" thickBot="1" x14ac:dyDescent="0.25">
      <c r="A67" s="26" t="s">
        <v>36</v>
      </c>
      <c r="B67" s="27"/>
      <c r="C67" s="27"/>
      <c r="D67" s="54" t="e">
        <f>D5+D6+D7+D8+D10+D11+#REF!+D12+D13+D14+D16+D17+D18+D21+D24+D31+D33+D37+D39+D47+D51+D54+D56+D63+D65+D61+#REF!+D35+D26</f>
        <v>#REF!</v>
      </c>
      <c r="E67" s="71"/>
      <c r="F67" s="87" t="e">
        <f>F5+F6+F7+F8+F10+F11+#REF!+F12+F13+F14+F16+F17+F18+F21+F24+F31+F33+F37+F39+F47+F51+F54+F56+F63+F65+F61+F35+F26</f>
        <v>#REF!</v>
      </c>
      <c r="G67" s="87" t="e">
        <f>G5+G6+G7+G8+G10+G11+#REF!+G12+G13+G14+G16+G17+G18+G21+G24+G31+G33+G37+G39+G47+G51+G54+G56+G63+G65+G61+G35+G26+G66</f>
        <v>#REF!</v>
      </c>
      <c r="H67" s="135">
        <f>SUM(H5:H66)</f>
        <v>1390000</v>
      </c>
      <c r="I67" s="145">
        <f>SUM(I5:I66)</f>
        <v>1750495</v>
      </c>
      <c r="J67" s="154" t="e">
        <f>SUM(G67:I67)</f>
        <v>#REF!</v>
      </c>
      <c r="K67" s="154"/>
      <c r="L67" s="145" t="e">
        <f>L5+L6+L7+L8+L10+L11+#REF!+L12+L13+L14+L16+L17+L18+L21+L23+L24+L25+L26+L31+L33+L35+L37+L39+L43+L47+L51+L54+L56+L61+L63+L65</f>
        <v>#REF!</v>
      </c>
      <c r="M67" s="135">
        <f>SUM(M5:M66)</f>
        <v>6504482</v>
      </c>
      <c r="N67" s="135">
        <f>SUM(N4:N66)</f>
        <v>704220</v>
      </c>
      <c r="O67" s="27"/>
      <c r="P67" s="134"/>
      <c r="Q67" s="145">
        <f>Q22+Q29+Q31+Q37+Q40+Q41+Q43+Q47+Q51+Q54+Q56+Q61+Q63+Q65+Q66</f>
        <v>28945518</v>
      </c>
      <c r="R67" s="134">
        <f>SUM(R5:R66)</f>
        <v>5066446</v>
      </c>
      <c r="S67" s="154">
        <f>SUM(S64:S66)</f>
        <v>33803964</v>
      </c>
      <c r="T67" s="265">
        <f>SUM(T64:T66)</f>
        <v>53050800</v>
      </c>
      <c r="U67" s="161"/>
      <c r="V67" s="161"/>
    </row>
    <row r="68" spans="1:35" ht="15.75" x14ac:dyDescent="0.25">
      <c r="A68" s="4"/>
      <c r="B68" s="2"/>
      <c r="C68" s="2"/>
      <c r="D68" s="11"/>
      <c r="E68" s="2"/>
      <c r="F68" s="11"/>
      <c r="G68" s="15"/>
      <c r="U68" s="15"/>
      <c r="V68" s="15"/>
    </row>
    <row r="69" spans="1:35" ht="20.25" x14ac:dyDescent="0.3">
      <c r="A69" s="17" t="s">
        <v>220</v>
      </c>
      <c r="B69" s="12"/>
      <c r="C69" s="13"/>
      <c r="D69" s="11"/>
      <c r="E69" s="13"/>
      <c r="F69" s="11"/>
      <c r="S69" s="15"/>
    </row>
    <row r="70" spans="1:35" ht="13.5" thickBot="1" x14ac:dyDescent="0.25">
      <c r="A70" t="s">
        <v>182</v>
      </c>
      <c r="D70" s="11"/>
      <c r="F70" s="11"/>
    </row>
    <row r="71" spans="1:35" x14ac:dyDescent="0.2">
      <c r="A71" s="57" t="s">
        <v>37</v>
      </c>
      <c r="B71" s="58"/>
      <c r="C71" s="16"/>
      <c r="D71" s="59"/>
      <c r="E71" s="74"/>
      <c r="F71" s="90"/>
      <c r="G71" s="70"/>
      <c r="H71" s="133"/>
      <c r="I71" s="142"/>
      <c r="J71" s="70">
        <v>2021</v>
      </c>
      <c r="K71" s="70" t="s">
        <v>167</v>
      </c>
      <c r="L71" s="159" t="s">
        <v>168</v>
      </c>
      <c r="M71" s="133" t="s">
        <v>142</v>
      </c>
      <c r="N71" s="133"/>
      <c r="O71" s="23"/>
      <c r="P71" s="174" t="s">
        <v>175</v>
      </c>
      <c r="Q71" s="292" t="s">
        <v>216</v>
      </c>
      <c r="R71" s="235" t="s">
        <v>207</v>
      </c>
      <c r="S71" s="294" t="s">
        <v>215</v>
      </c>
      <c r="T71" s="296" t="s">
        <v>221</v>
      </c>
    </row>
    <row r="72" spans="1:35" ht="13.5" thickBot="1" x14ac:dyDescent="0.25">
      <c r="A72" s="42" t="s">
        <v>3</v>
      </c>
      <c r="B72" s="29" t="s">
        <v>165</v>
      </c>
      <c r="C72" s="29"/>
      <c r="D72" s="101" t="s">
        <v>38</v>
      </c>
      <c r="E72" s="75"/>
      <c r="F72" s="102" t="s">
        <v>134</v>
      </c>
      <c r="G72" s="122">
        <v>2021</v>
      </c>
      <c r="H72" s="134" t="s">
        <v>142</v>
      </c>
      <c r="I72" s="143" t="s">
        <v>145</v>
      </c>
      <c r="J72" s="122"/>
      <c r="K72" s="122"/>
      <c r="L72" s="143"/>
      <c r="M72" s="134"/>
      <c r="N72" s="134"/>
      <c r="O72" s="163"/>
      <c r="P72" s="134"/>
      <c r="Q72" s="293"/>
      <c r="R72" s="134"/>
      <c r="S72" s="295"/>
      <c r="T72" s="297"/>
    </row>
    <row r="73" spans="1:35" x14ac:dyDescent="0.2">
      <c r="A73" s="40">
        <v>1036</v>
      </c>
      <c r="B73" s="16">
        <v>5169</v>
      </c>
      <c r="C73" s="16" t="s">
        <v>39</v>
      </c>
      <c r="D73" s="60">
        <v>25000</v>
      </c>
      <c r="E73" s="74"/>
      <c r="F73" s="91">
        <v>25000</v>
      </c>
      <c r="G73" s="116">
        <v>15000</v>
      </c>
      <c r="H73" s="133"/>
      <c r="I73" s="142"/>
      <c r="J73" s="142">
        <f>SUM(G73:I73)</f>
        <v>15000</v>
      </c>
      <c r="K73" s="142">
        <v>15000</v>
      </c>
      <c r="L73" s="142">
        <v>15000</v>
      </c>
      <c r="M73" s="133"/>
      <c r="N73" s="133"/>
      <c r="O73" s="133">
        <f>SUM(L73:N73)</f>
        <v>15000</v>
      </c>
      <c r="P73" s="133">
        <v>11689</v>
      </c>
      <c r="Q73" s="142">
        <v>15000</v>
      </c>
      <c r="R73" s="133"/>
      <c r="S73" s="152">
        <v>10000</v>
      </c>
      <c r="T73" s="218">
        <v>15000</v>
      </c>
    </row>
    <row r="74" spans="1:35" s="9" customFormat="1" ht="13.5" thickBot="1" x14ac:dyDescent="0.25">
      <c r="A74" s="42">
        <v>1036</v>
      </c>
      <c r="B74" s="29" t="s">
        <v>40</v>
      </c>
      <c r="C74" s="29" t="s">
        <v>39</v>
      </c>
      <c r="D74" s="62">
        <f>SUM(D73:D73)</f>
        <v>25000</v>
      </c>
      <c r="E74" s="75"/>
      <c r="F74" s="92">
        <f>SUM(F73:F73)</f>
        <v>25000</v>
      </c>
      <c r="G74" s="117">
        <f>SUM(G73)</f>
        <v>15000</v>
      </c>
      <c r="H74" s="135"/>
      <c r="I74" s="145"/>
      <c r="J74" s="145">
        <f>SUM(J73)</f>
        <v>15000</v>
      </c>
      <c r="K74" s="145"/>
      <c r="L74" s="145">
        <f>SUM(L73)</f>
        <v>15000</v>
      </c>
      <c r="M74" s="135"/>
      <c r="N74" s="135"/>
      <c r="O74" s="27"/>
      <c r="P74" s="135"/>
      <c r="Q74" s="145">
        <f>SUM(Q73)</f>
        <v>15000</v>
      </c>
      <c r="R74" s="134"/>
      <c r="S74" s="145">
        <f>SUM(S73)</f>
        <v>10000</v>
      </c>
      <c r="T74" s="265">
        <f>SUM(T73)</f>
        <v>15000</v>
      </c>
    </row>
    <row r="75" spans="1:35" x14ac:dyDescent="0.2">
      <c r="A75" s="40">
        <v>2212</v>
      </c>
      <c r="B75" s="16">
        <v>5171</v>
      </c>
      <c r="C75" s="16" t="s">
        <v>223</v>
      </c>
      <c r="D75" s="60">
        <v>600000</v>
      </c>
      <c r="E75" s="74"/>
      <c r="F75" s="91">
        <v>600000</v>
      </c>
      <c r="G75" s="116">
        <v>1700000</v>
      </c>
      <c r="H75" s="133"/>
      <c r="I75" s="142"/>
      <c r="J75" s="142">
        <f>SUM(G75:I75)</f>
        <v>1700000</v>
      </c>
      <c r="K75" s="142">
        <v>1700000</v>
      </c>
      <c r="L75" s="142">
        <v>2000000</v>
      </c>
      <c r="M75" s="133"/>
      <c r="N75" s="133"/>
      <c r="O75" s="133">
        <f>SUM(L75:N75)</f>
        <v>2000000</v>
      </c>
      <c r="P75" s="133">
        <v>472290</v>
      </c>
      <c r="Q75" s="142">
        <v>2500000</v>
      </c>
      <c r="R75" s="133">
        <v>1300000</v>
      </c>
      <c r="S75" s="152">
        <f>SUM(Q75:R75)</f>
        <v>3800000</v>
      </c>
      <c r="T75" s="218">
        <v>150000</v>
      </c>
    </row>
    <row r="76" spans="1:35" x14ac:dyDescent="0.2">
      <c r="A76" s="109">
        <v>2212</v>
      </c>
      <c r="B76" s="110">
        <v>6121</v>
      </c>
      <c r="C76" s="288" t="s">
        <v>229</v>
      </c>
      <c r="D76" s="112"/>
      <c r="F76" s="113"/>
      <c r="G76" s="124"/>
      <c r="H76" s="211"/>
      <c r="I76" s="212"/>
      <c r="J76" s="212"/>
      <c r="K76" s="212"/>
      <c r="L76" s="212"/>
      <c r="M76" s="211"/>
      <c r="N76" s="211"/>
      <c r="O76" s="211"/>
      <c r="P76" s="211"/>
      <c r="Q76" s="212"/>
      <c r="R76" s="211"/>
      <c r="S76" s="286"/>
      <c r="T76" s="287">
        <v>500000</v>
      </c>
    </row>
    <row r="77" spans="1:35" s="9" customFormat="1" ht="13.5" thickBot="1" x14ac:dyDescent="0.25">
      <c r="A77" s="42">
        <v>2212</v>
      </c>
      <c r="B77" s="29" t="s">
        <v>40</v>
      </c>
      <c r="C77" s="30" t="s">
        <v>20</v>
      </c>
      <c r="D77" s="62">
        <f>SUM(D75:D75)</f>
        <v>600000</v>
      </c>
      <c r="E77" s="76"/>
      <c r="F77" s="92">
        <f>SUM(F75:F75)</f>
        <v>600000</v>
      </c>
      <c r="G77" s="117">
        <f>SUM(G75)</f>
        <v>1700000</v>
      </c>
      <c r="H77" s="135"/>
      <c r="I77" s="145"/>
      <c r="J77" s="145">
        <f>SUM(J75)</f>
        <v>1700000</v>
      </c>
      <c r="K77" s="145"/>
      <c r="L77" s="145">
        <f>SUM(L75)</f>
        <v>2000000</v>
      </c>
      <c r="M77" s="135"/>
      <c r="N77" s="135"/>
      <c r="O77" s="27"/>
      <c r="P77" s="135"/>
      <c r="Q77" s="145">
        <f>SUM(Q75)</f>
        <v>2500000</v>
      </c>
      <c r="R77" s="134"/>
      <c r="S77" s="143">
        <f>SUM(S75)</f>
        <v>3800000</v>
      </c>
      <c r="T77" s="265">
        <f>SUM(T75:T76)</f>
        <v>650000</v>
      </c>
    </row>
    <row r="78" spans="1:35" x14ac:dyDescent="0.2">
      <c r="A78" s="40">
        <v>2219</v>
      </c>
      <c r="B78" s="16">
        <v>5139</v>
      </c>
      <c r="C78" s="31" t="s">
        <v>199</v>
      </c>
      <c r="D78" s="60">
        <v>10000</v>
      </c>
      <c r="E78" s="77"/>
      <c r="F78" s="91">
        <v>10000</v>
      </c>
      <c r="G78" s="116">
        <v>10000</v>
      </c>
      <c r="H78" s="133"/>
      <c r="I78" s="142"/>
      <c r="J78" s="142">
        <f>SUM(G78:I78)</f>
        <v>10000</v>
      </c>
      <c r="K78" s="142">
        <v>10000</v>
      </c>
      <c r="L78" s="142"/>
      <c r="M78" s="133"/>
      <c r="N78" s="133"/>
      <c r="O78" s="23"/>
      <c r="P78" s="133"/>
      <c r="Q78" s="142"/>
      <c r="R78" s="133">
        <v>40000</v>
      </c>
      <c r="S78" s="152">
        <f>SUM(Q78:R78)</f>
        <v>40000</v>
      </c>
      <c r="T78" s="218">
        <v>20000</v>
      </c>
    </row>
    <row r="79" spans="1:35" x14ac:dyDescent="0.2">
      <c r="A79" s="41">
        <v>2219</v>
      </c>
      <c r="B79" s="10">
        <v>5169</v>
      </c>
      <c r="C79" s="14" t="s">
        <v>41</v>
      </c>
      <c r="D79" s="61">
        <v>50000</v>
      </c>
      <c r="F79" s="93">
        <v>50000</v>
      </c>
      <c r="G79" s="118">
        <v>20000</v>
      </c>
      <c r="H79" s="128"/>
      <c r="I79" s="140">
        <v>3000</v>
      </c>
      <c r="J79" s="140">
        <v>20000</v>
      </c>
      <c r="K79" s="140">
        <v>23000</v>
      </c>
      <c r="L79" s="140">
        <v>20000</v>
      </c>
      <c r="M79" s="128"/>
      <c r="N79" s="128"/>
      <c r="O79" s="128">
        <f>SUM(L79:N79)</f>
        <v>20000</v>
      </c>
      <c r="P79" s="128">
        <v>2178</v>
      </c>
      <c r="Q79" s="140">
        <v>10000</v>
      </c>
      <c r="R79" s="128"/>
      <c r="S79" s="153">
        <v>0</v>
      </c>
      <c r="T79" s="264">
        <v>10000</v>
      </c>
    </row>
    <row r="80" spans="1:35" x14ac:dyDescent="0.2">
      <c r="A80" s="41">
        <v>2219</v>
      </c>
      <c r="B80" s="10">
        <v>5171</v>
      </c>
      <c r="C80" s="14" t="s">
        <v>42</v>
      </c>
      <c r="D80" s="61">
        <v>100000</v>
      </c>
      <c r="F80" s="93">
        <v>100000</v>
      </c>
      <c r="G80" s="118">
        <v>20000</v>
      </c>
      <c r="H80" s="128"/>
      <c r="I80" s="140"/>
      <c r="J80" s="140">
        <f>SUM(G80:I80)</f>
        <v>20000</v>
      </c>
      <c r="K80" s="140">
        <v>20000</v>
      </c>
      <c r="L80" s="140">
        <v>20000</v>
      </c>
      <c r="M80" s="128"/>
      <c r="N80" s="128"/>
      <c r="O80" s="128">
        <f>SUM(L80:N80)</f>
        <v>20000</v>
      </c>
      <c r="P80" s="128">
        <v>9075</v>
      </c>
      <c r="Q80" s="140">
        <v>20000</v>
      </c>
      <c r="R80" s="128"/>
      <c r="S80" s="153">
        <v>0</v>
      </c>
      <c r="T80" s="264">
        <v>20000</v>
      </c>
    </row>
    <row r="81" spans="1:20" x14ac:dyDescent="0.2">
      <c r="A81" s="41">
        <v>2219</v>
      </c>
      <c r="B81" s="10">
        <v>6121</v>
      </c>
      <c r="C81" s="14" t="s">
        <v>232</v>
      </c>
      <c r="D81" s="61">
        <v>3000000</v>
      </c>
      <c r="F81" s="93">
        <v>3500000</v>
      </c>
      <c r="G81" s="118">
        <v>3500000</v>
      </c>
      <c r="H81" s="128"/>
      <c r="I81" s="140"/>
      <c r="J81" s="140">
        <f>SUM(G81:I81)</f>
        <v>3500000</v>
      </c>
      <c r="K81" s="140">
        <v>3500000</v>
      </c>
      <c r="L81" s="140">
        <v>500000</v>
      </c>
      <c r="M81" s="128">
        <v>1500000</v>
      </c>
      <c r="N81" s="128"/>
      <c r="O81" s="128">
        <f>SUM(L81:N81)</f>
        <v>2000000</v>
      </c>
      <c r="P81" s="128">
        <v>1942977</v>
      </c>
      <c r="Q81" s="140">
        <v>2500000</v>
      </c>
      <c r="R81" s="128">
        <v>-1300000</v>
      </c>
      <c r="S81" s="153">
        <f>SUM(Q81:R81)</f>
        <v>1200000</v>
      </c>
      <c r="T81" s="264">
        <v>7000000</v>
      </c>
    </row>
    <row r="82" spans="1:20" s="9" customFormat="1" ht="13.5" thickBot="1" x14ac:dyDescent="0.25">
      <c r="A82" s="42">
        <v>2219</v>
      </c>
      <c r="B82" s="29" t="s">
        <v>40</v>
      </c>
      <c r="C82" s="30" t="s">
        <v>43</v>
      </c>
      <c r="D82" s="62">
        <f>SUM(D78:D81)</f>
        <v>3160000</v>
      </c>
      <c r="E82" s="76"/>
      <c r="F82" s="92">
        <f>SUM(F78:F81)</f>
        <v>3660000</v>
      </c>
      <c r="G82" s="117">
        <f>SUM(G78:G81)</f>
        <v>3550000</v>
      </c>
      <c r="H82" s="135"/>
      <c r="I82" s="145"/>
      <c r="J82" s="145">
        <f>SUM(J78:J81)</f>
        <v>3550000</v>
      </c>
      <c r="K82" s="145"/>
      <c r="L82" s="145">
        <f>SUM(L78:L81)</f>
        <v>540000</v>
      </c>
      <c r="M82" s="135"/>
      <c r="N82" s="135"/>
      <c r="O82" s="27"/>
      <c r="P82" s="135"/>
      <c r="Q82" s="145">
        <f>SUM(Q78:Q81)</f>
        <v>2530000</v>
      </c>
      <c r="R82" s="134"/>
      <c r="S82" s="145">
        <f>SUM(S78:S81)</f>
        <v>1240000</v>
      </c>
      <c r="T82" s="265">
        <f>SUM(T78:T81)</f>
        <v>7050000</v>
      </c>
    </row>
    <row r="83" spans="1:20" hidden="1" x14ac:dyDescent="0.2">
      <c r="A83" s="28">
        <v>2221</v>
      </c>
      <c r="B83" s="23">
        <v>5169</v>
      </c>
      <c r="C83" s="23" t="s">
        <v>208</v>
      </c>
      <c r="D83" s="80"/>
      <c r="E83" s="23"/>
      <c r="F83" s="80"/>
      <c r="G83" s="132"/>
      <c r="H83" s="133"/>
      <c r="I83" s="133"/>
      <c r="J83" s="133"/>
      <c r="K83" s="133"/>
      <c r="L83" s="133"/>
      <c r="M83" s="133"/>
      <c r="N83" s="133"/>
      <c r="O83" s="23"/>
      <c r="P83" s="133"/>
      <c r="Q83" s="142"/>
      <c r="R83" s="133">
        <v>200000</v>
      </c>
      <c r="S83" s="152">
        <f>SUM(Q83:R83)</f>
        <v>200000</v>
      </c>
      <c r="T83" s="218"/>
    </row>
    <row r="84" spans="1:20" x14ac:dyDescent="0.2">
      <c r="A84" s="25">
        <v>2221</v>
      </c>
      <c r="B84" s="20">
        <v>5323</v>
      </c>
      <c r="C84" s="20" t="s">
        <v>172</v>
      </c>
      <c r="D84" s="81"/>
      <c r="E84" s="20"/>
      <c r="F84" s="81"/>
      <c r="G84" s="131"/>
      <c r="H84" s="128"/>
      <c r="I84" s="128"/>
      <c r="J84" s="128"/>
      <c r="K84" s="128"/>
      <c r="L84" s="128"/>
      <c r="M84" s="128"/>
      <c r="N84" s="128">
        <v>600000</v>
      </c>
      <c r="O84" s="128">
        <f>SUM(L84:N84)</f>
        <v>600000</v>
      </c>
      <c r="P84" s="128">
        <v>424137</v>
      </c>
      <c r="Q84" s="140">
        <v>500000</v>
      </c>
      <c r="R84" s="128"/>
      <c r="S84" s="153">
        <f>SUM(Q84:R84)</f>
        <v>500000</v>
      </c>
      <c r="T84" s="264">
        <v>550000</v>
      </c>
    </row>
    <row r="85" spans="1:20" s="9" customFormat="1" ht="13.5" thickBot="1" x14ac:dyDescent="0.25">
      <c r="A85" s="26">
        <v>2221</v>
      </c>
      <c r="B85" s="27" t="s">
        <v>40</v>
      </c>
      <c r="C85" s="27" t="s">
        <v>44</v>
      </c>
      <c r="D85" s="79" t="e">
        <f>#REF!</f>
        <v>#REF!</v>
      </c>
      <c r="E85" s="27"/>
      <c r="F85" s="79" t="e">
        <f>#REF!</f>
        <v>#REF!</v>
      </c>
      <c r="G85" s="136" t="e">
        <f>SUM(#REF!)</f>
        <v>#REF!</v>
      </c>
      <c r="H85" s="135"/>
      <c r="I85" s="135"/>
      <c r="J85" s="135" t="e">
        <f>SUM(#REF!)</f>
        <v>#REF!</v>
      </c>
      <c r="K85" s="135"/>
      <c r="L85" s="135" t="e">
        <f>SUM(#REF!)</f>
        <v>#REF!</v>
      </c>
      <c r="M85" s="135"/>
      <c r="N85" s="135"/>
      <c r="O85" s="27"/>
      <c r="P85" s="135"/>
      <c r="Q85" s="145">
        <f>SUM(Q84)</f>
        <v>500000</v>
      </c>
      <c r="R85" s="134"/>
      <c r="S85" s="145">
        <f>SUM(S83:S84)</f>
        <v>700000</v>
      </c>
      <c r="T85" s="265">
        <f>SUM(T83:T84)</f>
        <v>550000</v>
      </c>
    </row>
    <row r="86" spans="1:20" x14ac:dyDescent="0.2">
      <c r="A86" s="28">
        <v>2321</v>
      </c>
      <c r="B86" s="23">
        <v>5171</v>
      </c>
      <c r="C86" s="23" t="s">
        <v>45</v>
      </c>
      <c r="D86" s="51">
        <v>200000</v>
      </c>
      <c r="E86" s="70"/>
      <c r="F86" s="86">
        <v>100000</v>
      </c>
      <c r="G86" s="116">
        <v>50000</v>
      </c>
      <c r="H86" s="133"/>
      <c r="I86" s="142">
        <v>715000</v>
      </c>
      <c r="J86" s="142">
        <v>50000</v>
      </c>
      <c r="K86" s="142">
        <v>765000</v>
      </c>
      <c r="L86" s="142">
        <v>50000</v>
      </c>
      <c r="M86" s="133"/>
      <c r="N86" s="133"/>
      <c r="O86" s="133">
        <f>SUM(L86:N86)</f>
        <v>50000</v>
      </c>
      <c r="P86" s="133"/>
      <c r="Q86" s="142">
        <v>600000</v>
      </c>
      <c r="R86" s="133"/>
      <c r="S86" s="152">
        <f>SUM(Q86:R86)</f>
        <v>600000</v>
      </c>
      <c r="T86" s="218">
        <v>300000</v>
      </c>
    </row>
    <row r="87" spans="1:20" x14ac:dyDescent="0.2">
      <c r="A87" s="45">
        <v>2321</v>
      </c>
      <c r="B87" s="46">
        <v>6121</v>
      </c>
      <c r="C87" s="46" t="s">
        <v>226</v>
      </c>
      <c r="D87" s="129"/>
      <c r="E87" s="108"/>
      <c r="F87" s="107"/>
      <c r="G87" s="124"/>
      <c r="H87" s="211"/>
      <c r="I87" s="212"/>
      <c r="J87" s="212"/>
      <c r="K87" s="212"/>
      <c r="L87" s="212"/>
      <c r="M87" s="211"/>
      <c r="N87" s="211"/>
      <c r="O87" s="211"/>
      <c r="P87" s="211"/>
      <c r="Q87" s="212"/>
      <c r="R87" s="211"/>
      <c r="S87" s="286"/>
      <c r="T87" s="287">
        <v>3913140</v>
      </c>
    </row>
    <row r="88" spans="1:20" s="9" customFormat="1" ht="13.5" thickBot="1" x14ac:dyDescent="0.25">
      <c r="A88" s="26">
        <v>2321</v>
      </c>
      <c r="B88" s="27" t="s">
        <v>18</v>
      </c>
      <c r="C88" s="27" t="s">
        <v>46</v>
      </c>
      <c r="D88" s="64">
        <f>SUM(D86)</f>
        <v>200000</v>
      </c>
      <c r="E88" s="71"/>
      <c r="F88" s="94">
        <f>SUM(F86)</f>
        <v>100000</v>
      </c>
      <c r="G88" s="117">
        <f>SUM(G86)</f>
        <v>50000</v>
      </c>
      <c r="H88" s="135"/>
      <c r="I88" s="145"/>
      <c r="J88" s="145">
        <f>SUM(J86)</f>
        <v>50000</v>
      </c>
      <c r="K88" s="145"/>
      <c r="L88" s="145">
        <f>SUM(L86)</f>
        <v>50000</v>
      </c>
      <c r="M88" s="135"/>
      <c r="N88" s="135"/>
      <c r="O88" s="27"/>
      <c r="P88" s="135"/>
      <c r="Q88" s="145">
        <f>SUM(Q86)</f>
        <v>600000</v>
      </c>
      <c r="R88" s="134"/>
      <c r="S88" s="145">
        <f>SUM(S86)</f>
        <v>600000</v>
      </c>
      <c r="T88" s="265">
        <f>SUM(T86:T87)</f>
        <v>4213140</v>
      </c>
    </row>
    <row r="89" spans="1:20" x14ac:dyDescent="0.2">
      <c r="A89" s="40">
        <v>2341</v>
      </c>
      <c r="B89" s="16">
        <v>5169</v>
      </c>
      <c r="C89" s="31" t="s">
        <v>47</v>
      </c>
      <c r="D89" s="60">
        <v>10000</v>
      </c>
      <c r="E89" s="77"/>
      <c r="F89" s="91">
        <v>15000</v>
      </c>
      <c r="G89" s="116">
        <v>15000</v>
      </c>
      <c r="H89" s="133"/>
      <c r="I89" s="142"/>
      <c r="J89" s="142">
        <f>SUM(G89:I89)</f>
        <v>15000</v>
      </c>
      <c r="K89" s="142">
        <v>15000</v>
      </c>
      <c r="L89" s="142">
        <v>15000</v>
      </c>
      <c r="M89" s="133"/>
      <c r="N89" s="133"/>
      <c r="O89" s="133">
        <f>SUM(L89:N89)</f>
        <v>15000</v>
      </c>
      <c r="P89" s="133"/>
      <c r="Q89" s="142">
        <v>15000</v>
      </c>
      <c r="R89" s="133"/>
      <c r="S89" s="152">
        <f>SUM(Q89:R89)</f>
        <v>15000</v>
      </c>
      <c r="T89" s="218">
        <v>15000</v>
      </c>
    </row>
    <row r="90" spans="1:20" hidden="1" x14ac:dyDescent="0.2">
      <c r="A90" s="109">
        <v>2341</v>
      </c>
      <c r="B90" s="110">
        <v>5171</v>
      </c>
      <c r="C90" s="111" t="s">
        <v>209</v>
      </c>
      <c r="D90" s="112"/>
      <c r="F90" s="113"/>
      <c r="G90" s="124"/>
      <c r="H90" s="211"/>
      <c r="I90" s="212"/>
      <c r="J90" s="212"/>
      <c r="K90" s="212"/>
      <c r="L90" s="212"/>
      <c r="M90" s="211"/>
      <c r="N90" s="211"/>
      <c r="O90" s="211"/>
      <c r="P90" s="211"/>
      <c r="Q90" s="212"/>
      <c r="R90" s="128">
        <v>800000</v>
      </c>
      <c r="S90" s="153">
        <f>SUM(Q90:R90)</f>
        <v>800000</v>
      </c>
      <c r="T90" s="264"/>
    </row>
    <row r="91" spans="1:20" s="9" customFormat="1" ht="13.5" thickBot="1" x14ac:dyDescent="0.25">
      <c r="A91" s="42">
        <v>2341</v>
      </c>
      <c r="B91" s="29" t="s">
        <v>40</v>
      </c>
      <c r="C91" s="30" t="s">
        <v>48</v>
      </c>
      <c r="D91" s="62">
        <f>SUM(D89:D89)</f>
        <v>10000</v>
      </c>
      <c r="E91" s="76"/>
      <c r="F91" s="92">
        <f>SUM(F89:F89)</f>
        <v>15000</v>
      </c>
      <c r="G91" s="117">
        <f>SUM(G89)</f>
        <v>15000</v>
      </c>
      <c r="H91" s="135"/>
      <c r="I91" s="145"/>
      <c r="J91" s="145">
        <f>SUM(J89)</f>
        <v>15000</v>
      </c>
      <c r="K91" s="145"/>
      <c r="L91" s="145">
        <f>SUM(L89)</f>
        <v>15000</v>
      </c>
      <c r="M91" s="135"/>
      <c r="N91" s="135"/>
      <c r="O91" s="27"/>
      <c r="P91" s="135"/>
      <c r="Q91" s="145">
        <f>SUM(Q89)</f>
        <v>15000</v>
      </c>
      <c r="R91" s="134"/>
      <c r="S91" s="145">
        <f>SUM(S89:S90)</f>
        <v>815000</v>
      </c>
      <c r="T91" s="265">
        <f>SUM(T89:T90)</f>
        <v>15000</v>
      </c>
    </row>
    <row r="92" spans="1:20" x14ac:dyDescent="0.2">
      <c r="A92" s="28">
        <v>3111</v>
      </c>
      <c r="B92" s="23">
        <v>5331</v>
      </c>
      <c r="C92" s="23" t="s">
        <v>49</v>
      </c>
      <c r="D92" s="80">
        <v>724000</v>
      </c>
      <c r="E92" s="23"/>
      <c r="F92" s="86">
        <v>724000</v>
      </c>
      <c r="G92" s="116">
        <v>724000</v>
      </c>
      <c r="H92" s="133"/>
      <c r="I92" s="142"/>
      <c r="J92" s="142">
        <f>SUM(G92:I92)</f>
        <v>724000</v>
      </c>
      <c r="K92" s="142">
        <v>724000</v>
      </c>
      <c r="L92" s="142">
        <v>679000</v>
      </c>
      <c r="M92" s="133"/>
      <c r="N92" s="133"/>
      <c r="O92" s="133">
        <f>SUM(L92:N92)</f>
        <v>679000</v>
      </c>
      <c r="P92" s="133">
        <v>679000</v>
      </c>
      <c r="Q92" s="142">
        <f>761000+118750</f>
        <v>879750</v>
      </c>
      <c r="R92" s="133"/>
      <c r="S92" s="152">
        <f>SUM(Q92:R92)</f>
        <v>879750</v>
      </c>
      <c r="T92" s="218">
        <v>2500000</v>
      </c>
    </row>
    <row r="93" spans="1:20" hidden="1" x14ac:dyDescent="0.2">
      <c r="A93" s="25">
        <v>3111</v>
      </c>
      <c r="B93" s="20">
        <v>5171</v>
      </c>
      <c r="C93" s="20" t="s">
        <v>147</v>
      </c>
      <c r="D93" s="81"/>
      <c r="E93" s="20"/>
      <c r="F93" s="89">
        <v>1000000</v>
      </c>
      <c r="G93" s="118"/>
      <c r="H93" s="128"/>
      <c r="I93" s="140">
        <v>2900</v>
      </c>
      <c r="J93" s="140">
        <v>0</v>
      </c>
      <c r="K93" s="140">
        <v>2900</v>
      </c>
      <c r="L93" s="140"/>
      <c r="M93" s="128"/>
      <c r="N93" s="128">
        <v>7520</v>
      </c>
      <c r="O93" s="128">
        <f>SUM(L93:N93)</f>
        <v>7520</v>
      </c>
      <c r="P93" s="128">
        <v>7515</v>
      </c>
      <c r="Q93" s="140"/>
      <c r="R93" s="128">
        <v>125000</v>
      </c>
      <c r="S93" s="153">
        <f>SUM(Q93:R93)</f>
        <v>125000</v>
      </c>
      <c r="T93" s="264"/>
    </row>
    <row r="94" spans="1:20" hidden="1" x14ac:dyDescent="0.2">
      <c r="A94" s="25">
        <v>3111</v>
      </c>
      <c r="B94" s="20">
        <v>5336</v>
      </c>
      <c r="C94" s="20" t="s">
        <v>148</v>
      </c>
      <c r="D94" s="81"/>
      <c r="E94" s="20"/>
      <c r="F94" s="89">
        <v>500000</v>
      </c>
      <c r="G94" s="118"/>
      <c r="H94" s="128"/>
      <c r="I94" s="140">
        <v>267495</v>
      </c>
      <c r="J94" s="140">
        <v>0</v>
      </c>
      <c r="K94" s="140">
        <v>267495</v>
      </c>
      <c r="L94" s="140"/>
      <c r="M94" s="128"/>
      <c r="N94" s="128"/>
      <c r="O94" s="20"/>
      <c r="P94" s="128"/>
      <c r="Q94" s="140"/>
      <c r="R94" s="128"/>
      <c r="S94" s="73"/>
      <c r="T94" s="264"/>
    </row>
    <row r="95" spans="1:20" hidden="1" x14ac:dyDescent="0.2">
      <c r="A95" s="25">
        <v>3111</v>
      </c>
      <c r="B95" s="20">
        <v>5169</v>
      </c>
      <c r="C95" s="20" t="s">
        <v>50</v>
      </c>
      <c r="D95" s="81"/>
      <c r="E95" s="20"/>
      <c r="F95" s="89">
        <v>168000</v>
      </c>
      <c r="G95" s="118"/>
      <c r="H95" s="128"/>
      <c r="I95" s="140"/>
      <c r="J95" s="73"/>
      <c r="K95" s="73"/>
      <c r="L95" s="140"/>
      <c r="M95" s="128"/>
      <c r="N95" s="128"/>
      <c r="O95" s="20"/>
      <c r="P95" s="128"/>
      <c r="Q95" s="140"/>
      <c r="R95" s="128"/>
      <c r="S95" s="73"/>
      <c r="T95" s="264"/>
    </row>
    <row r="96" spans="1:20" x14ac:dyDescent="0.2">
      <c r="A96" s="82">
        <v>3111</v>
      </c>
      <c r="B96" s="83">
        <v>6121</v>
      </c>
      <c r="C96" s="83" t="s">
        <v>227</v>
      </c>
      <c r="D96" s="238"/>
      <c r="E96" s="83"/>
      <c r="F96" s="97"/>
      <c r="G96" s="119"/>
      <c r="H96" s="130"/>
      <c r="I96" s="141"/>
      <c r="J96" s="85"/>
      <c r="K96" s="85"/>
      <c r="L96" s="141"/>
      <c r="M96" s="130"/>
      <c r="N96" s="130"/>
      <c r="O96" s="83"/>
      <c r="P96" s="130"/>
      <c r="Q96" s="141"/>
      <c r="R96" s="130"/>
      <c r="S96" s="85"/>
      <c r="T96" s="285">
        <v>700000</v>
      </c>
    </row>
    <row r="97" spans="1:20" s="9" customFormat="1" ht="13.5" thickBot="1" x14ac:dyDescent="0.25">
      <c r="A97" s="26">
        <v>3111</v>
      </c>
      <c r="B97" s="27" t="s">
        <v>40</v>
      </c>
      <c r="C97" s="27" t="s">
        <v>51</v>
      </c>
      <c r="D97" s="79">
        <f>SUM(D92:D92)</f>
        <v>724000</v>
      </c>
      <c r="E97" s="27"/>
      <c r="F97" s="94">
        <f>SUM(F92:F95)</f>
        <v>2392000</v>
      </c>
      <c r="G97" s="117">
        <f>SUM(G92:G95)</f>
        <v>724000</v>
      </c>
      <c r="H97" s="135"/>
      <c r="I97" s="145"/>
      <c r="J97" s="145">
        <f>SUM(J92:J95)</f>
        <v>724000</v>
      </c>
      <c r="K97" s="145"/>
      <c r="L97" s="145">
        <f>SUM(L92:L95)</f>
        <v>679000</v>
      </c>
      <c r="M97" s="135"/>
      <c r="N97" s="135"/>
      <c r="O97" s="27"/>
      <c r="P97" s="135"/>
      <c r="Q97" s="145">
        <f>SUM(Q92:Q95)</f>
        <v>879750</v>
      </c>
      <c r="R97" s="134"/>
      <c r="S97" s="145">
        <f>SUM(S92:S95)</f>
        <v>1004750</v>
      </c>
      <c r="T97" s="265">
        <f>SUM(T92:T96)</f>
        <v>3200000</v>
      </c>
    </row>
    <row r="98" spans="1:20" x14ac:dyDescent="0.2">
      <c r="A98" s="28">
        <v>3113</v>
      </c>
      <c r="B98" s="23">
        <v>5321</v>
      </c>
      <c r="C98" s="23" t="s">
        <v>141</v>
      </c>
      <c r="D98" s="80"/>
      <c r="E98" s="23"/>
      <c r="F98" s="80"/>
      <c r="G98" s="132">
        <v>200000</v>
      </c>
      <c r="H98" s="133"/>
      <c r="I98" s="142">
        <v>-200000</v>
      </c>
      <c r="J98" s="142">
        <v>200000</v>
      </c>
      <c r="K98" s="142">
        <v>0</v>
      </c>
      <c r="L98" s="142"/>
      <c r="M98" s="133"/>
      <c r="N98" s="133"/>
      <c r="O98" s="23"/>
      <c r="P98" s="133"/>
      <c r="Q98" s="142">
        <v>200000</v>
      </c>
      <c r="R98" s="133"/>
      <c r="S98" s="152">
        <f>SUM(Q98:R98)</f>
        <v>200000</v>
      </c>
      <c r="T98" s="218"/>
    </row>
    <row r="99" spans="1:20" hidden="1" x14ac:dyDescent="0.2">
      <c r="A99" s="25">
        <v>3113</v>
      </c>
      <c r="B99" s="20">
        <v>5139</v>
      </c>
      <c r="C99" s="20" t="s">
        <v>149</v>
      </c>
      <c r="D99" s="81"/>
      <c r="E99" s="20"/>
      <c r="F99" s="81"/>
      <c r="G99" s="131"/>
      <c r="H99" s="128"/>
      <c r="I99" s="140">
        <v>136000</v>
      </c>
      <c r="J99" s="140">
        <v>0</v>
      </c>
      <c r="K99" s="140">
        <v>136000</v>
      </c>
      <c r="L99" s="140"/>
      <c r="M99" s="128"/>
      <c r="N99" s="128">
        <v>5000</v>
      </c>
      <c r="O99" s="128">
        <f>SUM(L99:N99)</f>
        <v>5000</v>
      </c>
      <c r="P99" s="128">
        <v>3284</v>
      </c>
      <c r="Q99" s="140"/>
      <c r="R99" s="128"/>
      <c r="S99" s="73"/>
      <c r="T99" s="264"/>
    </row>
    <row r="100" spans="1:20" hidden="1" x14ac:dyDescent="0.2">
      <c r="A100" s="25">
        <v>3113</v>
      </c>
      <c r="B100" s="20">
        <v>5137</v>
      </c>
      <c r="C100" s="20" t="s">
        <v>150</v>
      </c>
      <c r="D100" s="81"/>
      <c r="E100" s="20"/>
      <c r="F100" s="81"/>
      <c r="G100" s="131"/>
      <c r="H100" s="128"/>
      <c r="I100" s="140">
        <v>539000</v>
      </c>
      <c r="J100" s="140">
        <v>0</v>
      </c>
      <c r="K100" s="140">
        <v>539000</v>
      </c>
      <c r="L100" s="140"/>
      <c r="M100" s="128"/>
      <c r="N100" s="128"/>
      <c r="O100" s="20"/>
      <c r="P100" s="128"/>
      <c r="Q100" s="140"/>
      <c r="R100" s="128"/>
      <c r="S100" s="73"/>
      <c r="T100" s="264"/>
    </row>
    <row r="101" spans="1:20" hidden="1" x14ac:dyDescent="0.2">
      <c r="A101" s="25">
        <v>3113</v>
      </c>
      <c r="B101" s="20">
        <v>5172</v>
      </c>
      <c r="C101" s="20" t="s">
        <v>151</v>
      </c>
      <c r="D101" s="81"/>
      <c r="E101" s="20"/>
      <c r="F101" s="81"/>
      <c r="G101" s="131"/>
      <c r="H101" s="128"/>
      <c r="I101" s="140">
        <v>13900</v>
      </c>
      <c r="J101" s="140">
        <v>0</v>
      </c>
      <c r="K101" s="140">
        <v>13900</v>
      </c>
      <c r="L101" s="140"/>
      <c r="M101" s="128"/>
      <c r="N101" s="128"/>
      <c r="O101" s="20"/>
      <c r="P101" s="128"/>
      <c r="Q101" s="140"/>
      <c r="R101" s="128"/>
      <c r="S101" s="73"/>
      <c r="T101" s="264"/>
    </row>
    <row r="102" spans="1:20" x14ac:dyDescent="0.2">
      <c r="A102" s="25">
        <v>3113</v>
      </c>
      <c r="B102" s="20">
        <v>6121</v>
      </c>
      <c r="C102" s="20" t="s">
        <v>164</v>
      </c>
      <c r="D102" s="81"/>
      <c r="E102" s="20"/>
      <c r="F102" s="81"/>
      <c r="G102" s="131"/>
      <c r="H102" s="128"/>
      <c r="I102" s="140"/>
      <c r="J102" s="73"/>
      <c r="K102" s="73"/>
      <c r="L102" s="140">
        <v>1200000</v>
      </c>
      <c r="M102" s="128"/>
      <c r="N102" s="128">
        <v>-500000</v>
      </c>
      <c r="O102" s="128">
        <f>SUM(L102:N102)</f>
        <v>700000</v>
      </c>
      <c r="P102" s="128"/>
      <c r="Q102" s="140"/>
      <c r="R102" s="128">
        <v>810000</v>
      </c>
      <c r="S102" s="153">
        <f>SUM(Q102:R102)</f>
        <v>810000</v>
      </c>
      <c r="T102" s="264"/>
    </row>
    <row r="103" spans="1:20" s="9" customFormat="1" ht="13.5" thickBot="1" x14ac:dyDescent="0.25">
      <c r="A103" s="26">
        <v>3113</v>
      </c>
      <c r="B103" s="27" t="s">
        <v>40</v>
      </c>
      <c r="C103" s="27" t="s">
        <v>52</v>
      </c>
      <c r="D103" s="79"/>
      <c r="E103" s="27"/>
      <c r="F103" s="79">
        <f>SUM(F98)</f>
        <v>0</v>
      </c>
      <c r="G103" s="136">
        <f>SUM(G98:G98)</f>
        <v>200000</v>
      </c>
      <c r="H103" s="135"/>
      <c r="I103" s="145"/>
      <c r="J103" s="145">
        <f>SUM(J98:J102)</f>
        <v>200000</v>
      </c>
      <c r="K103" s="145"/>
      <c r="L103" s="145">
        <f>SUM(L98:L102)</f>
        <v>1200000</v>
      </c>
      <c r="M103" s="135"/>
      <c r="N103" s="135"/>
      <c r="O103" s="27"/>
      <c r="P103" s="135"/>
      <c r="Q103" s="145">
        <f>SUM(Q98:Q102)</f>
        <v>200000</v>
      </c>
      <c r="R103" s="134"/>
      <c r="S103" s="145">
        <f>SUM(S102)</f>
        <v>810000</v>
      </c>
      <c r="T103" s="265">
        <f>SUM(T98:T102)</f>
        <v>0</v>
      </c>
    </row>
    <row r="104" spans="1:20" ht="13.5" hidden="1" thickBot="1" x14ac:dyDescent="0.25">
      <c r="A104" s="67">
        <v>3316</v>
      </c>
      <c r="B104" s="68">
        <v>5169</v>
      </c>
      <c r="C104" s="68" t="s">
        <v>53</v>
      </c>
      <c r="D104" s="69">
        <v>20000</v>
      </c>
      <c r="E104" s="78"/>
      <c r="F104" s="96">
        <v>20000</v>
      </c>
      <c r="G104" s="123">
        <v>20000</v>
      </c>
      <c r="H104" s="156"/>
      <c r="I104" s="155"/>
      <c r="J104" s="155">
        <f>SUM(G104:I104)</f>
        <v>20000</v>
      </c>
      <c r="K104" s="155">
        <v>20000</v>
      </c>
      <c r="L104" s="155"/>
      <c r="M104" s="156"/>
      <c r="N104" s="156"/>
      <c r="O104" s="68"/>
      <c r="P104" s="156"/>
      <c r="Q104" s="155"/>
      <c r="R104" s="156"/>
      <c r="S104" s="78"/>
      <c r="T104" s="156"/>
    </row>
    <row r="105" spans="1:20" s="9" customFormat="1" ht="13.5" hidden="1" thickBot="1" x14ac:dyDescent="0.25">
      <c r="A105" s="33">
        <v>3316</v>
      </c>
      <c r="B105" s="34" t="s">
        <v>18</v>
      </c>
      <c r="C105" s="34" t="s">
        <v>54</v>
      </c>
      <c r="D105" s="205">
        <f>SUM(D104)</f>
        <v>20000</v>
      </c>
      <c r="E105" s="105"/>
      <c r="F105" s="206">
        <f>SUM(F104)</f>
        <v>20000</v>
      </c>
      <c r="G105" s="114">
        <f>SUM(G104)</f>
        <v>20000</v>
      </c>
      <c r="H105" s="165"/>
      <c r="I105" s="166"/>
      <c r="J105" s="166">
        <f>SUM(J104)</f>
        <v>20000</v>
      </c>
      <c r="K105" s="166"/>
      <c r="L105" s="166"/>
      <c r="M105" s="165"/>
      <c r="N105" s="165"/>
      <c r="O105" s="34"/>
      <c r="P105" s="165"/>
      <c r="Q105" s="166"/>
      <c r="R105" s="130"/>
      <c r="S105" s="85"/>
      <c r="T105" s="130"/>
    </row>
    <row r="106" spans="1:20" x14ac:dyDescent="0.2">
      <c r="A106" s="28">
        <v>3326</v>
      </c>
      <c r="B106" s="23">
        <v>5171</v>
      </c>
      <c r="C106" s="23" t="s">
        <v>55</v>
      </c>
      <c r="D106" s="51">
        <v>10000</v>
      </c>
      <c r="E106" s="70"/>
      <c r="F106" s="86">
        <v>10000</v>
      </c>
      <c r="G106" s="116">
        <v>10000</v>
      </c>
      <c r="H106" s="133"/>
      <c r="I106" s="142"/>
      <c r="J106" s="142">
        <f>SUM(G106:I106)</f>
        <v>10000</v>
      </c>
      <c r="K106" s="142">
        <v>10000</v>
      </c>
      <c r="L106" s="142">
        <v>10000</v>
      </c>
      <c r="M106" s="133"/>
      <c r="N106" s="133"/>
      <c r="O106" s="133">
        <f>SUM(L106:N106)</f>
        <v>10000</v>
      </c>
      <c r="P106" s="133"/>
      <c r="Q106" s="142">
        <v>10000</v>
      </c>
      <c r="R106" s="133"/>
      <c r="S106" s="152">
        <f>SUM(Q106:R106)</f>
        <v>10000</v>
      </c>
      <c r="T106" s="218">
        <v>10000</v>
      </c>
    </row>
    <row r="107" spans="1:20" s="9" customFormat="1" ht="13.5" thickBot="1" x14ac:dyDescent="0.25">
      <c r="A107" s="26">
        <v>3326</v>
      </c>
      <c r="B107" s="27" t="s">
        <v>56</v>
      </c>
      <c r="C107" s="27" t="s">
        <v>57</v>
      </c>
      <c r="D107" s="64">
        <f>SUM(D106)</f>
        <v>10000</v>
      </c>
      <c r="E107" s="71"/>
      <c r="F107" s="94">
        <f>SUM(F106)</f>
        <v>10000</v>
      </c>
      <c r="G107" s="117">
        <f>SUM(G106)</f>
        <v>10000</v>
      </c>
      <c r="H107" s="135"/>
      <c r="I107" s="145"/>
      <c r="J107" s="145">
        <f>SUM(J106)</f>
        <v>10000</v>
      </c>
      <c r="K107" s="145"/>
      <c r="L107" s="145">
        <f>SUM(L106)</f>
        <v>10000</v>
      </c>
      <c r="M107" s="135"/>
      <c r="N107" s="135"/>
      <c r="O107" s="27"/>
      <c r="P107" s="135"/>
      <c r="Q107" s="145">
        <f>SUM(Q106)</f>
        <v>10000</v>
      </c>
      <c r="R107" s="134"/>
      <c r="S107" s="145">
        <f>SUM(S106)</f>
        <v>10000</v>
      </c>
      <c r="T107" s="265">
        <f>SUM(T106)</f>
        <v>10000</v>
      </c>
    </row>
    <row r="108" spans="1:20" hidden="1" x14ac:dyDescent="0.2">
      <c r="A108" s="28">
        <v>3399</v>
      </c>
      <c r="B108" s="23">
        <v>5137</v>
      </c>
      <c r="C108" s="23" t="s">
        <v>210</v>
      </c>
      <c r="D108" s="80"/>
      <c r="E108" s="23"/>
      <c r="F108" s="80"/>
      <c r="G108" s="132"/>
      <c r="H108" s="133"/>
      <c r="I108" s="133"/>
      <c r="J108" s="133"/>
      <c r="K108" s="133"/>
      <c r="L108" s="133"/>
      <c r="M108" s="133"/>
      <c r="N108" s="133"/>
      <c r="O108" s="23"/>
      <c r="P108" s="133"/>
      <c r="Q108" s="142"/>
      <c r="R108" s="133">
        <v>25000</v>
      </c>
      <c r="S108" s="152">
        <f t="shared" ref="S108:S113" si="4">SUM(Q108:R108)</f>
        <v>25000</v>
      </c>
      <c r="T108" s="218"/>
    </row>
    <row r="109" spans="1:20" x14ac:dyDescent="0.2">
      <c r="A109" s="25">
        <v>3399</v>
      </c>
      <c r="B109" s="20">
        <v>5139</v>
      </c>
      <c r="C109" s="20" t="s">
        <v>58</v>
      </c>
      <c r="D109" s="81">
        <v>70000</v>
      </c>
      <c r="E109" s="20"/>
      <c r="F109" s="81">
        <v>40000</v>
      </c>
      <c r="G109" s="131">
        <v>40000</v>
      </c>
      <c r="H109" s="128"/>
      <c r="I109" s="128"/>
      <c r="J109" s="128">
        <f>SUM(G109:I109)</f>
        <v>40000</v>
      </c>
      <c r="K109" s="128">
        <v>40000</v>
      </c>
      <c r="L109" s="128">
        <v>40000</v>
      </c>
      <c r="M109" s="128"/>
      <c r="N109" s="128"/>
      <c r="O109" s="128">
        <f>SUM(L109:N109)</f>
        <v>40000</v>
      </c>
      <c r="P109" s="128">
        <v>23882</v>
      </c>
      <c r="Q109" s="140">
        <v>40000</v>
      </c>
      <c r="R109" s="128"/>
      <c r="S109" s="153">
        <v>30000</v>
      </c>
      <c r="T109" s="264">
        <v>40000</v>
      </c>
    </row>
    <row r="110" spans="1:20" x14ac:dyDescent="0.2">
      <c r="A110" s="25">
        <v>3399</v>
      </c>
      <c r="B110" s="20">
        <v>5169</v>
      </c>
      <c r="C110" s="20" t="s">
        <v>59</v>
      </c>
      <c r="D110" s="81">
        <v>50000</v>
      </c>
      <c r="E110" s="20"/>
      <c r="F110" s="81">
        <v>50000</v>
      </c>
      <c r="G110" s="131">
        <v>50000</v>
      </c>
      <c r="H110" s="128"/>
      <c r="I110" s="128"/>
      <c r="J110" s="128">
        <f>SUM(G110:I110)</f>
        <v>50000</v>
      </c>
      <c r="K110" s="128">
        <v>50000</v>
      </c>
      <c r="L110" s="128">
        <v>50000</v>
      </c>
      <c r="M110" s="128"/>
      <c r="N110" s="128">
        <v>70000</v>
      </c>
      <c r="O110" s="128">
        <f>SUM(L110:N110)</f>
        <v>120000</v>
      </c>
      <c r="P110" s="128">
        <v>110269</v>
      </c>
      <c r="Q110" s="140">
        <v>150000</v>
      </c>
      <c r="R110" s="128">
        <v>150000</v>
      </c>
      <c r="S110" s="153">
        <f t="shared" si="4"/>
        <v>300000</v>
      </c>
      <c r="T110" s="264">
        <v>350000</v>
      </c>
    </row>
    <row r="111" spans="1:20" x14ac:dyDescent="0.2">
      <c r="A111" s="25">
        <v>3399</v>
      </c>
      <c r="B111" s="20">
        <v>5175</v>
      </c>
      <c r="C111" s="20" t="s">
        <v>60</v>
      </c>
      <c r="D111" s="81">
        <v>70000</v>
      </c>
      <c r="E111" s="20"/>
      <c r="F111" s="81">
        <v>70000</v>
      </c>
      <c r="G111" s="131">
        <v>70000</v>
      </c>
      <c r="H111" s="128"/>
      <c r="I111" s="128"/>
      <c r="J111" s="128">
        <f>SUM(G111:I111)</f>
        <v>70000</v>
      </c>
      <c r="K111" s="128">
        <v>70000</v>
      </c>
      <c r="L111" s="128">
        <v>70000</v>
      </c>
      <c r="M111" s="128"/>
      <c r="N111" s="128"/>
      <c r="O111" s="128">
        <f>SUM(L111:N111)</f>
        <v>70000</v>
      </c>
      <c r="P111" s="128">
        <v>26767</v>
      </c>
      <c r="Q111" s="140">
        <v>80000</v>
      </c>
      <c r="R111" s="128">
        <v>70000</v>
      </c>
      <c r="S111" s="153">
        <f t="shared" si="4"/>
        <v>150000</v>
      </c>
      <c r="T111" s="264">
        <v>200000</v>
      </c>
    </row>
    <row r="112" spans="1:20" x14ac:dyDescent="0.2">
      <c r="A112" s="25">
        <v>3399</v>
      </c>
      <c r="B112" s="20">
        <v>5194</v>
      </c>
      <c r="C112" s="20" t="s">
        <v>211</v>
      </c>
      <c r="D112" s="81">
        <v>30000</v>
      </c>
      <c r="E112" s="20"/>
      <c r="F112" s="81">
        <v>60000</v>
      </c>
      <c r="G112" s="131">
        <v>60000</v>
      </c>
      <c r="H112" s="128"/>
      <c r="I112" s="128"/>
      <c r="J112" s="128">
        <f>SUM(G112:I112)</f>
        <v>60000</v>
      </c>
      <c r="K112" s="128">
        <v>60000</v>
      </c>
      <c r="L112" s="128">
        <v>60000</v>
      </c>
      <c r="M112" s="128"/>
      <c r="N112" s="128">
        <v>20000</v>
      </c>
      <c r="O112" s="128">
        <f>SUM(L112:N112)</f>
        <v>80000</v>
      </c>
      <c r="P112" s="128">
        <v>79770</v>
      </c>
      <c r="Q112" s="140">
        <v>130000</v>
      </c>
      <c r="R112" s="128">
        <v>20000</v>
      </c>
      <c r="S112" s="153">
        <f t="shared" si="4"/>
        <v>150000</v>
      </c>
      <c r="T112" s="264">
        <v>150000</v>
      </c>
    </row>
    <row r="113" spans="1:20" x14ac:dyDescent="0.2">
      <c r="A113" s="25">
        <v>3399</v>
      </c>
      <c r="B113" s="20">
        <v>5229</v>
      </c>
      <c r="C113" s="20" t="s">
        <v>61</v>
      </c>
      <c r="D113" s="81">
        <v>70000</v>
      </c>
      <c r="E113" s="20"/>
      <c r="F113" s="81">
        <v>70000</v>
      </c>
      <c r="G113" s="131">
        <v>70000</v>
      </c>
      <c r="H113" s="128"/>
      <c r="I113" s="128"/>
      <c r="J113" s="128">
        <f>SUM(G113:I113)</f>
        <v>70000</v>
      </c>
      <c r="K113" s="128">
        <v>70000</v>
      </c>
      <c r="L113" s="128">
        <v>70000</v>
      </c>
      <c r="M113" s="128"/>
      <c r="N113" s="128"/>
      <c r="O113" s="128">
        <f>SUM(L113:N113)</f>
        <v>70000</v>
      </c>
      <c r="P113" s="128">
        <v>43000</v>
      </c>
      <c r="Q113" s="140">
        <v>75000</v>
      </c>
      <c r="R113" s="128"/>
      <c r="S113" s="153">
        <f t="shared" si="4"/>
        <v>75000</v>
      </c>
      <c r="T113" s="264">
        <v>80000</v>
      </c>
    </row>
    <row r="114" spans="1:20" s="9" customFormat="1" ht="13.5" thickBot="1" x14ac:dyDescent="0.25">
      <c r="A114" s="26">
        <v>3399</v>
      </c>
      <c r="B114" s="27" t="s">
        <v>40</v>
      </c>
      <c r="C114" s="27" t="s">
        <v>62</v>
      </c>
      <c r="D114" s="79">
        <f>SUM(D109:D113)</f>
        <v>290000</v>
      </c>
      <c r="E114" s="27"/>
      <c r="F114" s="79">
        <f>SUM(F109:F113)</f>
        <v>290000</v>
      </c>
      <c r="G114" s="136">
        <f>SUM(G109:G113)</f>
        <v>290000</v>
      </c>
      <c r="H114" s="135"/>
      <c r="I114" s="135"/>
      <c r="J114" s="135">
        <f>SUM(J109:J113)</f>
        <v>290000</v>
      </c>
      <c r="K114" s="135"/>
      <c r="L114" s="135">
        <f>SUM(L109:L113)</f>
        <v>290000</v>
      </c>
      <c r="M114" s="135"/>
      <c r="N114" s="135"/>
      <c r="O114" s="27"/>
      <c r="P114" s="135"/>
      <c r="Q114" s="145">
        <f>SUM(Q109:Q113)</f>
        <v>475000</v>
      </c>
      <c r="R114" s="134"/>
      <c r="S114" s="145">
        <f>SUM(S108:S113)</f>
        <v>730000</v>
      </c>
      <c r="T114" s="265">
        <f>SUM(T108:T113)</f>
        <v>820000</v>
      </c>
    </row>
    <row r="115" spans="1:20" x14ac:dyDescent="0.2">
      <c r="A115" s="28">
        <v>3429</v>
      </c>
      <c r="B115" s="23">
        <v>5139</v>
      </c>
      <c r="C115" s="23" t="s">
        <v>63</v>
      </c>
      <c r="D115" s="80"/>
      <c r="E115" s="23"/>
      <c r="F115" s="86">
        <v>10000</v>
      </c>
      <c r="G115" s="116">
        <v>30000</v>
      </c>
      <c r="H115" s="133"/>
      <c r="I115" s="142"/>
      <c r="J115" s="142">
        <f>SUM(G115:I115)</f>
        <v>30000</v>
      </c>
      <c r="K115" s="142">
        <v>30000</v>
      </c>
      <c r="L115" s="142">
        <v>10000</v>
      </c>
      <c r="M115" s="133"/>
      <c r="N115" s="133"/>
      <c r="O115" s="133">
        <f>SUM(L115:N115)</f>
        <v>10000</v>
      </c>
      <c r="P115" s="133">
        <v>8391</v>
      </c>
      <c r="Q115" s="142">
        <v>25000</v>
      </c>
      <c r="R115" s="133"/>
      <c r="S115" s="152">
        <f>SUM(Q115:R115)</f>
        <v>25000</v>
      </c>
      <c r="T115" s="218">
        <v>25000</v>
      </c>
    </row>
    <row r="116" spans="1:20" hidden="1" x14ac:dyDescent="0.2">
      <c r="A116" s="25">
        <v>3429</v>
      </c>
      <c r="B116" s="20">
        <v>5137</v>
      </c>
      <c r="C116" s="20" t="s">
        <v>64</v>
      </c>
      <c r="D116" s="81"/>
      <c r="E116" s="20"/>
      <c r="F116" s="89">
        <v>100000</v>
      </c>
      <c r="G116" s="118"/>
      <c r="H116" s="128"/>
      <c r="I116" s="140"/>
      <c r="J116" s="73"/>
      <c r="K116" s="73"/>
      <c r="L116" s="140"/>
      <c r="M116" s="128"/>
      <c r="N116" s="128"/>
      <c r="O116" s="20"/>
      <c r="P116" s="128"/>
      <c r="Q116" s="140"/>
      <c r="R116" s="128"/>
      <c r="S116" s="73"/>
      <c r="T116" s="264"/>
    </row>
    <row r="117" spans="1:20" x14ac:dyDescent="0.2">
      <c r="A117" s="67">
        <v>3429</v>
      </c>
      <c r="B117" s="68">
        <v>5151</v>
      </c>
      <c r="C117" s="68" t="s">
        <v>65</v>
      </c>
      <c r="D117" s="69">
        <v>10000</v>
      </c>
      <c r="E117" s="78"/>
      <c r="F117" s="96">
        <v>30000</v>
      </c>
      <c r="G117" s="118">
        <v>40000</v>
      </c>
      <c r="H117" s="128"/>
      <c r="I117" s="140"/>
      <c r="J117" s="140">
        <f>SUM(G117:I117)</f>
        <v>40000</v>
      </c>
      <c r="K117" s="140">
        <v>40000</v>
      </c>
      <c r="L117" s="140">
        <v>20000</v>
      </c>
      <c r="M117" s="128"/>
      <c r="N117" s="128"/>
      <c r="O117" s="128">
        <f t="shared" ref="O117:O122" si="5">SUM(L117:N117)</f>
        <v>20000</v>
      </c>
      <c r="P117" s="128">
        <v>7091</v>
      </c>
      <c r="Q117" s="140">
        <v>20000</v>
      </c>
      <c r="R117" s="128"/>
      <c r="S117" s="153">
        <f>SUM(Q117:R117)</f>
        <v>20000</v>
      </c>
      <c r="T117" s="264">
        <v>20000</v>
      </c>
    </row>
    <row r="118" spans="1:20" x14ac:dyDescent="0.2">
      <c r="A118" s="25">
        <v>3429</v>
      </c>
      <c r="B118" s="20">
        <v>5154</v>
      </c>
      <c r="C118" s="20" t="s">
        <v>66</v>
      </c>
      <c r="D118" s="52">
        <v>15000</v>
      </c>
      <c r="E118" s="73"/>
      <c r="F118" s="89">
        <v>20000</v>
      </c>
      <c r="G118" s="118">
        <v>50000</v>
      </c>
      <c r="H118" s="128"/>
      <c r="I118" s="140"/>
      <c r="J118" s="140">
        <f>SUM(G118:I118)</f>
        <v>50000</v>
      </c>
      <c r="K118" s="140">
        <v>50000</v>
      </c>
      <c r="L118" s="140">
        <v>30000</v>
      </c>
      <c r="M118" s="128"/>
      <c r="N118" s="128">
        <v>15000</v>
      </c>
      <c r="O118" s="128">
        <f t="shared" si="5"/>
        <v>45000</v>
      </c>
      <c r="P118" s="128">
        <v>34800</v>
      </c>
      <c r="Q118" s="140">
        <v>100000</v>
      </c>
      <c r="R118" s="128">
        <v>40000</v>
      </c>
      <c r="S118" s="153">
        <f>SUM(Q118:R118)</f>
        <v>140000</v>
      </c>
      <c r="T118" s="264">
        <v>160000</v>
      </c>
    </row>
    <row r="119" spans="1:20" x14ac:dyDescent="0.2">
      <c r="A119" s="25">
        <v>3429</v>
      </c>
      <c r="B119" s="20">
        <v>5156</v>
      </c>
      <c r="C119" s="20" t="s">
        <v>67</v>
      </c>
      <c r="D119" s="52">
        <v>5000</v>
      </c>
      <c r="E119" s="73"/>
      <c r="F119" s="89">
        <v>5000</v>
      </c>
      <c r="G119" s="118">
        <v>5000</v>
      </c>
      <c r="H119" s="128"/>
      <c r="I119" s="140"/>
      <c r="J119" s="140">
        <f>SUM(G119:I119)</f>
        <v>5000</v>
      </c>
      <c r="K119" s="140">
        <v>5000</v>
      </c>
      <c r="L119" s="140">
        <v>10000</v>
      </c>
      <c r="M119" s="128"/>
      <c r="N119" s="128"/>
      <c r="O119" s="128">
        <f t="shared" si="5"/>
        <v>10000</v>
      </c>
      <c r="P119" s="128">
        <v>4066</v>
      </c>
      <c r="Q119" s="140">
        <v>5000</v>
      </c>
      <c r="R119" s="128"/>
      <c r="S119" s="153">
        <f>SUM(Q119:R119)</f>
        <v>5000</v>
      </c>
      <c r="T119" s="264">
        <v>7000</v>
      </c>
    </row>
    <row r="120" spans="1:20" x14ac:dyDescent="0.2">
      <c r="A120" s="25">
        <v>3429</v>
      </c>
      <c r="B120" s="20">
        <v>5169</v>
      </c>
      <c r="C120" s="20" t="s">
        <v>68</v>
      </c>
      <c r="D120" s="52">
        <v>9000</v>
      </c>
      <c r="E120" s="73"/>
      <c r="F120" s="89">
        <v>20000</v>
      </c>
      <c r="G120" s="118">
        <v>20000</v>
      </c>
      <c r="H120" s="128"/>
      <c r="I120" s="140"/>
      <c r="J120" s="140">
        <f>SUM(G120:I120)</f>
        <v>20000</v>
      </c>
      <c r="K120" s="140">
        <v>20000</v>
      </c>
      <c r="L120" s="140">
        <v>20000</v>
      </c>
      <c r="M120" s="128"/>
      <c r="N120" s="128"/>
      <c r="O120" s="128">
        <f t="shared" si="5"/>
        <v>20000</v>
      </c>
      <c r="P120" s="128">
        <v>7091</v>
      </c>
      <c r="Q120" s="140">
        <v>20000</v>
      </c>
      <c r="R120" s="128"/>
      <c r="S120" s="153">
        <f>SUM(Q120:R120)</f>
        <v>20000</v>
      </c>
      <c r="T120" s="264">
        <v>20000</v>
      </c>
    </row>
    <row r="121" spans="1:20" x14ac:dyDescent="0.2">
      <c r="A121" s="25">
        <v>3429</v>
      </c>
      <c r="B121" s="20">
        <v>5171</v>
      </c>
      <c r="C121" s="20" t="s">
        <v>69</v>
      </c>
      <c r="D121" s="52">
        <v>80000</v>
      </c>
      <c r="E121" s="73"/>
      <c r="F121" s="89">
        <v>80000</v>
      </c>
      <c r="G121" s="118">
        <v>80000</v>
      </c>
      <c r="H121" s="128"/>
      <c r="I121" s="140"/>
      <c r="J121" s="140">
        <f>SUM(G121:I121)</f>
        <v>80000</v>
      </c>
      <c r="K121" s="140">
        <v>80000</v>
      </c>
      <c r="L121" s="140"/>
      <c r="M121" s="128"/>
      <c r="N121" s="128">
        <v>200000</v>
      </c>
      <c r="O121" s="128">
        <f t="shared" si="5"/>
        <v>200000</v>
      </c>
      <c r="P121" s="128">
        <v>169755</v>
      </c>
      <c r="Q121" s="140">
        <v>100000</v>
      </c>
      <c r="R121" s="128">
        <v>20000</v>
      </c>
      <c r="S121" s="153">
        <f>SUM(Q121:R121)</f>
        <v>120000</v>
      </c>
      <c r="T121" s="264">
        <v>100000</v>
      </c>
    </row>
    <row r="122" spans="1:20" hidden="1" x14ac:dyDescent="0.2">
      <c r="A122" s="25">
        <v>3429</v>
      </c>
      <c r="B122" s="20">
        <v>6121</v>
      </c>
      <c r="C122" s="20" t="s">
        <v>158</v>
      </c>
      <c r="D122" s="52">
        <v>4000000</v>
      </c>
      <c r="E122" s="73"/>
      <c r="F122" s="89">
        <v>500000</v>
      </c>
      <c r="G122" s="118"/>
      <c r="H122" s="128"/>
      <c r="I122" s="140"/>
      <c r="J122" s="73"/>
      <c r="K122" s="73"/>
      <c r="L122" s="140">
        <v>2000000</v>
      </c>
      <c r="M122" s="128"/>
      <c r="N122" s="128">
        <v>-500000</v>
      </c>
      <c r="O122" s="128">
        <f t="shared" si="5"/>
        <v>1500000</v>
      </c>
      <c r="P122" s="128"/>
      <c r="Q122" s="140"/>
      <c r="R122" s="128"/>
      <c r="S122" s="73"/>
      <c r="T122" s="264"/>
    </row>
    <row r="123" spans="1:20" x14ac:dyDescent="0.2">
      <c r="A123" s="82">
        <v>3429</v>
      </c>
      <c r="B123" s="83">
        <v>6122</v>
      </c>
      <c r="C123" s="83" t="s">
        <v>70</v>
      </c>
      <c r="D123" s="84"/>
      <c r="E123" s="85"/>
      <c r="F123" s="97"/>
      <c r="G123" s="118">
        <v>400000</v>
      </c>
      <c r="H123" s="128"/>
      <c r="I123" s="140"/>
      <c r="J123" s="140">
        <f>SUM(G123:I123)</f>
        <v>400000</v>
      </c>
      <c r="K123" s="140">
        <v>400000</v>
      </c>
      <c r="L123" s="140"/>
      <c r="M123" s="128"/>
      <c r="N123" s="128"/>
      <c r="O123" s="20"/>
      <c r="P123" s="128"/>
      <c r="Q123" s="140">
        <v>1500000</v>
      </c>
      <c r="R123" s="128"/>
      <c r="S123" s="153">
        <f>SUM(Q123:R123)</f>
        <v>1500000</v>
      </c>
      <c r="T123" s="264"/>
    </row>
    <row r="124" spans="1:20" s="9" customFormat="1" ht="13.5" thickBot="1" x14ac:dyDescent="0.25">
      <c r="A124" s="26">
        <v>3429</v>
      </c>
      <c r="B124" s="27" t="s">
        <v>40</v>
      </c>
      <c r="C124" s="27" t="s">
        <v>71</v>
      </c>
      <c r="D124" s="64">
        <f>SUM(D117:D122)</f>
        <v>4119000</v>
      </c>
      <c r="E124" s="71"/>
      <c r="F124" s="94">
        <f>SUM(F115:F123)</f>
        <v>765000</v>
      </c>
      <c r="G124" s="117">
        <f>SUM(G115:G123)</f>
        <v>625000</v>
      </c>
      <c r="H124" s="135"/>
      <c r="I124" s="145"/>
      <c r="J124" s="145">
        <f>SUM(J115:J123)</f>
        <v>625000</v>
      </c>
      <c r="K124" s="145"/>
      <c r="L124" s="145">
        <f>SUM(L115:L123)</f>
        <v>2090000</v>
      </c>
      <c r="M124" s="135"/>
      <c r="N124" s="135"/>
      <c r="O124" s="27"/>
      <c r="P124" s="135"/>
      <c r="Q124" s="145">
        <f>SUM(Q115:Q123)</f>
        <v>1770000</v>
      </c>
      <c r="R124" s="134"/>
      <c r="S124" s="145">
        <f>SUM(S115:S123)</f>
        <v>1830000</v>
      </c>
      <c r="T124" s="265">
        <f>SUM(T115:T123)</f>
        <v>332000</v>
      </c>
    </row>
    <row r="125" spans="1:20" x14ac:dyDescent="0.2">
      <c r="A125" s="28">
        <v>3613</v>
      </c>
      <c r="B125" s="23">
        <v>5137</v>
      </c>
      <c r="C125" s="23" t="s">
        <v>187</v>
      </c>
      <c r="D125" s="80"/>
      <c r="E125" s="23"/>
      <c r="F125" s="80"/>
      <c r="G125" s="132"/>
      <c r="H125" s="133"/>
      <c r="I125" s="133"/>
      <c r="J125" s="133"/>
      <c r="K125" s="133"/>
      <c r="L125" s="133"/>
      <c r="M125" s="133">
        <v>327500</v>
      </c>
      <c r="N125" s="133"/>
      <c r="O125" s="133">
        <f t="shared" ref="O125:O131" si="6">SUM(L125:N125)</f>
        <v>327500</v>
      </c>
      <c r="P125" s="133">
        <v>327426</v>
      </c>
      <c r="Q125" s="142">
        <v>300000</v>
      </c>
      <c r="R125" s="133"/>
      <c r="S125" s="152">
        <f t="shared" ref="S125:S130" si="7">SUM(Q125:R125)</f>
        <v>300000</v>
      </c>
      <c r="T125" s="218"/>
    </row>
    <row r="126" spans="1:20" x14ac:dyDescent="0.2">
      <c r="A126" s="25">
        <v>3613</v>
      </c>
      <c r="B126" s="20">
        <v>5151</v>
      </c>
      <c r="C126" s="20" t="s">
        <v>72</v>
      </c>
      <c r="D126" s="81"/>
      <c r="E126" s="20"/>
      <c r="F126" s="81">
        <v>5000</v>
      </c>
      <c r="G126" s="131"/>
      <c r="H126" s="128"/>
      <c r="I126" s="128">
        <v>5000</v>
      </c>
      <c r="J126" s="128">
        <v>0</v>
      </c>
      <c r="K126" s="128">
        <v>5000</v>
      </c>
      <c r="L126" s="128">
        <v>10000</v>
      </c>
      <c r="M126" s="128"/>
      <c r="N126" s="128">
        <v>5000</v>
      </c>
      <c r="O126" s="128">
        <f t="shared" si="6"/>
        <v>15000</v>
      </c>
      <c r="P126" s="128">
        <v>11536</v>
      </c>
      <c r="Q126" s="140">
        <v>25000</v>
      </c>
      <c r="R126" s="128"/>
      <c r="S126" s="153">
        <f t="shared" si="7"/>
        <v>25000</v>
      </c>
      <c r="T126" s="264">
        <v>25000</v>
      </c>
    </row>
    <row r="127" spans="1:20" x14ac:dyDescent="0.2">
      <c r="A127" s="25">
        <v>3613</v>
      </c>
      <c r="B127" s="20">
        <v>5153</v>
      </c>
      <c r="C127" s="20" t="s">
        <v>194</v>
      </c>
      <c r="D127" s="81">
        <v>18000</v>
      </c>
      <c r="E127" s="20"/>
      <c r="F127" s="81">
        <v>18000</v>
      </c>
      <c r="G127" s="131"/>
      <c r="H127" s="128"/>
      <c r="I127" s="128">
        <v>2000</v>
      </c>
      <c r="J127" s="128">
        <v>0</v>
      </c>
      <c r="K127" s="128">
        <v>2000</v>
      </c>
      <c r="L127" s="128">
        <v>10000</v>
      </c>
      <c r="M127" s="128"/>
      <c r="N127" s="128"/>
      <c r="O127" s="128">
        <f t="shared" si="6"/>
        <v>10000</v>
      </c>
      <c r="P127" s="128"/>
      <c r="Q127" s="140">
        <v>40000</v>
      </c>
      <c r="R127" s="128"/>
      <c r="S127" s="153">
        <f t="shared" si="7"/>
        <v>40000</v>
      </c>
      <c r="T127" s="264">
        <v>30000</v>
      </c>
    </row>
    <row r="128" spans="1:20" x14ac:dyDescent="0.2">
      <c r="A128" s="25">
        <v>3613</v>
      </c>
      <c r="B128" s="20">
        <v>5154</v>
      </c>
      <c r="C128" s="20" t="s">
        <v>218</v>
      </c>
      <c r="D128" s="81">
        <v>32000</v>
      </c>
      <c r="E128" s="20"/>
      <c r="F128" s="81">
        <v>25000</v>
      </c>
      <c r="G128" s="131"/>
      <c r="H128" s="128"/>
      <c r="I128" s="128">
        <v>50000</v>
      </c>
      <c r="J128" s="128">
        <v>0</v>
      </c>
      <c r="K128" s="128">
        <v>50000</v>
      </c>
      <c r="L128" s="128">
        <v>70000</v>
      </c>
      <c r="M128" s="128">
        <v>330000</v>
      </c>
      <c r="N128" s="128"/>
      <c r="O128" s="128">
        <f t="shared" si="6"/>
        <v>400000</v>
      </c>
      <c r="P128" s="128">
        <v>306242</v>
      </c>
      <c r="Q128" s="140">
        <v>600000</v>
      </c>
      <c r="R128" s="128">
        <v>-300000</v>
      </c>
      <c r="S128" s="153">
        <f t="shared" si="7"/>
        <v>300000</v>
      </c>
      <c r="T128" s="264">
        <v>400000</v>
      </c>
    </row>
    <row r="129" spans="1:20" x14ac:dyDescent="0.2">
      <c r="A129" s="25">
        <v>3613</v>
      </c>
      <c r="B129" s="20">
        <v>5169</v>
      </c>
      <c r="C129" s="20" t="s">
        <v>152</v>
      </c>
      <c r="D129" s="81">
        <v>50000</v>
      </c>
      <c r="E129" s="20"/>
      <c r="F129" s="81">
        <v>50000</v>
      </c>
      <c r="G129" s="131"/>
      <c r="H129" s="128"/>
      <c r="I129" s="128">
        <v>5000</v>
      </c>
      <c r="J129" s="128">
        <v>0</v>
      </c>
      <c r="K129" s="128">
        <v>5000</v>
      </c>
      <c r="L129" s="128">
        <v>10000</v>
      </c>
      <c r="M129" s="128"/>
      <c r="N129" s="128"/>
      <c r="O129" s="128">
        <f t="shared" si="6"/>
        <v>10000</v>
      </c>
      <c r="P129" s="128">
        <v>7730</v>
      </c>
      <c r="Q129" s="140">
        <v>15000</v>
      </c>
      <c r="R129" s="128"/>
      <c r="S129" s="153">
        <f t="shared" si="7"/>
        <v>15000</v>
      </c>
      <c r="T129" s="264">
        <v>15000</v>
      </c>
    </row>
    <row r="130" spans="1:20" x14ac:dyDescent="0.2">
      <c r="A130" s="25">
        <v>3613</v>
      </c>
      <c r="B130" s="20">
        <v>5171</v>
      </c>
      <c r="C130" s="20" t="s">
        <v>193</v>
      </c>
      <c r="D130" s="81"/>
      <c r="E130" s="20"/>
      <c r="F130" s="81"/>
      <c r="G130" s="131"/>
      <c r="H130" s="128"/>
      <c r="I130" s="128"/>
      <c r="J130" s="128"/>
      <c r="K130" s="128"/>
      <c r="L130" s="128"/>
      <c r="M130" s="128"/>
      <c r="N130" s="128"/>
      <c r="O130" s="128"/>
      <c r="P130" s="128"/>
      <c r="Q130" s="140"/>
      <c r="R130" s="128">
        <v>17000</v>
      </c>
      <c r="S130" s="153">
        <f t="shared" si="7"/>
        <v>17000</v>
      </c>
      <c r="T130" s="264"/>
    </row>
    <row r="131" spans="1:20" hidden="1" x14ac:dyDescent="0.2">
      <c r="A131" s="25">
        <v>3613</v>
      </c>
      <c r="B131" s="20">
        <v>6121</v>
      </c>
      <c r="C131" s="20" t="s">
        <v>179</v>
      </c>
      <c r="D131" s="81"/>
      <c r="E131" s="20"/>
      <c r="F131" s="81"/>
      <c r="G131" s="131">
        <v>25000000</v>
      </c>
      <c r="H131" s="128"/>
      <c r="I131" s="128"/>
      <c r="J131" s="128">
        <f>SUM(G131:I131)</f>
        <v>25000000</v>
      </c>
      <c r="K131" s="128">
        <v>25000000</v>
      </c>
      <c r="L131" s="128"/>
      <c r="M131" s="128">
        <v>2420000</v>
      </c>
      <c r="N131" s="128"/>
      <c r="O131" s="128">
        <f t="shared" si="6"/>
        <v>2420000</v>
      </c>
      <c r="P131" s="128">
        <v>2412497</v>
      </c>
      <c r="Q131" s="140"/>
      <c r="R131" s="128"/>
      <c r="S131" s="73"/>
      <c r="T131" s="264"/>
    </row>
    <row r="132" spans="1:20" x14ac:dyDescent="0.2">
      <c r="A132" s="82">
        <v>3613</v>
      </c>
      <c r="B132" s="83">
        <v>6122</v>
      </c>
      <c r="C132" s="83" t="s">
        <v>224</v>
      </c>
      <c r="D132" s="238"/>
      <c r="E132" s="83"/>
      <c r="F132" s="238"/>
      <c r="G132" s="216"/>
      <c r="H132" s="130"/>
      <c r="I132" s="130"/>
      <c r="J132" s="130"/>
      <c r="K132" s="130"/>
      <c r="L132" s="130"/>
      <c r="M132" s="130"/>
      <c r="N132" s="130"/>
      <c r="O132" s="130"/>
      <c r="P132" s="130"/>
      <c r="Q132" s="141"/>
      <c r="R132" s="130"/>
      <c r="S132" s="85"/>
      <c r="T132" s="285"/>
    </row>
    <row r="133" spans="1:20" s="9" customFormat="1" ht="13.5" thickBot="1" x14ac:dyDescent="0.25">
      <c r="A133" s="26">
        <v>3613</v>
      </c>
      <c r="B133" s="27" t="s">
        <v>40</v>
      </c>
      <c r="C133" s="27" t="s">
        <v>25</v>
      </c>
      <c r="D133" s="79">
        <f>SUM(D127:D129)</f>
        <v>100000</v>
      </c>
      <c r="E133" s="27"/>
      <c r="F133" s="79">
        <f>SUM(F126:F129)</f>
        <v>98000</v>
      </c>
      <c r="G133" s="136">
        <f>SUM(G126:G131)</f>
        <v>25000000</v>
      </c>
      <c r="H133" s="135"/>
      <c r="I133" s="135"/>
      <c r="J133" s="135">
        <f>SUM(J126:J131)</f>
        <v>25000000</v>
      </c>
      <c r="K133" s="135"/>
      <c r="L133" s="135">
        <f>SUM(L126:L131)</f>
        <v>100000</v>
      </c>
      <c r="M133" s="135"/>
      <c r="N133" s="135"/>
      <c r="O133" s="27"/>
      <c r="P133" s="135"/>
      <c r="Q133" s="145">
        <f>SUM(Q125:Q131)</f>
        <v>980000</v>
      </c>
      <c r="R133" s="134"/>
      <c r="S133" s="145">
        <f>SUM(S125:S131)</f>
        <v>697000</v>
      </c>
      <c r="T133" s="265">
        <f>SUM(T125:T132)</f>
        <v>470000</v>
      </c>
    </row>
    <row r="134" spans="1:20" x14ac:dyDescent="0.2">
      <c r="A134" s="40">
        <v>3631</v>
      </c>
      <c r="B134" s="16">
        <v>5154</v>
      </c>
      <c r="C134" s="31" t="s">
        <v>74</v>
      </c>
      <c r="D134" s="60">
        <v>200000</v>
      </c>
      <c r="E134" s="77"/>
      <c r="F134" s="91">
        <v>250000</v>
      </c>
      <c r="G134" s="116">
        <v>250000</v>
      </c>
      <c r="H134" s="133"/>
      <c r="I134" s="142"/>
      <c r="J134" s="142">
        <f>SUM(G134:I134)</f>
        <v>250000</v>
      </c>
      <c r="K134" s="142">
        <v>250000</v>
      </c>
      <c r="L134" s="142">
        <v>260000</v>
      </c>
      <c r="M134" s="133"/>
      <c r="N134" s="133">
        <v>140000</v>
      </c>
      <c r="O134" s="133">
        <f>SUM(L134:N134)</f>
        <v>400000</v>
      </c>
      <c r="P134" s="133">
        <v>327300</v>
      </c>
      <c r="Q134" s="142">
        <v>300000</v>
      </c>
      <c r="R134" s="133"/>
      <c r="S134" s="152">
        <f>SUM(Q134:R134)</f>
        <v>300000</v>
      </c>
      <c r="T134" s="218">
        <v>350000</v>
      </c>
    </row>
    <row r="135" spans="1:20" x14ac:dyDescent="0.2">
      <c r="A135" s="43">
        <v>3631</v>
      </c>
      <c r="B135" s="38">
        <v>5171</v>
      </c>
      <c r="C135" s="37" t="s">
        <v>73</v>
      </c>
      <c r="D135" s="63">
        <v>200000</v>
      </c>
      <c r="F135" s="95">
        <v>200000</v>
      </c>
      <c r="G135" s="118">
        <v>100000</v>
      </c>
      <c r="H135" s="128"/>
      <c r="I135" s="140"/>
      <c r="J135" s="140">
        <f>SUM(G135:I135)</f>
        <v>100000</v>
      </c>
      <c r="K135" s="140">
        <v>100000</v>
      </c>
      <c r="L135" s="140">
        <v>100000</v>
      </c>
      <c r="M135" s="128"/>
      <c r="N135" s="128">
        <v>500000</v>
      </c>
      <c r="O135" s="128">
        <f>SUM(L135:N135)</f>
        <v>600000</v>
      </c>
      <c r="P135" s="128">
        <v>571110</v>
      </c>
      <c r="Q135" s="140">
        <v>100000</v>
      </c>
      <c r="R135" s="128">
        <v>400000</v>
      </c>
      <c r="S135" s="153">
        <f>SUM(Q135:R135)</f>
        <v>500000</v>
      </c>
      <c r="T135" s="264">
        <v>150000</v>
      </c>
    </row>
    <row r="136" spans="1:20" x14ac:dyDescent="0.2">
      <c r="A136" s="25">
        <v>3631</v>
      </c>
      <c r="B136" s="20">
        <v>6121</v>
      </c>
      <c r="C136" s="20" t="s">
        <v>137</v>
      </c>
      <c r="D136" s="81"/>
      <c r="E136" s="20"/>
      <c r="F136" s="81"/>
      <c r="G136" s="118"/>
      <c r="H136" s="128"/>
      <c r="I136" s="140"/>
      <c r="J136" s="73"/>
      <c r="K136" s="73"/>
      <c r="L136" s="140">
        <v>1000000</v>
      </c>
      <c r="M136" s="128"/>
      <c r="N136" s="128">
        <v>-500000</v>
      </c>
      <c r="O136" s="128">
        <f>SUM(L136:N136)</f>
        <v>500000</v>
      </c>
      <c r="P136" s="128"/>
      <c r="Q136" s="140"/>
      <c r="R136" s="128">
        <v>1201000</v>
      </c>
      <c r="S136" s="153">
        <f>SUM(Q136:R136)</f>
        <v>1201000</v>
      </c>
      <c r="T136" s="264"/>
    </row>
    <row r="137" spans="1:20" s="9" customFormat="1" ht="13.5" thickBot="1" x14ac:dyDescent="0.25">
      <c r="A137" s="48">
        <v>3631</v>
      </c>
      <c r="B137" s="49" t="s">
        <v>18</v>
      </c>
      <c r="C137" s="50" t="s">
        <v>75</v>
      </c>
      <c r="D137" s="66">
        <f>SUM(D134:D135)</f>
        <v>400000</v>
      </c>
      <c r="E137" s="76"/>
      <c r="F137" s="99">
        <f>SUM(F134:F135)</f>
        <v>450000</v>
      </c>
      <c r="G137" s="117">
        <f>SUM(G134:G136)</f>
        <v>350000</v>
      </c>
      <c r="H137" s="135"/>
      <c r="I137" s="145"/>
      <c r="J137" s="145">
        <f>SUM(J134:J136)</f>
        <v>350000</v>
      </c>
      <c r="K137" s="145"/>
      <c r="L137" s="145">
        <f>SUM(L134:L136)</f>
        <v>1360000</v>
      </c>
      <c r="M137" s="135"/>
      <c r="N137" s="135"/>
      <c r="O137" s="27"/>
      <c r="P137" s="135"/>
      <c r="Q137" s="145">
        <f>SUM(Q134:Q136)</f>
        <v>400000</v>
      </c>
      <c r="R137" s="134"/>
      <c r="S137" s="145">
        <f>SUM(S134:S136)</f>
        <v>2001000</v>
      </c>
      <c r="T137" s="265">
        <f>SUM(T134:T136)</f>
        <v>500000</v>
      </c>
    </row>
    <row r="138" spans="1:20" x14ac:dyDescent="0.2">
      <c r="A138" s="40">
        <v>3635</v>
      </c>
      <c r="B138" s="16">
        <v>5169</v>
      </c>
      <c r="C138" s="31" t="s">
        <v>76</v>
      </c>
      <c r="D138" s="60">
        <v>100000</v>
      </c>
      <c r="E138" s="77"/>
      <c r="F138" s="91">
        <v>100000</v>
      </c>
      <c r="G138" s="116">
        <v>120000</v>
      </c>
      <c r="H138" s="133"/>
      <c r="I138" s="142"/>
      <c r="J138" s="142">
        <f>SUM(G138:I138)</f>
        <v>120000</v>
      </c>
      <c r="K138" s="142">
        <v>120000</v>
      </c>
      <c r="L138" s="142"/>
      <c r="M138" s="133"/>
      <c r="N138" s="133">
        <v>76300</v>
      </c>
      <c r="O138" s="133">
        <f>SUM(L138:N138)</f>
        <v>76300</v>
      </c>
      <c r="P138" s="133">
        <v>76300</v>
      </c>
      <c r="Q138" s="142">
        <v>300000</v>
      </c>
      <c r="R138" s="133"/>
      <c r="S138" s="152">
        <v>200000</v>
      </c>
      <c r="T138" s="218">
        <v>200000</v>
      </c>
    </row>
    <row r="139" spans="1:20" hidden="1" x14ac:dyDescent="0.2">
      <c r="A139" s="109">
        <v>3635</v>
      </c>
      <c r="B139" s="110">
        <v>5364</v>
      </c>
      <c r="C139" s="111" t="s">
        <v>153</v>
      </c>
      <c r="D139" s="112"/>
      <c r="F139" s="113"/>
      <c r="G139" s="124"/>
      <c r="H139" s="128"/>
      <c r="I139" s="140">
        <v>23200</v>
      </c>
      <c r="J139" s="140">
        <v>0</v>
      </c>
      <c r="K139" s="140">
        <v>23200</v>
      </c>
      <c r="L139" s="140">
        <v>100000</v>
      </c>
      <c r="M139" s="128"/>
      <c r="N139" s="128"/>
      <c r="O139" s="128">
        <f>SUM(L139:N139)</f>
        <v>100000</v>
      </c>
      <c r="P139" s="128"/>
      <c r="Q139" s="140"/>
      <c r="R139" s="128"/>
      <c r="S139" s="73"/>
      <c r="T139" s="264"/>
    </row>
    <row r="140" spans="1:20" s="9" customFormat="1" ht="13.5" thickBot="1" x14ac:dyDescent="0.25">
      <c r="A140" s="42">
        <v>3635</v>
      </c>
      <c r="B140" s="29"/>
      <c r="C140" s="30" t="s">
        <v>77</v>
      </c>
      <c r="D140" s="62">
        <f>SUM(D138:D138)</f>
        <v>100000</v>
      </c>
      <c r="E140" s="76"/>
      <c r="F140" s="92">
        <f>SUM(F138:F138)</f>
        <v>100000</v>
      </c>
      <c r="G140" s="117">
        <f>SUM(G138)</f>
        <v>120000</v>
      </c>
      <c r="H140" s="135"/>
      <c r="I140" s="145"/>
      <c r="J140" s="145">
        <f>SUM(J138:J139)</f>
        <v>120000</v>
      </c>
      <c r="K140" s="145"/>
      <c r="L140" s="145">
        <f>SUM(L138:L139)</f>
        <v>100000</v>
      </c>
      <c r="M140" s="135"/>
      <c r="N140" s="135"/>
      <c r="O140" s="27"/>
      <c r="P140" s="135"/>
      <c r="Q140" s="145">
        <f>SUM(Q138:Q139)</f>
        <v>300000</v>
      </c>
      <c r="R140" s="134"/>
      <c r="S140" s="145">
        <f>SUM(S138:S139)</f>
        <v>200000</v>
      </c>
      <c r="T140" s="265">
        <f>SUM(T138:T139)</f>
        <v>200000</v>
      </c>
    </row>
    <row r="141" spans="1:20" x14ac:dyDescent="0.2">
      <c r="A141" s="28">
        <v>3639</v>
      </c>
      <c r="B141" s="23">
        <v>5137</v>
      </c>
      <c r="C141" s="23" t="s">
        <v>217</v>
      </c>
      <c r="D141" s="80"/>
      <c r="E141" s="23"/>
      <c r="F141" s="80"/>
      <c r="G141" s="132"/>
      <c r="H141" s="133"/>
      <c r="I141" s="133"/>
      <c r="J141" s="133"/>
      <c r="K141" s="133"/>
      <c r="L141" s="133"/>
      <c r="M141" s="133"/>
      <c r="N141" s="133"/>
      <c r="O141" s="23"/>
      <c r="P141" s="133"/>
      <c r="Q141" s="142"/>
      <c r="R141" s="133">
        <v>150000</v>
      </c>
      <c r="S141" s="152">
        <f>SUM(Q141:R141)-48400</f>
        <v>101600</v>
      </c>
      <c r="T141" s="218"/>
    </row>
    <row r="142" spans="1:20" x14ac:dyDescent="0.2">
      <c r="A142" s="25">
        <v>3639</v>
      </c>
      <c r="B142" s="20">
        <v>5169</v>
      </c>
      <c r="C142" s="20" t="s">
        <v>78</v>
      </c>
      <c r="D142" s="81">
        <v>300000</v>
      </c>
      <c r="E142" s="20"/>
      <c r="F142" s="81">
        <v>300000</v>
      </c>
      <c r="G142" s="131">
        <v>200000</v>
      </c>
      <c r="H142" s="128"/>
      <c r="I142" s="128"/>
      <c r="J142" s="128">
        <f>SUM(G142:I142)</f>
        <v>200000</v>
      </c>
      <c r="K142" s="128">
        <v>200000</v>
      </c>
      <c r="L142" s="128">
        <v>200000</v>
      </c>
      <c r="M142" s="128"/>
      <c r="N142" s="128"/>
      <c r="O142" s="128">
        <f>SUM(L142:N142)</f>
        <v>200000</v>
      </c>
      <c r="P142" s="128">
        <v>87931</v>
      </c>
      <c r="Q142" s="140">
        <v>50000</v>
      </c>
      <c r="R142" s="128">
        <v>300000</v>
      </c>
      <c r="S142" s="153">
        <f>SUM(Q142:R142)</f>
        <v>350000</v>
      </c>
      <c r="T142" s="264">
        <v>350000</v>
      </c>
    </row>
    <row r="143" spans="1:20" hidden="1" x14ac:dyDescent="0.2">
      <c r="A143" s="25">
        <v>3639</v>
      </c>
      <c r="B143" s="20">
        <v>6123</v>
      </c>
      <c r="C143" s="20" t="s">
        <v>143</v>
      </c>
      <c r="D143" s="81"/>
      <c r="E143" s="20"/>
      <c r="F143" s="81"/>
      <c r="G143" s="131"/>
      <c r="H143" s="128">
        <v>150000</v>
      </c>
      <c r="I143" s="128"/>
      <c r="J143" s="128">
        <v>0</v>
      </c>
      <c r="K143" s="128">
        <v>150000</v>
      </c>
      <c r="L143" s="128"/>
      <c r="M143" s="128"/>
      <c r="N143" s="128"/>
      <c r="O143" s="20"/>
      <c r="P143" s="128"/>
      <c r="Q143" s="140"/>
      <c r="R143" s="128"/>
      <c r="S143" s="73"/>
      <c r="T143" s="264"/>
    </row>
    <row r="144" spans="1:20" x14ac:dyDescent="0.2">
      <c r="A144" s="25">
        <v>3639</v>
      </c>
      <c r="B144" s="20">
        <v>6122</v>
      </c>
      <c r="C144" s="20" t="s">
        <v>186</v>
      </c>
      <c r="D144" s="81"/>
      <c r="E144" s="20"/>
      <c r="F144" s="81"/>
      <c r="G144" s="131"/>
      <c r="H144" s="128"/>
      <c r="I144" s="128"/>
      <c r="J144" s="128"/>
      <c r="K144" s="128"/>
      <c r="L144" s="128"/>
      <c r="M144" s="128"/>
      <c r="N144" s="128"/>
      <c r="O144" s="20"/>
      <c r="P144" s="128"/>
      <c r="Q144" s="140">
        <v>1000000</v>
      </c>
      <c r="R144" s="128">
        <v>-150000</v>
      </c>
      <c r="S144" s="153">
        <f>SUM(Q144:R144)</f>
        <v>850000</v>
      </c>
      <c r="T144" s="264"/>
    </row>
    <row r="145" spans="1:20" x14ac:dyDescent="0.2">
      <c r="A145" s="25">
        <v>3639</v>
      </c>
      <c r="B145" s="20">
        <v>6121</v>
      </c>
      <c r="C145" s="20" t="s">
        <v>230</v>
      </c>
      <c r="D145" s="81"/>
      <c r="E145" s="20"/>
      <c r="F145" s="81"/>
      <c r="G145" s="131"/>
      <c r="H145" s="128"/>
      <c r="I145" s="128"/>
      <c r="J145" s="128"/>
      <c r="K145" s="128"/>
      <c r="L145" s="128"/>
      <c r="M145" s="128"/>
      <c r="N145" s="128"/>
      <c r="O145" s="20"/>
      <c r="P145" s="128"/>
      <c r="Q145" s="140">
        <v>3500000</v>
      </c>
      <c r="R145" s="128"/>
      <c r="S145" s="153">
        <f>SUM(Q145:R145)</f>
        <v>3500000</v>
      </c>
      <c r="T145" s="264">
        <v>14000000</v>
      </c>
    </row>
    <row r="146" spans="1:20" x14ac:dyDescent="0.2">
      <c r="A146" s="25">
        <v>3639</v>
      </c>
      <c r="B146" s="20">
        <v>6123</v>
      </c>
      <c r="C146" s="20" t="s">
        <v>228</v>
      </c>
      <c r="D146" s="81">
        <v>6395900</v>
      </c>
      <c r="E146" s="20"/>
      <c r="F146" s="81">
        <v>6400000</v>
      </c>
      <c r="G146" s="131"/>
      <c r="H146" s="128"/>
      <c r="I146" s="128">
        <v>15000</v>
      </c>
      <c r="J146" s="128">
        <v>0</v>
      </c>
      <c r="K146" s="128">
        <v>15000</v>
      </c>
      <c r="L146" s="128"/>
      <c r="M146" s="128"/>
      <c r="N146" s="128"/>
      <c r="O146" s="20"/>
      <c r="P146" s="128"/>
      <c r="Q146" s="140"/>
      <c r="R146" s="128"/>
      <c r="S146" s="140">
        <v>48400</v>
      </c>
      <c r="T146" s="264">
        <v>2000000</v>
      </c>
    </row>
    <row r="147" spans="1:20" x14ac:dyDescent="0.2">
      <c r="A147" s="82">
        <v>3639</v>
      </c>
      <c r="B147" s="83">
        <v>6130</v>
      </c>
      <c r="C147" s="83" t="s">
        <v>231</v>
      </c>
      <c r="D147" s="238"/>
      <c r="E147" s="83"/>
      <c r="F147" s="238"/>
      <c r="G147" s="216"/>
      <c r="H147" s="130"/>
      <c r="I147" s="130"/>
      <c r="J147" s="130"/>
      <c r="K147" s="130"/>
      <c r="L147" s="130"/>
      <c r="M147" s="130"/>
      <c r="N147" s="130"/>
      <c r="O147" s="83"/>
      <c r="P147" s="130"/>
      <c r="Q147" s="141"/>
      <c r="R147" s="130"/>
      <c r="S147" s="141"/>
      <c r="T147" s="285">
        <v>19000000</v>
      </c>
    </row>
    <row r="148" spans="1:20" s="9" customFormat="1" ht="13.5" thickBot="1" x14ac:dyDescent="0.25">
      <c r="A148" s="26">
        <v>3639</v>
      </c>
      <c r="B148" s="27" t="s">
        <v>40</v>
      </c>
      <c r="C148" s="27" t="s">
        <v>79</v>
      </c>
      <c r="D148" s="79">
        <f>SUM(D142:D146)</f>
        <v>6695900</v>
      </c>
      <c r="E148" s="27"/>
      <c r="F148" s="79">
        <f>SUM(F142:F146)</f>
        <v>6700000</v>
      </c>
      <c r="G148" s="136">
        <f>SUM(G142:G146)</f>
        <v>200000</v>
      </c>
      <c r="H148" s="135"/>
      <c r="I148" s="135"/>
      <c r="J148" s="135">
        <f>SUM(J142:J146)</f>
        <v>200000</v>
      </c>
      <c r="K148" s="135"/>
      <c r="L148" s="135">
        <f>SUM(L142:L146)</f>
        <v>200000</v>
      </c>
      <c r="M148" s="135"/>
      <c r="N148" s="135"/>
      <c r="O148" s="27"/>
      <c r="P148" s="135"/>
      <c r="Q148" s="145">
        <f>SUM(Q142:Q146)</f>
        <v>4550000</v>
      </c>
      <c r="R148" s="134"/>
      <c r="S148" s="145">
        <f>SUM(S141:S146)</f>
        <v>4850000</v>
      </c>
      <c r="T148" s="265">
        <f>SUM(T141:T147)</f>
        <v>35350000</v>
      </c>
    </row>
    <row r="149" spans="1:20" x14ac:dyDescent="0.2">
      <c r="A149" s="40">
        <v>3721</v>
      </c>
      <c r="B149" s="16">
        <v>5169</v>
      </c>
      <c r="C149" s="31" t="s">
        <v>80</v>
      </c>
      <c r="D149" s="60">
        <v>15000</v>
      </c>
      <c r="E149" s="77"/>
      <c r="F149" s="91">
        <v>13000</v>
      </c>
      <c r="G149" s="116">
        <v>15000</v>
      </c>
      <c r="H149" s="133"/>
      <c r="I149" s="142"/>
      <c r="J149" s="142">
        <f>SUM(G149:I149)</f>
        <v>15000</v>
      </c>
      <c r="K149" s="142">
        <v>15000</v>
      </c>
      <c r="L149" s="142">
        <v>15000</v>
      </c>
      <c r="M149" s="133"/>
      <c r="N149" s="133"/>
      <c r="O149" s="133">
        <f>SUM(L149:N149)</f>
        <v>15000</v>
      </c>
      <c r="P149" s="133">
        <v>14540</v>
      </c>
      <c r="Q149" s="142">
        <v>30000</v>
      </c>
      <c r="R149" s="133"/>
      <c r="S149" s="152">
        <f>SUM(Q149:R149)</f>
        <v>30000</v>
      </c>
      <c r="T149" s="218">
        <v>30000</v>
      </c>
    </row>
    <row r="150" spans="1:20" ht="13.5" thickBot="1" x14ac:dyDescent="0.25">
      <c r="A150" s="42">
        <v>3721</v>
      </c>
      <c r="B150" s="29" t="s">
        <v>40</v>
      </c>
      <c r="C150" s="30" t="s">
        <v>81</v>
      </c>
      <c r="D150" s="62">
        <f>D149</f>
        <v>15000</v>
      </c>
      <c r="E150" s="76"/>
      <c r="F150" s="92">
        <f>F149</f>
        <v>13000</v>
      </c>
      <c r="G150" s="117">
        <f>SUM(G149)</f>
        <v>15000</v>
      </c>
      <c r="H150" s="134"/>
      <c r="I150" s="143"/>
      <c r="J150" s="143">
        <f>SUM(J149)</f>
        <v>15000</v>
      </c>
      <c r="K150" s="143"/>
      <c r="L150" s="145">
        <f>SUM(L149)</f>
        <v>15000</v>
      </c>
      <c r="M150" s="134"/>
      <c r="N150" s="134"/>
      <c r="O150" s="163"/>
      <c r="P150" s="134"/>
      <c r="Q150" s="145">
        <f>SUM(Q149)</f>
        <v>30000</v>
      </c>
      <c r="R150" s="134"/>
      <c r="S150" s="145">
        <f>SUM(S149)</f>
        <v>30000</v>
      </c>
      <c r="T150" s="265">
        <f>SUM(T149)</f>
        <v>30000</v>
      </c>
    </row>
    <row r="151" spans="1:20" x14ac:dyDescent="0.2">
      <c r="A151" s="40">
        <v>3722</v>
      </c>
      <c r="B151" s="16">
        <v>5169</v>
      </c>
      <c r="C151" s="31" t="s">
        <v>82</v>
      </c>
      <c r="D151" s="60">
        <v>850000</v>
      </c>
      <c r="E151" s="77"/>
      <c r="F151" s="91">
        <v>1000000</v>
      </c>
      <c r="G151" s="116">
        <v>1000000</v>
      </c>
      <c r="H151" s="133"/>
      <c r="I151" s="142"/>
      <c r="J151" s="142">
        <f>SUM(G151:I151)</f>
        <v>1000000</v>
      </c>
      <c r="K151" s="142">
        <v>1000000</v>
      </c>
      <c r="L151" s="142">
        <v>800000</v>
      </c>
      <c r="M151" s="133"/>
      <c r="N151" s="133"/>
      <c r="O151" s="133">
        <f>SUM(L151:N151)</f>
        <v>800000</v>
      </c>
      <c r="P151" s="133">
        <v>458861</v>
      </c>
      <c r="Q151" s="142">
        <v>720000</v>
      </c>
      <c r="R151" s="133"/>
      <c r="S151" s="152">
        <f>SUM(Q151:R151)</f>
        <v>720000</v>
      </c>
      <c r="T151" s="218">
        <v>800000</v>
      </c>
    </row>
    <row r="152" spans="1:20" ht="13.5" thickBot="1" x14ac:dyDescent="0.25">
      <c r="A152" s="42">
        <v>3722</v>
      </c>
      <c r="B152" s="29" t="s">
        <v>40</v>
      </c>
      <c r="C152" s="30" t="s">
        <v>83</v>
      </c>
      <c r="D152" s="62">
        <f>D151</f>
        <v>850000</v>
      </c>
      <c r="E152" s="76"/>
      <c r="F152" s="92">
        <f>F151</f>
        <v>1000000</v>
      </c>
      <c r="G152" s="117">
        <f>SUM(G151)</f>
        <v>1000000</v>
      </c>
      <c r="H152" s="134"/>
      <c r="I152" s="143"/>
      <c r="J152" s="145">
        <f>SUM(J151)</f>
        <v>1000000</v>
      </c>
      <c r="K152" s="145"/>
      <c r="L152" s="145">
        <f>SUM(L151)</f>
        <v>800000</v>
      </c>
      <c r="M152" s="134"/>
      <c r="N152" s="134"/>
      <c r="O152" s="163"/>
      <c r="P152" s="134"/>
      <c r="Q152" s="145">
        <f>SUM(Q151)</f>
        <v>720000</v>
      </c>
      <c r="R152" s="134"/>
      <c r="S152" s="145">
        <f>SUM(S151)</f>
        <v>720000</v>
      </c>
      <c r="T152" s="265">
        <f>SUM(T151)</f>
        <v>800000</v>
      </c>
    </row>
    <row r="153" spans="1:20" hidden="1" x14ac:dyDescent="0.2">
      <c r="A153" s="45">
        <v>3725</v>
      </c>
      <c r="B153" s="46">
        <v>5139</v>
      </c>
      <c r="C153" s="46" t="s">
        <v>144</v>
      </c>
      <c r="D153" s="236"/>
      <c r="E153" s="46"/>
      <c r="F153" s="236"/>
      <c r="G153" s="237"/>
      <c r="H153" s="211">
        <v>1240000</v>
      </c>
      <c r="I153" s="211"/>
      <c r="J153" s="212">
        <v>0</v>
      </c>
      <c r="K153" s="212">
        <v>1240000</v>
      </c>
      <c r="L153" s="212"/>
      <c r="M153" s="211"/>
      <c r="N153" s="211"/>
      <c r="O153" s="46"/>
      <c r="P153" s="211"/>
      <c r="Q153" s="212"/>
      <c r="R153" s="211"/>
      <c r="S153" s="108"/>
      <c r="T153" s="211"/>
    </row>
    <row r="154" spans="1:20" x14ac:dyDescent="0.2">
      <c r="A154" s="28">
        <v>3725</v>
      </c>
      <c r="B154" s="23">
        <v>5169</v>
      </c>
      <c r="C154" s="23" t="s">
        <v>84</v>
      </c>
      <c r="D154" s="80">
        <v>400000</v>
      </c>
      <c r="E154" s="23"/>
      <c r="F154" s="80">
        <v>650000</v>
      </c>
      <c r="G154" s="132">
        <v>650000</v>
      </c>
      <c r="H154" s="133"/>
      <c r="I154" s="133"/>
      <c r="J154" s="142">
        <f>SUM(G154:I154)</f>
        <v>650000</v>
      </c>
      <c r="K154" s="142">
        <v>650000</v>
      </c>
      <c r="L154" s="142">
        <v>700000</v>
      </c>
      <c r="M154" s="133"/>
      <c r="N154" s="133">
        <v>300000</v>
      </c>
      <c r="O154" s="133">
        <f>SUM(L154:N154)</f>
        <v>1000000</v>
      </c>
      <c r="P154" s="133">
        <v>765791</v>
      </c>
      <c r="Q154" s="142">
        <v>1100000</v>
      </c>
      <c r="R154" s="133"/>
      <c r="S154" s="152">
        <f>SUM(Q154:R154)</f>
        <v>1100000</v>
      </c>
      <c r="T154" s="218">
        <v>1100000</v>
      </c>
    </row>
    <row r="155" spans="1:20" hidden="1" x14ac:dyDescent="0.2">
      <c r="A155" s="25">
        <v>3725</v>
      </c>
      <c r="B155" s="20">
        <v>5171</v>
      </c>
      <c r="C155" s="20" t="s">
        <v>85</v>
      </c>
      <c r="D155" s="81">
        <v>15000</v>
      </c>
      <c r="E155" s="20"/>
      <c r="F155" s="81"/>
      <c r="G155" s="131"/>
      <c r="H155" s="128"/>
      <c r="I155" s="128"/>
      <c r="J155" s="73"/>
      <c r="K155" s="73"/>
      <c r="L155" s="140"/>
      <c r="M155" s="128"/>
      <c r="N155" s="128"/>
      <c r="O155" s="20"/>
      <c r="P155" s="128"/>
      <c r="Q155" s="140"/>
      <c r="R155" s="128"/>
      <c r="S155" s="73"/>
      <c r="T155" s="264"/>
    </row>
    <row r="156" spans="1:20" ht="13.5" thickBot="1" x14ac:dyDescent="0.25">
      <c r="A156" s="26">
        <v>3725</v>
      </c>
      <c r="B156" s="27" t="s">
        <v>40</v>
      </c>
      <c r="C156" s="27" t="s">
        <v>30</v>
      </c>
      <c r="D156" s="79">
        <f>SUM(D154:D155)</f>
        <v>415000</v>
      </c>
      <c r="E156" s="27"/>
      <c r="F156" s="79">
        <f>SUM(F154:F155)</f>
        <v>650000</v>
      </c>
      <c r="G156" s="136">
        <f>SUM(G154:G155)</f>
        <v>650000</v>
      </c>
      <c r="H156" s="134"/>
      <c r="I156" s="134"/>
      <c r="J156" s="145">
        <f>SUM(J153:J155)</f>
        <v>650000</v>
      </c>
      <c r="K156" s="145"/>
      <c r="L156" s="145">
        <f>SUM(L153:L155)</f>
        <v>700000</v>
      </c>
      <c r="M156" s="134"/>
      <c r="N156" s="134"/>
      <c r="O156" s="163"/>
      <c r="P156" s="134"/>
      <c r="Q156" s="145">
        <f>SUM(Q154:Q155)</f>
        <v>1100000</v>
      </c>
      <c r="R156" s="134"/>
      <c r="S156" s="145">
        <f>SUM(S154:S155)</f>
        <v>1100000</v>
      </c>
      <c r="T156" s="265">
        <f>SUM(T154:T155)</f>
        <v>1100000</v>
      </c>
    </row>
    <row r="157" spans="1:20" x14ac:dyDescent="0.2">
      <c r="A157" s="28">
        <v>3726</v>
      </c>
      <c r="B157" s="23">
        <v>5139</v>
      </c>
      <c r="C157" s="23" t="s">
        <v>173</v>
      </c>
      <c r="D157" s="80"/>
      <c r="E157" s="23"/>
      <c r="F157" s="80"/>
      <c r="G157" s="132"/>
      <c r="H157" s="133"/>
      <c r="I157" s="133"/>
      <c r="J157" s="133"/>
      <c r="K157" s="133"/>
      <c r="L157" s="133"/>
      <c r="M157" s="133"/>
      <c r="N157" s="133">
        <v>30400</v>
      </c>
      <c r="O157" s="133">
        <f>SUM(L157:N157)</f>
        <v>30400</v>
      </c>
      <c r="P157" s="133">
        <v>30347</v>
      </c>
      <c r="Q157" s="142"/>
      <c r="R157" s="133">
        <v>90000</v>
      </c>
      <c r="S157" s="152">
        <f>SUM(Q157:R157)</f>
        <v>90000</v>
      </c>
      <c r="T157" s="218">
        <v>40000</v>
      </c>
    </row>
    <row r="158" spans="1:20" x14ac:dyDescent="0.2">
      <c r="A158" s="25">
        <v>3726</v>
      </c>
      <c r="B158" s="19">
        <v>5169</v>
      </c>
      <c r="C158" s="20" t="s">
        <v>86</v>
      </c>
      <c r="D158" s="81">
        <v>105000</v>
      </c>
      <c r="E158" s="20"/>
      <c r="F158" s="81">
        <v>200500</v>
      </c>
      <c r="G158" s="131">
        <v>200500</v>
      </c>
      <c r="H158" s="128"/>
      <c r="I158" s="128"/>
      <c r="J158" s="128">
        <f>SUM(G158:I158)</f>
        <v>200500</v>
      </c>
      <c r="K158" s="128">
        <v>20500</v>
      </c>
      <c r="L158" s="128">
        <v>200000</v>
      </c>
      <c r="M158" s="128"/>
      <c r="N158" s="128">
        <v>100000</v>
      </c>
      <c r="O158" s="128">
        <f>SUM(L158:N158)</f>
        <v>300000</v>
      </c>
      <c r="P158" s="128">
        <v>238769</v>
      </c>
      <c r="Q158" s="140">
        <v>410000</v>
      </c>
      <c r="R158" s="128">
        <v>90000</v>
      </c>
      <c r="S158" s="153">
        <v>550000</v>
      </c>
      <c r="T158" s="264">
        <v>550000</v>
      </c>
    </row>
    <row r="159" spans="1:20" ht="13.5" thickBot="1" x14ac:dyDescent="0.25">
      <c r="A159" s="26">
        <v>3726</v>
      </c>
      <c r="B159" s="27" t="s">
        <v>40</v>
      </c>
      <c r="C159" s="27" t="s">
        <v>87</v>
      </c>
      <c r="D159" s="79">
        <f>SUM(D158)</f>
        <v>105000</v>
      </c>
      <c r="E159" s="27"/>
      <c r="F159" s="79">
        <f>SUM(F158)</f>
        <v>200500</v>
      </c>
      <c r="G159" s="136">
        <f>SUM(G158)</f>
        <v>200500</v>
      </c>
      <c r="H159" s="134"/>
      <c r="I159" s="134"/>
      <c r="J159" s="135">
        <f>SUM(J158)</f>
        <v>200500</v>
      </c>
      <c r="K159" s="135"/>
      <c r="L159" s="135">
        <f>SUM(L158)</f>
        <v>200000</v>
      </c>
      <c r="M159" s="134"/>
      <c r="N159" s="134"/>
      <c r="O159" s="163"/>
      <c r="P159" s="134"/>
      <c r="Q159" s="145">
        <f>SUM(Q158)</f>
        <v>410000</v>
      </c>
      <c r="R159" s="134"/>
      <c r="S159" s="145">
        <f>SUM(S157:S158)</f>
        <v>640000</v>
      </c>
      <c r="T159" s="265">
        <f>SUM(T157:T158)</f>
        <v>590000</v>
      </c>
    </row>
    <row r="160" spans="1:20" x14ac:dyDescent="0.2">
      <c r="A160" s="40">
        <v>3729</v>
      </c>
      <c r="B160" s="16">
        <v>5169</v>
      </c>
      <c r="C160" s="31" t="s">
        <v>88</v>
      </c>
      <c r="D160" s="60">
        <v>50000</v>
      </c>
      <c r="E160" s="77"/>
      <c r="F160" s="91">
        <v>17000</v>
      </c>
      <c r="G160" s="116">
        <v>30000</v>
      </c>
      <c r="H160" s="133"/>
      <c r="I160" s="142">
        <v>10000</v>
      </c>
      <c r="J160" s="142">
        <v>30000</v>
      </c>
      <c r="K160" s="142">
        <v>40000</v>
      </c>
      <c r="L160" s="142">
        <v>40000</v>
      </c>
      <c r="M160" s="133"/>
      <c r="N160" s="133"/>
      <c r="O160" s="133">
        <f>SUM(L160:N160)</f>
        <v>40000</v>
      </c>
      <c r="P160" s="133">
        <v>15661</v>
      </c>
      <c r="Q160" s="142">
        <v>35000</v>
      </c>
      <c r="R160" s="133"/>
      <c r="S160" s="152">
        <f>SUM(Q160:R160)</f>
        <v>35000</v>
      </c>
      <c r="T160" s="218">
        <v>35000</v>
      </c>
    </row>
    <row r="161" spans="1:20" ht="13.5" thickBot="1" x14ac:dyDescent="0.25">
      <c r="A161" s="42">
        <v>3729</v>
      </c>
      <c r="B161" s="29" t="s">
        <v>40</v>
      </c>
      <c r="C161" s="30" t="s">
        <v>89</v>
      </c>
      <c r="D161" s="62">
        <f>D160</f>
        <v>50000</v>
      </c>
      <c r="E161" s="76"/>
      <c r="F161" s="92">
        <f>F160</f>
        <v>17000</v>
      </c>
      <c r="G161" s="117">
        <f>SUM(G160)</f>
        <v>30000</v>
      </c>
      <c r="H161" s="134"/>
      <c r="I161" s="143"/>
      <c r="J161" s="145">
        <f>SUM(J160)</f>
        <v>30000</v>
      </c>
      <c r="K161" s="145"/>
      <c r="L161" s="145">
        <f>SUM(L160)</f>
        <v>40000</v>
      </c>
      <c r="M161" s="134"/>
      <c r="N161" s="134"/>
      <c r="O161" s="163"/>
      <c r="P161" s="134"/>
      <c r="Q161" s="145">
        <f>SUM(Q160)</f>
        <v>35000</v>
      </c>
      <c r="R161" s="134"/>
      <c r="S161" s="145">
        <f>SUM(S160)</f>
        <v>35000</v>
      </c>
      <c r="T161" s="265">
        <f>SUM(T160)</f>
        <v>35000</v>
      </c>
    </row>
    <row r="162" spans="1:20" hidden="1" x14ac:dyDescent="0.2">
      <c r="A162" s="109">
        <v>3745</v>
      </c>
      <c r="B162" s="110">
        <v>5137</v>
      </c>
      <c r="C162" s="111" t="s">
        <v>90</v>
      </c>
      <c r="D162" s="112">
        <v>50000</v>
      </c>
      <c r="F162" s="113">
        <v>50000</v>
      </c>
      <c r="G162" s="124"/>
      <c r="H162" s="211"/>
      <c r="I162" s="212"/>
      <c r="J162" s="108"/>
      <c r="K162" s="108"/>
      <c r="L162" s="212"/>
      <c r="M162" s="211"/>
      <c r="N162" s="211"/>
      <c r="O162" s="46"/>
      <c r="P162" s="211"/>
      <c r="Q162" s="212"/>
      <c r="R162" s="211"/>
      <c r="S162" s="108"/>
      <c r="T162" s="211"/>
    </row>
    <row r="163" spans="1:20" x14ac:dyDescent="0.2">
      <c r="A163" s="40">
        <v>3745</v>
      </c>
      <c r="B163" s="16">
        <v>5139</v>
      </c>
      <c r="C163" s="31" t="s">
        <v>91</v>
      </c>
      <c r="D163" s="60">
        <v>90000</v>
      </c>
      <c r="E163" s="77"/>
      <c r="F163" s="91">
        <v>90000</v>
      </c>
      <c r="G163" s="116">
        <v>90000</v>
      </c>
      <c r="H163" s="133"/>
      <c r="I163" s="142"/>
      <c r="J163" s="142">
        <v>0</v>
      </c>
      <c r="K163" s="142">
        <v>90000</v>
      </c>
      <c r="L163" s="142">
        <v>90000</v>
      </c>
      <c r="M163" s="133"/>
      <c r="N163" s="133">
        <v>60000</v>
      </c>
      <c r="O163" s="133">
        <f>SUM(L163:N163)</f>
        <v>150000</v>
      </c>
      <c r="P163" s="133">
        <v>135792</v>
      </c>
      <c r="Q163" s="142">
        <v>150000</v>
      </c>
      <c r="R163" s="133"/>
      <c r="S163" s="152">
        <f>SUM(Q163:R163)</f>
        <v>150000</v>
      </c>
      <c r="T163" s="218">
        <v>150000</v>
      </c>
    </row>
    <row r="164" spans="1:20" x14ac:dyDescent="0.2">
      <c r="A164" s="41">
        <v>3745</v>
      </c>
      <c r="B164" s="10">
        <v>5156</v>
      </c>
      <c r="C164" s="14" t="s">
        <v>92</v>
      </c>
      <c r="D164" s="61">
        <v>15000</v>
      </c>
      <c r="F164" s="93">
        <v>15000</v>
      </c>
      <c r="G164" s="118">
        <v>15000</v>
      </c>
      <c r="H164" s="128"/>
      <c r="I164" s="140"/>
      <c r="J164" s="140">
        <v>0</v>
      </c>
      <c r="K164" s="140">
        <v>15000</v>
      </c>
      <c r="L164" s="140">
        <v>20000</v>
      </c>
      <c r="M164" s="128"/>
      <c r="N164" s="128">
        <v>10000</v>
      </c>
      <c r="O164" s="128">
        <f>SUM(L164:N164)</f>
        <v>30000</v>
      </c>
      <c r="P164" s="128">
        <v>31770</v>
      </c>
      <c r="Q164" s="140">
        <v>60000</v>
      </c>
      <c r="R164" s="128"/>
      <c r="S164" s="153">
        <f>SUM(Q164:R164)</f>
        <v>60000</v>
      </c>
      <c r="T164" s="264">
        <v>60000</v>
      </c>
    </row>
    <row r="165" spans="1:20" x14ac:dyDescent="0.2">
      <c r="A165" s="41">
        <v>3745</v>
      </c>
      <c r="B165" s="10">
        <v>5171</v>
      </c>
      <c r="C165" s="14" t="s">
        <v>93</v>
      </c>
      <c r="D165" s="61">
        <v>200000</v>
      </c>
      <c r="F165" s="93">
        <v>350000</v>
      </c>
      <c r="G165" s="118">
        <v>500000</v>
      </c>
      <c r="H165" s="128"/>
      <c r="I165" s="140"/>
      <c r="J165" s="140">
        <v>0</v>
      </c>
      <c r="K165" s="140">
        <v>500000</v>
      </c>
      <c r="L165" s="140">
        <v>500000</v>
      </c>
      <c r="M165" s="128"/>
      <c r="N165" s="128">
        <v>100000</v>
      </c>
      <c r="O165" s="128">
        <f>SUM(L165:N165)</f>
        <v>600000</v>
      </c>
      <c r="P165" s="128">
        <v>485865</v>
      </c>
      <c r="Q165" s="140">
        <v>400000</v>
      </c>
      <c r="R165" s="128">
        <v>150000</v>
      </c>
      <c r="S165" s="153">
        <f>SUM(Q165:R165)</f>
        <v>550000</v>
      </c>
      <c r="T165" s="264">
        <v>600000</v>
      </c>
    </row>
    <row r="166" spans="1:20" ht="13.5" thickBot="1" x14ac:dyDescent="0.25">
      <c r="A166" s="42">
        <v>3745</v>
      </c>
      <c r="B166" s="29" t="s">
        <v>40</v>
      </c>
      <c r="C166" s="30" t="s">
        <v>94</v>
      </c>
      <c r="D166" s="62">
        <f>SUM(D162:D165)</f>
        <v>355000</v>
      </c>
      <c r="E166" s="76"/>
      <c r="F166" s="92">
        <f>SUM(F162:F165)</f>
        <v>505000</v>
      </c>
      <c r="G166" s="117">
        <f>SUM(G162:G165)</f>
        <v>605000</v>
      </c>
      <c r="H166" s="134"/>
      <c r="I166" s="143"/>
      <c r="J166" s="145">
        <f>SUM(J162:J165)</f>
        <v>0</v>
      </c>
      <c r="K166" s="145"/>
      <c r="L166" s="145">
        <f>SUM(L163:L165)</f>
        <v>610000</v>
      </c>
      <c r="M166" s="134"/>
      <c r="N166" s="134"/>
      <c r="O166" s="163"/>
      <c r="P166" s="134"/>
      <c r="Q166" s="145">
        <f>SUM(Q162:Q165)</f>
        <v>610000</v>
      </c>
      <c r="R166" s="134"/>
      <c r="S166" s="145">
        <f>SUM(S163:S165)</f>
        <v>760000</v>
      </c>
      <c r="T166" s="265">
        <f>SUM(T163:T165)</f>
        <v>810000</v>
      </c>
    </row>
    <row r="167" spans="1:20" x14ac:dyDescent="0.2">
      <c r="A167" s="28">
        <v>5213</v>
      </c>
      <c r="B167" s="23">
        <v>5902</v>
      </c>
      <c r="C167" s="23" t="s">
        <v>161</v>
      </c>
      <c r="D167" s="80"/>
      <c r="E167" s="23"/>
      <c r="F167" s="80"/>
      <c r="G167" s="116">
        <v>10000</v>
      </c>
      <c r="H167" s="133"/>
      <c r="I167" s="142"/>
      <c r="J167" s="142">
        <f>SUM(G167:I167)</f>
        <v>10000</v>
      </c>
      <c r="K167" s="142">
        <v>10000</v>
      </c>
      <c r="L167" s="142">
        <v>10000</v>
      </c>
      <c r="M167" s="133"/>
      <c r="N167" s="133"/>
      <c r="O167" s="133">
        <f>SUM(L167:N167)</f>
        <v>10000</v>
      </c>
      <c r="P167" s="133"/>
      <c r="Q167" s="142">
        <v>10000</v>
      </c>
      <c r="R167" s="133"/>
      <c r="S167" s="152">
        <f>SUM(Q167:R167)</f>
        <v>10000</v>
      </c>
      <c r="T167" s="218">
        <v>10000</v>
      </c>
    </row>
    <row r="168" spans="1:20" ht="13.5" thickBot="1" x14ac:dyDescent="0.25">
      <c r="A168" s="26">
        <v>5219</v>
      </c>
      <c r="B168" s="27" t="s">
        <v>40</v>
      </c>
      <c r="C168" s="27" t="s">
        <v>138</v>
      </c>
      <c r="D168" s="79"/>
      <c r="E168" s="27"/>
      <c r="F168" s="79">
        <f>SUM(F167:F167)</f>
        <v>0</v>
      </c>
      <c r="G168" s="117">
        <f>SUM(G167:G167)</f>
        <v>10000</v>
      </c>
      <c r="H168" s="134"/>
      <c r="I168" s="143"/>
      <c r="J168" s="143">
        <f>SUM(J167:J167)</f>
        <v>10000</v>
      </c>
      <c r="K168" s="143"/>
      <c r="L168" s="145">
        <f>SUM(L167:L167)</f>
        <v>10000</v>
      </c>
      <c r="M168" s="134"/>
      <c r="N168" s="134"/>
      <c r="O168" s="163"/>
      <c r="P168" s="134"/>
      <c r="Q168" s="145">
        <f>SUM(Q167)</f>
        <v>10000</v>
      </c>
      <c r="R168" s="134"/>
      <c r="S168" s="145">
        <f>SUM(S167)</f>
        <v>10000</v>
      </c>
      <c r="T168" s="265">
        <f>SUM(T167)</f>
        <v>10000</v>
      </c>
    </row>
    <row r="169" spans="1:20" x14ac:dyDescent="0.2">
      <c r="A169" s="40">
        <v>5512</v>
      </c>
      <c r="B169" s="16">
        <v>5137</v>
      </c>
      <c r="C169" s="31" t="s">
        <v>95</v>
      </c>
      <c r="D169" s="60">
        <v>105000</v>
      </c>
      <c r="E169" s="77"/>
      <c r="F169" s="91">
        <v>105000</v>
      </c>
      <c r="G169" s="116">
        <v>60000</v>
      </c>
      <c r="H169" s="133"/>
      <c r="I169" s="142"/>
      <c r="J169" s="142">
        <f t="shared" ref="J169:J174" si="8">SUM(G169:I169)</f>
        <v>60000</v>
      </c>
      <c r="K169" s="142">
        <v>60000</v>
      </c>
      <c r="L169" s="142">
        <v>20000</v>
      </c>
      <c r="M169" s="133"/>
      <c r="N169" s="133"/>
      <c r="O169" s="133">
        <f t="shared" ref="O169:O174" si="9">SUM(L169:N169)</f>
        <v>20000</v>
      </c>
      <c r="P169" s="133"/>
      <c r="Q169" s="142">
        <v>20000</v>
      </c>
      <c r="R169" s="133">
        <v>150000</v>
      </c>
      <c r="S169" s="152">
        <f t="shared" ref="S169:S178" si="10">SUM(Q169:R169)</f>
        <v>170000</v>
      </c>
      <c r="T169" s="218"/>
    </row>
    <row r="170" spans="1:20" x14ac:dyDescent="0.2">
      <c r="A170" s="44">
        <v>5512</v>
      </c>
      <c r="B170" s="36">
        <v>5139</v>
      </c>
      <c r="C170" s="35" t="s">
        <v>96</v>
      </c>
      <c r="D170" s="65">
        <v>5000</v>
      </c>
      <c r="F170" s="98">
        <v>5000</v>
      </c>
      <c r="G170" s="118">
        <v>5000</v>
      </c>
      <c r="H170" s="128"/>
      <c r="I170" s="140"/>
      <c r="J170" s="140">
        <f t="shared" si="8"/>
        <v>5000</v>
      </c>
      <c r="K170" s="140">
        <v>5000</v>
      </c>
      <c r="L170" s="140">
        <v>5000</v>
      </c>
      <c r="M170" s="128"/>
      <c r="N170" s="128"/>
      <c r="O170" s="128">
        <f t="shared" si="9"/>
        <v>5000</v>
      </c>
      <c r="P170" s="128">
        <v>4580</v>
      </c>
      <c r="Q170" s="140">
        <v>5000</v>
      </c>
      <c r="R170" s="128">
        <v>15000</v>
      </c>
      <c r="S170" s="153">
        <f t="shared" si="10"/>
        <v>20000</v>
      </c>
      <c r="T170" s="264">
        <v>15000</v>
      </c>
    </row>
    <row r="171" spans="1:20" x14ac:dyDescent="0.2">
      <c r="A171" s="41">
        <v>5512</v>
      </c>
      <c r="B171" s="10">
        <v>5154</v>
      </c>
      <c r="C171" s="14" t="s">
        <v>97</v>
      </c>
      <c r="D171" s="61">
        <v>20000</v>
      </c>
      <c r="F171" s="93">
        <v>20000</v>
      </c>
      <c r="G171" s="118">
        <v>20000</v>
      </c>
      <c r="H171" s="128"/>
      <c r="I171" s="140"/>
      <c r="J171" s="140">
        <f t="shared" si="8"/>
        <v>20000</v>
      </c>
      <c r="K171" s="140">
        <v>20000</v>
      </c>
      <c r="L171" s="140">
        <v>20000</v>
      </c>
      <c r="M171" s="128"/>
      <c r="N171" s="128">
        <v>20000</v>
      </c>
      <c r="O171" s="128">
        <f t="shared" si="9"/>
        <v>40000</v>
      </c>
      <c r="P171" s="128">
        <v>26320</v>
      </c>
      <c r="Q171" s="140">
        <v>40000</v>
      </c>
      <c r="R171" s="128">
        <v>10000</v>
      </c>
      <c r="S171" s="153">
        <f t="shared" si="10"/>
        <v>50000</v>
      </c>
      <c r="T171" s="264">
        <v>60000</v>
      </c>
    </row>
    <row r="172" spans="1:20" x14ac:dyDescent="0.2">
      <c r="A172" s="41">
        <v>5512</v>
      </c>
      <c r="B172" s="10">
        <v>5156</v>
      </c>
      <c r="C172" s="14" t="s">
        <v>98</v>
      </c>
      <c r="D172" s="61">
        <v>15000</v>
      </c>
      <c r="F172" s="93">
        <v>15000</v>
      </c>
      <c r="G172" s="118">
        <v>15000</v>
      </c>
      <c r="H172" s="128"/>
      <c r="I172" s="140"/>
      <c r="J172" s="140">
        <f t="shared" si="8"/>
        <v>15000</v>
      </c>
      <c r="K172" s="140">
        <v>15000</v>
      </c>
      <c r="L172" s="140">
        <v>15000</v>
      </c>
      <c r="M172" s="128"/>
      <c r="N172" s="128"/>
      <c r="O172" s="128">
        <f t="shared" si="9"/>
        <v>15000</v>
      </c>
      <c r="P172" s="128">
        <v>10711</v>
      </c>
      <c r="Q172" s="140">
        <v>15000</v>
      </c>
      <c r="R172" s="128"/>
      <c r="S172" s="153">
        <f t="shared" si="10"/>
        <v>15000</v>
      </c>
      <c r="T172" s="264">
        <v>15000</v>
      </c>
    </row>
    <row r="173" spans="1:20" x14ac:dyDescent="0.2">
      <c r="A173" s="41">
        <v>5512</v>
      </c>
      <c r="B173" s="10">
        <v>5163</v>
      </c>
      <c r="C173" s="14" t="s">
        <v>99</v>
      </c>
      <c r="D173" s="61">
        <v>6500</v>
      </c>
      <c r="F173" s="93">
        <v>6500</v>
      </c>
      <c r="G173" s="118">
        <v>6500</v>
      </c>
      <c r="H173" s="128"/>
      <c r="I173" s="140"/>
      <c r="J173" s="140">
        <f t="shared" si="8"/>
        <v>6500</v>
      </c>
      <c r="K173" s="140">
        <v>6500</v>
      </c>
      <c r="L173" s="140">
        <v>6000</v>
      </c>
      <c r="M173" s="128"/>
      <c r="N173" s="128"/>
      <c r="O173" s="128">
        <f t="shared" si="9"/>
        <v>6000</v>
      </c>
      <c r="P173" s="128">
        <v>6000</v>
      </c>
      <c r="Q173" s="140">
        <v>6000</v>
      </c>
      <c r="R173" s="128"/>
      <c r="S173" s="153">
        <f t="shared" si="10"/>
        <v>6000</v>
      </c>
      <c r="T173" s="264">
        <v>6000</v>
      </c>
    </row>
    <row r="174" spans="1:20" x14ac:dyDescent="0.2">
      <c r="A174" s="41">
        <v>5512</v>
      </c>
      <c r="B174" s="10">
        <v>5167</v>
      </c>
      <c r="C174" s="14" t="s">
        <v>100</v>
      </c>
      <c r="D174" s="61">
        <v>5000</v>
      </c>
      <c r="F174" s="93">
        <v>5000</v>
      </c>
      <c r="G174" s="118">
        <v>5000</v>
      </c>
      <c r="H174" s="128"/>
      <c r="I174" s="140"/>
      <c r="J174" s="140">
        <f t="shared" si="8"/>
        <v>5000</v>
      </c>
      <c r="K174" s="140">
        <v>5000</v>
      </c>
      <c r="L174" s="140">
        <v>5000</v>
      </c>
      <c r="M174" s="128"/>
      <c r="N174" s="128"/>
      <c r="O174" s="128">
        <f t="shared" si="9"/>
        <v>5000</v>
      </c>
      <c r="P174" s="128"/>
      <c r="Q174" s="140">
        <v>5000</v>
      </c>
      <c r="R174" s="128"/>
      <c r="S174" s="153">
        <f t="shared" si="10"/>
        <v>5000</v>
      </c>
      <c r="T174" s="264">
        <v>5000</v>
      </c>
    </row>
    <row r="175" spans="1:20" x14ac:dyDescent="0.2">
      <c r="A175" s="41">
        <v>5512</v>
      </c>
      <c r="B175" s="10">
        <v>5169</v>
      </c>
      <c r="C175" s="14" t="s">
        <v>162</v>
      </c>
      <c r="D175" s="61">
        <v>5000</v>
      </c>
      <c r="F175" s="93">
        <v>5000</v>
      </c>
      <c r="G175" s="118"/>
      <c r="H175" s="128"/>
      <c r="I175" s="140"/>
      <c r="J175" s="73"/>
      <c r="K175" s="73"/>
      <c r="L175" s="140"/>
      <c r="M175" s="128"/>
      <c r="N175" s="128"/>
      <c r="O175" s="20"/>
      <c r="P175" s="128">
        <v>1815</v>
      </c>
      <c r="Q175" s="140">
        <v>2000</v>
      </c>
      <c r="R175" s="128">
        <v>18000</v>
      </c>
      <c r="S175" s="153">
        <f t="shared" si="10"/>
        <v>20000</v>
      </c>
      <c r="T175" s="264">
        <v>3000</v>
      </c>
    </row>
    <row r="176" spans="1:20" x14ac:dyDescent="0.2">
      <c r="A176" s="41">
        <v>5512</v>
      </c>
      <c r="B176" s="10">
        <v>5171</v>
      </c>
      <c r="C176" s="14" t="s">
        <v>101</v>
      </c>
      <c r="D176" s="61">
        <v>50000</v>
      </c>
      <c r="F176" s="93">
        <v>50000</v>
      </c>
      <c r="G176" s="118">
        <v>50000</v>
      </c>
      <c r="H176" s="128"/>
      <c r="I176" s="140"/>
      <c r="J176" s="140">
        <f>SUM(G176:I176)</f>
        <v>50000</v>
      </c>
      <c r="K176" s="140">
        <v>50000</v>
      </c>
      <c r="L176" s="140">
        <v>50000</v>
      </c>
      <c r="M176" s="128"/>
      <c r="N176" s="128"/>
      <c r="O176" s="128">
        <f>SUM(L176:N176)</f>
        <v>50000</v>
      </c>
      <c r="P176" s="128"/>
      <c r="Q176" s="140">
        <v>50000</v>
      </c>
      <c r="R176" s="128"/>
      <c r="S176" s="153">
        <v>10000</v>
      </c>
      <c r="T176" s="264">
        <v>50000</v>
      </c>
    </row>
    <row r="177" spans="1:20" x14ac:dyDescent="0.2">
      <c r="A177" s="41">
        <v>5512</v>
      </c>
      <c r="B177" s="10">
        <v>5229</v>
      </c>
      <c r="C177" s="14" t="s">
        <v>102</v>
      </c>
      <c r="D177" s="61">
        <v>10000</v>
      </c>
      <c r="F177" s="93">
        <v>10000</v>
      </c>
      <c r="G177" s="118">
        <v>10000</v>
      </c>
      <c r="H177" s="128"/>
      <c r="I177" s="140"/>
      <c r="J177" s="140">
        <f>SUM(G177:I177)</f>
        <v>10000</v>
      </c>
      <c r="K177" s="140">
        <v>10000</v>
      </c>
      <c r="L177" s="140">
        <v>10000</v>
      </c>
      <c r="M177" s="128"/>
      <c r="N177" s="128"/>
      <c r="O177" s="128">
        <f>SUM(L177:N177)</f>
        <v>10000</v>
      </c>
      <c r="P177" s="128"/>
      <c r="Q177" s="140">
        <v>50000</v>
      </c>
      <c r="R177" s="128"/>
      <c r="S177" s="153">
        <v>1000</v>
      </c>
      <c r="T177" s="264">
        <v>10000</v>
      </c>
    </row>
    <row r="178" spans="1:20" x14ac:dyDescent="0.2">
      <c r="A178" s="43">
        <v>5512</v>
      </c>
      <c r="B178" s="38">
        <v>6123</v>
      </c>
      <c r="C178" s="37" t="s">
        <v>185</v>
      </c>
      <c r="D178" s="63"/>
      <c r="F178" s="95"/>
      <c r="G178" s="119"/>
      <c r="H178" s="130"/>
      <c r="I178" s="141"/>
      <c r="J178" s="141"/>
      <c r="K178" s="141"/>
      <c r="L178" s="141"/>
      <c r="M178" s="130"/>
      <c r="N178" s="130"/>
      <c r="O178" s="130"/>
      <c r="P178" s="130"/>
      <c r="Q178" s="140">
        <v>1500000</v>
      </c>
      <c r="R178" s="128">
        <v>-155000</v>
      </c>
      <c r="S178" s="153">
        <f t="shared" si="10"/>
        <v>1345000</v>
      </c>
      <c r="T178" s="264"/>
    </row>
    <row r="179" spans="1:20" ht="13.5" thickBot="1" x14ac:dyDescent="0.25">
      <c r="A179" s="42">
        <v>5512</v>
      </c>
      <c r="B179" s="29" t="s">
        <v>40</v>
      </c>
      <c r="C179" s="30" t="s">
        <v>103</v>
      </c>
      <c r="D179" s="62">
        <f>SUM(D169:D177)</f>
        <v>221500</v>
      </c>
      <c r="E179" s="76"/>
      <c r="F179" s="92">
        <f>SUM(F169:F177)</f>
        <v>221500</v>
      </c>
      <c r="G179" s="117">
        <f>SUM(G169:G177)</f>
        <v>171500</v>
      </c>
      <c r="H179" s="134"/>
      <c r="I179" s="143"/>
      <c r="J179" s="145">
        <f>SUM(J169:J177)</f>
        <v>171500</v>
      </c>
      <c r="K179" s="145"/>
      <c r="L179" s="145">
        <f>SUM(L169:L177)</f>
        <v>131000</v>
      </c>
      <c r="M179" s="134"/>
      <c r="N179" s="134"/>
      <c r="O179" s="163"/>
      <c r="P179" s="134"/>
      <c r="Q179" s="145">
        <f>SUM(Q169:Q178)</f>
        <v>1693000</v>
      </c>
      <c r="R179" s="134"/>
      <c r="S179" s="145">
        <f>SUM(S169:S178)</f>
        <v>1642000</v>
      </c>
      <c r="T179" s="265">
        <f>SUM(T169:T178)</f>
        <v>164000</v>
      </c>
    </row>
    <row r="180" spans="1:20" x14ac:dyDescent="0.2">
      <c r="A180" s="40">
        <v>6112</v>
      </c>
      <c r="B180" s="16">
        <v>5023</v>
      </c>
      <c r="C180" s="31" t="s">
        <v>104</v>
      </c>
      <c r="D180" s="60">
        <v>1700000</v>
      </c>
      <c r="E180" s="77"/>
      <c r="F180" s="91">
        <v>1700000</v>
      </c>
      <c r="G180" s="116">
        <v>1800000</v>
      </c>
      <c r="H180" s="133"/>
      <c r="I180" s="142"/>
      <c r="J180" s="142">
        <f>SUM(G180:I180)</f>
        <v>1800000</v>
      </c>
      <c r="K180" s="142">
        <v>1800000</v>
      </c>
      <c r="L180" s="142">
        <v>1800000</v>
      </c>
      <c r="M180" s="133"/>
      <c r="N180" s="133"/>
      <c r="O180" s="133">
        <f>SUM(L180:N180)</f>
        <v>1800000</v>
      </c>
      <c r="P180" s="133">
        <v>1267764</v>
      </c>
      <c r="Q180" s="142">
        <v>1800000</v>
      </c>
      <c r="R180" s="133"/>
      <c r="S180" s="152">
        <f>SUM(Q180:R180)</f>
        <v>1800000</v>
      </c>
      <c r="T180" s="218">
        <v>1970000</v>
      </c>
    </row>
    <row r="181" spans="1:20" x14ac:dyDescent="0.2">
      <c r="A181" s="41">
        <v>6112</v>
      </c>
      <c r="B181" s="10">
        <v>5031</v>
      </c>
      <c r="C181" s="14" t="s">
        <v>105</v>
      </c>
      <c r="D181" s="61">
        <v>260000</v>
      </c>
      <c r="F181" s="93">
        <v>260000</v>
      </c>
      <c r="G181" s="118">
        <v>300000</v>
      </c>
      <c r="H181" s="128"/>
      <c r="I181" s="140"/>
      <c r="J181" s="140">
        <f>SUM(G181:I181)</f>
        <v>300000</v>
      </c>
      <c r="K181" s="140">
        <v>300000</v>
      </c>
      <c r="L181" s="140">
        <v>300000</v>
      </c>
      <c r="M181" s="128"/>
      <c r="N181" s="128"/>
      <c r="O181" s="128">
        <f>SUM(L181:N181)</f>
        <v>300000</v>
      </c>
      <c r="P181" s="128">
        <v>236902</v>
      </c>
      <c r="Q181" s="140">
        <v>300000</v>
      </c>
      <c r="R181" s="128"/>
      <c r="S181" s="153">
        <f>SUM(Q181:R181)</f>
        <v>300000</v>
      </c>
      <c r="T181" s="264">
        <v>350000</v>
      </c>
    </row>
    <row r="182" spans="1:20" x14ac:dyDescent="0.2">
      <c r="A182" s="41">
        <v>6112</v>
      </c>
      <c r="B182" s="10">
        <v>5032</v>
      </c>
      <c r="C182" s="14" t="s">
        <v>106</v>
      </c>
      <c r="D182" s="61">
        <v>150000</v>
      </c>
      <c r="F182" s="93">
        <v>150000</v>
      </c>
      <c r="G182" s="118">
        <v>160000</v>
      </c>
      <c r="H182" s="128"/>
      <c r="I182" s="140"/>
      <c r="J182" s="140">
        <f>SUM(G182:I182)</f>
        <v>160000</v>
      </c>
      <c r="K182" s="140">
        <v>160000</v>
      </c>
      <c r="L182" s="140">
        <v>160000</v>
      </c>
      <c r="M182" s="128"/>
      <c r="N182" s="128"/>
      <c r="O182" s="128">
        <f>SUM(L182:N182)</f>
        <v>160000</v>
      </c>
      <c r="P182" s="128">
        <v>113835</v>
      </c>
      <c r="Q182" s="140">
        <v>160000</v>
      </c>
      <c r="R182" s="128"/>
      <c r="S182" s="153">
        <f>SUM(Q182:R182)</f>
        <v>160000</v>
      </c>
      <c r="T182" s="264">
        <v>180000</v>
      </c>
    </row>
    <row r="183" spans="1:20" x14ac:dyDescent="0.2">
      <c r="A183" s="41">
        <v>6112</v>
      </c>
      <c r="B183" s="10">
        <v>5173</v>
      </c>
      <c r="C183" s="14" t="s">
        <v>107</v>
      </c>
      <c r="D183" s="61">
        <v>12000</v>
      </c>
      <c r="F183" s="93">
        <v>12000</v>
      </c>
      <c r="G183" s="118">
        <v>12000</v>
      </c>
      <c r="H183" s="128"/>
      <c r="I183" s="140"/>
      <c r="J183" s="140">
        <f>SUM(G183:I183)</f>
        <v>12000</v>
      </c>
      <c r="K183" s="140">
        <v>12000</v>
      </c>
      <c r="L183" s="140">
        <v>12000</v>
      </c>
      <c r="M183" s="128"/>
      <c r="N183" s="128"/>
      <c r="O183" s="128">
        <f>SUM(L183:N183)</f>
        <v>12000</v>
      </c>
      <c r="P183" s="128">
        <v>1316</v>
      </c>
      <c r="Q183" s="140">
        <v>5000</v>
      </c>
      <c r="R183" s="128"/>
      <c r="S183" s="153">
        <f>SUM(Q183:R183)</f>
        <v>5000</v>
      </c>
      <c r="T183" s="264">
        <v>5000</v>
      </c>
    </row>
    <row r="184" spans="1:20" s="9" customFormat="1" ht="13.5" thickBot="1" x14ac:dyDescent="0.25">
      <c r="A184" s="48">
        <v>6112</v>
      </c>
      <c r="B184" s="49" t="s">
        <v>18</v>
      </c>
      <c r="C184" s="50" t="s">
        <v>108</v>
      </c>
      <c r="D184" s="66">
        <f>SUM(D180:D183)</f>
        <v>2122000</v>
      </c>
      <c r="E184" s="76"/>
      <c r="F184" s="99">
        <f>SUM(F180:F183)</f>
        <v>2122000</v>
      </c>
      <c r="G184" s="117">
        <f>SUM(G180:G183)</f>
        <v>2272000</v>
      </c>
      <c r="H184" s="135"/>
      <c r="I184" s="145"/>
      <c r="J184" s="145">
        <f>SUM(J180:J183)</f>
        <v>2272000</v>
      </c>
      <c r="K184" s="145"/>
      <c r="L184" s="145">
        <f>SUM(L180:L183)</f>
        <v>2272000</v>
      </c>
      <c r="M184" s="135"/>
      <c r="N184" s="135"/>
      <c r="O184" s="27"/>
      <c r="P184" s="135"/>
      <c r="Q184" s="145">
        <f>SUM(Q180:Q183)</f>
        <v>2265000</v>
      </c>
      <c r="R184" s="134"/>
      <c r="S184" s="145">
        <f>SUM(S180:S183)</f>
        <v>2265000</v>
      </c>
      <c r="T184" s="265">
        <f>SUM(T180:T183)</f>
        <v>2505000</v>
      </c>
    </row>
    <row r="185" spans="1:20" hidden="1" x14ac:dyDescent="0.2">
      <c r="A185" s="67">
        <v>6115</v>
      </c>
      <c r="B185" s="68">
        <v>5021</v>
      </c>
      <c r="C185" s="68" t="s">
        <v>154</v>
      </c>
      <c r="D185" s="219"/>
      <c r="E185" s="68"/>
      <c r="F185" s="219"/>
      <c r="G185" s="220"/>
      <c r="H185" s="156"/>
      <c r="I185" s="156"/>
      <c r="J185" s="156"/>
      <c r="K185" s="156"/>
      <c r="L185" s="156"/>
      <c r="M185" s="156"/>
      <c r="N185" s="156"/>
      <c r="O185" s="68"/>
      <c r="P185" s="156"/>
      <c r="Q185" s="155"/>
      <c r="R185" s="156"/>
      <c r="S185" s="78"/>
      <c r="T185" s="156"/>
    </row>
    <row r="186" spans="1:20" hidden="1" x14ac:dyDescent="0.2">
      <c r="A186" s="25">
        <v>6115</v>
      </c>
      <c r="B186" s="20">
        <v>5139</v>
      </c>
      <c r="C186" s="20" t="s">
        <v>155</v>
      </c>
      <c r="D186" s="81"/>
      <c r="E186" s="20"/>
      <c r="F186" s="81"/>
      <c r="G186" s="131"/>
      <c r="H186" s="128"/>
      <c r="I186" s="128"/>
      <c r="J186" s="128"/>
      <c r="K186" s="128"/>
      <c r="L186" s="128"/>
      <c r="M186" s="128"/>
      <c r="N186" s="128"/>
      <c r="O186" s="20"/>
      <c r="P186" s="128"/>
      <c r="Q186" s="140"/>
      <c r="R186" s="128"/>
      <c r="S186" s="73"/>
      <c r="T186" s="128"/>
    </row>
    <row r="187" spans="1:20" hidden="1" x14ac:dyDescent="0.2">
      <c r="A187" s="82">
        <v>6115</v>
      </c>
      <c r="B187" s="83">
        <v>5175</v>
      </c>
      <c r="C187" s="83" t="s">
        <v>156</v>
      </c>
      <c r="D187" s="238"/>
      <c r="E187" s="83"/>
      <c r="F187" s="238"/>
      <c r="G187" s="216"/>
      <c r="H187" s="130"/>
      <c r="I187" s="130"/>
      <c r="J187" s="130"/>
      <c r="K187" s="130"/>
      <c r="L187" s="130"/>
      <c r="M187" s="130"/>
      <c r="N187" s="130"/>
      <c r="O187" s="83"/>
      <c r="P187" s="130"/>
      <c r="Q187" s="141"/>
      <c r="R187" s="130"/>
      <c r="S187" s="85"/>
      <c r="T187" s="128"/>
    </row>
    <row r="188" spans="1:20" s="9" customFormat="1" ht="13.5" thickBot="1" x14ac:dyDescent="0.25">
      <c r="A188" s="177">
        <v>6115</v>
      </c>
      <c r="B188" s="178"/>
      <c r="C188" s="178" t="s">
        <v>212</v>
      </c>
      <c r="D188" s="239"/>
      <c r="E188" s="178"/>
      <c r="F188" s="239"/>
      <c r="G188" s="240"/>
      <c r="H188" s="184"/>
      <c r="I188" s="184"/>
      <c r="J188" s="184"/>
      <c r="K188" s="184"/>
      <c r="L188" s="184"/>
      <c r="M188" s="184"/>
      <c r="N188" s="184"/>
      <c r="O188" s="178"/>
      <c r="P188" s="184"/>
      <c r="Q188" s="160"/>
      <c r="R188" s="133">
        <v>48000</v>
      </c>
      <c r="S188" s="152">
        <f>SUM(Q188:R188)</f>
        <v>48000</v>
      </c>
      <c r="T188" s="128"/>
    </row>
    <row r="189" spans="1:20" hidden="1" x14ac:dyDescent="0.2">
      <c r="A189" s="67">
        <v>6117</v>
      </c>
      <c r="B189" s="68">
        <v>5021</v>
      </c>
      <c r="C189" s="68" t="s">
        <v>154</v>
      </c>
      <c r="D189" s="219"/>
      <c r="E189" s="68"/>
      <c r="F189" s="219"/>
      <c r="G189" s="220"/>
      <c r="H189" s="156"/>
      <c r="I189" s="155">
        <v>14500</v>
      </c>
      <c r="J189" s="155">
        <v>0</v>
      </c>
      <c r="K189" s="155">
        <v>14500</v>
      </c>
      <c r="L189" s="155"/>
      <c r="M189" s="156"/>
      <c r="N189" s="156">
        <v>32000</v>
      </c>
      <c r="O189" s="68"/>
      <c r="P189" s="156">
        <v>20000</v>
      </c>
      <c r="Q189" s="155"/>
      <c r="R189" s="128"/>
      <c r="S189" s="73"/>
      <c r="T189" s="128"/>
    </row>
    <row r="190" spans="1:20" hidden="1" x14ac:dyDescent="0.2">
      <c r="A190" s="25">
        <v>6117</v>
      </c>
      <c r="B190" s="20">
        <v>5139</v>
      </c>
      <c r="C190" s="20" t="s">
        <v>155</v>
      </c>
      <c r="D190" s="81"/>
      <c r="E190" s="20"/>
      <c r="F190" s="81"/>
      <c r="G190" s="131"/>
      <c r="H190" s="128"/>
      <c r="I190" s="140">
        <v>15456</v>
      </c>
      <c r="J190" s="140">
        <v>0</v>
      </c>
      <c r="K190" s="140">
        <v>15456</v>
      </c>
      <c r="L190" s="140"/>
      <c r="M190" s="128"/>
      <c r="N190" s="128"/>
      <c r="O190" s="20"/>
      <c r="P190" s="128">
        <v>10560</v>
      </c>
      <c r="Q190" s="140"/>
      <c r="R190" s="128"/>
      <c r="S190" s="73"/>
      <c r="T190" s="128"/>
    </row>
    <row r="191" spans="1:20" hidden="1" x14ac:dyDescent="0.2">
      <c r="A191" s="25">
        <v>6117</v>
      </c>
      <c r="B191" s="20">
        <v>5175</v>
      </c>
      <c r="C191" s="20" t="s">
        <v>156</v>
      </c>
      <c r="D191" s="81"/>
      <c r="E191" s="20"/>
      <c r="F191" s="81"/>
      <c r="G191" s="131"/>
      <c r="H191" s="128"/>
      <c r="I191" s="140">
        <v>1044</v>
      </c>
      <c r="J191" s="140">
        <v>0</v>
      </c>
      <c r="K191" s="140">
        <v>1044</v>
      </c>
      <c r="L191" s="140"/>
      <c r="M191" s="128"/>
      <c r="N191" s="128"/>
      <c r="O191" s="20"/>
      <c r="P191" s="128">
        <v>1440</v>
      </c>
      <c r="Q191" s="140"/>
      <c r="R191" s="128"/>
      <c r="S191" s="73"/>
      <c r="T191" s="128"/>
    </row>
    <row r="192" spans="1:20" s="9" customFormat="1" ht="13.5" thickBot="1" x14ac:dyDescent="0.25">
      <c r="A192" s="33">
        <v>6117</v>
      </c>
      <c r="B192" s="34" t="s">
        <v>18</v>
      </c>
      <c r="C192" s="34" t="s">
        <v>213</v>
      </c>
      <c r="D192" s="231"/>
      <c r="E192" s="34"/>
      <c r="F192" s="231"/>
      <c r="G192" s="167"/>
      <c r="H192" s="165"/>
      <c r="I192" s="166"/>
      <c r="J192" s="166">
        <f>SUM(J189:J191)</f>
        <v>0</v>
      </c>
      <c r="K192" s="166"/>
      <c r="L192" s="166"/>
      <c r="M192" s="165"/>
      <c r="N192" s="165"/>
      <c r="O192" s="34"/>
      <c r="P192" s="165"/>
      <c r="Q192" s="166"/>
      <c r="R192" s="130">
        <v>30446</v>
      </c>
      <c r="S192" s="281">
        <f t="shared" ref="S192:S198" si="11">SUM(Q192:R192)</f>
        <v>30446</v>
      </c>
      <c r="T192" s="130"/>
    </row>
    <row r="193" spans="1:20" x14ac:dyDescent="0.2">
      <c r="A193" s="40">
        <v>6171</v>
      </c>
      <c r="B193" s="16">
        <v>5011</v>
      </c>
      <c r="C193" s="31" t="s">
        <v>109</v>
      </c>
      <c r="D193" s="60">
        <v>800000</v>
      </c>
      <c r="E193" s="77"/>
      <c r="F193" s="91">
        <v>800000</v>
      </c>
      <c r="G193" s="116">
        <v>1100000</v>
      </c>
      <c r="H193" s="133"/>
      <c r="I193" s="142"/>
      <c r="J193" s="142">
        <f t="shared" ref="J193:J213" si="12">SUM(G193:I193)</f>
        <v>1100000</v>
      </c>
      <c r="K193" s="142">
        <v>1100000</v>
      </c>
      <c r="L193" s="142">
        <v>1300000</v>
      </c>
      <c r="M193" s="133"/>
      <c r="N193" s="133"/>
      <c r="O193" s="133">
        <f t="shared" ref="O193:O205" si="13">SUM(L193:N193)</f>
        <v>1300000</v>
      </c>
      <c r="P193" s="133">
        <v>964909</v>
      </c>
      <c r="Q193" s="142">
        <v>1800000</v>
      </c>
      <c r="R193" s="133"/>
      <c r="S193" s="152">
        <f t="shared" si="11"/>
        <v>1800000</v>
      </c>
      <c r="T193" s="218">
        <v>2100000</v>
      </c>
    </row>
    <row r="194" spans="1:20" x14ac:dyDescent="0.2">
      <c r="A194" s="41">
        <v>6171</v>
      </c>
      <c r="B194" s="10">
        <v>5021</v>
      </c>
      <c r="C194" s="14" t="s">
        <v>110</v>
      </c>
      <c r="D194" s="61">
        <v>200000</v>
      </c>
      <c r="F194" s="93">
        <v>300000</v>
      </c>
      <c r="G194" s="118">
        <v>300000</v>
      </c>
      <c r="H194" s="128"/>
      <c r="I194" s="140"/>
      <c r="J194" s="140">
        <f t="shared" si="12"/>
        <v>300000</v>
      </c>
      <c r="K194" s="140">
        <v>300000</v>
      </c>
      <c r="L194" s="140">
        <v>300000</v>
      </c>
      <c r="M194" s="128"/>
      <c r="N194" s="128">
        <v>40000</v>
      </c>
      <c r="O194" s="128">
        <f t="shared" si="13"/>
        <v>340000</v>
      </c>
      <c r="P194" s="128">
        <v>328182</v>
      </c>
      <c r="Q194" s="140">
        <v>300000</v>
      </c>
      <c r="R194" s="128">
        <v>150000</v>
      </c>
      <c r="S194" s="153">
        <f t="shared" si="11"/>
        <v>450000</v>
      </c>
      <c r="T194" s="264">
        <v>450000</v>
      </c>
    </row>
    <row r="195" spans="1:20" x14ac:dyDescent="0.2">
      <c r="A195" s="41">
        <v>6171</v>
      </c>
      <c r="B195" s="10">
        <v>5031</v>
      </c>
      <c r="C195" s="14" t="s">
        <v>111</v>
      </c>
      <c r="D195" s="61">
        <v>150000</v>
      </c>
      <c r="F195" s="93">
        <v>170000</v>
      </c>
      <c r="G195" s="118">
        <v>250000</v>
      </c>
      <c r="H195" s="128"/>
      <c r="I195" s="140"/>
      <c r="J195" s="140">
        <f t="shared" si="12"/>
        <v>250000</v>
      </c>
      <c r="K195" s="140">
        <v>250000</v>
      </c>
      <c r="L195" s="140">
        <v>280000</v>
      </c>
      <c r="M195" s="128"/>
      <c r="N195" s="128"/>
      <c r="O195" s="128">
        <f t="shared" si="13"/>
        <v>280000</v>
      </c>
      <c r="P195" s="128">
        <v>238422</v>
      </c>
      <c r="Q195" s="140">
        <v>500000</v>
      </c>
      <c r="R195" s="128"/>
      <c r="S195" s="153">
        <f t="shared" si="11"/>
        <v>500000</v>
      </c>
      <c r="T195" s="264">
        <v>500000</v>
      </c>
    </row>
    <row r="196" spans="1:20" x14ac:dyDescent="0.2">
      <c r="A196" s="41">
        <v>6171</v>
      </c>
      <c r="B196" s="10">
        <v>5032</v>
      </c>
      <c r="C196" s="14" t="s">
        <v>112</v>
      </c>
      <c r="D196" s="61">
        <v>70000</v>
      </c>
      <c r="F196" s="93">
        <v>70000</v>
      </c>
      <c r="G196" s="118">
        <v>100000</v>
      </c>
      <c r="H196" s="128"/>
      <c r="I196" s="140"/>
      <c r="J196" s="140">
        <f t="shared" si="12"/>
        <v>100000</v>
      </c>
      <c r="K196" s="140">
        <v>100000</v>
      </c>
      <c r="L196" s="140">
        <v>120000</v>
      </c>
      <c r="M196" s="128"/>
      <c r="N196" s="128"/>
      <c r="O196" s="128">
        <f t="shared" si="13"/>
        <v>120000</v>
      </c>
      <c r="P196" s="128">
        <v>91947</v>
      </c>
      <c r="Q196" s="140">
        <v>200000</v>
      </c>
      <c r="R196" s="128"/>
      <c r="S196" s="153">
        <f t="shared" si="11"/>
        <v>200000</v>
      </c>
      <c r="T196" s="264">
        <v>250000</v>
      </c>
    </row>
    <row r="197" spans="1:20" x14ac:dyDescent="0.2">
      <c r="A197" s="41">
        <v>6171</v>
      </c>
      <c r="B197" s="10">
        <v>5038</v>
      </c>
      <c r="C197" s="14" t="s">
        <v>113</v>
      </c>
      <c r="D197" s="61">
        <v>5000</v>
      </c>
      <c r="F197" s="93">
        <v>5000</v>
      </c>
      <c r="G197" s="118">
        <v>5000</v>
      </c>
      <c r="H197" s="128"/>
      <c r="I197" s="140"/>
      <c r="J197" s="140">
        <f t="shared" si="12"/>
        <v>5000</v>
      </c>
      <c r="K197" s="140">
        <v>5000</v>
      </c>
      <c r="L197" s="140">
        <v>5000</v>
      </c>
      <c r="M197" s="128"/>
      <c r="N197" s="128"/>
      <c r="O197" s="128">
        <f t="shared" si="13"/>
        <v>5000</v>
      </c>
      <c r="P197" s="128"/>
      <c r="Q197" s="140">
        <v>15000</v>
      </c>
      <c r="R197" s="128"/>
      <c r="S197" s="153">
        <f t="shared" si="11"/>
        <v>15000</v>
      </c>
      <c r="T197" s="264">
        <v>15000</v>
      </c>
    </row>
    <row r="198" spans="1:20" x14ac:dyDescent="0.2">
      <c r="A198" s="41">
        <v>6171</v>
      </c>
      <c r="B198" s="10">
        <v>5137</v>
      </c>
      <c r="C198" s="14" t="s">
        <v>114</v>
      </c>
      <c r="D198" s="61"/>
      <c r="F198" s="93">
        <v>0</v>
      </c>
      <c r="G198" s="118">
        <v>500000</v>
      </c>
      <c r="H198" s="128"/>
      <c r="I198" s="140"/>
      <c r="J198" s="140">
        <f t="shared" si="12"/>
        <v>500000</v>
      </c>
      <c r="K198" s="140">
        <v>500000</v>
      </c>
      <c r="L198" s="140">
        <v>50000</v>
      </c>
      <c r="M198" s="128">
        <v>150000</v>
      </c>
      <c r="N198" s="128"/>
      <c r="O198" s="128">
        <f t="shared" si="13"/>
        <v>200000</v>
      </c>
      <c r="P198" s="128">
        <v>168454</v>
      </c>
      <c r="Q198" s="140">
        <v>80000</v>
      </c>
      <c r="R198" s="128"/>
      <c r="S198" s="153">
        <f t="shared" si="11"/>
        <v>80000</v>
      </c>
      <c r="T198" s="264"/>
    </row>
    <row r="199" spans="1:20" x14ac:dyDescent="0.2">
      <c r="A199" s="41">
        <v>6171</v>
      </c>
      <c r="B199" s="10">
        <v>5139</v>
      </c>
      <c r="C199" s="14" t="s">
        <v>115</v>
      </c>
      <c r="D199" s="61">
        <v>90000</v>
      </c>
      <c r="F199" s="93">
        <v>90000</v>
      </c>
      <c r="G199" s="118">
        <v>90000</v>
      </c>
      <c r="H199" s="128"/>
      <c r="I199" s="140"/>
      <c r="J199" s="140">
        <f t="shared" si="12"/>
        <v>90000</v>
      </c>
      <c r="K199" s="140">
        <v>90000</v>
      </c>
      <c r="L199" s="140">
        <v>100000</v>
      </c>
      <c r="M199" s="128">
        <v>30000</v>
      </c>
      <c r="N199" s="128">
        <v>70000</v>
      </c>
      <c r="O199" s="128">
        <f t="shared" si="13"/>
        <v>200000</v>
      </c>
      <c r="P199" s="128">
        <v>171470</v>
      </c>
      <c r="Q199" s="140">
        <v>100000</v>
      </c>
      <c r="R199" s="128"/>
      <c r="S199" s="153">
        <v>80000</v>
      </c>
      <c r="T199" s="264">
        <v>100000</v>
      </c>
    </row>
    <row r="200" spans="1:20" hidden="1" x14ac:dyDescent="0.2">
      <c r="A200" s="41">
        <v>6171</v>
      </c>
      <c r="B200" s="10">
        <v>5151</v>
      </c>
      <c r="C200" s="14" t="s">
        <v>180</v>
      </c>
      <c r="D200" s="61">
        <v>1500</v>
      </c>
      <c r="F200" s="93">
        <v>1500</v>
      </c>
      <c r="G200" s="118">
        <v>1500</v>
      </c>
      <c r="H200" s="128"/>
      <c r="I200" s="140"/>
      <c r="J200" s="140">
        <f t="shared" si="12"/>
        <v>1500</v>
      </c>
      <c r="K200" s="140">
        <v>1500</v>
      </c>
      <c r="L200" s="140">
        <v>3000</v>
      </c>
      <c r="M200" s="128"/>
      <c r="N200" s="128">
        <v>3000</v>
      </c>
      <c r="O200" s="128">
        <f t="shared" si="13"/>
        <v>6000</v>
      </c>
      <c r="P200" s="128">
        <v>4892</v>
      </c>
      <c r="Q200" s="140">
        <v>5000</v>
      </c>
      <c r="R200" s="128"/>
      <c r="S200" s="73"/>
      <c r="T200" s="264"/>
    </row>
    <row r="201" spans="1:20" hidden="1" x14ac:dyDescent="0.2">
      <c r="A201" s="41">
        <v>6171</v>
      </c>
      <c r="B201" s="10">
        <v>5153</v>
      </c>
      <c r="C201" s="14" t="s">
        <v>116</v>
      </c>
      <c r="D201" s="61">
        <v>65000</v>
      </c>
      <c r="F201" s="93">
        <v>65000</v>
      </c>
      <c r="G201" s="118">
        <v>65000</v>
      </c>
      <c r="H201" s="128"/>
      <c r="I201" s="140"/>
      <c r="J201" s="140">
        <f t="shared" si="12"/>
        <v>65000</v>
      </c>
      <c r="K201" s="140">
        <v>65000</v>
      </c>
      <c r="L201" s="140">
        <v>65000</v>
      </c>
      <c r="M201" s="128"/>
      <c r="N201" s="128"/>
      <c r="O201" s="128">
        <f t="shared" si="13"/>
        <v>65000</v>
      </c>
      <c r="P201" s="128">
        <v>21322</v>
      </c>
      <c r="Q201" s="140"/>
      <c r="R201" s="128"/>
      <c r="S201" s="73"/>
      <c r="T201" s="264"/>
    </row>
    <row r="202" spans="1:20" x14ac:dyDescent="0.2">
      <c r="A202" s="41">
        <v>6171</v>
      </c>
      <c r="B202" s="10">
        <v>5154</v>
      </c>
      <c r="C202" s="14" t="s">
        <v>225</v>
      </c>
      <c r="D202" s="61">
        <v>20000</v>
      </c>
      <c r="F202" s="93">
        <v>20000</v>
      </c>
      <c r="G202" s="118">
        <v>20000</v>
      </c>
      <c r="H202" s="128"/>
      <c r="I202" s="140"/>
      <c r="J202" s="140">
        <f t="shared" si="12"/>
        <v>20000</v>
      </c>
      <c r="K202" s="140">
        <v>20000</v>
      </c>
      <c r="L202" s="140">
        <v>30000</v>
      </c>
      <c r="M202" s="128"/>
      <c r="N202" s="128"/>
      <c r="O202" s="128">
        <f t="shared" si="13"/>
        <v>30000</v>
      </c>
      <c r="P202" s="128">
        <v>21810</v>
      </c>
      <c r="Q202" s="140"/>
      <c r="R202" s="128">
        <v>200000</v>
      </c>
      <c r="S202" s="153">
        <f t="shared" ref="S202:S213" si="14">SUM(Q202:R202)</f>
        <v>200000</v>
      </c>
      <c r="T202" s="264">
        <v>40000</v>
      </c>
    </row>
    <row r="203" spans="1:20" x14ac:dyDescent="0.2">
      <c r="A203" s="41">
        <v>6171</v>
      </c>
      <c r="B203" s="10">
        <v>5161</v>
      </c>
      <c r="C203" s="14" t="s">
        <v>117</v>
      </c>
      <c r="D203" s="61">
        <v>6000</v>
      </c>
      <c r="F203" s="93">
        <v>6000</v>
      </c>
      <c r="G203" s="118">
        <v>6000</v>
      </c>
      <c r="H203" s="128"/>
      <c r="I203" s="140"/>
      <c r="J203" s="140">
        <f t="shared" si="12"/>
        <v>6000</v>
      </c>
      <c r="K203" s="140">
        <v>6000</v>
      </c>
      <c r="L203" s="140">
        <v>6000</v>
      </c>
      <c r="M203" s="128"/>
      <c r="N203" s="128"/>
      <c r="O203" s="128">
        <f t="shared" si="13"/>
        <v>6000</v>
      </c>
      <c r="P203" s="128">
        <v>2456</v>
      </c>
      <c r="Q203" s="140">
        <v>5000</v>
      </c>
      <c r="R203" s="128"/>
      <c r="S203" s="153">
        <f t="shared" si="14"/>
        <v>5000</v>
      </c>
      <c r="T203" s="264">
        <v>5000</v>
      </c>
    </row>
    <row r="204" spans="1:20" x14ac:dyDescent="0.2">
      <c r="A204" s="41">
        <v>6171</v>
      </c>
      <c r="B204" s="10">
        <v>5162</v>
      </c>
      <c r="C204" s="14" t="s">
        <v>118</v>
      </c>
      <c r="D204" s="61">
        <v>30000</v>
      </c>
      <c r="F204" s="93">
        <v>30000</v>
      </c>
      <c r="G204" s="118">
        <v>30000</v>
      </c>
      <c r="H204" s="128"/>
      <c r="I204" s="140"/>
      <c r="J204" s="140">
        <f t="shared" si="12"/>
        <v>30000</v>
      </c>
      <c r="K204" s="140">
        <v>30000</v>
      </c>
      <c r="L204" s="140">
        <v>30000</v>
      </c>
      <c r="M204" s="128"/>
      <c r="N204" s="128"/>
      <c r="O204" s="128">
        <f t="shared" si="13"/>
        <v>30000</v>
      </c>
      <c r="P204" s="128">
        <v>20676</v>
      </c>
      <c r="Q204" s="140">
        <v>30000</v>
      </c>
      <c r="R204" s="128"/>
      <c r="S204" s="153">
        <f t="shared" si="14"/>
        <v>30000</v>
      </c>
      <c r="T204" s="264">
        <v>30000</v>
      </c>
    </row>
    <row r="205" spans="1:20" x14ac:dyDescent="0.2">
      <c r="A205" s="41">
        <v>6171</v>
      </c>
      <c r="B205" s="10">
        <v>5163</v>
      </c>
      <c r="C205" s="14" t="s">
        <v>119</v>
      </c>
      <c r="D205" s="61">
        <v>60000</v>
      </c>
      <c r="F205" s="93">
        <v>80000</v>
      </c>
      <c r="G205" s="118">
        <v>80000</v>
      </c>
      <c r="H205" s="128"/>
      <c r="I205" s="140"/>
      <c r="J205" s="140">
        <f t="shared" si="12"/>
        <v>80000</v>
      </c>
      <c r="K205" s="140">
        <v>80000</v>
      </c>
      <c r="L205" s="140">
        <v>80000</v>
      </c>
      <c r="M205" s="128"/>
      <c r="N205" s="128"/>
      <c r="O205" s="128">
        <f t="shared" si="13"/>
        <v>80000</v>
      </c>
      <c r="P205" s="128">
        <v>17860</v>
      </c>
      <c r="Q205" s="140">
        <v>80000</v>
      </c>
      <c r="R205" s="128"/>
      <c r="S205" s="153">
        <v>80000</v>
      </c>
      <c r="T205" s="264">
        <v>80000</v>
      </c>
    </row>
    <row r="206" spans="1:20" x14ac:dyDescent="0.2">
      <c r="A206" s="41">
        <v>6171</v>
      </c>
      <c r="B206" s="10">
        <v>5166</v>
      </c>
      <c r="C206" s="14" t="s">
        <v>163</v>
      </c>
      <c r="D206" s="61">
        <v>50000</v>
      </c>
      <c r="F206" s="93">
        <v>20000</v>
      </c>
      <c r="G206" s="118">
        <v>20000</v>
      </c>
      <c r="H206" s="128"/>
      <c r="I206" s="140"/>
      <c r="J206" s="140">
        <f t="shared" si="12"/>
        <v>20000</v>
      </c>
      <c r="K206" s="140">
        <v>20000</v>
      </c>
      <c r="L206" s="140"/>
      <c r="M206" s="128"/>
      <c r="N206" s="128"/>
      <c r="O206" s="20"/>
      <c r="P206" s="128"/>
      <c r="Q206" s="140"/>
      <c r="R206" s="128">
        <v>300000</v>
      </c>
      <c r="S206" s="153">
        <f t="shared" si="14"/>
        <v>300000</v>
      </c>
      <c r="T206" s="264">
        <v>200000</v>
      </c>
    </row>
    <row r="207" spans="1:20" x14ac:dyDescent="0.2">
      <c r="A207" s="41">
        <v>6171</v>
      </c>
      <c r="B207" s="10">
        <v>5167</v>
      </c>
      <c r="C207" s="14" t="s">
        <v>120</v>
      </c>
      <c r="D207" s="61">
        <v>30000</v>
      </c>
      <c r="F207" s="93">
        <v>30000</v>
      </c>
      <c r="G207" s="118">
        <v>10000</v>
      </c>
      <c r="H207" s="128"/>
      <c r="I207" s="140"/>
      <c r="J207" s="140">
        <f t="shared" si="12"/>
        <v>10000</v>
      </c>
      <c r="K207" s="140">
        <v>10000</v>
      </c>
      <c r="L207" s="140">
        <v>10000</v>
      </c>
      <c r="M207" s="128"/>
      <c r="N207" s="128"/>
      <c r="O207" s="128">
        <f t="shared" ref="O207:O213" si="15">SUM(L207:N207)</f>
        <v>10000</v>
      </c>
      <c r="P207" s="128"/>
      <c r="Q207" s="140">
        <v>10000</v>
      </c>
      <c r="R207" s="128"/>
      <c r="S207" s="153">
        <f t="shared" si="14"/>
        <v>10000</v>
      </c>
      <c r="T207" s="264">
        <v>10000</v>
      </c>
    </row>
    <row r="208" spans="1:20" x14ac:dyDescent="0.2">
      <c r="A208" s="41">
        <v>6171</v>
      </c>
      <c r="B208" s="10">
        <v>5168</v>
      </c>
      <c r="C208" s="14" t="s">
        <v>121</v>
      </c>
      <c r="D208" s="61">
        <v>150000</v>
      </c>
      <c r="F208" s="93">
        <v>150000</v>
      </c>
      <c r="G208" s="118">
        <v>250000</v>
      </c>
      <c r="H208" s="128"/>
      <c r="I208" s="140"/>
      <c r="J208" s="140">
        <f t="shared" si="12"/>
        <v>250000</v>
      </c>
      <c r="K208" s="140">
        <v>250000</v>
      </c>
      <c r="L208" s="140">
        <v>300000</v>
      </c>
      <c r="M208" s="128"/>
      <c r="N208" s="128"/>
      <c r="O208" s="128">
        <f t="shared" si="15"/>
        <v>300000</v>
      </c>
      <c r="P208" s="128">
        <v>242215</v>
      </c>
      <c r="Q208" s="140">
        <v>300000</v>
      </c>
      <c r="R208" s="128"/>
      <c r="S208" s="153">
        <f t="shared" si="14"/>
        <v>300000</v>
      </c>
      <c r="T208" s="264">
        <v>300000</v>
      </c>
    </row>
    <row r="209" spans="1:20" x14ac:dyDescent="0.2">
      <c r="A209" s="41">
        <v>6171</v>
      </c>
      <c r="B209" s="10">
        <v>5169</v>
      </c>
      <c r="C209" s="14" t="s">
        <v>122</v>
      </c>
      <c r="D209" s="61">
        <v>50000</v>
      </c>
      <c r="F209" s="93">
        <v>80000</v>
      </c>
      <c r="G209" s="118">
        <v>80000</v>
      </c>
      <c r="H209" s="128"/>
      <c r="I209" s="140"/>
      <c r="J209" s="140">
        <f t="shared" si="12"/>
        <v>80000</v>
      </c>
      <c r="K209" s="140">
        <v>80000</v>
      </c>
      <c r="L209" s="140">
        <v>80000</v>
      </c>
      <c r="M209" s="128">
        <v>20000</v>
      </c>
      <c r="N209" s="128">
        <v>100000</v>
      </c>
      <c r="O209" s="128">
        <f t="shared" si="15"/>
        <v>200000</v>
      </c>
      <c r="P209" s="128">
        <v>196121</v>
      </c>
      <c r="Q209" s="140">
        <v>130000</v>
      </c>
      <c r="R209" s="128">
        <v>30000</v>
      </c>
      <c r="S209" s="153">
        <f t="shared" si="14"/>
        <v>160000</v>
      </c>
      <c r="T209" s="264">
        <v>160000</v>
      </c>
    </row>
    <row r="210" spans="1:20" x14ac:dyDescent="0.2">
      <c r="A210" s="41">
        <v>6171</v>
      </c>
      <c r="B210" s="10">
        <v>5171</v>
      </c>
      <c r="C210" s="14" t="s">
        <v>133</v>
      </c>
      <c r="D210" s="61">
        <v>60000</v>
      </c>
      <c r="F210" s="93">
        <v>60000</v>
      </c>
      <c r="G210" s="118">
        <v>60000</v>
      </c>
      <c r="H210" s="128"/>
      <c r="I210" s="140"/>
      <c r="J210" s="140">
        <f t="shared" si="12"/>
        <v>60000</v>
      </c>
      <c r="K210" s="140">
        <v>60000</v>
      </c>
      <c r="L210" s="140"/>
      <c r="M210" s="128">
        <v>30000</v>
      </c>
      <c r="N210" s="128">
        <v>70000</v>
      </c>
      <c r="O210" s="128">
        <f t="shared" si="15"/>
        <v>100000</v>
      </c>
      <c r="P210" s="128">
        <v>86229</v>
      </c>
      <c r="Q210" s="140">
        <v>30000</v>
      </c>
      <c r="R210" s="128">
        <v>50000</v>
      </c>
      <c r="S210" s="153">
        <f t="shared" si="14"/>
        <v>80000</v>
      </c>
      <c r="T210" s="264">
        <v>130000</v>
      </c>
    </row>
    <row r="211" spans="1:20" x14ac:dyDescent="0.2">
      <c r="A211" s="41">
        <v>6171</v>
      </c>
      <c r="B211" s="10">
        <v>5173</v>
      </c>
      <c r="C211" s="14" t="s">
        <v>123</v>
      </c>
      <c r="D211" s="61">
        <v>10000</v>
      </c>
      <c r="F211" s="93">
        <v>10000</v>
      </c>
      <c r="G211" s="118">
        <v>10000</v>
      </c>
      <c r="H211" s="128"/>
      <c r="I211" s="140"/>
      <c r="J211" s="140">
        <f t="shared" si="12"/>
        <v>10000</v>
      </c>
      <c r="K211" s="140">
        <v>10000</v>
      </c>
      <c r="L211" s="140">
        <v>10000</v>
      </c>
      <c r="M211" s="128"/>
      <c r="N211" s="128"/>
      <c r="O211" s="128">
        <f t="shared" si="15"/>
        <v>10000</v>
      </c>
      <c r="P211" s="128">
        <v>1867</v>
      </c>
      <c r="Q211" s="140">
        <v>10000</v>
      </c>
      <c r="R211" s="128"/>
      <c r="S211" s="153">
        <v>5000</v>
      </c>
      <c r="T211" s="264">
        <v>10000</v>
      </c>
    </row>
    <row r="212" spans="1:20" x14ac:dyDescent="0.2">
      <c r="A212" s="41">
        <v>6171</v>
      </c>
      <c r="B212" s="10">
        <v>5175</v>
      </c>
      <c r="C212" s="14" t="s">
        <v>124</v>
      </c>
      <c r="D212" s="61">
        <v>40000</v>
      </c>
      <c r="F212" s="93">
        <v>40000</v>
      </c>
      <c r="G212" s="118">
        <v>40000</v>
      </c>
      <c r="H212" s="128"/>
      <c r="I212" s="140"/>
      <c r="J212" s="140">
        <f t="shared" si="12"/>
        <v>40000</v>
      </c>
      <c r="K212" s="140">
        <v>40000</v>
      </c>
      <c r="L212" s="140">
        <v>50000</v>
      </c>
      <c r="M212" s="128"/>
      <c r="N212" s="128">
        <v>20000</v>
      </c>
      <c r="O212" s="128">
        <f t="shared" si="15"/>
        <v>70000</v>
      </c>
      <c r="P212" s="128">
        <v>66503</v>
      </c>
      <c r="Q212" s="140">
        <v>70000</v>
      </c>
      <c r="R212" s="128"/>
      <c r="S212" s="153">
        <f t="shared" si="14"/>
        <v>70000</v>
      </c>
      <c r="T212" s="264">
        <v>70000</v>
      </c>
    </row>
    <row r="213" spans="1:20" x14ac:dyDescent="0.2">
      <c r="A213" s="41">
        <v>6171</v>
      </c>
      <c r="B213" s="10">
        <v>5229</v>
      </c>
      <c r="C213" s="14" t="s">
        <v>132</v>
      </c>
      <c r="D213" s="61">
        <v>30000</v>
      </c>
      <c r="F213" s="93">
        <v>50000</v>
      </c>
      <c r="G213" s="118">
        <v>50000</v>
      </c>
      <c r="H213" s="128"/>
      <c r="I213" s="140"/>
      <c r="J213" s="140">
        <f t="shared" si="12"/>
        <v>50000</v>
      </c>
      <c r="K213" s="140">
        <v>50000</v>
      </c>
      <c r="L213" s="140">
        <v>50000</v>
      </c>
      <c r="M213" s="128"/>
      <c r="N213" s="128"/>
      <c r="O213" s="128">
        <f t="shared" si="15"/>
        <v>50000</v>
      </c>
      <c r="P213" s="128">
        <v>22918</v>
      </c>
      <c r="Q213" s="140">
        <v>30000</v>
      </c>
      <c r="R213" s="128">
        <v>20000</v>
      </c>
      <c r="S213" s="153">
        <f t="shared" si="14"/>
        <v>50000</v>
      </c>
      <c r="T213" s="264">
        <v>70000</v>
      </c>
    </row>
    <row r="214" spans="1:20" x14ac:dyDescent="0.2">
      <c r="A214" s="41">
        <v>6171</v>
      </c>
      <c r="B214" s="10">
        <v>5321</v>
      </c>
      <c r="C214" s="14" t="s">
        <v>195</v>
      </c>
      <c r="D214" s="61">
        <v>8000</v>
      </c>
      <c r="F214" s="93">
        <v>0</v>
      </c>
      <c r="G214" s="118"/>
      <c r="H214" s="128"/>
      <c r="I214" s="140"/>
      <c r="J214" s="73"/>
      <c r="K214" s="73"/>
      <c r="L214" s="140"/>
      <c r="M214" s="128"/>
      <c r="N214" s="128"/>
      <c r="O214" s="20"/>
      <c r="P214" s="128"/>
      <c r="Q214" s="140"/>
      <c r="R214" s="128"/>
      <c r="S214" s="73"/>
      <c r="T214" s="264">
        <v>10000</v>
      </c>
    </row>
    <row r="215" spans="1:20" x14ac:dyDescent="0.2">
      <c r="A215" s="43">
        <v>6171</v>
      </c>
      <c r="B215" s="38">
        <v>5362</v>
      </c>
      <c r="C215" s="37" t="s">
        <v>125</v>
      </c>
      <c r="D215" s="63">
        <v>18000</v>
      </c>
      <c r="F215" s="95">
        <v>18000</v>
      </c>
      <c r="G215" s="119">
        <v>18000</v>
      </c>
      <c r="H215" s="128"/>
      <c r="I215" s="140"/>
      <c r="J215" s="140">
        <f>SUM(G215:I215)</f>
        <v>18000</v>
      </c>
      <c r="K215" s="140">
        <v>18000</v>
      </c>
      <c r="L215" s="140"/>
      <c r="M215" s="128">
        <v>3000</v>
      </c>
      <c r="N215" s="128"/>
      <c r="O215" s="128">
        <f>SUM(L215:N215)</f>
        <v>3000</v>
      </c>
      <c r="P215" s="128">
        <v>2139</v>
      </c>
      <c r="Q215" s="140">
        <v>2000</v>
      </c>
      <c r="R215" s="128"/>
      <c r="S215" s="153">
        <v>8000</v>
      </c>
      <c r="T215" s="264">
        <v>2000</v>
      </c>
    </row>
    <row r="216" spans="1:20" x14ac:dyDescent="0.2">
      <c r="A216" s="138">
        <v>6171</v>
      </c>
      <c r="B216" s="110">
        <v>5902</v>
      </c>
      <c r="C216" s="111" t="s">
        <v>157</v>
      </c>
      <c r="G216" s="119"/>
      <c r="H216" s="128"/>
      <c r="I216" s="140">
        <v>125000</v>
      </c>
      <c r="J216" s="140"/>
      <c r="K216" s="140">
        <v>125000</v>
      </c>
      <c r="L216" s="140">
        <v>50000</v>
      </c>
      <c r="M216" s="128"/>
      <c r="N216" s="128"/>
      <c r="O216" s="128">
        <f>SUM(L216:N216)</f>
        <v>50000</v>
      </c>
      <c r="P216" s="128"/>
      <c r="Q216" s="140">
        <v>25000</v>
      </c>
      <c r="R216" s="128"/>
      <c r="S216" s="153">
        <f>SUM(Q216:R216)</f>
        <v>25000</v>
      </c>
      <c r="T216" s="264">
        <v>50000</v>
      </c>
    </row>
    <row r="217" spans="1:20" hidden="1" x14ac:dyDescent="0.2">
      <c r="A217" s="25">
        <v>6171</v>
      </c>
      <c r="B217" s="20">
        <v>6122</v>
      </c>
      <c r="C217" s="20" t="s">
        <v>139</v>
      </c>
      <c r="D217" s="81"/>
      <c r="E217" s="20"/>
      <c r="F217" s="81"/>
      <c r="G217" s="118">
        <v>500000</v>
      </c>
      <c r="H217" s="128"/>
      <c r="I217" s="140"/>
      <c r="J217" s="140">
        <f>SUM(G217:I217)</f>
        <v>500000</v>
      </c>
      <c r="K217" s="140">
        <v>500000</v>
      </c>
      <c r="L217" s="140"/>
      <c r="M217" s="128">
        <v>900000</v>
      </c>
      <c r="N217" s="128">
        <v>60000</v>
      </c>
      <c r="O217" s="128">
        <f>SUM(L217:N217)</f>
        <v>960000</v>
      </c>
      <c r="P217" s="128">
        <v>952546</v>
      </c>
      <c r="Q217" s="140"/>
      <c r="R217" s="128"/>
      <c r="S217" s="73"/>
      <c r="T217" s="264"/>
    </row>
    <row r="218" spans="1:20" ht="13.5" thickBot="1" x14ac:dyDescent="0.25">
      <c r="A218" s="48">
        <v>6171</v>
      </c>
      <c r="B218" s="49" t="s">
        <v>40</v>
      </c>
      <c r="C218" s="50" t="s">
        <v>126</v>
      </c>
      <c r="D218" s="66">
        <f>SUM(D193:D215)</f>
        <v>1943500</v>
      </c>
      <c r="E218" s="76"/>
      <c r="F218" s="99">
        <f>SUM(F193:F215)</f>
        <v>2095500</v>
      </c>
      <c r="G218" s="125">
        <f>SUM(G193:G217)</f>
        <v>3585500</v>
      </c>
      <c r="H218" s="134"/>
      <c r="I218" s="143"/>
      <c r="J218" s="145">
        <f>SUM(J193:J217)</f>
        <v>3585500</v>
      </c>
      <c r="K218" s="145"/>
      <c r="L218" s="143">
        <f>SUM(L193:L217)</f>
        <v>2919000</v>
      </c>
      <c r="M218" s="134"/>
      <c r="N218" s="134"/>
      <c r="O218" s="163"/>
      <c r="P218" s="134"/>
      <c r="Q218" s="145">
        <f>SUM(Q193:Q217)</f>
        <v>3722000</v>
      </c>
      <c r="R218" s="134"/>
      <c r="S218" s="145">
        <f>SUM(S193:S217)</f>
        <v>4448000</v>
      </c>
      <c r="T218" s="265">
        <f>SUM(T193:T217)</f>
        <v>4582000</v>
      </c>
    </row>
    <row r="219" spans="1:20" x14ac:dyDescent="0.2">
      <c r="A219" s="40">
        <v>6310</v>
      </c>
      <c r="B219" s="16">
        <v>5141</v>
      </c>
      <c r="C219" s="31" t="s">
        <v>127</v>
      </c>
      <c r="D219" s="60">
        <v>150000</v>
      </c>
      <c r="E219" s="77"/>
      <c r="F219" s="91">
        <v>150000</v>
      </c>
      <c r="G219" s="116">
        <v>450000</v>
      </c>
      <c r="H219" s="133"/>
      <c r="I219" s="142"/>
      <c r="J219" s="142">
        <f>SUM(G219:I219)</f>
        <v>450000</v>
      </c>
      <c r="K219" s="142">
        <v>450000</v>
      </c>
      <c r="L219" s="142">
        <v>450000</v>
      </c>
      <c r="M219" s="133"/>
      <c r="N219" s="133"/>
      <c r="O219" s="133">
        <f>SUM(L219:N219)</f>
        <v>450000</v>
      </c>
      <c r="P219" s="133">
        <v>400063</v>
      </c>
      <c r="Q219" s="142">
        <v>600000</v>
      </c>
      <c r="R219" s="133"/>
      <c r="S219" s="152">
        <f>SUM(Q219:R219)</f>
        <v>600000</v>
      </c>
      <c r="T219" s="218">
        <v>600000</v>
      </c>
    </row>
    <row r="220" spans="1:20" x14ac:dyDescent="0.2">
      <c r="A220" s="41">
        <v>6310</v>
      </c>
      <c r="B220" s="10">
        <v>5163</v>
      </c>
      <c r="C220" s="14" t="s">
        <v>128</v>
      </c>
      <c r="D220" s="61">
        <v>25000</v>
      </c>
      <c r="F220" s="93">
        <v>25000</v>
      </c>
      <c r="G220" s="118">
        <v>30000</v>
      </c>
      <c r="H220" s="128"/>
      <c r="I220" s="140"/>
      <c r="J220" s="140">
        <f>SUM(G220:I220)</f>
        <v>30000</v>
      </c>
      <c r="K220" s="140">
        <v>30000</v>
      </c>
      <c r="L220" s="140">
        <v>30000</v>
      </c>
      <c r="M220" s="128"/>
      <c r="N220" s="128"/>
      <c r="O220" s="128">
        <f>SUM(L220:N220)</f>
        <v>30000</v>
      </c>
      <c r="P220" s="128">
        <v>11357</v>
      </c>
      <c r="Q220" s="140">
        <v>21000</v>
      </c>
      <c r="R220" s="128"/>
      <c r="S220" s="153">
        <f>SUM(Q220:R220)</f>
        <v>21000</v>
      </c>
      <c r="T220" s="264">
        <v>20000</v>
      </c>
    </row>
    <row r="221" spans="1:20" ht="13.5" thickBot="1" x14ac:dyDescent="0.25">
      <c r="A221" s="42">
        <v>6310</v>
      </c>
      <c r="B221" s="29" t="s">
        <v>40</v>
      </c>
      <c r="C221" s="30" t="s">
        <v>129</v>
      </c>
      <c r="D221" s="62">
        <f>SUM(D219:D220)</f>
        <v>175000</v>
      </c>
      <c r="E221" s="76"/>
      <c r="F221" s="92">
        <f>SUM(F219:F220)</f>
        <v>175000</v>
      </c>
      <c r="G221" s="117">
        <f>SUM(G219:G220)</f>
        <v>480000</v>
      </c>
      <c r="H221" s="134"/>
      <c r="I221" s="143"/>
      <c r="J221" s="145">
        <f>SUM(J219:J220)</f>
        <v>480000</v>
      </c>
      <c r="K221" s="145"/>
      <c r="L221" s="145">
        <f>SUM(L219:L220)</f>
        <v>480000</v>
      </c>
      <c r="M221" s="134"/>
      <c r="N221" s="134"/>
      <c r="O221" s="163"/>
      <c r="P221" s="134"/>
      <c r="Q221" s="145">
        <f>SUM(Q219:Q220)</f>
        <v>621000</v>
      </c>
      <c r="R221" s="134"/>
      <c r="S221" s="145">
        <f>SUM(S219:S220)</f>
        <v>621000</v>
      </c>
      <c r="T221" s="265">
        <f>SUM(T219:T220)</f>
        <v>620000</v>
      </c>
    </row>
    <row r="222" spans="1:20" ht="13.5" thickBot="1" x14ac:dyDescent="0.25">
      <c r="A222" s="169">
        <v>6399</v>
      </c>
      <c r="B222" s="32">
        <v>5365</v>
      </c>
      <c r="C222" s="32" t="s">
        <v>169</v>
      </c>
      <c r="D222" s="241"/>
      <c r="E222" s="32"/>
      <c r="F222" s="242"/>
      <c r="G222" s="168"/>
      <c r="H222" s="149"/>
      <c r="I222" s="150"/>
      <c r="J222" s="160"/>
      <c r="K222" s="160"/>
      <c r="L222" s="160"/>
      <c r="M222" s="149">
        <v>122550</v>
      </c>
      <c r="N222" s="149"/>
      <c r="O222" s="149">
        <f>SUM(L222:N222)</f>
        <v>122550</v>
      </c>
      <c r="P222" s="149">
        <v>122550</v>
      </c>
      <c r="Q222" s="160">
        <v>100000</v>
      </c>
      <c r="R222" s="149">
        <v>-48000</v>
      </c>
      <c r="S222" s="222">
        <f>SUM(Q222:R222)</f>
        <v>52000</v>
      </c>
      <c r="T222" s="204">
        <v>100000</v>
      </c>
    </row>
    <row r="223" spans="1:20" ht="13.5" thickBot="1" x14ac:dyDescent="0.25">
      <c r="A223" s="289" t="s">
        <v>131</v>
      </c>
      <c r="B223" s="291"/>
      <c r="C223" s="32"/>
      <c r="D223" s="242"/>
      <c r="E223" s="32"/>
      <c r="F223" s="242"/>
      <c r="G223" s="168"/>
      <c r="H223" s="149"/>
      <c r="I223" s="150"/>
      <c r="J223" s="160"/>
      <c r="K223" s="160"/>
      <c r="L223" s="160"/>
      <c r="M223" s="149"/>
      <c r="N223" s="149"/>
      <c r="O223" s="149"/>
      <c r="P223" s="149"/>
      <c r="Q223" s="160">
        <f>Q226-Q225-Q224</f>
        <v>27040750</v>
      </c>
      <c r="R223" s="149"/>
      <c r="S223" s="160">
        <f>S74+S77+S82+S85+S88+S91+S97+S103+S107+S114+S124+S133+S137+S140+S140+S148+S150+S152+S156+S159+S161+S166+S168+S179+S184+S188+S192+S218+S221+S222</f>
        <v>31899196</v>
      </c>
      <c r="T223" s="204">
        <f>T74+T77+T82+T85+T88+T91+T97+T103+T107+T114+T124+T133+T137+T140+T148+T150+T152+T156+T159+T161+T166+T168+T179+T184+T188+T192+T218+T221+T222</f>
        <v>64721140</v>
      </c>
    </row>
    <row r="224" spans="1:20" x14ac:dyDescent="0.2">
      <c r="A224" s="22"/>
      <c r="B224" s="39">
        <v>8124</v>
      </c>
      <c r="C224" s="39" t="s">
        <v>130</v>
      </c>
      <c r="D224" s="210">
        <v>533336</v>
      </c>
      <c r="E224" s="39"/>
      <c r="F224" s="210">
        <v>533336</v>
      </c>
      <c r="G224" s="132">
        <v>533336</v>
      </c>
      <c r="H224" s="133"/>
      <c r="I224" s="133"/>
      <c r="J224" s="133">
        <f>SUM(G224:I224)</f>
        <v>533336</v>
      </c>
      <c r="K224" s="133">
        <v>533336</v>
      </c>
      <c r="L224" s="137">
        <v>533336</v>
      </c>
      <c r="M224" s="133"/>
      <c r="N224" s="133"/>
      <c r="O224" s="133">
        <f>SUM(L224:N224)</f>
        <v>533336</v>
      </c>
      <c r="P224" s="133">
        <v>400002</v>
      </c>
      <c r="Q224" s="147">
        <v>533336</v>
      </c>
      <c r="R224" s="133"/>
      <c r="S224" s="282">
        <f>SUM(Q224:R224)</f>
        <v>533336</v>
      </c>
      <c r="T224" s="280">
        <v>533336</v>
      </c>
    </row>
    <row r="225" spans="1:20" ht="13.5" thickBot="1" x14ac:dyDescent="0.25">
      <c r="A225" s="26"/>
      <c r="B225" s="27">
        <v>8124</v>
      </c>
      <c r="C225" s="27" t="s">
        <v>140</v>
      </c>
      <c r="D225" s="79"/>
      <c r="E225" s="27"/>
      <c r="F225" s="79"/>
      <c r="G225" s="192">
        <v>700000</v>
      </c>
      <c r="H225" s="134"/>
      <c r="I225" s="134"/>
      <c r="J225" s="134">
        <f>SUM(G225:I225)</f>
        <v>700000</v>
      </c>
      <c r="K225" s="134">
        <v>700000</v>
      </c>
      <c r="L225" s="135">
        <v>700000</v>
      </c>
      <c r="M225" s="134">
        <v>671432</v>
      </c>
      <c r="N225" s="134"/>
      <c r="O225" s="134">
        <f>SUM(L225:N225)</f>
        <v>1371432</v>
      </c>
      <c r="P225" s="134">
        <v>914288</v>
      </c>
      <c r="Q225" s="145">
        <v>1371432</v>
      </c>
      <c r="R225" s="134"/>
      <c r="S225" s="283">
        <f>SUM(Q225:R225)</f>
        <v>1371432</v>
      </c>
      <c r="T225" s="265">
        <v>1371432</v>
      </c>
    </row>
    <row r="226" spans="1:20" ht="13.5" thickBot="1" x14ac:dyDescent="0.25">
      <c r="A226" s="169" t="s">
        <v>131</v>
      </c>
      <c r="B226" s="170"/>
      <c r="C226" s="32"/>
      <c r="D226" s="171" t="e">
        <f>D74+D77+D82+D85+D88+D91+D97+D105+D114+D124+D133+D137+D140+D148+D150+D152+D156+D159+D161+D166+D179+D184+D218+D221+D224+D107</f>
        <v>#REF!</v>
      </c>
      <c r="E226" s="32"/>
      <c r="F226" s="172" t="e">
        <f>F74+F77+F82+F85+F88+F91+F97+F103+F105+F114+F124+F133+F137+F140+F148+F150+F152+F156+F159+F161+F166+F179+F184+F218+F221+F224+F107</f>
        <v>#REF!</v>
      </c>
      <c r="G226" s="172" t="e">
        <f>G74+G77+G82+G85+G88+G91+G97+G103+G105+G114+G124+G133+G137+G140+G148+G150+G152+G156+G159+G161+G166+G179+G184+G218+G221+G224+G107+G168+G225</f>
        <v>#REF!</v>
      </c>
      <c r="H226" s="149">
        <f>SUM(H73:H225)</f>
        <v>1390000</v>
      </c>
      <c r="I226" s="150">
        <f>SUM(I73:I225)</f>
        <v>1743495</v>
      </c>
      <c r="J226" s="150" t="e">
        <f>SUM(G226:I226)</f>
        <v>#REF!</v>
      </c>
      <c r="K226" s="150"/>
      <c r="L226" s="150" t="e">
        <f>L74+L77+L82+L85+L88+L91+L97+L103+L107+L114+L124+L133+L137+L140+L148+L150+L152+L156+L159+L161+L166+L168+L179+L184+L192+L218+L221+L224+L225</f>
        <v>#REF!</v>
      </c>
      <c r="M226" s="149">
        <f>SUM(M73:M225)</f>
        <v>6504482</v>
      </c>
      <c r="N226" s="149">
        <f>SUM(N73:N225)</f>
        <v>1154220</v>
      </c>
      <c r="O226" s="173"/>
      <c r="P226" s="149"/>
      <c r="Q226" s="160">
        <f>Q74+Q77+Q82+Q85+Q88+Q91+Q97+Q103+Q107+Q114+Q124+Q133+Q137+Q140+Q148+Q150+Q152+Q156+Q159+Q161+Q166+Q168+Q179+Q184+Q192+Q218+Q221+Q222+Q224+Q225</f>
        <v>28945518</v>
      </c>
      <c r="R226" s="149">
        <f>SUM(R73:R225)</f>
        <v>5066446</v>
      </c>
      <c r="S226" s="284">
        <f>SUM(S223:S225)</f>
        <v>33803964</v>
      </c>
      <c r="T226" s="204">
        <f>SUM(T223:T225)</f>
        <v>66625908</v>
      </c>
    </row>
    <row r="228" spans="1:20" x14ac:dyDescent="0.2">
      <c r="C228" s="9"/>
    </row>
  </sheetData>
  <mergeCells count="5">
    <mergeCell ref="A64:B64"/>
    <mergeCell ref="A223:B223"/>
    <mergeCell ref="Q71:Q72"/>
    <mergeCell ref="S71:S72"/>
    <mergeCell ref="T71:T72"/>
  </mergeCells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OU Babice</cp:lastModifiedBy>
  <cp:revision/>
  <cp:lastPrinted>2022-10-31T18:08:12Z</cp:lastPrinted>
  <dcterms:created xsi:type="dcterms:W3CDTF">2014-05-09T07:42:18Z</dcterms:created>
  <dcterms:modified xsi:type="dcterms:W3CDTF">2025-10-17T11:57:52Z</dcterms:modified>
</cp:coreProperties>
</file>